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s\AI\20260124 LLMagogy V2\"/>
    </mc:Choice>
  </mc:AlternateContent>
  <xr:revisionPtr revIDLastSave="0" documentId="13_ncr:1_{F4C675B6-9817-4FB4-B4D5-664FCDF0E0F6}" xr6:coauthVersionLast="47" xr6:coauthVersionMax="47" xr10:uidLastSave="{00000000-0000-0000-0000-000000000000}"/>
  <bookViews>
    <workbookView xWindow="-108" yWindow="-108" windowWidth="30936" windowHeight="16776" firstSheet="44" activeTab="48" xr2:uid="{00000000-000D-0000-FFFF-FFFF00000000}"/>
  </bookViews>
  <sheets>
    <sheet name="Step1_wo_dropout" sheetId="1" r:id="rId1"/>
    <sheet name="Step1_with_dropout" sheetId="3" r:id="rId2"/>
    <sheet name="Step1_final" sheetId="2" r:id="rId3"/>
    <sheet name="Step1_checkponts" sheetId="4" r:id="rId4"/>
    <sheet name="Graph1_data" sheetId="28" r:id="rId5"/>
    <sheet name="Graph1_1" sheetId="30" r:id="rId6"/>
    <sheet name="Graph1_2" sheetId="32" r:id="rId7"/>
    <sheet name="Step2_Models_plan" sheetId="5" r:id="rId8"/>
    <sheet name="Step2" sheetId="6" r:id="rId9"/>
    <sheet name="Step2_checkponts" sheetId="8" r:id="rId10"/>
    <sheet name="Step3_Models_plan" sheetId="11" r:id="rId11"/>
    <sheet name="Step3" sheetId="12" r:id="rId12"/>
    <sheet name="Step3_checkponts" sheetId="13" r:id="rId13"/>
    <sheet name="Step4_Models_plan" sheetId="9" r:id="rId14"/>
    <sheet name="Step4" sheetId="10" r:id="rId15"/>
    <sheet name="Step4_checkponts" sheetId="14" r:id="rId16"/>
    <sheet name="Graph4_data_12" sheetId="33" r:id="rId17"/>
    <sheet name="Graph4_12_train_1" sheetId="36" r:id="rId18"/>
    <sheet name="Graph4_12_train_2" sheetId="37" r:id="rId19"/>
    <sheet name="Graph4_12_val_1" sheetId="38" r:id="rId20"/>
    <sheet name="Graph4_12_val_2" sheetId="39" r:id="rId21"/>
    <sheet name="Graph4_data_10" sheetId="40" r:id="rId22"/>
    <sheet name="Graph4_10_train_1" sheetId="42" r:id="rId23"/>
    <sheet name="Graph4_10_train_2" sheetId="43" r:id="rId24"/>
    <sheet name="Graph4_10_val_1" sheetId="44" r:id="rId25"/>
    <sheet name="Graph4_10_val_2" sheetId="45" r:id="rId26"/>
    <sheet name="Graph4_data_8" sheetId="41" r:id="rId27"/>
    <sheet name="Graph4_8_train_1" sheetId="46" r:id="rId28"/>
    <sheet name="Graph4_8_train_2" sheetId="47" r:id="rId29"/>
    <sheet name="Graph4_8_val_1" sheetId="48" r:id="rId30"/>
    <sheet name="Graph4_8_val_2" sheetId="50" r:id="rId31"/>
    <sheet name="Step5" sheetId="16" r:id="rId32"/>
    <sheet name="Step6" sheetId="17" r:id="rId33"/>
    <sheet name="Step7" sheetId="15" r:id="rId34"/>
    <sheet name="Step7_checkponts" sheetId="18" r:id="rId35"/>
    <sheet name="Graph7_data_12" sheetId="54" r:id="rId36"/>
    <sheet name="Graph7_12_1" sheetId="55" r:id="rId37"/>
    <sheet name="Graph7_12_2" sheetId="56" r:id="rId38"/>
    <sheet name="Graph7_data_10" sheetId="53" r:id="rId39"/>
    <sheet name="Graph7_10_1" sheetId="57" r:id="rId40"/>
    <sheet name="Graph7_10_2" sheetId="58" r:id="rId41"/>
    <sheet name="Graph7_data_8" sheetId="52" r:id="rId42"/>
    <sheet name="Graph7_8_1" sheetId="59" r:id="rId43"/>
    <sheet name="Graph7_8_2" sheetId="60" r:id="rId44"/>
    <sheet name="Step8_warmup" sheetId="24" r:id="rId45"/>
    <sheet name="Step8" sheetId="19" r:id="rId46"/>
    <sheet name="Step9" sheetId="22" r:id="rId47"/>
    <sheet name="Step10" sheetId="23" r:id="rId48"/>
    <sheet name="Step10_checkponts" sheetId="20" r:id="rId49"/>
    <sheet name="Graph10_data_12" sheetId="61" r:id="rId50"/>
    <sheet name="Graph10_12_1" sheetId="64" r:id="rId51"/>
    <sheet name="Graph10_12_2" sheetId="65" r:id="rId52"/>
    <sheet name="Graph10_data_10" sheetId="62" r:id="rId53"/>
    <sheet name="Graph10_10_1" sheetId="66" r:id="rId54"/>
    <sheet name="Graph10_10_2" sheetId="67" r:id="rId55"/>
    <sheet name="Graph10_data_8" sheetId="63" r:id="rId56"/>
    <sheet name="Graph10_8_1" sheetId="68" r:id="rId57"/>
    <sheet name="Graph10_8_2" sheetId="69" r:id="rId5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0" i="19" l="1"/>
  <c r="K99" i="19"/>
  <c r="K98" i="19"/>
  <c r="K97" i="19"/>
  <c r="O8" i="63" a="1"/>
  <c r="O8" i="63" s="1"/>
  <c r="P8" i="63" a="1"/>
  <c r="P8" i="63" s="1"/>
  <c r="Q8" i="63" a="1"/>
  <c r="Q8" i="63" s="1"/>
  <c r="O9" i="63" a="1"/>
  <c r="O9" i="63" s="1"/>
  <c r="P9" i="63" a="1"/>
  <c r="P9" i="63" s="1"/>
  <c r="Q9" i="63" a="1"/>
  <c r="Q9" i="63" s="1"/>
  <c r="O10" i="63" a="1"/>
  <c r="O10" i="63"/>
  <c r="P10" i="63" a="1"/>
  <c r="P10" i="63" s="1"/>
  <c r="Q10" i="63" a="1"/>
  <c r="Q10" i="63"/>
  <c r="O11" i="63" a="1"/>
  <c r="O11" i="63"/>
  <c r="P11" i="63" a="1"/>
  <c r="P11" i="63" s="1"/>
  <c r="Q11" i="63" a="1"/>
  <c r="Q11" i="63"/>
  <c r="O12" i="63" a="1"/>
  <c r="O12" i="63" s="1"/>
  <c r="P12" i="63" a="1"/>
  <c r="P12" i="63" s="1"/>
  <c r="Q12" i="63" a="1"/>
  <c r="Q12" i="63" s="1"/>
  <c r="O13" i="63" a="1"/>
  <c r="O13" i="63" s="1"/>
  <c r="P13" i="63" a="1"/>
  <c r="P13" i="63" s="1"/>
  <c r="Q13" i="63" a="1"/>
  <c r="Q13" i="63" s="1"/>
  <c r="O14" i="63" a="1"/>
  <c r="O14" i="63"/>
  <c r="P14" i="63" a="1"/>
  <c r="P14" i="63" s="1"/>
  <c r="Q14" i="63" a="1"/>
  <c r="Q14" i="63"/>
  <c r="O15" i="63" a="1"/>
  <c r="O15" i="63"/>
  <c r="P15" i="63" a="1"/>
  <c r="P15" i="63" s="1"/>
  <c r="Q15" i="63" a="1"/>
  <c r="Q15" i="63"/>
  <c r="O16" i="63" a="1"/>
  <c r="O16" i="63" s="1"/>
  <c r="P16" i="63" a="1"/>
  <c r="P16" i="63" s="1"/>
  <c r="Q16" i="63" a="1"/>
  <c r="Q16" i="63" s="1"/>
  <c r="O17" i="63" a="1"/>
  <c r="O17" i="63" s="1"/>
  <c r="P17" i="63" a="1"/>
  <c r="P17" i="63" s="1"/>
  <c r="Q17" i="63" a="1"/>
  <c r="Q17" i="63" s="1"/>
  <c r="O18" i="63" a="1"/>
  <c r="O18" i="63"/>
  <c r="P18" i="63" a="1"/>
  <c r="P18" i="63" s="1"/>
  <c r="Q18" i="63" a="1"/>
  <c r="Q18" i="63"/>
  <c r="O19" i="63" a="1"/>
  <c r="O19" i="63"/>
  <c r="P19" i="63" a="1"/>
  <c r="P19" i="63" s="1"/>
  <c r="Q19" i="63" a="1"/>
  <c r="Q19" i="63"/>
  <c r="O20" i="63" a="1"/>
  <c r="O20" i="63" s="1"/>
  <c r="P20" i="63" a="1"/>
  <c r="P20" i="63" s="1"/>
  <c r="Q20" i="63" a="1"/>
  <c r="Q20" i="63" s="1"/>
  <c r="O21" i="63" a="1"/>
  <c r="O21" i="63" s="1"/>
  <c r="P21" i="63" a="1"/>
  <c r="P21" i="63" s="1"/>
  <c r="Q21" i="63" a="1"/>
  <c r="Q21" i="63" s="1"/>
  <c r="O22" i="63" a="1"/>
  <c r="O22" i="63"/>
  <c r="P22" i="63" a="1"/>
  <c r="P22" i="63" s="1"/>
  <c r="Q22" i="63" a="1"/>
  <c r="Q22" i="63"/>
  <c r="O23" i="63" a="1"/>
  <c r="O23" i="63"/>
  <c r="P23" i="63" a="1"/>
  <c r="P23" i="63" s="1"/>
  <c r="Q23" i="63" a="1"/>
  <c r="Q23" i="63"/>
  <c r="O24" i="63" a="1"/>
  <c r="O24" i="63" s="1"/>
  <c r="P24" i="63" a="1"/>
  <c r="P24" i="63" s="1"/>
  <c r="Q24" i="63" a="1"/>
  <c r="Q24" i="63" s="1"/>
  <c r="O25" i="63" a="1"/>
  <c r="O25" i="63" s="1"/>
  <c r="P25" i="63" a="1"/>
  <c r="P25" i="63" s="1"/>
  <c r="Q25" i="63" a="1"/>
  <c r="Q25" i="63" s="1"/>
  <c r="O26" i="63" a="1"/>
  <c r="O26" i="63"/>
  <c r="P26" i="63" a="1"/>
  <c r="P26" i="63" s="1"/>
  <c r="Q26" i="63" a="1"/>
  <c r="Q26" i="63"/>
  <c r="O27" i="63" a="1"/>
  <c r="O27" i="63"/>
  <c r="P27" i="63" a="1"/>
  <c r="P27" i="63" s="1"/>
  <c r="Q27" i="63" a="1"/>
  <c r="Q27" i="63"/>
  <c r="O28" i="63" a="1"/>
  <c r="O28" i="63" s="1"/>
  <c r="P28" i="63" a="1"/>
  <c r="P28" i="63" s="1"/>
  <c r="Q28" i="63" a="1"/>
  <c r="Q28" i="63" s="1"/>
  <c r="O29" i="63" a="1"/>
  <c r="O29" i="63" s="1"/>
  <c r="P29" i="63" a="1"/>
  <c r="P29" i="63" s="1"/>
  <c r="Q29" i="63" a="1"/>
  <c r="Q29" i="63" s="1"/>
  <c r="O30" i="63" a="1"/>
  <c r="O30" i="63"/>
  <c r="P30" i="63" a="1"/>
  <c r="P30" i="63" s="1"/>
  <c r="Q30" i="63" a="1"/>
  <c r="Q30" i="63"/>
  <c r="O31" i="63" a="1"/>
  <c r="O31" i="63"/>
  <c r="P31" i="63" a="1"/>
  <c r="P31" i="63" s="1"/>
  <c r="Q31" i="63" a="1"/>
  <c r="Q31" i="63"/>
  <c r="O32" i="63" a="1"/>
  <c r="O32" i="63" s="1"/>
  <c r="P32" i="63" a="1"/>
  <c r="P32" i="63" s="1"/>
  <c r="Q32" i="63" a="1"/>
  <c r="Q32" i="63" s="1"/>
  <c r="O33" i="63" a="1"/>
  <c r="O33" i="63" s="1"/>
  <c r="P33" i="63" a="1"/>
  <c r="P33" i="63" s="1"/>
  <c r="Q33" i="63" a="1"/>
  <c r="Q33" i="63" s="1"/>
  <c r="O34" i="63" a="1"/>
  <c r="O34" i="63"/>
  <c r="P34" i="63" a="1"/>
  <c r="P34" i="63" s="1"/>
  <c r="Q34" i="63" a="1"/>
  <c r="Q34" i="63"/>
  <c r="O35" i="63" a="1"/>
  <c r="O35" i="63"/>
  <c r="P35" i="63" a="1"/>
  <c r="P35" i="63" s="1"/>
  <c r="Q35" i="63" a="1"/>
  <c r="Q35" i="63"/>
  <c r="O36" i="63" a="1"/>
  <c r="O36" i="63" s="1"/>
  <c r="P36" i="63" a="1"/>
  <c r="P36" i="63" s="1"/>
  <c r="Q36" i="63" a="1"/>
  <c r="Q36" i="63" s="1"/>
  <c r="O37" i="63" a="1"/>
  <c r="O37" i="63" s="1"/>
  <c r="P37" i="63" a="1"/>
  <c r="P37" i="63" s="1"/>
  <c r="Q37" i="63" a="1"/>
  <c r="Q37" i="63" s="1"/>
  <c r="O38" i="63" a="1"/>
  <c r="O38" i="63"/>
  <c r="P38" i="63" a="1"/>
  <c r="P38" i="63" s="1"/>
  <c r="Q38" i="63" a="1"/>
  <c r="Q38" i="63"/>
  <c r="O39" i="63" a="1"/>
  <c r="O39" i="63"/>
  <c r="P39" i="63" a="1"/>
  <c r="P39" i="63" s="1"/>
  <c r="Q39" i="63" a="1"/>
  <c r="Q39" i="63"/>
  <c r="O40" i="63" a="1"/>
  <c r="O40" i="63" s="1"/>
  <c r="P40" i="63" a="1"/>
  <c r="P40" i="63" s="1"/>
  <c r="Q40" i="63" a="1"/>
  <c r="Q40" i="63" s="1"/>
  <c r="O41" i="63" a="1"/>
  <c r="O41" i="63" s="1"/>
  <c r="P41" i="63" a="1"/>
  <c r="P41" i="63" s="1"/>
  <c r="Q41" i="63" a="1"/>
  <c r="Q41" i="63" s="1"/>
  <c r="O42" i="63" a="1"/>
  <c r="O42" i="63"/>
  <c r="P42" i="63" a="1"/>
  <c r="P42" i="63" s="1"/>
  <c r="Q42" i="63" a="1"/>
  <c r="Q42" i="63"/>
  <c r="O43" i="63" a="1"/>
  <c r="O43" i="63"/>
  <c r="P43" i="63" a="1"/>
  <c r="P43" i="63" s="1"/>
  <c r="Q43" i="63" a="1"/>
  <c r="Q43" i="63"/>
  <c r="O44" i="63" a="1"/>
  <c r="O44" i="63" s="1"/>
  <c r="P44" i="63" a="1"/>
  <c r="P44" i="63" s="1"/>
  <c r="Q44" i="63" a="1"/>
  <c r="Q44" i="63" s="1"/>
  <c r="O45" i="63" a="1"/>
  <c r="O45" i="63" s="1"/>
  <c r="P45" i="63" a="1"/>
  <c r="P45" i="63" s="1"/>
  <c r="Q45" i="63" a="1"/>
  <c r="Q45" i="63" s="1"/>
  <c r="O46" i="63" a="1"/>
  <c r="O46" i="63"/>
  <c r="P46" i="63" a="1"/>
  <c r="P46" i="63" s="1"/>
  <c r="Q46" i="63" a="1"/>
  <c r="Q46" i="63"/>
  <c r="O47" i="63" a="1"/>
  <c r="O47" i="63"/>
  <c r="P47" i="63" a="1"/>
  <c r="P47" i="63" s="1"/>
  <c r="Q47" i="63" a="1"/>
  <c r="Q47" i="63"/>
  <c r="O48" i="63" a="1"/>
  <c r="O48" i="63" s="1"/>
  <c r="P48" i="63" a="1"/>
  <c r="P48" i="63" s="1"/>
  <c r="Q48" i="63" a="1"/>
  <c r="Q48" i="63" s="1"/>
  <c r="O49" i="63" a="1"/>
  <c r="O49" i="63" s="1"/>
  <c r="P49" i="63" a="1"/>
  <c r="P49" i="63" s="1"/>
  <c r="Q49" i="63" a="1"/>
  <c r="Q49" i="63" s="1"/>
  <c r="O50" i="63" a="1"/>
  <c r="O50" i="63"/>
  <c r="P50" i="63" a="1"/>
  <c r="P50" i="63" s="1"/>
  <c r="Q50" i="63" a="1"/>
  <c r="Q50" i="63"/>
  <c r="O51" i="63" a="1"/>
  <c r="O51" i="63"/>
  <c r="P51" i="63" a="1"/>
  <c r="P51" i="63" s="1"/>
  <c r="Q51" i="63" a="1"/>
  <c r="Q51" i="63"/>
  <c r="O52" i="63" a="1"/>
  <c r="O52" i="63" s="1"/>
  <c r="P52" i="63" a="1"/>
  <c r="P52" i="63" s="1"/>
  <c r="Q52" i="63" a="1"/>
  <c r="Q52" i="63" s="1"/>
  <c r="O53" i="63" a="1"/>
  <c r="O53" i="63" s="1"/>
  <c r="P53" i="63" a="1"/>
  <c r="P53" i="63" s="1"/>
  <c r="Q53" i="63" a="1"/>
  <c r="Q53" i="63" s="1"/>
  <c r="O54" i="63" a="1"/>
  <c r="O54" i="63"/>
  <c r="P54" i="63" a="1"/>
  <c r="P54" i="63" s="1"/>
  <c r="Q54" i="63" a="1"/>
  <c r="Q54" i="63"/>
  <c r="O55" i="63" a="1"/>
  <c r="O55" i="63"/>
  <c r="P55" i="63" a="1"/>
  <c r="P55" i="63" s="1"/>
  <c r="Q55" i="63" a="1"/>
  <c r="Q55" i="63"/>
  <c r="O56" i="63" a="1"/>
  <c r="O56" i="63" s="1"/>
  <c r="P56" i="63" a="1"/>
  <c r="P56" i="63" s="1"/>
  <c r="Q56" i="63" a="1"/>
  <c r="Q56" i="63" s="1"/>
  <c r="O57" i="63" a="1"/>
  <c r="O57" i="63" s="1"/>
  <c r="P57" i="63" a="1"/>
  <c r="P57" i="63" s="1"/>
  <c r="Q57" i="63" a="1"/>
  <c r="Q57" i="63" s="1"/>
  <c r="Q7" i="63" a="1"/>
  <c r="Q7" i="63"/>
  <c r="P7" i="63" a="1"/>
  <c r="P7" i="63"/>
  <c r="O7" i="63" a="1"/>
  <c r="O7" i="63"/>
  <c r="L8" i="63" a="1"/>
  <c r="L8" i="63" s="1"/>
  <c r="M8" i="63" a="1"/>
  <c r="M8" i="63" s="1"/>
  <c r="N8" i="63" a="1"/>
  <c r="N8" i="63"/>
  <c r="L9" i="63" a="1"/>
  <c r="L9" i="63" s="1"/>
  <c r="M9" i="63" a="1"/>
  <c r="M9" i="63" s="1"/>
  <c r="N9" i="63" a="1"/>
  <c r="N9" i="63" s="1"/>
  <c r="L10" i="63" a="1"/>
  <c r="L10" i="63"/>
  <c r="M10" i="63" a="1"/>
  <c r="M10" i="63"/>
  <c r="N10" i="63" a="1"/>
  <c r="N10" i="63"/>
  <c r="L11" i="63" a="1"/>
  <c r="L11" i="63" s="1"/>
  <c r="M11" i="63" a="1"/>
  <c r="M11" i="63"/>
  <c r="N11" i="63" a="1"/>
  <c r="N11" i="63"/>
  <c r="L12" i="63" a="1"/>
  <c r="L12" i="63" s="1"/>
  <c r="M12" i="63" a="1"/>
  <c r="M12" i="63" s="1"/>
  <c r="N12" i="63" a="1"/>
  <c r="N12" i="63"/>
  <c r="L13" i="63" a="1"/>
  <c r="L13" i="63" s="1"/>
  <c r="M13" i="63" a="1"/>
  <c r="M13" i="63" s="1"/>
  <c r="N13" i="63" a="1"/>
  <c r="N13" i="63" s="1"/>
  <c r="L14" i="63" a="1"/>
  <c r="L14" i="63"/>
  <c r="M14" i="63" a="1"/>
  <c r="M14" i="63"/>
  <c r="N14" i="63" a="1"/>
  <c r="N14" i="63"/>
  <c r="L15" i="63" a="1"/>
  <c r="L15" i="63" s="1"/>
  <c r="M15" i="63" a="1"/>
  <c r="M15" i="63"/>
  <c r="N15" i="63" a="1"/>
  <c r="N15" i="63"/>
  <c r="L16" i="63" a="1"/>
  <c r="L16" i="63" s="1"/>
  <c r="M16" i="63" a="1"/>
  <c r="M16" i="63" s="1"/>
  <c r="N16" i="63" a="1"/>
  <c r="N16" i="63"/>
  <c r="L17" i="63" a="1"/>
  <c r="L17" i="63" s="1"/>
  <c r="M17" i="63" a="1"/>
  <c r="M17" i="63" s="1"/>
  <c r="N17" i="63" a="1"/>
  <c r="N17" i="63" s="1"/>
  <c r="L18" i="63" a="1"/>
  <c r="L18" i="63"/>
  <c r="M18" i="63" a="1"/>
  <c r="M18" i="63"/>
  <c r="N18" i="63" a="1"/>
  <c r="N18" i="63"/>
  <c r="L19" i="63" a="1"/>
  <c r="L19" i="63" s="1"/>
  <c r="M19" i="63" a="1"/>
  <c r="M19" i="63"/>
  <c r="N19" i="63" a="1"/>
  <c r="N19" i="63"/>
  <c r="L20" i="63" a="1"/>
  <c r="L20" i="63" s="1"/>
  <c r="M20" i="63" a="1"/>
  <c r="M20" i="63" s="1"/>
  <c r="N20" i="63" a="1"/>
  <c r="N20" i="63"/>
  <c r="L21" i="63" a="1"/>
  <c r="L21" i="63" s="1"/>
  <c r="M21" i="63" a="1"/>
  <c r="M21" i="63" s="1"/>
  <c r="N21" i="63" a="1"/>
  <c r="N21" i="63" s="1"/>
  <c r="L22" i="63" a="1"/>
  <c r="L22" i="63"/>
  <c r="M22" i="63" a="1"/>
  <c r="M22" i="63"/>
  <c r="N22" i="63" a="1"/>
  <c r="N22" i="63"/>
  <c r="L23" i="63" a="1"/>
  <c r="L23" i="63" s="1"/>
  <c r="M23" i="63" a="1"/>
  <c r="M23" i="63"/>
  <c r="N23" i="63" a="1"/>
  <c r="N23" i="63"/>
  <c r="L24" i="63" a="1"/>
  <c r="L24" i="63" s="1"/>
  <c r="M24" i="63" a="1"/>
  <c r="M24" i="63" s="1"/>
  <c r="N24" i="63" a="1"/>
  <c r="N24" i="63"/>
  <c r="L25" i="63" a="1"/>
  <c r="L25" i="63" s="1"/>
  <c r="M25" i="63" a="1"/>
  <c r="M25" i="63" s="1"/>
  <c r="N25" i="63" a="1"/>
  <c r="N25" i="63" s="1"/>
  <c r="L26" i="63" a="1"/>
  <c r="L26" i="63"/>
  <c r="M26" i="63" a="1"/>
  <c r="M26" i="63"/>
  <c r="N26" i="63" a="1"/>
  <c r="N26" i="63"/>
  <c r="L27" i="63" a="1"/>
  <c r="L27" i="63" s="1"/>
  <c r="M27" i="63" a="1"/>
  <c r="M27" i="63"/>
  <c r="N27" i="63" a="1"/>
  <c r="N27" i="63"/>
  <c r="L28" i="63" a="1"/>
  <c r="L28" i="63" s="1"/>
  <c r="M28" i="63" a="1"/>
  <c r="M28" i="63" s="1"/>
  <c r="N28" i="63" a="1"/>
  <c r="N28" i="63"/>
  <c r="L29" i="63" a="1"/>
  <c r="L29" i="63" s="1"/>
  <c r="M29" i="63" a="1"/>
  <c r="M29" i="63" s="1"/>
  <c r="N29" i="63" a="1"/>
  <c r="N29" i="63" s="1"/>
  <c r="L30" i="63" a="1"/>
  <c r="L30" i="63"/>
  <c r="M30" i="63" a="1"/>
  <c r="M30" i="63"/>
  <c r="N30" i="63" a="1"/>
  <c r="N30" i="63"/>
  <c r="L31" i="63" a="1"/>
  <c r="L31" i="63" s="1"/>
  <c r="M31" i="63" a="1"/>
  <c r="M31" i="63"/>
  <c r="N31" i="63" a="1"/>
  <c r="N31" i="63"/>
  <c r="L32" i="63" a="1"/>
  <c r="L32" i="63" s="1"/>
  <c r="M32" i="63" a="1"/>
  <c r="M32" i="63" s="1"/>
  <c r="N32" i="63" a="1"/>
  <c r="N32" i="63"/>
  <c r="L33" i="63" a="1"/>
  <c r="L33" i="63" s="1"/>
  <c r="M33" i="63" a="1"/>
  <c r="M33" i="63" s="1"/>
  <c r="N33" i="63" a="1"/>
  <c r="N33" i="63" s="1"/>
  <c r="L34" i="63" a="1"/>
  <c r="L34" i="63"/>
  <c r="M34" i="63" a="1"/>
  <c r="M34" i="63"/>
  <c r="N34" i="63" a="1"/>
  <c r="N34" i="63"/>
  <c r="L35" i="63" a="1"/>
  <c r="L35" i="63" s="1"/>
  <c r="M35" i="63" a="1"/>
  <c r="M35" i="63"/>
  <c r="N35" i="63" a="1"/>
  <c r="N35" i="63"/>
  <c r="L36" i="63" a="1"/>
  <c r="L36" i="63" s="1"/>
  <c r="M36" i="63" a="1"/>
  <c r="M36" i="63" s="1"/>
  <c r="N36" i="63" a="1"/>
  <c r="N36" i="63"/>
  <c r="L37" i="63" a="1"/>
  <c r="L37" i="63" s="1"/>
  <c r="M37" i="63" a="1"/>
  <c r="M37" i="63" s="1"/>
  <c r="N37" i="63" a="1"/>
  <c r="N37" i="63" s="1"/>
  <c r="L38" i="63" a="1"/>
  <c r="L38" i="63"/>
  <c r="M38" i="63" a="1"/>
  <c r="M38" i="63"/>
  <c r="N38" i="63" a="1"/>
  <c r="N38" i="63"/>
  <c r="L39" i="63" a="1"/>
  <c r="L39" i="63" s="1"/>
  <c r="M39" i="63" a="1"/>
  <c r="M39" i="63"/>
  <c r="N39" i="63" a="1"/>
  <c r="N39" i="63"/>
  <c r="L40" i="63" a="1"/>
  <c r="L40" i="63" s="1"/>
  <c r="M40" i="63" a="1"/>
  <c r="M40" i="63" s="1"/>
  <c r="N40" i="63" a="1"/>
  <c r="N40" i="63"/>
  <c r="L41" i="63" a="1"/>
  <c r="L41" i="63" s="1"/>
  <c r="M41" i="63" a="1"/>
  <c r="M41" i="63" s="1"/>
  <c r="N41" i="63" a="1"/>
  <c r="N41" i="63" s="1"/>
  <c r="L42" i="63" a="1"/>
  <c r="L42" i="63"/>
  <c r="M42" i="63" a="1"/>
  <c r="M42" i="63"/>
  <c r="N42" i="63" a="1"/>
  <c r="N42" i="63"/>
  <c r="L43" i="63" a="1"/>
  <c r="L43" i="63" s="1"/>
  <c r="M43" i="63" a="1"/>
  <c r="M43" i="63"/>
  <c r="N43" i="63" a="1"/>
  <c r="N43" i="63"/>
  <c r="L44" i="63" a="1"/>
  <c r="L44" i="63" s="1"/>
  <c r="M44" i="63" a="1"/>
  <c r="M44" i="63" s="1"/>
  <c r="N44" i="63" a="1"/>
  <c r="N44" i="63"/>
  <c r="L45" i="63" a="1"/>
  <c r="L45" i="63" s="1"/>
  <c r="M45" i="63" a="1"/>
  <c r="M45" i="63" s="1"/>
  <c r="N45" i="63" a="1"/>
  <c r="N45" i="63" s="1"/>
  <c r="L46" i="63" a="1"/>
  <c r="L46" i="63"/>
  <c r="M46" i="63" a="1"/>
  <c r="M46" i="63"/>
  <c r="N46" i="63" a="1"/>
  <c r="N46" i="63"/>
  <c r="L47" i="63" a="1"/>
  <c r="L47" i="63" s="1"/>
  <c r="M47" i="63" a="1"/>
  <c r="M47" i="63"/>
  <c r="N47" i="63" a="1"/>
  <c r="N47" i="63"/>
  <c r="L48" i="63" a="1"/>
  <c r="L48" i="63" s="1"/>
  <c r="M48" i="63" a="1"/>
  <c r="M48" i="63" s="1"/>
  <c r="N48" i="63" a="1"/>
  <c r="N48" i="63"/>
  <c r="L49" i="63" a="1"/>
  <c r="L49" i="63" s="1"/>
  <c r="M49" i="63" a="1"/>
  <c r="M49" i="63" s="1"/>
  <c r="N49" i="63" a="1"/>
  <c r="N49" i="63" s="1"/>
  <c r="L50" i="63" a="1"/>
  <c r="L50" i="63"/>
  <c r="M50" i="63" a="1"/>
  <c r="M50" i="63"/>
  <c r="N50" i="63" a="1"/>
  <c r="N50" i="63"/>
  <c r="L51" i="63" a="1"/>
  <c r="L51" i="63" s="1"/>
  <c r="M51" i="63" a="1"/>
  <c r="M51" i="63"/>
  <c r="N51" i="63" a="1"/>
  <c r="N51" i="63"/>
  <c r="L52" i="63" a="1"/>
  <c r="L52" i="63" s="1"/>
  <c r="M52" i="63" a="1"/>
  <c r="M52" i="63" s="1"/>
  <c r="N52" i="63" a="1"/>
  <c r="N52" i="63"/>
  <c r="L53" i="63" a="1"/>
  <c r="L53" i="63" s="1"/>
  <c r="M53" i="63" a="1"/>
  <c r="M53" i="63" s="1"/>
  <c r="N53" i="63" a="1"/>
  <c r="N53" i="63" s="1"/>
  <c r="L54" i="63" a="1"/>
  <c r="L54" i="63"/>
  <c r="M54" i="63" a="1"/>
  <c r="M54" i="63"/>
  <c r="N54" i="63" a="1"/>
  <c r="N54" i="63"/>
  <c r="L55" i="63" a="1"/>
  <c r="L55" i="63" s="1"/>
  <c r="M55" i="63" a="1"/>
  <c r="M55" i="63"/>
  <c r="N55" i="63" a="1"/>
  <c r="N55" i="63"/>
  <c r="L56" i="63" a="1"/>
  <c r="L56" i="63" s="1"/>
  <c r="M56" i="63" a="1"/>
  <c r="M56" i="63" s="1"/>
  <c r="N56" i="63" a="1"/>
  <c r="N56" i="63"/>
  <c r="L57" i="63" a="1"/>
  <c r="L57" i="63" s="1"/>
  <c r="M57" i="63" a="1"/>
  <c r="M57" i="63" s="1"/>
  <c r="N57" i="63" a="1"/>
  <c r="N57" i="63" s="1"/>
  <c r="L58" i="63" a="1"/>
  <c r="L58" i="63"/>
  <c r="M58" i="63" a="1"/>
  <c r="M58" i="63"/>
  <c r="N58" i="63" a="1"/>
  <c r="N58" i="63"/>
  <c r="N7" i="63" a="1"/>
  <c r="N7" i="63" s="1"/>
  <c r="M7" i="63" a="1"/>
  <c r="M7" i="63" s="1"/>
  <c r="L7" i="63" a="1"/>
  <c r="L7" i="63"/>
  <c r="I8" i="63" a="1"/>
  <c r="I8" i="63"/>
  <c r="J8" i="63" a="1"/>
  <c r="J8" i="63" s="1"/>
  <c r="K8" i="63" a="1"/>
  <c r="K8" i="63" s="1"/>
  <c r="I9" i="63" a="1"/>
  <c r="I9" i="63"/>
  <c r="J9" i="63" a="1"/>
  <c r="J9" i="63"/>
  <c r="K9" i="63" a="1"/>
  <c r="K9" i="63" s="1"/>
  <c r="I10" i="63" a="1"/>
  <c r="I10" i="63" s="1"/>
  <c r="J10" i="63" a="1"/>
  <c r="J10" i="63" s="1"/>
  <c r="K10" i="63" a="1"/>
  <c r="K10" i="63"/>
  <c r="I11" i="63" a="1"/>
  <c r="I11" i="63"/>
  <c r="J11" i="63" a="1"/>
  <c r="J11" i="63" s="1"/>
  <c r="K11" i="63" a="1"/>
  <c r="K11" i="63"/>
  <c r="I12" i="63" a="1"/>
  <c r="I12" i="63"/>
  <c r="J12" i="63" a="1"/>
  <c r="J12" i="63" s="1"/>
  <c r="K12" i="63" a="1"/>
  <c r="K12" i="63" s="1"/>
  <c r="I13" i="63" a="1"/>
  <c r="I13" i="63"/>
  <c r="J13" i="63" a="1"/>
  <c r="J13" i="63"/>
  <c r="K13" i="63" a="1"/>
  <c r="K13" i="63" s="1"/>
  <c r="I14" i="63" a="1"/>
  <c r="I14" i="63" s="1"/>
  <c r="J14" i="63" a="1"/>
  <c r="J14" i="63" s="1"/>
  <c r="K14" i="63" a="1"/>
  <c r="K14" i="63"/>
  <c r="I15" i="63" a="1"/>
  <c r="I15" i="63"/>
  <c r="J15" i="63" a="1"/>
  <c r="J15" i="63" s="1"/>
  <c r="K15" i="63" a="1"/>
  <c r="K15" i="63"/>
  <c r="I16" i="63" a="1"/>
  <c r="I16" i="63"/>
  <c r="J16" i="63" a="1"/>
  <c r="J16" i="63" s="1"/>
  <c r="K16" i="63" a="1"/>
  <c r="K16" i="63" s="1"/>
  <c r="I17" i="63" a="1"/>
  <c r="I17" i="63"/>
  <c r="J17" i="63" a="1"/>
  <c r="J17" i="63"/>
  <c r="K17" i="63" a="1"/>
  <c r="K17" i="63" s="1"/>
  <c r="I18" i="63" a="1"/>
  <c r="I18" i="63" s="1"/>
  <c r="J18" i="63" a="1"/>
  <c r="J18" i="63" s="1"/>
  <c r="K18" i="63" a="1"/>
  <c r="K18" i="63"/>
  <c r="I19" i="63" a="1"/>
  <c r="I19" i="63"/>
  <c r="J19" i="63" a="1"/>
  <c r="J19" i="63" s="1"/>
  <c r="K19" i="63" a="1"/>
  <c r="K19" i="63"/>
  <c r="I20" i="63" a="1"/>
  <c r="I20" i="63"/>
  <c r="J20" i="63" a="1"/>
  <c r="J20" i="63" s="1"/>
  <c r="K20" i="63" a="1"/>
  <c r="K20" i="63" s="1"/>
  <c r="I21" i="63" a="1"/>
  <c r="I21" i="63"/>
  <c r="J21" i="63" a="1"/>
  <c r="J21" i="63"/>
  <c r="K21" i="63" a="1"/>
  <c r="K21" i="63" s="1"/>
  <c r="I22" i="63" a="1"/>
  <c r="I22" i="63" s="1"/>
  <c r="J22" i="63" a="1"/>
  <c r="J22" i="63" s="1"/>
  <c r="K22" i="63" a="1"/>
  <c r="K22" i="63"/>
  <c r="I23" i="63" a="1"/>
  <c r="I23" i="63"/>
  <c r="J23" i="63" a="1"/>
  <c r="J23" i="63" s="1"/>
  <c r="K23" i="63" a="1"/>
  <c r="K23" i="63"/>
  <c r="I24" i="63" a="1"/>
  <c r="I24" i="63"/>
  <c r="J24" i="63" a="1"/>
  <c r="J24" i="63" s="1"/>
  <c r="K24" i="63" a="1"/>
  <c r="K24" i="63" s="1"/>
  <c r="I25" i="63" a="1"/>
  <c r="I25" i="63"/>
  <c r="J25" i="63" a="1"/>
  <c r="J25" i="63"/>
  <c r="K25" i="63" a="1"/>
  <c r="K25" i="63" s="1"/>
  <c r="I26" i="63" a="1"/>
  <c r="I26" i="63" s="1"/>
  <c r="J26" i="63" a="1"/>
  <c r="J26" i="63" s="1"/>
  <c r="K26" i="63" a="1"/>
  <c r="K26" i="63"/>
  <c r="I27" i="63" a="1"/>
  <c r="I27" i="63"/>
  <c r="J27" i="63" a="1"/>
  <c r="J27" i="63" s="1"/>
  <c r="K27" i="63" a="1"/>
  <c r="K27" i="63"/>
  <c r="I28" i="63" a="1"/>
  <c r="I28" i="63"/>
  <c r="J28" i="63" a="1"/>
  <c r="J28" i="63" s="1"/>
  <c r="K28" i="63" a="1"/>
  <c r="K28" i="63" s="1"/>
  <c r="I29" i="63" a="1"/>
  <c r="I29" i="63"/>
  <c r="J29" i="63" a="1"/>
  <c r="J29" i="63"/>
  <c r="K29" i="63" a="1"/>
  <c r="K29" i="63" s="1"/>
  <c r="I30" i="63" a="1"/>
  <c r="I30" i="63" s="1"/>
  <c r="J30" i="63" a="1"/>
  <c r="J30" i="63" s="1"/>
  <c r="K30" i="63" a="1"/>
  <c r="K30" i="63"/>
  <c r="I31" i="63" a="1"/>
  <c r="I31" i="63"/>
  <c r="J31" i="63" a="1"/>
  <c r="J31" i="63"/>
  <c r="K31" i="63" a="1"/>
  <c r="K31" i="63"/>
  <c r="I32" i="63" a="1"/>
  <c r="I32" i="63"/>
  <c r="J32" i="63" a="1"/>
  <c r="J32" i="63" s="1"/>
  <c r="K32" i="63" a="1"/>
  <c r="K32" i="63" s="1"/>
  <c r="I33" i="63" a="1"/>
  <c r="I33" i="63"/>
  <c r="J33" i="63" a="1"/>
  <c r="J33" i="63"/>
  <c r="K33" i="63" a="1"/>
  <c r="K33" i="63" s="1"/>
  <c r="I34" i="63" a="1"/>
  <c r="I34" i="63" s="1"/>
  <c r="J34" i="63" a="1"/>
  <c r="J34" i="63" s="1"/>
  <c r="K34" i="63" a="1"/>
  <c r="K34" i="63"/>
  <c r="I35" i="63" a="1"/>
  <c r="I35" i="63"/>
  <c r="J35" i="63" a="1"/>
  <c r="J35" i="63"/>
  <c r="K35" i="63" a="1"/>
  <c r="K35" i="63"/>
  <c r="I36" i="63" a="1"/>
  <c r="I36" i="63"/>
  <c r="J36" i="63" a="1"/>
  <c r="J36" i="63" s="1"/>
  <c r="K36" i="63" a="1"/>
  <c r="K36" i="63" s="1"/>
  <c r="I37" i="63" a="1"/>
  <c r="I37" i="63"/>
  <c r="J37" i="63" a="1"/>
  <c r="J37" i="63"/>
  <c r="K37" i="63" a="1"/>
  <c r="K37" i="63" s="1"/>
  <c r="I38" i="63" a="1"/>
  <c r="I38" i="63" s="1"/>
  <c r="J38" i="63" a="1"/>
  <c r="J38" i="63" s="1"/>
  <c r="K38" i="63" a="1"/>
  <c r="K38" i="63"/>
  <c r="I39" i="63" a="1"/>
  <c r="I39" i="63"/>
  <c r="J39" i="63" a="1"/>
  <c r="J39" i="63"/>
  <c r="K39" i="63" a="1"/>
  <c r="K39" i="63"/>
  <c r="I40" i="63" a="1"/>
  <c r="I40" i="63"/>
  <c r="J40" i="63" a="1"/>
  <c r="J40" i="63" s="1"/>
  <c r="K40" i="63" a="1"/>
  <c r="K40" i="63" s="1"/>
  <c r="I41" i="63" a="1"/>
  <c r="I41" i="63"/>
  <c r="J41" i="63" a="1"/>
  <c r="J41" i="63"/>
  <c r="K41" i="63" a="1"/>
  <c r="K41" i="63" s="1"/>
  <c r="I42" i="63" a="1"/>
  <c r="I42" i="63" s="1"/>
  <c r="J42" i="63" a="1"/>
  <c r="J42" i="63" s="1"/>
  <c r="K42" i="63" a="1"/>
  <c r="K42" i="63"/>
  <c r="I43" i="63" a="1"/>
  <c r="I43" i="63"/>
  <c r="J43" i="63" a="1"/>
  <c r="J43" i="63"/>
  <c r="K43" i="63" a="1"/>
  <c r="K43" i="63"/>
  <c r="I44" i="63" a="1"/>
  <c r="I44" i="63"/>
  <c r="J44" i="63" a="1"/>
  <c r="J44" i="63" s="1"/>
  <c r="K44" i="63" a="1"/>
  <c r="K44" i="63" s="1"/>
  <c r="I45" i="63" a="1"/>
  <c r="I45" i="63"/>
  <c r="J45" i="63" a="1"/>
  <c r="J45" i="63"/>
  <c r="K45" i="63" a="1"/>
  <c r="K45" i="63" s="1"/>
  <c r="I46" i="63" a="1"/>
  <c r="I46" i="63" s="1"/>
  <c r="J46" i="63" a="1"/>
  <c r="J46" i="63" s="1"/>
  <c r="K46" i="63" a="1"/>
  <c r="K46" i="63"/>
  <c r="I47" i="63" a="1"/>
  <c r="I47" i="63"/>
  <c r="J47" i="63" a="1"/>
  <c r="J47" i="63"/>
  <c r="K47" i="63" a="1"/>
  <c r="K47" i="63"/>
  <c r="I48" i="63" a="1"/>
  <c r="I48" i="63"/>
  <c r="J48" i="63" a="1"/>
  <c r="J48" i="63" s="1"/>
  <c r="K48" i="63" a="1"/>
  <c r="K48" i="63" s="1"/>
  <c r="I49" i="63" a="1"/>
  <c r="I49" i="63"/>
  <c r="J49" i="63" a="1"/>
  <c r="J49" i="63"/>
  <c r="K49" i="63" a="1"/>
  <c r="K49" i="63" s="1"/>
  <c r="I50" i="63" a="1"/>
  <c r="I50" i="63" s="1"/>
  <c r="J50" i="63" a="1"/>
  <c r="J50" i="63" s="1"/>
  <c r="K50" i="63" a="1"/>
  <c r="K50" i="63"/>
  <c r="I51" i="63" a="1"/>
  <c r="I51" i="63"/>
  <c r="J51" i="63" a="1"/>
  <c r="J51" i="63"/>
  <c r="K51" i="63" a="1"/>
  <c r="K51" i="63"/>
  <c r="I52" i="63" a="1"/>
  <c r="I52" i="63"/>
  <c r="J52" i="63" a="1"/>
  <c r="J52" i="63" s="1"/>
  <c r="K52" i="63" a="1"/>
  <c r="K52" i="63" s="1"/>
  <c r="I53" i="63" a="1"/>
  <c r="I53" i="63"/>
  <c r="J53" i="63" a="1"/>
  <c r="J53" i="63"/>
  <c r="K53" i="63" a="1"/>
  <c r="K53" i="63" s="1"/>
  <c r="I54" i="63" a="1"/>
  <c r="I54" i="63" s="1"/>
  <c r="J54" i="63" a="1"/>
  <c r="J54" i="63" s="1"/>
  <c r="K54" i="63" a="1"/>
  <c r="K54" i="63"/>
  <c r="I55" i="63" a="1"/>
  <c r="I55" i="63"/>
  <c r="J55" i="63" a="1"/>
  <c r="J55" i="63"/>
  <c r="K55" i="63" a="1"/>
  <c r="K55" i="63"/>
  <c r="I56" i="63" a="1"/>
  <c r="I56" i="63"/>
  <c r="J56" i="63" a="1"/>
  <c r="J56" i="63" s="1"/>
  <c r="K56" i="63" a="1"/>
  <c r="K56" i="63" s="1"/>
  <c r="I57" i="63" a="1"/>
  <c r="I57" i="63"/>
  <c r="J57" i="63" a="1"/>
  <c r="J57" i="63"/>
  <c r="K57" i="63" a="1"/>
  <c r="K57" i="63" s="1"/>
  <c r="I58" i="63" a="1"/>
  <c r="I58" i="63" s="1"/>
  <c r="J58" i="63" a="1"/>
  <c r="J58" i="63" s="1"/>
  <c r="K58" i="63" a="1"/>
  <c r="K58" i="63"/>
  <c r="I59" i="63" a="1"/>
  <c r="I59" i="63"/>
  <c r="J59" i="63" a="1"/>
  <c r="J59" i="63"/>
  <c r="K59" i="63" a="1"/>
  <c r="K59" i="63"/>
  <c r="I60" i="63" a="1"/>
  <c r="I60" i="63"/>
  <c r="J60" i="63" a="1"/>
  <c r="J60" i="63" s="1"/>
  <c r="K60" i="63" a="1"/>
  <c r="K60" i="63" s="1"/>
  <c r="I61" i="63" a="1"/>
  <c r="I61" i="63"/>
  <c r="J61" i="63" a="1"/>
  <c r="J61" i="63"/>
  <c r="K61" i="63" a="1"/>
  <c r="K61" i="63" s="1"/>
  <c r="K7" i="63" a="1"/>
  <c r="K7" i="63"/>
  <c r="J7" i="63" a="1"/>
  <c r="J7" i="63"/>
  <c r="I7" i="63" a="1"/>
  <c r="I7" i="63"/>
  <c r="O8" i="62" a="1"/>
  <c r="O8" i="62" s="1"/>
  <c r="P8" i="62" a="1"/>
  <c r="P8" i="62" s="1"/>
  <c r="Q8" i="62" a="1"/>
  <c r="Q8" i="62"/>
  <c r="O9" i="62" a="1"/>
  <c r="O9" i="62" s="1"/>
  <c r="P9" i="62" a="1"/>
  <c r="P9" i="62"/>
  <c r="Q9" i="62" a="1"/>
  <c r="Q9" i="62" s="1"/>
  <c r="O10" i="62" a="1"/>
  <c r="O10" i="62"/>
  <c r="P10" i="62" a="1"/>
  <c r="P10" i="62" s="1"/>
  <c r="Q10" i="62" a="1"/>
  <c r="Q10" i="62"/>
  <c r="O11" i="62" a="1"/>
  <c r="O11" i="62"/>
  <c r="P11" i="62" a="1"/>
  <c r="P11" i="62" s="1"/>
  <c r="Q11" i="62" a="1"/>
  <c r="Q11" i="62"/>
  <c r="O12" i="62" a="1"/>
  <c r="O12" i="62" s="1"/>
  <c r="P12" i="62" a="1"/>
  <c r="P12" i="62" s="1"/>
  <c r="Q12" i="62" a="1"/>
  <c r="Q12" i="62"/>
  <c r="O13" i="62" a="1"/>
  <c r="O13" i="62" s="1"/>
  <c r="P13" i="62" a="1"/>
  <c r="P13" i="62"/>
  <c r="Q13" i="62" a="1"/>
  <c r="Q13" i="62" s="1"/>
  <c r="O14" i="62" a="1"/>
  <c r="O14" i="62"/>
  <c r="P14" i="62" a="1"/>
  <c r="P14" i="62" s="1"/>
  <c r="Q14" i="62" a="1"/>
  <c r="Q14" i="62"/>
  <c r="O15" i="62" a="1"/>
  <c r="O15" i="62"/>
  <c r="P15" i="62" a="1"/>
  <c r="P15" i="62" s="1"/>
  <c r="Q15" i="62" a="1"/>
  <c r="Q15" i="62"/>
  <c r="O16" i="62" a="1"/>
  <c r="O16" i="62" s="1"/>
  <c r="P16" i="62" a="1"/>
  <c r="P16" i="62" s="1"/>
  <c r="Q16" i="62" a="1"/>
  <c r="Q16" i="62"/>
  <c r="O17" i="62" a="1"/>
  <c r="O17" i="62" s="1"/>
  <c r="P17" i="62" a="1"/>
  <c r="P17" i="62"/>
  <c r="Q17" i="62" a="1"/>
  <c r="Q17" i="62" s="1"/>
  <c r="O18" i="62" a="1"/>
  <c r="O18" i="62"/>
  <c r="P18" i="62" a="1"/>
  <c r="P18" i="62" s="1"/>
  <c r="Q18" i="62" a="1"/>
  <c r="Q18" i="62"/>
  <c r="O19" i="62" a="1"/>
  <c r="O19" i="62"/>
  <c r="P19" i="62" a="1"/>
  <c r="P19" i="62" s="1"/>
  <c r="Q19" i="62" a="1"/>
  <c r="Q19" i="62"/>
  <c r="O20" i="62" a="1"/>
  <c r="O20" i="62" s="1"/>
  <c r="P20" i="62" a="1"/>
  <c r="P20" i="62" s="1"/>
  <c r="Q20" i="62" a="1"/>
  <c r="Q20" i="62"/>
  <c r="O21" i="62" a="1"/>
  <c r="O21" i="62" s="1"/>
  <c r="P21" i="62" a="1"/>
  <c r="P21" i="62"/>
  <c r="Q21" i="62" a="1"/>
  <c r="Q21" i="62" s="1"/>
  <c r="O22" i="62" a="1"/>
  <c r="O22" i="62"/>
  <c r="P22" i="62" a="1"/>
  <c r="P22" i="62" s="1"/>
  <c r="Q22" i="62" a="1"/>
  <c r="Q22" i="62"/>
  <c r="O23" i="62" a="1"/>
  <c r="O23" i="62"/>
  <c r="P23" i="62" a="1"/>
  <c r="P23" i="62" s="1"/>
  <c r="Q23" i="62" a="1"/>
  <c r="Q23" i="62"/>
  <c r="O24" i="62" a="1"/>
  <c r="O24" i="62" s="1"/>
  <c r="P24" i="62" a="1"/>
  <c r="P24" i="62" s="1"/>
  <c r="Q24" i="62" a="1"/>
  <c r="Q24" i="62"/>
  <c r="O25" i="62" a="1"/>
  <c r="O25" i="62" s="1"/>
  <c r="P25" i="62" a="1"/>
  <c r="P25" i="62"/>
  <c r="Q25" i="62" a="1"/>
  <c r="Q25" i="62" s="1"/>
  <c r="O26" i="62" a="1"/>
  <c r="O26" i="62"/>
  <c r="P26" i="62" a="1"/>
  <c r="P26" i="62" s="1"/>
  <c r="Q26" i="62" a="1"/>
  <c r="Q26" i="62"/>
  <c r="O27" i="62" a="1"/>
  <c r="O27" i="62"/>
  <c r="P27" i="62" a="1"/>
  <c r="P27" i="62" s="1"/>
  <c r="Q27" i="62" a="1"/>
  <c r="Q27" i="62"/>
  <c r="O28" i="62" a="1"/>
  <c r="O28" i="62" s="1"/>
  <c r="P28" i="62" a="1"/>
  <c r="P28" i="62" s="1"/>
  <c r="Q28" i="62" a="1"/>
  <c r="Q28" i="62"/>
  <c r="O29" i="62" a="1"/>
  <c r="O29" i="62" s="1"/>
  <c r="P29" i="62" a="1"/>
  <c r="P29" i="62"/>
  <c r="Q29" i="62" a="1"/>
  <c r="Q29" i="62" s="1"/>
  <c r="O30" i="62" a="1"/>
  <c r="O30" i="62"/>
  <c r="P30" i="62" a="1"/>
  <c r="P30" i="62" s="1"/>
  <c r="Q30" i="62" a="1"/>
  <c r="Q30" i="62"/>
  <c r="O31" i="62" a="1"/>
  <c r="O31" i="62"/>
  <c r="P31" i="62" a="1"/>
  <c r="P31" i="62" s="1"/>
  <c r="Q31" i="62" a="1"/>
  <c r="Q31" i="62"/>
  <c r="O32" i="62" a="1"/>
  <c r="O32" i="62" s="1"/>
  <c r="P32" i="62" a="1"/>
  <c r="P32" i="62" s="1"/>
  <c r="Q32" i="62" a="1"/>
  <c r="Q32" i="62"/>
  <c r="O33" i="62" a="1"/>
  <c r="O33" i="62" s="1"/>
  <c r="P33" i="62" a="1"/>
  <c r="P33" i="62"/>
  <c r="Q33" i="62" a="1"/>
  <c r="Q33" i="62" s="1"/>
  <c r="O34" i="62" a="1"/>
  <c r="O34" i="62"/>
  <c r="P34" i="62" a="1"/>
  <c r="P34" i="62" s="1"/>
  <c r="Q34" i="62" a="1"/>
  <c r="Q34" i="62"/>
  <c r="O35" i="62" a="1"/>
  <c r="O35" i="62"/>
  <c r="P35" i="62" a="1"/>
  <c r="P35" i="62" s="1"/>
  <c r="Q35" i="62" a="1"/>
  <c r="Q35" i="62"/>
  <c r="O36" i="62" a="1"/>
  <c r="O36" i="62" s="1"/>
  <c r="P36" i="62" a="1"/>
  <c r="P36" i="62" s="1"/>
  <c r="Q36" i="62" a="1"/>
  <c r="Q36" i="62"/>
  <c r="O37" i="62" a="1"/>
  <c r="O37" i="62" s="1"/>
  <c r="P37" i="62" a="1"/>
  <c r="P37" i="62"/>
  <c r="Q37" i="62" a="1"/>
  <c r="Q37" i="62" s="1"/>
  <c r="O38" i="62" a="1"/>
  <c r="O38" i="62"/>
  <c r="P38" i="62" a="1"/>
  <c r="P38" i="62" s="1"/>
  <c r="Q38" i="62" a="1"/>
  <c r="Q38" i="62"/>
  <c r="O39" i="62" a="1"/>
  <c r="O39" i="62"/>
  <c r="P39" i="62" a="1"/>
  <c r="P39" i="62" s="1"/>
  <c r="Q39" i="62" a="1"/>
  <c r="Q39" i="62"/>
  <c r="O40" i="62" a="1"/>
  <c r="O40" i="62" s="1"/>
  <c r="P40" i="62" a="1"/>
  <c r="P40" i="62" s="1"/>
  <c r="Q40" i="62" a="1"/>
  <c r="Q40" i="62"/>
  <c r="O41" i="62" a="1"/>
  <c r="O41" i="62" s="1"/>
  <c r="P41" i="62" a="1"/>
  <c r="P41" i="62"/>
  <c r="Q41" i="62" a="1"/>
  <c r="Q41" i="62" s="1"/>
  <c r="O42" i="62" a="1"/>
  <c r="O42" i="62"/>
  <c r="P42" i="62" a="1"/>
  <c r="P42" i="62" s="1"/>
  <c r="Q42" i="62" a="1"/>
  <c r="Q42" i="62"/>
  <c r="O43" i="62" a="1"/>
  <c r="O43" i="62"/>
  <c r="P43" i="62" a="1"/>
  <c r="P43" i="62" s="1"/>
  <c r="Q43" i="62" a="1"/>
  <c r="Q43" i="62"/>
  <c r="O44" i="62" a="1"/>
  <c r="O44" i="62" s="1"/>
  <c r="P44" i="62" a="1"/>
  <c r="P44" i="62" s="1"/>
  <c r="Q44" i="62" a="1"/>
  <c r="Q44" i="62"/>
  <c r="O45" i="62" a="1"/>
  <c r="O45" i="62" s="1"/>
  <c r="P45" i="62" a="1"/>
  <c r="P45" i="62"/>
  <c r="Q45" i="62" a="1"/>
  <c r="Q45" i="62" s="1"/>
  <c r="O46" i="62" a="1"/>
  <c r="O46" i="62"/>
  <c r="P46" i="62" a="1"/>
  <c r="P46" i="62" s="1"/>
  <c r="Q46" i="62" a="1"/>
  <c r="Q46" i="62"/>
  <c r="O47" i="62" a="1"/>
  <c r="O47" i="62"/>
  <c r="P47" i="62" a="1"/>
  <c r="P47" i="62" s="1"/>
  <c r="Q47" i="62" a="1"/>
  <c r="Q47" i="62"/>
  <c r="O48" i="62" a="1"/>
  <c r="O48" i="62" s="1"/>
  <c r="P48" i="62" a="1"/>
  <c r="P48" i="62" s="1"/>
  <c r="Q48" i="62" a="1"/>
  <c r="Q48" i="62"/>
  <c r="O49" i="62" a="1"/>
  <c r="O49" i="62" s="1"/>
  <c r="P49" i="62" a="1"/>
  <c r="P49" i="62"/>
  <c r="Q49" i="62" a="1"/>
  <c r="Q49" i="62" s="1"/>
  <c r="O50" i="62" a="1"/>
  <c r="O50" i="62"/>
  <c r="P50" i="62" a="1"/>
  <c r="P50" i="62" s="1"/>
  <c r="Q50" i="62" a="1"/>
  <c r="Q50" i="62"/>
  <c r="O51" i="62" a="1"/>
  <c r="O51" i="62"/>
  <c r="P51" i="62" a="1"/>
  <c r="P51" i="62" s="1"/>
  <c r="Q51" i="62" a="1"/>
  <c r="Q51" i="62"/>
  <c r="O52" i="62" a="1"/>
  <c r="O52" i="62" s="1"/>
  <c r="P52" i="62" a="1"/>
  <c r="P52" i="62" s="1"/>
  <c r="Q52" i="62" a="1"/>
  <c r="Q52" i="62"/>
  <c r="O53" i="62" a="1"/>
  <c r="O53" i="62" s="1"/>
  <c r="P53" i="62" a="1"/>
  <c r="P53" i="62"/>
  <c r="Q53" i="62" a="1"/>
  <c r="Q53" i="62" s="1"/>
  <c r="O54" i="62" a="1"/>
  <c r="O54" i="62"/>
  <c r="P54" i="62" a="1"/>
  <c r="P54" i="62" s="1"/>
  <c r="Q54" i="62" a="1"/>
  <c r="Q54" i="62"/>
  <c r="O55" i="62" a="1"/>
  <c r="O55" i="62"/>
  <c r="P55" i="62" a="1"/>
  <c r="P55" i="62" s="1"/>
  <c r="Q55" i="62" a="1"/>
  <c r="Q55" i="62"/>
  <c r="O56" i="62" a="1"/>
  <c r="O56" i="62" s="1"/>
  <c r="P56" i="62" a="1"/>
  <c r="P56" i="62" s="1"/>
  <c r="Q56" i="62" a="1"/>
  <c r="Q56" i="62"/>
  <c r="O57" i="62" a="1"/>
  <c r="O57" i="62" s="1"/>
  <c r="P57" i="62" a="1"/>
  <c r="P57" i="62"/>
  <c r="Q57" i="62" a="1"/>
  <c r="Q57" i="62" s="1"/>
  <c r="Q7" i="62" a="1"/>
  <c r="Q7" i="62" s="1"/>
  <c r="P7" i="62" a="1"/>
  <c r="P7" i="62" s="1"/>
  <c r="O7" i="62" a="1"/>
  <c r="O7" i="62" s="1"/>
  <c r="L8" i="62" a="1"/>
  <c r="L8" i="62" s="1"/>
  <c r="M8" i="62" a="1"/>
  <c r="M8" i="62"/>
  <c r="N8" i="62" a="1"/>
  <c r="N8" i="62" s="1"/>
  <c r="L9" i="62" a="1"/>
  <c r="L9" i="62"/>
  <c r="M9" i="62" a="1"/>
  <c r="M9" i="62"/>
  <c r="N9" i="62" a="1"/>
  <c r="N9" i="62" s="1"/>
  <c r="L10" i="62" a="1"/>
  <c r="L10" i="62"/>
  <c r="M10" i="62" a="1"/>
  <c r="M10" i="62" s="1"/>
  <c r="N10" i="62" a="1"/>
  <c r="N10" i="62"/>
  <c r="L11" i="62" a="1"/>
  <c r="L11" i="62"/>
  <c r="M11" i="62" a="1"/>
  <c r="M11" i="62"/>
  <c r="N11" i="62" a="1"/>
  <c r="N11" i="62"/>
  <c r="L12" i="62" a="1"/>
  <c r="L12" i="62" s="1"/>
  <c r="M12" i="62" a="1"/>
  <c r="M12" i="62"/>
  <c r="N12" i="62" a="1"/>
  <c r="N12" i="62" s="1"/>
  <c r="L13" i="62" a="1"/>
  <c r="L13" i="62"/>
  <c r="M13" i="62" a="1"/>
  <c r="M13" i="62"/>
  <c r="N13" i="62" a="1"/>
  <c r="N13" i="62" s="1"/>
  <c r="L14" i="62" a="1"/>
  <c r="L14" i="62"/>
  <c r="M14" i="62" a="1"/>
  <c r="M14" i="62" s="1"/>
  <c r="N14" i="62" a="1"/>
  <c r="N14" i="62"/>
  <c r="L15" i="62" a="1"/>
  <c r="L15" i="62"/>
  <c r="M15" i="62" a="1"/>
  <c r="M15" i="62"/>
  <c r="N15" i="62" a="1"/>
  <c r="N15" i="62"/>
  <c r="L16" i="62" a="1"/>
  <c r="L16" i="62" s="1"/>
  <c r="M16" i="62" a="1"/>
  <c r="M16" i="62"/>
  <c r="N16" i="62" a="1"/>
  <c r="N16" i="62" s="1"/>
  <c r="L17" i="62" a="1"/>
  <c r="L17" i="62"/>
  <c r="M17" i="62" a="1"/>
  <c r="M17" i="62"/>
  <c r="N17" i="62" a="1"/>
  <c r="N17" i="62" s="1"/>
  <c r="L18" i="62" a="1"/>
  <c r="L18" i="62"/>
  <c r="M18" i="62" a="1"/>
  <c r="M18" i="62" s="1"/>
  <c r="N18" i="62" a="1"/>
  <c r="N18" i="62"/>
  <c r="L19" i="62" a="1"/>
  <c r="L19" i="62"/>
  <c r="M19" i="62" a="1"/>
  <c r="M19" i="62"/>
  <c r="N19" i="62" a="1"/>
  <c r="N19" i="62"/>
  <c r="L20" i="62" a="1"/>
  <c r="L20" i="62" s="1"/>
  <c r="M20" i="62" a="1"/>
  <c r="M20" i="62"/>
  <c r="N20" i="62" a="1"/>
  <c r="N20" i="62" s="1"/>
  <c r="L21" i="62" a="1"/>
  <c r="L21" i="62"/>
  <c r="M21" i="62" a="1"/>
  <c r="M21" i="62"/>
  <c r="N21" i="62" a="1"/>
  <c r="N21" i="62" s="1"/>
  <c r="L22" i="62" a="1"/>
  <c r="L22" i="62"/>
  <c r="M22" i="62" a="1"/>
  <c r="M22" i="62" s="1"/>
  <c r="N22" i="62" a="1"/>
  <c r="N22" i="62"/>
  <c r="L23" i="62" a="1"/>
  <c r="L23" i="62"/>
  <c r="M23" i="62" a="1"/>
  <c r="M23" i="62"/>
  <c r="N23" i="62" a="1"/>
  <c r="N23" i="62"/>
  <c r="L24" i="62" a="1"/>
  <c r="L24" i="62" s="1"/>
  <c r="M24" i="62" a="1"/>
  <c r="M24" i="62"/>
  <c r="N24" i="62" a="1"/>
  <c r="N24" i="62" s="1"/>
  <c r="L25" i="62" a="1"/>
  <c r="L25" i="62"/>
  <c r="M25" i="62" a="1"/>
  <c r="M25" i="62"/>
  <c r="N25" i="62" a="1"/>
  <c r="N25" i="62" s="1"/>
  <c r="L26" i="62" a="1"/>
  <c r="L26" i="62"/>
  <c r="M26" i="62" a="1"/>
  <c r="M26" i="62" s="1"/>
  <c r="N26" i="62" a="1"/>
  <c r="N26" i="62"/>
  <c r="L27" i="62" a="1"/>
  <c r="L27" i="62"/>
  <c r="M27" i="62" a="1"/>
  <c r="M27" i="62"/>
  <c r="N27" i="62" a="1"/>
  <c r="N27" i="62"/>
  <c r="L28" i="62" a="1"/>
  <c r="L28" i="62" s="1"/>
  <c r="M28" i="62" a="1"/>
  <c r="M28" i="62"/>
  <c r="N28" i="62" a="1"/>
  <c r="N28" i="62" s="1"/>
  <c r="L29" i="62" a="1"/>
  <c r="L29" i="62"/>
  <c r="M29" i="62" a="1"/>
  <c r="M29" i="62"/>
  <c r="N29" i="62" a="1"/>
  <c r="N29" i="62" s="1"/>
  <c r="L30" i="62" a="1"/>
  <c r="L30" i="62"/>
  <c r="M30" i="62" a="1"/>
  <c r="M30" i="62" s="1"/>
  <c r="N30" i="62" a="1"/>
  <c r="N30" i="62"/>
  <c r="L31" i="62" a="1"/>
  <c r="L31" i="62"/>
  <c r="M31" i="62" a="1"/>
  <c r="M31" i="62"/>
  <c r="N31" i="62" a="1"/>
  <c r="N31" i="62"/>
  <c r="L32" i="62" a="1"/>
  <c r="L32" i="62" s="1"/>
  <c r="M32" i="62" a="1"/>
  <c r="M32" i="62"/>
  <c r="N32" i="62" a="1"/>
  <c r="N32" i="62" s="1"/>
  <c r="L33" i="62" a="1"/>
  <c r="L33" i="62"/>
  <c r="M33" i="62" a="1"/>
  <c r="M33" i="62"/>
  <c r="N33" i="62" a="1"/>
  <c r="N33" i="62" s="1"/>
  <c r="L34" i="62" a="1"/>
  <c r="L34" i="62"/>
  <c r="M34" i="62" a="1"/>
  <c r="M34" i="62" s="1"/>
  <c r="N34" i="62" a="1"/>
  <c r="N34" i="62"/>
  <c r="L35" i="62" a="1"/>
  <c r="L35" i="62"/>
  <c r="M35" i="62" a="1"/>
  <c r="M35" i="62"/>
  <c r="N35" i="62" a="1"/>
  <c r="N35" i="62"/>
  <c r="L36" i="62" a="1"/>
  <c r="L36" i="62" s="1"/>
  <c r="M36" i="62" a="1"/>
  <c r="M36" i="62"/>
  <c r="N36" i="62" a="1"/>
  <c r="N36" i="62" s="1"/>
  <c r="L37" i="62" a="1"/>
  <c r="L37" i="62"/>
  <c r="M37" i="62" a="1"/>
  <c r="M37" i="62"/>
  <c r="N37" i="62" a="1"/>
  <c r="N37" i="62" s="1"/>
  <c r="L38" i="62" a="1"/>
  <c r="L38" i="62"/>
  <c r="M38" i="62" a="1"/>
  <c r="M38" i="62" s="1"/>
  <c r="N38" i="62" a="1"/>
  <c r="N38" i="62"/>
  <c r="L39" i="62" a="1"/>
  <c r="L39" i="62"/>
  <c r="M39" i="62" a="1"/>
  <c r="M39" i="62"/>
  <c r="N39" i="62" a="1"/>
  <c r="N39" i="62"/>
  <c r="L40" i="62" a="1"/>
  <c r="L40" i="62" s="1"/>
  <c r="M40" i="62" a="1"/>
  <c r="M40" i="62"/>
  <c r="N40" i="62" a="1"/>
  <c r="N40" i="62" s="1"/>
  <c r="L41" i="62" a="1"/>
  <c r="L41" i="62"/>
  <c r="M41" i="62" a="1"/>
  <c r="M41" i="62"/>
  <c r="N41" i="62" a="1"/>
  <c r="N41" i="62" s="1"/>
  <c r="L42" i="62" a="1"/>
  <c r="L42" i="62"/>
  <c r="M42" i="62" a="1"/>
  <c r="M42" i="62" s="1"/>
  <c r="N42" i="62" a="1"/>
  <c r="N42" i="62"/>
  <c r="L43" i="62" a="1"/>
  <c r="L43" i="62"/>
  <c r="M43" i="62" a="1"/>
  <c r="M43" i="62"/>
  <c r="N43" i="62" a="1"/>
  <c r="N43" i="62"/>
  <c r="L44" i="62" a="1"/>
  <c r="L44" i="62" s="1"/>
  <c r="M44" i="62" a="1"/>
  <c r="M44" i="62"/>
  <c r="N44" i="62" a="1"/>
  <c r="N44" i="62" s="1"/>
  <c r="L45" i="62" a="1"/>
  <c r="L45" i="62"/>
  <c r="M45" i="62" a="1"/>
  <c r="M45" i="62"/>
  <c r="N45" i="62" a="1"/>
  <c r="N45" i="62" s="1"/>
  <c r="L46" i="62" a="1"/>
  <c r="L46" i="62"/>
  <c r="M46" i="62" a="1"/>
  <c r="M46" i="62" s="1"/>
  <c r="N46" i="62" a="1"/>
  <c r="N46" i="62"/>
  <c r="L47" i="62" a="1"/>
  <c r="L47" i="62"/>
  <c r="M47" i="62" a="1"/>
  <c r="M47" i="62"/>
  <c r="N47" i="62" a="1"/>
  <c r="N47" i="62"/>
  <c r="L48" i="62" a="1"/>
  <c r="L48" i="62" s="1"/>
  <c r="M48" i="62" a="1"/>
  <c r="M48" i="62"/>
  <c r="N48" i="62" a="1"/>
  <c r="N48" i="62" s="1"/>
  <c r="L49" i="62" a="1"/>
  <c r="L49" i="62"/>
  <c r="M49" i="62" a="1"/>
  <c r="M49" i="62"/>
  <c r="N49" i="62" a="1"/>
  <c r="N49" i="62" s="1"/>
  <c r="L50" i="62" a="1"/>
  <c r="L50" i="62"/>
  <c r="M50" i="62" a="1"/>
  <c r="M50" i="62" s="1"/>
  <c r="N50" i="62" a="1"/>
  <c r="N50" i="62"/>
  <c r="L51" i="62" a="1"/>
  <c r="L51" i="62"/>
  <c r="M51" i="62" a="1"/>
  <c r="M51" i="62"/>
  <c r="N51" i="62" a="1"/>
  <c r="N51" i="62"/>
  <c r="L52" i="62" a="1"/>
  <c r="L52" i="62" s="1"/>
  <c r="M52" i="62" a="1"/>
  <c r="M52" i="62"/>
  <c r="N52" i="62" a="1"/>
  <c r="N52" i="62" s="1"/>
  <c r="L53" i="62" a="1"/>
  <c r="L53" i="62"/>
  <c r="M53" i="62" a="1"/>
  <c r="M53" i="62"/>
  <c r="N53" i="62" a="1"/>
  <c r="N53" i="62" s="1"/>
  <c r="L54" i="62" a="1"/>
  <c r="L54" i="62"/>
  <c r="M54" i="62" a="1"/>
  <c r="M54" i="62" s="1"/>
  <c r="N54" i="62" a="1"/>
  <c r="N54" i="62"/>
  <c r="L55" i="62" a="1"/>
  <c r="L55" i="62"/>
  <c r="M55" i="62" a="1"/>
  <c r="M55" i="62"/>
  <c r="N55" i="62" a="1"/>
  <c r="N55" i="62"/>
  <c r="L56" i="62" a="1"/>
  <c r="L56" i="62" s="1"/>
  <c r="M56" i="62" a="1"/>
  <c r="M56" i="62"/>
  <c r="N56" i="62" a="1"/>
  <c r="N56" i="62" s="1"/>
  <c r="L57" i="62" a="1"/>
  <c r="L57" i="62"/>
  <c r="M57" i="62" a="1"/>
  <c r="M57" i="62"/>
  <c r="N57" i="62" a="1"/>
  <c r="N57" i="62" s="1"/>
  <c r="L58" i="62" a="1"/>
  <c r="L58" i="62"/>
  <c r="M58" i="62" a="1"/>
  <c r="M58" i="62" s="1"/>
  <c r="N58" i="62" a="1"/>
  <c r="N58" i="62"/>
  <c r="N7" i="62" a="1"/>
  <c r="N7" i="62" s="1"/>
  <c r="M7" i="62" a="1"/>
  <c r="M7" i="62" s="1"/>
  <c r="L7" i="62" a="1"/>
  <c r="L7" i="62"/>
  <c r="I8" i="62" a="1"/>
  <c r="I8" i="62" s="1"/>
  <c r="J8" i="62" a="1"/>
  <c r="J8" i="62" s="1"/>
  <c r="K8" i="62" a="1"/>
  <c r="K8" i="62" s="1"/>
  <c r="I9" i="62" a="1"/>
  <c r="I9" i="62" s="1"/>
  <c r="J9" i="62" a="1"/>
  <c r="J9" i="62"/>
  <c r="K9" i="62" a="1"/>
  <c r="K9" i="62" s="1"/>
  <c r="I10" i="62" a="1"/>
  <c r="I10" i="62" s="1"/>
  <c r="J10" i="62" a="1"/>
  <c r="J10" i="62" s="1"/>
  <c r="K10" i="62" a="1"/>
  <c r="K10" i="62"/>
  <c r="I11" i="62" a="1"/>
  <c r="I11" i="62"/>
  <c r="J11" i="62" a="1"/>
  <c r="J11" i="62" s="1"/>
  <c r="K11" i="62" a="1"/>
  <c r="K11" i="62" s="1"/>
  <c r="I12" i="62" a="1"/>
  <c r="I12" i="62" s="1"/>
  <c r="J12" i="62" a="1"/>
  <c r="J12" i="62" s="1"/>
  <c r="K12" i="62" a="1"/>
  <c r="K12" i="62" s="1"/>
  <c r="I13" i="62" a="1"/>
  <c r="I13" i="62" s="1"/>
  <c r="J13" i="62" a="1"/>
  <c r="J13" i="62" s="1"/>
  <c r="K13" i="62" a="1"/>
  <c r="K13" i="62" s="1"/>
  <c r="I14" i="62" a="1"/>
  <c r="I14" i="62" s="1"/>
  <c r="J14" i="62" a="1"/>
  <c r="J14" i="62" s="1"/>
  <c r="K14" i="62" a="1"/>
  <c r="K14" i="62" s="1"/>
  <c r="I15" i="62" a="1"/>
  <c r="I15" i="62" s="1"/>
  <c r="J15" i="62" a="1"/>
  <c r="J15" i="62" s="1"/>
  <c r="K15" i="62" a="1"/>
  <c r="K15" i="62" s="1"/>
  <c r="I16" i="62" a="1"/>
  <c r="I16" i="62" s="1"/>
  <c r="J16" i="62" a="1"/>
  <c r="J16" i="62" s="1"/>
  <c r="K16" i="62" a="1"/>
  <c r="K16" i="62" s="1"/>
  <c r="I17" i="62" a="1"/>
  <c r="I17" i="62" s="1"/>
  <c r="J17" i="62" a="1"/>
  <c r="J17" i="62" s="1"/>
  <c r="K17" i="62" a="1"/>
  <c r="K17" i="62" s="1"/>
  <c r="I18" i="62" a="1"/>
  <c r="I18" i="62"/>
  <c r="J18" i="62" a="1"/>
  <c r="J18" i="62" s="1"/>
  <c r="K18" i="62" a="1"/>
  <c r="K18" i="62" s="1"/>
  <c r="I19" i="62" a="1"/>
  <c r="I19" i="62" s="1"/>
  <c r="J19" i="62" a="1"/>
  <c r="J19" i="62" s="1"/>
  <c r="K19" i="62" a="1"/>
  <c r="K19" i="62" s="1"/>
  <c r="I20" i="62" a="1"/>
  <c r="I20" i="62" s="1"/>
  <c r="J20" i="62" a="1"/>
  <c r="J20" i="62" s="1"/>
  <c r="K20" i="62" a="1"/>
  <c r="K20" i="62" s="1"/>
  <c r="I21" i="62" a="1"/>
  <c r="I21" i="62" s="1"/>
  <c r="J21" i="62" a="1"/>
  <c r="J21" i="62" s="1"/>
  <c r="K21" i="62" a="1"/>
  <c r="K21" i="62" s="1"/>
  <c r="I22" i="62" a="1"/>
  <c r="I22" i="62" s="1"/>
  <c r="J22" i="62" a="1"/>
  <c r="J22" i="62" s="1"/>
  <c r="K22" i="62" a="1"/>
  <c r="K22" i="62" s="1"/>
  <c r="I23" i="62" a="1"/>
  <c r="I23" i="62"/>
  <c r="J23" i="62" a="1"/>
  <c r="J23" i="62" s="1"/>
  <c r="K23" i="62" a="1"/>
  <c r="K23" i="62" s="1"/>
  <c r="I24" i="62" a="1"/>
  <c r="I24" i="62" s="1"/>
  <c r="J24" i="62" a="1"/>
  <c r="J24" i="62" s="1"/>
  <c r="K24" i="62" a="1"/>
  <c r="K24" i="62" s="1"/>
  <c r="I25" i="62" a="1"/>
  <c r="I25" i="62" s="1"/>
  <c r="J25" i="62" a="1"/>
  <c r="J25" i="62" s="1"/>
  <c r="K25" i="62" a="1"/>
  <c r="K25" i="62" s="1"/>
  <c r="I26" i="62" a="1"/>
  <c r="I26" i="62" s="1"/>
  <c r="J26" i="62" a="1"/>
  <c r="J26" i="62" s="1"/>
  <c r="K26" i="62" a="1"/>
  <c r="K26" i="62"/>
  <c r="I27" i="62" a="1"/>
  <c r="I27" i="62" s="1"/>
  <c r="J27" i="62" a="1"/>
  <c r="J27" i="62" s="1"/>
  <c r="K27" i="62" a="1"/>
  <c r="K27" i="62" s="1"/>
  <c r="I28" i="62" a="1"/>
  <c r="I28" i="62" s="1"/>
  <c r="J28" i="62" a="1"/>
  <c r="J28" i="62"/>
  <c r="K28" i="62" a="1"/>
  <c r="K28" i="62" s="1"/>
  <c r="I29" i="62" a="1"/>
  <c r="I29" i="62" s="1"/>
  <c r="J29" i="62" a="1"/>
  <c r="J29" i="62" s="1"/>
  <c r="K29" i="62" a="1"/>
  <c r="K29" i="62" s="1"/>
  <c r="I30" i="62" a="1"/>
  <c r="I30" i="62" s="1"/>
  <c r="J30" i="62" a="1"/>
  <c r="J30" i="62" s="1"/>
  <c r="K30" i="62" a="1"/>
  <c r="K30" i="62" s="1"/>
  <c r="I31" i="62" a="1"/>
  <c r="I31" i="62" s="1"/>
  <c r="J31" i="62" a="1"/>
  <c r="J31" i="62" s="1"/>
  <c r="K31" i="62" a="1"/>
  <c r="K31" i="62" s="1"/>
  <c r="I32" i="62" a="1"/>
  <c r="I32" i="62" s="1"/>
  <c r="J32" i="62" a="1"/>
  <c r="J32" i="62" s="1"/>
  <c r="K32" i="62" a="1"/>
  <c r="K32" i="62" s="1"/>
  <c r="I33" i="62" a="1"/>
  <c r="I33" i="62" s="1"/>
  <c r="J33" i="62" a="1"/>
  <c r="J33" i="62" s="1"/>
  <c r="K33" i="62" a="1"/>
  <c r="K33" i="62" s="1"/>
  <c r="I34" i="62" a="1"/>
  <c r="I34" i="62" s="1"/>
  <c r="J34" i="62" a="1"/>
  <c r="J34" i="62" s="1"/>
  <c r="K34" i="62" a="1"/>
  <c r="K34" i="62" s="1"/>
  <c r="I35" i="62" a="1"/>
  <c r="I35" i="62" s="1"/>
  <c r="J35" i="62" a="1"/>
  <c r="J35" i="62" s="1"/>
  <c r="K35" i="62" a="1"/>
  <c r="K35" i="62" s="1"/>
  <c r="I36" i="62" a="1"/>
  <c r="I36" i="62" s="1"/>
  <c r="J36" i="62" a="1"/>
  <c r="J36" i="62" s="1"/>
  <c r="K36" i="62" a="1"/>
  <c r="K36" i="62" s="1"/>
  <c r="I37" i="62" a="1"/>
  <c r="I37" i="62" s="1"/>
  <c r="J37" i="62" a="1"/>
  <c r="J37" i="62" s="1"/>
  <c r="K37" i="62" a="1"/>
  <c r="K37" i="62" s="1"/>
  <c r="I38" i="62" a="1"/>
  <c r="I38" i="62" s="1"/>
  <c r="J38" i="62" a="1"/>
  <c r="J38" i="62" s="1"/>
  <c r="K38" i="62" a="1"/>
  <c r="K38" i="62"/>
  <c r="I39" i="62" a="1"/>
  <c r="I39" i="62"/>
  <c r="J39" i="62" a="1"/>
  <c r="J39" i="62" s="1"/>
  <c r="K39" i="62" a="1"/>
  <c r="K39" i="62" s="1"/>
  <c r="I40" i="62" a="1"/>
  <c r="I40" i="62" s="1"/>
  <c r="J40" i="62" a="1"/>
  <c r="J40" i="62" s="1"/>
  <c r="K40" i="62" a="1"/>
  <c r="K40" i="62" s="1"/>
  <c r="I41" i="62" a="1"/>
  <c r="I41" i="62" s="1"/>
  <c r="J41" i="62" a="1"/>
  <c r="J41" i="62" s="1"/>
  <c r="K41" i="62" a="1"/>
  <c r="K41" i="62" s="1"/>
  <c r="I42" i="62" a="1"/>
  <c r="I42" i="62" s="1"/>
  <c r="J42" i="62" a="1"/>
  <c r="J42" i="62" s="1"/>
  <c r="K42" i="62" a="1"/>
  <c r="K42" i="62" s="1"/>
  <c r="I43" i="62" a="1"/>
  <c r="I43" i="62" s="1"/>
  <c r="J43" i="62" a="1"/>
  <c r="J43" i="62" s="1"/>
  <c r="K43" i="62" a="1"/>
  <c r="K43" i="62" s="1"/>
  <c r="I44" i="62" a="1"/>
  <c r="I44" i="62" s="1"/>
  <c r="J44" i="62" a="1"/>
  <c r="J44" i="62" s="1"/>
  <c r="K44" i="62" a="1"/>
  <c r="K44" i="62" s="1"/>
  <c r="I45" i="62" a="1"/>
  <c r="I45" i="62" s="1"/>
  <c r="J45" i="62" a="1"/>
  <c r="J45" i="62" s="1"/>
  <c r="K45" i="62" a="1"/>
  <c r="K45" i="62" s="1"/>
  <c r="I46" i="62" a="1"/>
  <c r="I46" i="62" s="1"/>
  <c r="J46" i="62" a="1"/>
  <c r="J46" i="62" s="1"/>
  <c r="K46" i="62" a="1"/>
  <c r="K46" i="62" s="1"/>
  <c r="I47" i="62" a="1"/>
  <c r="I47" i="62" s="1"/>
  <c r="J47" i="62" a="1"/>
  <c r="J47" i="62" s="1"/>
  <c r="K47" i="62" a="1"/>
  <c r="K47" i="62" s="1"/>
  <c r="I48" i="62" a="1"/>
  <c r="I48" i="62" s="1"/>
  <c r="J48" i="62" a="1"/>
  <c r="J48" i="62"/>
  <c r="K48" i="62" a="1"/>
  <c r="K48" i="62" s="1"/>
  <c r="I49" i="62" a="1"/>
  <c r="I49" i="62" s="1"/>
  <c r="J49" i="62" a="1"/>
  <c r="J49" i="62" s="1"/>
  <c r="K49" i="62" a="1"/>
  <c r="K49" i="62" s="1"/>
  <c r="I50" i="62" a="1"/>
  <c r="I50" i="62" s="1"/>
  <c r="J50" i="62" a="1"/>
  <c r="J50" i="62" s="1"/>
  <c r="K50" i="62" a="1"/>
  <c r="K50" i="62" s="1"/>
  <c r="I51" i="62" a="1"/>
  <c r="I51" i="62" s="1"/>
  <c r="J51" i="62" a="1"/>
  <c r="J51" i="62" s="1"/>
  <c r="K51" i="62" a="1"/>
  <c r="K51" i="62" s="1"/>
  <c r="I52" i="62" a="1"/>
  <c r="I52" i="62" s="1"/>
  <c r="J52" i="62" a="1"/>
  <c r="J52" i="62"/>
  <c r="K52" i="62" a="1"/>
  <c r="K52" i="62" s="1"/>
  <c r="I53" i="62" a="1"/>
  <c r="I53" i="62" s="1"/>
  <c r="J53" i="62" a="1"/>
  <c r="J53" i="62"/>
  <c r="K53" i="62" a="1"/>
  <c r="K53" i="62" s="1"/>
  <c r="I54" i="62" a="1"/>
  <c r="I54" i="62" s="1"/>
  <c r="J54" i="62" a="1"/>
  <c r="J54" i="62" s="1"/>
  <c r="K54" i="62" a="1"/>
  <c r="K54" i="62" s="1"/>
  <c r="I55" i="62" a="1"/>
  <c r="I55" i="62" s="1"/>
  <c r="J55" i="62" a="1"/>
  <c r="J55" i="62" s="1"/>
  <c r="K55" i="62" a="1"/>
  <c r="K55" i="62" s="1"/>
  <c r="I56" i="62" a="1"/>
  <c r="I56" i="62" s="1"/>
  <c r="J56" i="62" a="1"/>
  <c r="J56" i="62" s="1"/>
  <c r="K56" i="62" a="1"/>
  <c r="K56" i="62" s="1"/>
  <c r="I57" i="62" a="1"/>
  <c r="I57" i="62" s="1"/>
  <c r="J57" i="62" a="1"/>
  <c r="J57" i="62" s="1"/>
  <c r="K57" i="62" a="1"/>
  <c r="K57" i="62" s="1"/>
  <c r="I58" i="62" a="1"/>
  <c r="I58" i="62" s="1"/>
  <c r="J58" i="62" a="1"/>
  <c r="J58" i="62" s="1"/>
  <c r="K58" i="62" a="1"/>
  <c r="K58" i="62" s="1"/>
  <c r="K7" i="62" a="1"/>
  <c r="K7" i="62" s="1"/>
  <c r="J7" i="62" a="1"/>
  <c r="J7" i="62" s="1"/>
  <c r="I7" i="62" a="1"/>
  <c r="I7" i="62" s="1"/>
  <c r="I8" i="61" a="1"/>
  <c r="I8" i="61"/>
  <c r="J8" i="61" a="1"/>
  <c r="J8" i="61" s="1"/>
  <c r="K8" i="61" a="1"/>
  <c r="K8" i="61" s="1"/>
  <c r="I9" i="61" a="1"/>
  <c r="I9" i="61"/>
  <c r="J9" i="61" a="1"/>
  <c r="J9" i="61"/>
  <c r="K9" i="61" a="1"/>
  <c r="K9" i="61"/>
  <c r="I10" i="61" a="1"/>
  <c r="I10" i="61"/>
  <c r="J10" i="61" a="1"/>
  <c r="J10" i="61" s="1"/>
  <c r="K10" i="61" a="1"/>
  <c r="K10" i="61"/>
  <c r="I11" i="61" a="1"/>
  <c r="I11" i="61"/>
  <c r="J11" i="61" a="1"/>
  <c r="J11" i="61"/>
  <c r="K11" i="61" a="1"/>
  <c r="K11" i="61"/>
  <c r="I12" i="61" a="1"/>
  <c r="I12" i="61"/>
  <c r="J12" i="61" a="1"/>
  <c r="J12" i="61" s="1"/>
  <c r="K12" i="61" a="1"/>
  <c r="K12" i="61" s="1"/>
  <c r="I13" i="61" a="1"/>
  <c r="I13" i="61"/>
  <c r="J13" i="61" a="1"/>
  <c r="J13" i="61"/>
  <c r="K13" i="61" a="1"/>
  <c r="K13" i="61"/>
  <c r="I14" i="61" a="1"/>
  <c r="I14" i="61"/>
  <c r="J14" i="61" a="1"/>
  <c r="J14" i="61" s="1"/>
  <c r="K14" i="61" a="1"/>
  <c r="K14" i="61"/>
  <c r="I15" i="61" a="1"/>
  <c r="I15" i="61"/>
  <c r="J15" i="61" a="1"/>
  <c r="J15" i="61"/>
  <c r="K15" i="61" a="1"/>
  <c r="K15" i="61"/>
  <c r="I16" i="61" a="1"/>
  <c r="I16" i="61"/>
  <c r="J16" i="61" a="1"/>
  <c r="J16" i="61" s="1"/>
  <c r="K16" i="61" a="1"/>
  <c r="K16" i="61" s="1"/>
  <c r="I17" i="61" a="1"/>
  <c r="I17" i="61"/>
  <c r="J17" i="61" a="1"/>
  <c r="J17" i="61"/>
  <c r="K17" i="61" a="1"/>
  <c r="K17" i="61"/>
  <c r="I18" i="61" a="1"/>
  <c r="I18" i="61"/>
  <c r="J18" i="61" a="1"/>
  <c r="J18" i="61" s="1"/>
  <c r="K18" i="61" a="1"/>
  <c r="K18" i="61"/>
  <c r="I19" i="61" a="1"/>
  <c r="I19" i="61"/>
  <c r="J19" i="61" a="1"/>
  <c r="J19" i="61"/>
  <c r="K19" i="61" a="1"/>
  <c r="K19" i="61"/>
  <c r="I20" i="61" a="1"/>
  <c r="I20" i="61"/>
  <c r="J20" i="61" a="1"/>
  <c r="J20" i="61" s="1"/>
  <c r="K20" i="61" a="1"/>
  <c r="K20" i="61" s="1"/>
  <c r="I21" i="61" a="1"/>
  <c r="I21" i="61"/>
  <c r="J21" i="61" a="1"/>
  <c r="J21" i="61"/>
  <c r="K21" i="61" a="1"/>
  <c r="K21" i="61"/>
  <c r="I22" i="61" a="1"/>
  <c r="I22" i="61"/>
  <c r="J22" i="61" a="1"/>
  <c r="J22" i="61" s="1"/>
  <c r="K22" i="61" a="1"/>
  <c r="K22" i="61"/>
  <c r="I23" i="61" a="1"/>
  <c r="I23" i="61"/>
  <c r="J23" i="61" a="1"/>
  <c r="J23" i="61"/>
  <c r="K23" i="61" a="1"/>
  <c r="K23" i="61"/>
  <c r="I24" i="61" a="1"/>
  <c r="I24" i="61"/>
  <c r="J24" i="61" a="1"/>
  <c r="J24" i="61" s="1"/>
  <c r="K24" i="61" a="1"/>
  <c r="K24" i="61" s="1"/>
  <c r="I25" i="61" a="1"/>
  <c r="I25" i="61"/>
  <c r="J25" i="61" a="1"/>
  <c r="J25" i="61"/>
  <c r="K25" i="61" a="1"/>
  <c r="K25" i="61"/>
  <c r="I26" i="61" a="1"/>
  <c r="I26" i="61"/>
  <c r="J26" i="61" a="1"/>
  <c r="J26" i="61" s="1"/>
  <c r="K26" i="61" a="1"/>
  <c r="K26" i="61"/>
  <c r="I27" i="61" a="1"/>
  <c r="I27" i="61"/>
  <c r="J27" i="61" a="1"/>
  <c r="J27" i="61"/>
  <c r="K27" i="61" a="1"/>
  <c r="K27" i="61"/>
  <c r="I28" i="61" a="1"/>
  <c r="I28" i="61"/>
  <c r="J28" i="61" a="1"/>
  <c r="J28" i="61" s="1"/>
  <c r="K28" i="61" a="1"/>
  <c r="K28" i="61" s="1"/>
  <c r="I29" i="61" a="1"/>
  <c r="I29" i="61"/>
  <c r="J29" i="61" a="1"/>
  <c r="J29" i="61"/>
  <c r="K29" i="61" a="1"/>
  <c r="K29" i="61"/>
  <c r="I30" i="61" a="1"/>
  <c r="I30" i="61"/>
  <c r="J30" i="61" a="1"/>
  <c r="J30" i="61" s="1"/>
  <c r="K30" i="61" a="1"/>
  <c r="K30" i="61"/>
  <c r="I31" i="61" a="1"/>
  <c r="I31" i="61"/>
  <c r="J31" i="61" a="1"/>
  <c r="J31" i="61"/>
  <c r="K31" i="61" a="1"/>
  <c r="K31" i="61"/>
  <c r="I32" i="61" a="1"/>
  <c r="I32" i="61"/>
  <c r="J32" i="61" a="1"/>
  <c r="J32" i="61" s="1"/>
  <c r="K32" i="61" a="1"/>
  <c r="K32" i="61" s="1"/>
  <c r="I33" i="61" a="1"/>
  <c r="I33" i="61"/>
  <c r="J33" i="61" a="1"/>
  <c r="J33" i="61"/>
  <c r="K33" i="61" a="1"/>
  <c r="K33" i="61"/>
  <c r="I34" i="61" a="1"/>
  <c r="I34" i="61"/>
  <c r="J34" i="61" a="1"/>
  <c r="J34" i="61" s="1"/>
  <c r="K34" i="61" a="1"/>
  <c r="K34" i="61"/>
  <c r="I35" i="61" a="1"/>
  <c r="I35" i="61"/>
  <c r="J35" i="61" a="1"/>
  <c r="J35" i="61"/>
  <c r="K35" i="61" a="1"/>
  <c r="K35" i="61"/>
  <c r="I36" i="61" a="1"/>
  <c r="I36" i="61"/>
  <c r="J36" i="61" a="1"/>
  <c r="J36" i="61" s="1"/>
  <c r="K36" i="61" a="1"/>
  <c r="K36" i="61" s="1"/>
  <c r="I37" i="61" a="1"/>
  <c r="I37" i="61"/>
  <c r="J37" i="61" a="1"/>
  <c r="J37" i="61"/>
  <c r="K37" i="61" a="1"/>
  <c r="K37" i="61"/>
  <c r="I38" i="61" a="1"/>
  <c r="I38" i="61"/>
  <c r="J38" i="61" a="1"/>
  <c r="J38" i="61" s="1"/>
  <c r="K38" i="61" a="1"/>
  <c r="K38" i="61"/>
  <c r="I39" i="61" a="1"/>
  <c r="I39" i="61"/>
  <c r="J39" i="61" a="1"/>
  <c r="J39" i="61"/>
  <c r="K39" i="61" a="1"/>
  <c r="K39" i="61"/>
  <c r="I40" i="61" a="1"/>
  <c r="I40" i="61"/>
  <c r="J40" i="61" a="1"/>
  <c r="J40" i="61" s="1"/>
  <c r="K40" i="61" a="1"/>
  <c r="K40" i="61" s="1"/>
  <c r="I41" i="61" a="1"/>
  <c r="I41" i="61"/>
  <c r="J41" i="61" a="1"/>
  <c r="J41" i="61"/>
  <c r="K41" i="61" a="1"/>
  <c r="K41" i="61"/>
  <c r="I42" i="61" a="1"/>
  <c r="I42" i="61"/>
  <c r="J42" i="61" a="1"/>
  <c r="J42" i="61" s="1"/>
  <c r="K42" i="61" a="1"/>
  <c r="K42" i="61"/>
  <c r="I43" i="61" a="1"/>
  <c r="I43" i="61"/>
  <c r="J43" i="61" a="1"/>
  <c r="J43" i="61"/>
  <c r="K43" i="61" a="1"/>
  <c r="K43" i="61"/>
  <c r="I44" i="61" a="1"/>
  <c r="I44" i="61"/>
  <c r="J44" i="61" a="1"/>
  <c r="J44" i="61" s="1"/>
  <c r="K44" i="61" a="1"/>
  <c r="K44" i="61" s="1"/>
  <c r="I45" i="61" a="1"/>
  <c r="I45" i="61"/>
  <c r="J45" i="61" a="1"/>
  <c r="J45" i="61"/>
  <c r="K45" i="61" a="1"/>
  <c r="K45" i="61"/>
  <c r="I46" i="61" a="1"/>
  <c r="I46" i="61"/>
  <c r="J46" i="61" a="1"/>
  <c r="J46" i="61" s="1"/>
  <c r="K46" i="61" a="1"/>
  <c r="K46" i="61"/>
  <c r="I47" i="61" a="1"/>
  <c r="I47" i="61"/>
  <c r="J47" i="61" a="1"/>
  <c r="J47" i="61"/>
  <c r="K47" i="61" a="1"/>
  <c r="K47" i="61"/>
  <c r="I48" i="61" a="1"/>
  <c r="I48" i="61"/>
  <c r="J48" i="61" a="1"/>
  <c r="J48" i="61" s="1"/>
  <c r="K48" i="61" a="1"/>
  <c r="K48" i="61" s="1"/>
  <c r="I49" i="61" a="1"/>
  <c r="I49" i="61"/>
  <c r="J49" i="61" a="1"/>
  <c r="J49" i="61"/>
  <c r="K49" i="61" a="1"/>
  <c r="K49" i="61"/>
  <c r="I50" i="61" a="1"/>
  <c r="I50" i="61"/>
  <c r="J50" i="61" a="1"/>
  <c r="J50" i="61" s="1"/>
  <c r="K50" i="61" a="1"/>
  <c r="K50" i="61"/>
  <c r="I51" i="61" a="1"/>
  <c r="I51" i="61"/>
  <c r="J51" i="61" a="1"/>
  <c r="J51" i="61"/>
  <c r="K51" i="61" a="1"/>
  <c r="K51" i="61"/>
  <c r="I52" i="61" a="1"/>
  <c r="I52" i="61"/>
  <c r="J52" i="61" a="1"/>
  <c r="J52" i="61" s="1"/>
  <c r="K52" i="61" a="1"/>
  <c r="K52" i="61" s="1"/>
  <c r="I53" i="61" a="1"/>
  <c r="I53" i="61"/>
  <c r="J53" i="61" a="1"/>
  <c r="J53" i="61"/>
  <c r="K53" i="61" a="1"/>
  <c r="K53" i="61"/>
  <c r="I54" i="61" a="1"/>
  <c r="I54" i="61"/>
  <c r="J54" i="61" a="1"/>
  <c r="J54" i="61" s="1"/>
  <c r="K54" i="61" a="1"/>
  <c r="K54" i="61"/>
  <c r="I55" i="61" a="1"/>
  <c r="I55" i="61"/>
  <c r="J55" i="61" a="1"/>
  <c r="J55" i="61"/>
  <c r="K55" i="61" a="1"/>
  <c r="K55" i="61"/>
  <c r="I56" i="61" a="1"/>
  <c r="I56" i="61"/>
  <c r="J56" i="61" a="1"/>
  <c r="J56" i="61" s="1"/>
  <c r="K56" i="61" a="1"/>
  <c r="K56" i="61" s="1"/>
  <c r="I57" i="61" a="1"/>
  <c r="I57" i="61"/>
  <c r="J57" i="61" a="1"/>
  <c r="J57" i="61"/>
  <c r="K57" i="61" a="1"/>
  <c r="K57" i="61"/>
  <c r="I58" i="61" a="1"/>
  <c r="I58" i="61"/>
  <c r="J58" i="61" a="1"/>
  <c r="J58" i="61" s="1"/>
  <c r="K58" i="61" a="1"/>
  <c r="K58" i="61"/>
  <c r="I59" i="61" a="1"/>
  <c r="I59" i="61"/>
  <c r="J59" i="61" a="1"/>
  <c r="J59" i="61"/>
  <c r="K59" i="61" a="1"/>
  <c r="K59" i="61"/>
  <c r="I60" i="61" a="1"/>
  <c r="I60" i="61"/>
  <c r="J60" i="61" a="1"/>
  <c r="J60" i="61" s="1"/>
  <c r="K60" i="61" a="1"/>
  <c r="K60" i="61" s="1"/>
  <c r="I61" i="61" a="1"/>
  <c r="I61" i="61"/>
  <c r="J61" i="61" a="1"/>
  <c r="J61" i="61"/>
  <c r="K61" i="61" a="1"/>
  <c r="K61" i="61"/>
  <c r="I62" i="61" a="1"/>
  <c r="I62" i="61"/>
  <c r="J62" i="61" a="1"/>
  <c r="J62" i="61" s="1"/>
  <c r="K62" i="61" a="1"/>
  <c r="K62" i="61"/>
  <c r="I63" i="61" a="1"/>
  <c r="I63" i="61"/>
  <c r="J63" i="61" a="1"/>
  <c r="J63" i="61"/>
  <c r="K63" i="61" a="1"/>
  <c r="K63" i="61"/>
  <c r="I64" i="61" a="1"/>
  <c r="I64" i="61"/>
  <c r="J64" i="61" a="1"/>
  <c r="J64" i="61" s="1"/>
  <c r="K64" i="61" a="1"/>
  <c r="K64" i="61" s="1"/>
  <c r="I65" i="61" a="1"/>
  <c r="I65" i="61"/>
  <c r="J65" i="61" a="1"/>
  <c r="J65" i="61"/>
  <c r="K65" i="61" a="1"/>
  <c r="K65" i="61"/>
  <c r="I66" i="61" a="1"/>
  <c r="I66" i="61"/>
  <c r="J66" i="61" a="1"/>
  <c r="J66" i="61" s="1"/>
  <c r="K66" i="61" a="1"/>
  <c r="K66" i="61"/>
  <c r="I67" i="61" a="1"/>
  <c r="I67" i="61"/>
  <c r="J67" i="61" a="1"/>
  <c r="J67" i="61"/>
  <c r="K67" i="61" a="1"/>
  <c r="K67" i="61"/>
  <c r="I68" i="61" a="1"/>
  <c r="I68" i="61"/>
  <c r="J68" i="61" a="1"/>
  <c r="J68" i="61" s="1"/>
  <c r="K68" i="61" a="1"/>
  <c r="K68" i="61" s="1"/>
  <c r="I69" i="61" a="1"/>
  <c r="I69" i="61"/>
  <c r="J69" i="61" a="1"/>
  <c r="J69" i="61"/>
  <c r="K69" i="61" a="1"/>
  <c r="K69" i="61"/>
  <c r="I70" i="61" a="1"/>
  <c r="I70" i="61"/>
  <c r="J70" i="61" a="1"/>
  <c r="J70" i="61" s="1"/>
  <c r="K70" i="61" a="1"/>
  <c r="K70" i="61"/>
  <c r="I71" i="61" a="1"/>
  <c r="I71" i="61"/>
  <c r="J71" i="61" a="1"/>
  <c r="J71" i="61"/>
  <c r="K71" i="61" a="1"/>
  <c r="K71" i="61"/>
  <c r="I72" i="61" a="1"/>
  <c r="I72" i="61"/>
  <c r="J72" i="61" a="1"/>
  <c r="J72" i="61" s="1"/>
  <c r="K72" i="61" a="1"/>
  <c r="K72" i="61" s="1"/>
  <c r="I73" i="61" a="1"/>
  <c r="I73" i="61"/>
  <c r="J73" i="61" a="1"/>
  <c r="J73" i="61"/>
  <c r="K73" i="61" a="1"/>
  <c r="K73" i="61"/>
  <c r="I74" i="61" a="1"/>
  <c r="I74" i="61"/>
  <c r="J74" i="61" a="1"/>
  <c r="J74" i="61" s="1"/>
  <c r="K74" i="61" a="1"/>
  <c r="K74" i="61"/>
  <c r="I75" i="61" a="1"/>
  <c r="I75" i="61"/>
  <c r="J75" i="61" a="1"/>
  <c r="J75" i="61"/>
  <c r="K75" i="61" a="1"/>
  <c r="K75" i="61"/>
  <c r="I76" i="61" a="1"/>
  <c r="I76" i="61"/>
  <c r="J76" i="61" a="1"/>
  <c r="J76" i="61" s="1"/>
  <c r="K76" i="61" a="1"/>
  <c r="K76" i="61" s="1"/>
  <c r="I77" i="61" a="1"/>
  <c r="I77" i="61"/>
  <c r="J77" i="61" a="1"/>
  <c r="J77" i="61"/>
  <c r="K77" i="61" a="1"/>
  <c r="K77" i="61"/>
  <c r="I78" i="61" a="1"/>
  <c r="I78" i="61"/>
  <c r="J78" i="61" a="1"/>
  <c r="J78" i="61" s="1"/>
  <c r="K78" i="61" a="1"/>
  <c r="K78" i="61"/>
  <c r="I79" i="61" a="1"/>
  <c r="I79" i="61"/>
  <c r="J79" i="61" a="1"/>
  <c r="J79" i="61"/>
  <c r="K79" i="61" a="1"/>
  <c r="K79" i="61"/>
  <c r="I80" i="61" a="1"/>
  <c r="I80" i="61"/>
  <c r="J80" i="61" a="1"/>
  <c r="J80" i="61" s="1"/>
  <c r="K80" i="61" a="1"/>
  <c r="K80" i="61" s="1"/>
  <c r="I81" i="61" a="1"/>
  <c r="I81" i="61"/>
  <c r="J81" i="61" a="1"/>
  <c r="J81" i="61"/>
  <c r="K81" i="61" a="1"/>
  <c r="K81" i="61"/>
  <c r="I82" i="61" a="1"/>
  <c r="I82" i="61"/>
  <c r="J82" i="61" a="1"/>
  <c r="J82" i="61" s="1"/>
  <c r="K82" i="61" a="1"/>
  <c r="K82" i="61"/>
  <c r="I83" i="61" a="1"/>
  <c r="I83" i="61"/>
  <c r="J83" i="61" a="1"/>
  <c r="J83" i="61"/>
  <c r="K83" i="61" a="1"/>
  <c r="K83" i="61"/>
  <c r="I84" i="61" a="1"/>
  <c r="I84" i="61"/>
  <c r="J84" i="61" a="1"/>
  <c r="J84" i="61" s="1"/>
  <c r="K84" i="61" a="1"/>
  <c r="K84" i="61" s="1"/>
  <c r="I85" i="61" a="1"/>
  <c r="I85" i="61"/>
  <c r="J85" i="61" a="1"/>
  <c r="J85" i="61"/>
  <c r="K85" i="61" a="1"/>
  <c r="K85" i="61"/>
  <c r="I86" i="61" a="1"/>
  <c r="I86" i="61"/>
  <c r="J86" i="61" a="1"/>
  <c r="J86" i="61" s="1"/>
  <c r="K86" i="61" a="1"/>
  <c r="K86" i="61"/>
  <c r="I87" i="61" a="1"/>
  <c r="I87" i="61"/>
  <c r="J87" i="61" a="1"/>
  <c r="J87" i="61"/>
  <c r="K87" i="61" a="1"/>
  <c r="K87" i="61"/>
  <c r="I88" i="61" a="1"/>
  <c r="I88" i="61"/>
  <c r="J88" i="61" a="1"/>
  <c r="J88" i="61" s="1"/>
  <c r="K88" i="61" a="1"/>
  <c r="K88" i="61" s="1"/>
  <c r="I89" i="61" a="1"/>
  <c r="I89" i="61"/>
  <c r="J89" i="61" a="1"/>
  <c r="J89" i="61"/>
  <c r="K89" i="61" a="1"/>
  <c r="K89" i="61"/>
  <c r="I90" i="61" a="1"/>
  <c r="I90" i="61"/>
  <c r="J90" i="61" a="1"/>
  <c r="J90" i="61" s="1"/>
  <c r="K90" i="61" a="1"/>
  <c r="K90" i="61"/>
  <c r="I91" i="61" a="1"/>
  <c r="I91" i="61"/>
  <c r="J91" i="61" a="1"/>
  <c r="J91" i="61"/>
  <c r="K91" i="61" a="1"/>
  <c r="K91" i="61"/>
  <c r="I92" i="61" a="1"/>
  <c r="I92" i="61"/>
  <c r="J92" i="61" a="1"/>
  <c r="J92" i="61" s="1"/>
  <c r="K92" i="61" a="1"/>
  <c r="K92" i="61" s="1"/>
  <c r="I93" i="61" a="1"/>
  <c r="I93" i="61"/>
  <c r="J93" i="61" a="1"/>
  <c r="J93" i="61"/>
  <c r="K93" i="61" a="1"/>
  <c r="K93" i="61"/>
  <c r="I94" i="61" a="1"/>
  <c r="I94" i="61"/>
  <c r="J94" i="61" a="1"/>
  <c r="J94" i="61" s="1"/>
  <c r="K94" i="61" a="1"/>
  <c r="K94" i="61"/>
  <c r="I95" i="61" a="1"/>
  <c r="I95" i="61"/>
  <c r="J95" i="61" a="1"/>
  <c r="J95" i="61"/>
  <c r="K95" i="61" a="1"/>
  <c r="K95" i="61"/>
  <c r="I96" i="61" a="1"/>
  <c r="I96" i="61"/>
  <c r="J96" i="61" a="1"/>
  <c r="J96" i="61" s="1"/>
  <c r="K96" i="61" a="1"/>
  <c r="K96" i="61" s="1"/>
  <c r="I97" i="61" a="1"/>
  <c r="I97" i="61"/>
  <c r="J97" i="61" a="1"/>
  <c r="J97" i="61"/>
  <c r="K97" i="61" a="1"/>
  <c r="K97" i="61"/>
  <c r="I98" i="61" a="1"/>
  <c r="I98" i="61"/>
  <c r="J98" i="61" a="1"/>
  <c r="J98" i="61" s="1"/>
  <c r="K98" i="61" a="1"/>
  <c r="K98" i="61"/>
  <c r="I99" i="61" a="1"/>
  <c r="I99" i="61"/>
  <c r="J99" i="61" a="1"/>
  <c r="J99" i="61"/>
  <c r="K99" i="61" a="1"/>
  <c r="K99" i="61"/>
  <c r="I100" i="61" a="1"/>
  <c r="I100" i="61"/>
  <c r="J100" i="61" a="1"/>
  <c r="J100" i="61" s="1"/>
  <c r="K100" i="61" a="1"/>
  <c r="K100" i="61" s="1"/>
  <c r="I101" i="61" a="1"/>
  <c r="I101" i="61"/>
  <c r="J101" i="61" a="1"/>
  <c r="J101" i="61"/>
  <c r="K101" i="61" a="1"/>
  <c r="K101" i="61"/>
  <c r="I102" i="61" a="1"/>
  <c r="I102" i="61"/>
  <c r="J102" i="61" a="1"/>
  <c r="J102" i="61" s="1"/>
  <c r="K102" i="61" a="1"/>
  <c r="K102" i="61"/>
  <c r="I103" i="61" a="1"/>
  <c r="I103" i="61"/>
  <c r="J103" i="61" a="1"/>
  <c r="J103" i="61"/>
  <c r="K103" i="61" a="1"/>
  <c r="K103" i="61"/>
  <c r="I104" i="61" a="1"/>
  <c r="I104" i="61"/>
  <c r="J104" i="61" a="1"/>
  <c r="J104" i="61" s="1"/>
  <c r="K104" i="61" a="1"/>
  <c r="K104" i="61" s="1"/>
  <c r="I105" i="61" a="1"/>
  <c r="I105" i="61"/>
  <c r="J105" i="61" a="1"/>
  <c r="J105" i="61"/>
  <c r="K105" i="61" a="1"/>
  <c r="K105" i="61"/>
  <c r="I106" i="61" a="1"/>
  <c r="I106" i="61"/>
  <c r="J106" i="61" a="1"/>
  <c r="J106" i="61" s="1"/>
  <c r="K106" i="61" a="1"/>
  <c r="K106" i="61"/>
  <c r="I107" i="61" a="1"/>
  <c r="I107" i="61"/>
  <c r="J107" i="61" a="1"/>
  <c r="J107" i="61"/>
  <c r="K107" i="61" a="1"/>
  <c r="K107" i="61"/>
  <c r="I108" i="61" a="1"/>
  <c r="I108" i="61"/>
  <c r="J108" i="61" a="1"/>
  <c r="J108" i="61" s="1"/>
  <c r="K108" i="61" a="1"/>
  <c r="K108" i="61" s="1"/>
  <c r="I109" i="61" a="1"/>
  <c r="I109" i="61"/>
  <c r="J109" i="61" a="1"/>
  <c r="J109" i="61"/>
  <c r="K109" i="61" a="1"/>
  <c r="K109" i="61"/>
  <c r="I110" i="61" a="1"/>
  <c r="I110" i="61"/>
  <c r="J110" i="61" a="1"/>
  <c r="J110" i="61" s="1"/>
  <c r="K110" i="61" a="1"/>
  <c r="K110" i="61"/>
  <c r="I111" i="61" a="1"/>
  <c r="I111" i="61"/>
  <c r="J111" i="61" a="1"/>
  <c r="J111" i="61"/>
  <c r="K111" i="61" a="1"/>
  <c r="K111" i="61"/>
  <c r="I112" i="61" a="1"/>
  <c r="I112" i="61"/>
  <c r="J112" i="61" a="1"/>
  <c r="J112" i="61" s="1"/>
  <c r="K112" i="61" a="1"/>
  <c r="K112" i="61" s="1"/>
  <c r="I113" i="61" a="1"/>
  <c r="I113" i="61"/>
  <c r="J113" i="61" a="1"/>
  <c r="J113" i="61"/>
  <c r="K113" i="61" a="1"/>
  <c r="K113" i="61"/>
  <c r="I114" i="61" a="1"/>
  <c r="I114" i="61"/>
  <c r="J114" i="61" a="1"/>
  <c r="J114" i="61" s="1"/>
  <c r="K114" i="61" a="1"/>
  <c r="K114" i="61"/>
  <c r="I115" i="61" a="1"/>
  <c r="I115" i="61"/>
  <c r="J115" i="61" a="1"/>
  <c r="J115" i="61"/>
  <c r="K115" i="61" a="1"/>
  <c r="K115" i="61"/>
  <c r="I116" i="61" a="1"/>
  <c r="I116" i="61"/>
  <c r="J116" i="61" a="1"/>
  <c r="J116" i="61" s="1"/>
  <c r="K116" i="61" a="1"/>
  <c r="K116" i="61" s="1"/>
  <c r="I117" i="61" a="1"/>
  <c r="I117" i="61"/>
  <c r="J117" i="61" a="1"/>
  <c r="J117" i="61"/>
  <c r="K117" i="61" a="1"/>
  <c r="K117" i="61"/>
  <c r="I118" i="61" a="1"/>
  <c r="I118" i="61"/>
  <c r="J118" i="61" a="1"/>
  <c r="J118" i="61" s="1"/>
  <c r="K118" i="61" a="1"/>
  <c r="K118" i="61"/>
  <c r="I119" i="61" a="1"/>
  <c r="I119" i="61"/>
  <c r="J119" i="61" a="1"/>
  <c r="J119" i="61"/>
  <c r="K119" i="61" a="1"/>
  <c r="K119" i="61"/>
  <c r="I120" i="61" a="1"/>
  <c r="I120" i="61"/>
  <c r="J120" i="61" a="1"/>
  <c r="J120" i="61" s="1"/>
  <c r="K120" i="61" a="1"/>
  <c r="K120" i="61" s="1"/>
  <c r="I121" i="61" a="1"/>
  <c r="I121" i="61"/>
  <c r="J121" i="61" a="1"/>
  <c r="J121" i="61"/>
  <c r="K121" i="61" a="1"/>
  <c r="K121" i="61"/>
  <c r="I122" i="61" a="1"/>
  <c r="I122" i="61"/>
  <c r="J122" i="61" a="1"/>
  <c r="J122" i="61" s="1"/>
  <c r="K122" i="61" a="1"/>
  <c r="K122" i="61"/>
  <c r="I123" i="61" a="1"/>
  <c r="I123" i="61"/>
  <c r="J123" i="61" a="1"/>
  <c r="J123" i="61"/>
  <c r="K123" i="61" a="1"/>
  <c r="K123" i="61"/>
  <c r="I124" i="61" a="1"/>
  <c r="I124" i="61"/>
  <c r="J124" i="61" a="1"/>
  <c r="J124" i="61" s="1"/>
  <c r="K124" i="61" a="1"/>
  <c r="K124" i="61" s="1"/>
  <c r="I125" i="61" a="1"/>
  <c r="I125" i="61"/>
  <c r="J125" i="61" a="1"/>
  <c r="J125" i="61"/>
  <c r="K125" i="61" a="1"/>
  <c r="K125" i="61"/>
  <c r="I126" i="61" a="1"/>
  <c r="I126" i="61"/>
  <c r="J126" i="61" a="1"/>
  <c r="J126" i="61" s="1"/>
  <c r="K126" i="61" a="1"/>
  <c r="K126" i="61"/>
  <c r="I127" i="61" a="1"/>
  <c r="I127" i="61"/>
  <c r="J127" i="61" a="1"/>
  <c r="J127" i="61"/>
  <c r="K127" i="61" a="1"/>
  <c r="K127" i="61"/>
  <c r="I128" i="61" a="1"/>
  <c r="I128" i="61"/>
  <c r="J128" i="61" a="1"/>
  <c r="J128" i="61" s="1"/>
  <c r="K128" i="61" a="1"/>
  <c r="K128" i="61" s="1"/>
  <c r="I129" i="61" a="1"/>
  <c r="I129" i="61"/>
  <c r="J129" i="61" a="1"/>
  <c r="J129" i="61"/>
  <c r="K129" i="61" a="1"/>
  <c r="K129" i="61"/>
  <c r="I130" i="61" a="1"/>
  <c r="I130" i="61"/>
  <c r="J130" i="61" a="1"/>
  <c r="J130" i="61" s="1"/>
  <c r="K130" i="61" a="1"/>
  <c r="K130" i="61"/>
  <c r="I131" i="61" a="1"/>
  <c r="I131" i="61"/>
  <c r="J131" i="61" a="1"/>
  <c r="J131" i="61"/>
  <c r="K131" i="61" a="1"/>
  <c r="K131" i="61"/>
  <c r="I132" i="61" a="1"/>
  <c r="I132" i="61"/>
  <c r="J132" i="61" a="1"/>
  <c r="J132" i="61" s="1"/>
  <c r="K132" i="61" a="1"/>
  <c r="K132" i="61" s="1"/>
  <c r="I133" i="61" a="1"/>
  <c r="I133" i="61"/>
  <c r="J133" i="61" a="1"/>
  <c r="J133" i="61"/>
  <c r="K133" i="61" a="1"/>
  <c r="K133" i="61"/>
  <c r="I134" i="61" a="1"/>
  <c r="I134" i="61"/>
  <c r="J134" i="61" a="1"/>
  <c r="J134" i="61" s="1"/>
  <c r="K134" i="61" a="1"/>
  <c r="K134" i="61"/>
  <c r="I135" i="61" a="1"/>
  <c r="I135" i="61"/>
  <c r="J135" i="61" a="1"/>
  <c r="J135" i="61"/>
  <c r="K135" i="61" a="1"/>
  <c r="K135" i="61"/>
  <c r="I136" i="61" a="1"/>
  <c r="I136" i="61"/>
  <c r="J136" i="61" a="1"/>
  <c r="J136" i="61" s="1"/>
  <c r="K136" i="61" a="1"/>
  <c r="K136" i="61" s="1"/>
  <c r="I137" i="61" a="1"/>
  <c r="I137" i="61"/>
  <c r="J137" i="61" a="1"/>
  <c r="J137" i="61"/>
  <c r="K137" i="61" a="1"/>
  <c r="K137" i="61"/>
  <c r="I138" i="61" a="1"/>
  <c r="I138" i="61"/>
  <c r="J138" i="61" a="1"/>
  <c r="J138" i="61" s="1"/>
  <c r="K138" i="61" a="1"/>
  <c r="K138" i="61"/>
  <c r="I139" i="61" a="1"/>
  <c r="I139" i="61"/>
  <c r="J139" i="61" a="1"/>
  <c r="J139" i="61"/>
  <c r="K139" i="61" a="1"/>
  <c r="K139" i="61"/>
  <c r="I140" i="61" a="1"/>
  <c r="I140" i="61"/>
  <c r="J140" i="61" a="1"/>
  <c r="J140" i="61" s="1"/>
  <c r="K140" i="61" a="1"/>
  <c r="K140" i="61" s="1"/>
  <c r="I141" i="61" a="1"/>
  <c r="I141" i="61"/>
  <c r="J141" i="61" a="1"/>
  <c r="J141" i="61"/>
  <c r="K141" i="61" a="1"/>
  <c r="K141" i="61"/>
  <c r="I142" i="61" a="1"/>
  <c r="I142" i="61"/>
  <c r="J142" i="61" a="1"/>
  <c r="J142" i="61" s="1"/>
  <c r="K142" i="61" a="1"/>
  <c r="K142" i="61"/>
  <c r="K7" i="61" a="1"/>
  <c r="K7" i="61"/>
  <c r="J7" i="61" a="1"/>
  <c r="J7" i="61" s="1"/>
  <c r="I7" i="61" a="1"/>
  <c r="I7" i="61" s="1"/>
  <c r="O8" i="61" a="1"/>
  <c r="O8" i="61" s="1"/>
  <c r="P8" i="61" a="1"/>
  <c r="P8" i="61" s="1"/>
  <c r="Q8" i="61" a="1"/>
  <c r="Q8" i="61"/>
  <c r="O9" i="61" a="1"/>
  <c r="O9" i="61" s="1"/>
  <c r="P9" i="61" a="1"/>
  <c r="P9" i="61"/>
  <c r="Q9" i="61" a="1"/>
  <c r="Q9" i="61"/>
  <c r="O10" i="61" a="1"/>
  <c r="O10" i="61"/>
  <c r="P10" i="61" a="1"/>
  <c r="P10" i="61" s="1"/>
  <c r="Q10" i="61" a="1"/>
  <c r="Q10" i="61"/>
  <c r="O11" i="61" a="1"/>
  <c r="O11" i="61" s="1"/>
  <c r="P11" i="61" a="1"/>
  <c r="P11" i="61" s="1"/>
  <c r="Q11" i="61" a="1"/>
  <c r="Q11" i="61"/>
  <c r="O12" i="61" a="1"/>
  <c r="O12" i="61" s="1"/>
  <c r="P12" i="61" a="1"/>
  <c r="P12" i="61" s="1"/>
  <c r="Q12" i="61" a="1"/>
  <c r="Q12" i="61"/>
  <c r="O13" i="61" a="1"/>
  <c r="O13" i="61" s="1"/>
  <c r="P13" i="61" a="1"/>
  <c r="P13" i="61"/>
  <c r="Q13" i="61" a="1"/>
  <c r="Q13" i="61"/>
  <c r="O14" i="61" a="1"/>
  <c r="O14" i="61"/>
  <c r="P14" i="61" a="1"/>
  <c r="P14" i="61" s="1"/>
  <c r="Q14" i="61" a="1"/>
  <c r="Q14" i="61"/>
  <c r="O15" i="61" a="1"/>
  <c r="O15" i="61" s="1"/>
  <c r="P15" i="61" a="1"/>
  <c r="P15" i="61" s="1"/>
  <c r="Q15" i="61" a="1"/>
  <c r="Q15" i="61"/>
  <c r="O16" i="61" a="1"/>
  <c r="O16" i="61" s="1"/>
  <c r="P16" i="61" a="1"/>
  <c r="P16" i="61" s="1"/>
  <c r="Q16" i="61" a="1"/>
  <c r="Q16" i="61"/>
  <c r="O17" i="61" a="1"/>
  <c r="O17" i="61" s="1"/>
  <c r="P17" i="61" a="1"/>
  <c r="P17" i="61"/>
  <c r="Q17" i="61" a="1"/>
  <c r="Q17" i="61"/>
  <c r="O18" i="61" a="1"/>
  <c r="O18" i="61"/>
  <c r="P18" i="61" a="1"/>
  <c r="P18" i="61" s="1"/>
  <c r="Q18" i="61" a="1"/>
  <c r="Q18" i="61"/>
  <c r="O19" i="61" a="1"/>
  <c r="O19" i="61" s="1"/>
  <c r="P19" i="61" a="1"/>
  <c r="P19" i="61" s="1"/>
  <c r="Q19" i="61" a="1"/>
  <c r="Q19" i="61"/>
  <c r="O20" i="61" a="1"/>
  <c r="O20" i="61" s="1"/>
  <c r="P20" i="61" a="1"/>
  <c r="P20" i="61" s="1"/>
  <c r="Q20" i="61" a="1"/>
  <c r="Q20" i="61"/>
  <c r="O21" i="61" a="1"/>
  <c r="O21" i="61" s="1"/>
  <c r="P21" i="61" a="1"/>
  <c r="P21" i="61"/>
  <c r="Q21" i="61" a="1"/>
  <c r="Q21" i="61"/>
  <c r="O22" i="61" a="1"/>
  <c r="O22" i="61"/>
  <c r="P22" i="61" a="1"/>
  <c r="P22" i="61" s="1"/>
  <c r="Q22" i="61" a="1"/>
  <c r="Q22" i="61"/>
  <c r="O23" i="61" a="1"/>
  <c r="O23" i="61" s="1"/>
  <c r="P23" i="61" a="1"/>
  <c r="P23" i="61" s="1"/>
  <c r="Q23" i="61" a="1"/>
  <c r="Q23" i="61"/>
  <c r="O24" i="61" a="1"/>
  <c r="O24" i="61" s="1"/>
  <c r="P24" i="61" a="1"/>
  <c r="P24" i="61" s="1"/>
  <c r="Q24" i="61" a="1"/>
  <c r="Q24" i="61"/>
  <c r="O25" i="61" a="1"/>
  <c r="O25" i="61" s="1"/>
  <c r="P25" i="61" a="1"/>
  <c r="P25" i="61"/>
  <c r="Q25" i="61" a="1"/>
  <c r="Q25" i="61"/>
  <c r="O26" i="61" a="1"/>
  <c r="O26" i="61"/>
  <c r="P26" i="61" a="1"/>
  <c r="P26" i="61" s="1"/>
  <c r="Q26" i="61" a="1"/>
  <c r="Q26" i="61"/>
  <c r="O27" i="61" a="1"/>
  <c r="O27" i="61" s="1"/>
  <c r="P27" i="61" a="1"/>
  <c r="P27" i="61" s="1"/>
  <c r="Q27" i="61" a="1"/>
  <c r="Q27" i="61"/>
  <c r="O28" i="61" a="1"/>
  <c r="O28" i="61" s="1"/>
  <c r="P28" i="61" a="1"/>
  <c r="P28" i="61" s="1"/>
  <c r="Q28" i="61" a="1"/>
  <c r="Q28" i="61"/>
  <c r="O29" i="61" a="1"/>
  <c r="O29" i="61" s="1"/>
  <c r="P29" i="61" a="1"/>
  <c r="P29" i="61"/>
  <c r="Q29" i="61" a="1"/>
  <c r="Q29" i="61"/>
  <c r="O30" i="61" a="1"/>
  <c r="O30" i="61"/>
  <c r="P30" i="61" a="1"/>
  <c r="P30" i="61" s="1"/>
  <c r="Q30" i="61" a="1"/>
  <c r="Q30" i="61"/>
  <c r="O31" i="61" a="1"/>
  <c r="O31" i="61" s="1"/>
  <c r="P31" i="61" a="1"/>
  <c r="P31" i="61" s="1"/>
  <c r="Q31" i="61" a="1"/>
  <c r="Q31" i="61"/>
  <c r="O32" i="61" a="1"/>
  <c r="O32" i="61" s="1"/>
  <c r="P32" i="61" a="1"/>
  <c r="P32" i="61" s="1"/>
  <c r="Q32" i="61" a="1"/>
  <c r="Q32" i="61"/>
  <c r="O33" i="61" a="1"/>
  <c r="O33" i="61" s="1"/>
  <c r="P33" i="61" a="1"/>
  <c r="P33" i="61"/>
  <c r="Q33" i="61" a="1"/>
  <c r="Q33" i="61"/>
  <c r="O34" i="61" a="1"/>
  <c r="O34" i="61"/>
  <c r="P34" i="61" a="1"/>
  <c r="P34" i="61" s="1"/>
  <c r="Q34" i="61" a="1"/>
  <c r="Q34" i="61"/>
  <c r="O35" i="61" a="1"/>
  <c r="O35" i="61" s="1"/>
  <c r="P35" i="61" a="1"/>
  <c r="P35" i="61" s="1"/>
  <c r="Q35" i="61" a="1"/>
  <c r="Q35" i="61"/>
  <c r="O36" i="61" a="1"/>
  <c r="O36" i="61" s="1"/>
  <c r="P36" i="61" a="1"/>
  <c r="P36" i="61" s="1"/>
  <c r="Q36" i="61" a="1"/>
  <c r="Q36" i="61"/>
  <c r="O37" i="61" a="1"/>
  <c r="O37" i="61" s="1"/>
  <c r="P37" i="61" a="1"/>
  <c r="P37" i="61"/>
  <c r="Q37" i="61" a="1"/>
  <c r="Q37" i="61"/>
  <c r="O38" i="61" a="1"/>
  <c r="O38" i="61"/>
  <c r="P38" i="61" a="1"/>
  <c r="P38" i="61" s="1"/>
  <c r="Q38" i="61" a="1"/>
  <c r="Q38" i="61"/>
  <c r="O39" i="61" a="1"/>
  <c r="O39" i="61" s="1"/>
  <c r="P39" i="61" a="1"/>
  <c r="P39" i="61" s="1"/>
  <c r="Q39" i="61" a="1"/>
  <c r="Q39" i="61"/>
  <c r="O40" i="61" a="1"/>
  <c r="O40" i="61" s="1"/>
  <c r="P40" i="61" a="1"/>
  <c r="P40" i="61" s="1"/>
  <c r="Q40" i="61" a="1"/>
  <c r="Q40" i="61"/>
  <c r="O41" i="61" a="1"/>
  <c r="O41" i="61" s="1"/>
  <c r="P41" i="61" a="1"/>
  <c r="P41" i="61"/>
  <c r="Q41" i="61" a="1"/>
  <c r="Q41" i="61"/>
  <c r="O42" i="61" a="1"/>
  <c r="O42" i="61"/>
  <c r="P42" i="61" a="1"/>
  <c r="P42" i="61" s="1"/>
  <c r="Q42" i="61" a="1"/>
  <c r="Q42" i="61"/>
  <c r="O43" i="61" a="1"/>
  <c r="O43" i="61" s="1"/>
  <c r="P43" i="61" a="1"/>
  <c r="P43" i="61" s="1"/>
  <c r="Q43" i="61" a="1"/>
  <c r="Q43" i="61"/>
  <c r="O44" i="61" a="1"/>
  <c r="O44" i="61" s="1"/>
  <c r="P44" i="61" a="1"/>
  <c r="P44" i="61" s="1"/>
  <c r="Q44" i="61" a="1"/>
  <c r="Q44" i="61"/>
  <c r="O45" i="61" a="1"/>
  <c r="O45" i="61" s="1"/>
  <c r="P45" i="61" a="1"/>
  <c r="P45" i="61"/>
  <c r="Q45" i="61" a="1"/>
  <c r="Q45" i="61"/>
  <c r="O46" i="61" a="1"/>
  <c r="O46" i="61"/>
  <c r="P46" i="61" a="1"/>
  <c r="P46" i="61" s="1"/>
  <c r="Q46" i="61" a="1"/>
  <c r="Q46" i="61"/>
  <c r="O47" i="61" a="1"/>
  <c r="O47" i="61" s="1"/>
  <c r="P47" i="61" a="1"/>
  <c r="P47" i="61" s="1"/>
  <c r="Q47" i="61" a="1"/>
  <c r="Q47" i="61"/>
  <c r="O48" i="61" a="1"/>
  <c r="O48" i="61" s="1"/>
  <c r="P48" i="61" a="1"/>
  <c r="P48" i="61" s="1"/>
  <c r="Q48" i="61" a="1"/>
  <c r="Q48" i="61"/>
  <c r="O49" i="61" a="1"/>
  <c r="O49" i="61" s="1"/>
  <c r="P49" i="61" a="1"/>
  <c r="P49" i="61"/>
  <c r="Q49" i="61" a="1"/>
  <c r="Q49" i="61"/>
  <c r="O50" i="61" a="1"/>
  <c r="O50" i="61"/>
  <c r="P50" i="61" a="1"/>
  <c r="P50" i="61" s="1"/>
  <c r="Q50" i="61" a="1"/>
  <c r="Q50" i="61"/>
  <c r="O51" i="61" a="1"/>
  <c r="O51" i="61" s="1"/>
  <c r="P51" i="61" a="1"/>
  <c r="P51" i="61" s="1"/>
  <c r="Q51" i="61" a="1"/>
  <c r="Q51" i="61"/>
  <c r="O52" i="61" a="1"/>
  <c r="O52" i="61" s="1"/>
  <c r="P52" i="61" a="1"/>
  <c r="P52" i="61" s="1"/>
  <c r="Q52" i="61" a="1"/>
  <c r="Q52" i="61"/>
  <c r="O53" i="61" a="1"/>
  <c r="O53" i="61" s="1"/>
  <c r="P53" i="61" a="1"/>
  <c r="P53" i="61"/>
  <c r="Q53" i="61" a="1"/>
  <c r="Q53" i="61"/>
  <c r="O54" i="61" a="1"/>
  <c r="O54" i="61"/>
  <c r="P54" i="61" a="1"/>
  <c r="P54" i="61" s="1"/>
  <c r="Q54" i="61" a="1"/>
  <c r="Q54" i="61"/>
  <c r="O55" i="61" a="1"/>
  <c r="O55" i="61" s="1"/>
  <c r="P55" i="61" a="1"/>
  <c r="P55" i="61" s="1"/>
  <c r="Q55" i="61" a="1"/>
  <c r="Q55" i="61"/>
  <c r="O56" i="61" a="1"/>
  <c r="O56" i="61" s="1"/>
  <c r="P56" i="61" a="1"/>
  <c r="P56" i="61" s="1"/>
  <c r="Q56" i="61" a="1"/>
  <c r="Q56" i="61"/>
  <c r="O57" i="61" a="1"/>
  <c r="O57" i="61" s="1"/>
  <c r="P57" i="61" a="1"/>
  <c r="P57" i="61"/>
  <c r="Q57" i="61" a="1"/>
  <c r="Q57" i="61"/>
  <c r="O58" i="61" a="1"/>
  <c r="O58" i="61"/>
  <c r="P58" i="61" a="1"/>
  <c r="P58" i="61" s="1"/>
  <c r="Q58" i="61" a="1"/>
  <c r="Q58" i="61"/>
  <c r="O59" i="61" a="1"/>
  <c r="O59" i="61" s="1"/>
  <c r="P59" i="61" a="1"/>
  <c r="P59" i="61" s="1"/>
  <c r="Q59" i="61" a="1"/>
  <c r="Q59" i="61"/>
  <c r="O60" i="61" a="1"/>
  <c r="O60" i="61" s="1"/>
  <c r="P60" i="61" a="1"/>
  <c r="P60" i="61" s="1"/>
  <c r="Q60" i="61" a="1"/>
  <c r="Q60" i="61"/>
  <c r="O61" i="61" a="1"/>
  <c r="O61" i="61" s="1"/>
  <c r="P61" i="61" a="1"/>
  <c r="P61" i="61"/>
  <c r="Q61" i="61" a="1"/>
  <c r="Q61" i="61"/>
  <c r="O62" i="61" a="1"/>
  <c r="O62" i="61"/>
  <c r="P62" i="61" a="1"/>
  <c r="P62" i="61" s="1"/>
  <c r="Q62" i="61" a="1"/>
  <c r="Q62" i="61"/>
  <c r="O63" i="61" a="1"/>
  <c r="O63" i="61" s="1"/>
  <c r="P63" i="61" a="1"/>
  <c r="P63" i="61" s="1"/>
  <c r="Q63" i="61" a="1"/>
  <c r="Q63" i="61"/>
  <c r="O64" i="61" a="1"/>
  <c r="O64" i="61" s="1"/>
  <c r="P64" i="61" a="1"/>
  <c r="P64" i="61" s="1"/>
  <c r="Q64" i="61" a="1"/>
  <c r="Q64" i="61"/>
  <c r="O65" i="61" a="1"/>
  <c r="O65" i="61" s="1"/>
  <c r="P65" i="61" a="1"/>
  <c r="P65" i="61"/>
  <c r="Q65" i="61" a="1"/>
  <c r="Q65" i="61"/>
  <c r="O66" i="61" a="1"/>
  <c r="O66" i="61"/>
  <c r="P66" i="61" a="1"/>
  <c r="P66" i="61" s="1"/>
  <c r="Q66" i="61" a="1"/>
  <c r="Q66" i="61"/>
  <c r="O67" i="61" a="1"/>
  <c r="O67" i="61" s="1"/>
  <c r="P67" i="61" a="1"/>
  <c r="P67" i="61" s="1"/>
  <c r="Q67" i="61" a="1"/>
  <c r="Q67" i="61"/>
  <c r="O68" i="61" a="1"/>
  <c r="O68" i="61" s="1"/>
  <c r="P68" i="61" a="1"/>
  <c r="P68" i="61" s="1"/>
  <c r="Q68" i="61" a="1"/>
  <c r="Q68" i="61"/>
  <c r="O69" i="61" a="1"/>
  <c r="O69" i="61" s="1"/>
  <c r="P69" i="61" a="1"/>
  <c r="P69" i="61"/>
  <c r="Q69" i="61" a="1"/>
  <c r="Q69" i="61"/>
  <c r="O70" i="61" a="1"/>
  <c r="O70" i="61"/>
  <c r="P70" i="61" a="1"/>
  <c r="P70" i="61" s="1"/>
  <c r="Q70" i="61" a="1"/>
  <c r="Q70" i="61"/>
  <c r="O71" i="61" a="1"/>
  <c r="O71" i="61" s="1"/>
  <c r="P71" i="61" a="1"/>
  <c r="P71" i="61" s="1"/>
  <c r="Q71" i="61" a="1"/>
  <c r="Q71" i="61"/>
  <c r="O72" i="61" a="1"/>
  <c r="O72" i="61" s="1"/>
  <c r="P72" i="61" a="1"/>
  <c r="P72" i="61" s="1"/>
  <c r="Q72" i="61" a="1"/>
  <c r="Q72" i="61"/>
  <c r="O73" i="61" a="1"/>
  <c r="O73" i="61" s="1"/>
  <c r="P73" i="61" a="1"/>
  <c r="P73" i="61" s="1"/>
  <c r="Q73" i="61" a="1"/>
  <c r="Q73" i="61"/>
  <c r="O74" i="61" a="1"/>
  <c r="O74" i="61"/>
  <c r="P74" i="61" a="1"/>
  <c r="P74" i="61" s="1"/>
  <c r="Q74" i="61" a="1"/>
  <c r="Q74" i="61"/>
  <c r="O75" i="61" a="1"/>
  <c r="O75" i="61" s="1"/>
  <c r="P75" i="61" a="1"/>
  <c r="P75" i="61" s="1"/>
  <c r="Q75" i="61" a="1"/>
  <c r="Q75" i="61"/>
  <c r="O76" i="61" a="1"/>
  <c r="O76" i="61" s="1"/>
  <c r="P76" i="61" a="1"/>
  <c r="P76" i="61" s="1"/>
  <c r="Q76" i="61" a="1"/>
  <c r="Q76" i="61"/>
  <c r="O77" i="61" a="1"/>
  <c r="O77" i="61" s="1"/>
  <c r="P77" i="61" a="1"/>
  <c r="P77" i="61" s="1"/>
  <c r="Q77" i="61" a="1"/>
  <c r="Q77" i="61"/>
  <c r="O78" i="61" a="1"/>
  <c r="O78" i="61"/>
  <c r="P78" i="61" a="1"/>
  <c r="P78" i="61" s="1"/>
  <c r="Q78" i="61" a="1"/>
  <c r="Q78" i="61"/>
  <c r="O79" i="61" a="1"/>
  <c r="O79" i="61" s="1"/>
  <c r="P79" i="61" a="1"/>
  <c r="P79" i="61" s="1"/>
  <c r="Q79" i="61" a="1"/>
  <c r="Q79" i="61"/>
  <c r="O80" i="61" a="1"/>
  <c r="O80" i="61" s="1"/>
  <c r="P80" i="61" a="1"/>
  <c r="P80" i="61" s="1"/>
  <c r="Q80" i="61" a="1"/>
  <c r="Q80" i="61"/>
  <c r="O81" i="61" a="1"/>
  <c r="O81" i="61" s="1"/>
  <c r="P81" i="61" a="1"/>
  <c r="P81" i="61" s="1"/>
  <c r="Q81" i="61" a="1"/>
  <c r="Q81" i="61"/>
  <c r="O82" i="61" a="1"/>
  <c r="O82" i="61"/>
  <c r="P82" i="61" a="1"/>
  <c r="P82" i="61" s="1"/>
  <c r="Q82" i="61" a="1"/>
  <c r="Q82" i="61"/>
  <c r="Q7" i="61" a="1"/>
  <c r="Q7" i="61"/>
  <c r="P7" i="61" a="1"/>
  <c r="P7" i="61" s="1"/>
  <c r="O7" i="61" a="1"/>
  <c r="O7" i="61"/>
  <c r="L8" i="61" a="1"/>
  <c r="L8" i="61" s="1"/>
  <c r="M8" i="61" a="1"/>
  <c r="M8" i="61" s="1"/>
  <c r="N8" i="61" a="1"/>
  <c r="N8" i="61"/>
  <c r="L9" i="61" a="1"/>
  <c r="L9" i="61" s="1"/>
  <c r="M9" i="61" a="1"/>
  <c r="M9" i="61"/>
  <c r="N9" i="61" a="1"/>
  <c r="N9" i="61" s="1"/>
  <c r="L10" i="61" a="1"/>
  <c r="L10" i="61"/>
  <c r="M10" i="61" a="1"/>
  <c r="M10" i="61" s="1"/>
  <c r="N10" i="61" a="1"/>
  <c r="N10" i="61"/>
  <c r="L11" i="61" a="1"/>
  <c r="L11" i="61"/>
  <c r="M11" i="61" a="1"/>
  <c r="M11" i="61"/>
  <c r="N11" i="61" a="1"/>
  <c r="N11" i="61"/>
  <c r="L12" i="61" a="1"/>
  <c r="L12" i="61" s="1"/>
  <c r="M12" i="61" a="1"/>
  <c r="M12" i="61" s="1"/>
  <c r="N12" i="61" a="1"/>
  <c r="N12" i="61"/>
  <c r="L13" i="61" a="1"/>
  <c r="L13" i="61" s="1"/>
  <c r="M13" i="61" a="1"/>
  <c r="M13" i="61"/>
  <c r="N13" i="61" a="1"/>
  <c r="N13" i="61" s="1"/>
  <c r="L14" i="61" a="1"/>
  <c r="L14" i="61"/>
  <c r="M14" i="61" a="1"/>
  <c r="M14" i="61" s="1"/>
  <c r="N14" i="61" a="1"/>
  <c r="N14" i="61"/>
  <c r="L15" i="61" a="1"/>
  <c r="L15" i="61"/>
  <c r="M15" i="61" a="1"/>
  <c r="M15" i="61"/>
  <c r="N15" i="61" a="1"/>
  <c r="N15" i="61"/>
  <c r="L16" i="61" a="1"/>
  <c r="L16" i="61" s="1"/>
  <c r="M16" i="61" a="1"/>
  <c r="M16" i="61" s="1"/>
  <c r="N16" i="61" a="1"/>
  <c r="N16" i="61"/>
  <c r="L17" i="61" a="1"/>
  <c r="L17" i="61" s="1"/>
  <c r="M17" i="61" a="1"/>
  <c r="M17" i="61"/>
  <c r="N17" i="61" a="1"/>
  <c r="N17" i="61" s="1"/>
  <c r="L18" i="61" a="1"/>
  <c r="L18" i="61"/>
  <c r="M18" i="61" a="1"/>
  <c r="M18" i="61" s="1"/>
  <c r="N18" i="61" a="1"/>
  <c r="N18" i="61"/>
  <c r="L19" i="61" a="1"/>
  <c r="L19" i="61"/>
  <c r="M19" i="61" a="1"/>
  <c r="M19" i="61"/>
  <c r="N19" i="61" a="1"/>
  <c r="N19" i="61"/>
  <c r="L20" i="61" a="1"/>
  <c r="L20" i="61" s="1"/>
  <c r="M20" i="61" a="1"/>
  <c r="M20" i="61" s="1"/>
  <c r="N20" i="61" a="1"/>
  <c r="N20" i="61"/>
  <c r="L21" i="61" a="1"/>
  <c r="L21" i="61" s="1"/>
  <c r="M21" i="61" a="1"/>
  <c r="M21" i="61"/>
  <c r="N21" i="61" a="1"/>
  <c r="N21" i="61" s="1"/>
  <c r="L22" i="61" a="1"/>
  <c r="L22" i="61"/>
  <c r="M22" i="61" a="1"/>
  <c r="M22" i="61" s="1"/>
  <c r="N22" i="61" a="1"/>
  <c r="N22" i="61"/>
  <c r="L23" i="61" a="1"/>
  <c r="L23" i="61"/>
  <c r="M23" i="61" a="1"/>
  <c r="M23" i="61"/>
  <c r="N23" i="61" a="1"/>
  <c r="N23" i="61"/>
  <c r="L24" i="61" a="1"/>
  <c r="L24" i="61" s="1"/>
  <c r="M24" i="61" a="1"/>
  <c r="M24" i="61" s="1"/>
  <c r="N24" i="61" a="1"/>
  <c r="N24" i="61"/>
  <c r="L25" i="61" a="1"/>
  <c r="L25" i="61" s="1"/>
  <c r="M25" i="61" a="1"/>
  <c r="M25" i="61"/>
  <c r="N25" i="61" a="1"/>
  <c r="N25" i="61" s="1"/>
  <c r="L26" i="61" a="1"/>
  <c r="L26" i="61"/>
  <c r="M26" i="61" a="1"/>
  <c r="M26" i="61" s="1"/>
  <c r="N26" i="61" a="1"/>
  <c r="N26" i="61"/>
  <c r="L27" i="61" a="1"/>
  <c r="L27" i="61"/>
  <c r="M27" i="61" a="1"/>
  <c r="M27" i="61"/>
  <c r="N27" i="61" a="1"/>
  <c r="N27" i="61"/>
  <c r="L28" i="61" a="1"/>
  <c r="L28" i="61" s="1"/>
  <c r="M28" i="61" a="1"/>
  <c r="M28" i="61" s="1"/>
  <c r="N28" i="61" a="1"/>
  <c r="N28" i="61"/>
  <c r="L29" i="61" a="1"/>
  <c r="L29" i="61" s="1"/>
  <c r="M29" i="61" a="1"/>
  <c r="M29" i="61"/>
  <c r="N29" i="61" a="1"/>
  <c r="N29" i="61" s="1"/>
  <c r="L30" i="61" a="1"/>
  <c r="L30" i="61"/>
  <c r="M30" i="61" a="1"/>
  <c r="M30" i="61" s="1"/>
  <c r="N30" i="61" a="1"/>
  <c r="N30" i="61"/>
  <c r="L31" i="61" a="1"/>
  <c r="L31" i="61"/>
  <c r="M31" i="61" a="1"/>
  <c r="M31" i="61"/>
  <c r="N31" i="61" a="1"/>
  <c r="N31" i="61"/>
  <c r="L32" i="61" a="1"/>
  <c r="L32" i="61" s="1"/>
  <c r="M32" i="61" a="1"/>
  <c r="M32" i="61" s="1"/>
  <c r="N32" i="61" a="1"/>
  <c r="N32" i="61"/>
  <c r="L33" i="61" a="1"/>
  <c r="L33" i="61" s="1"/>
  <c r="M33" i="61" a="1"/>
  <c r="M33" i="61"/>
  <c r="N33" i="61" a="1"/>
  <c r="N33" i="61" s="1"/>
  <c r="L34" i="61" a="1"/>
  <c r="L34" i="61"/>
  <c r="M34" i="61" a="1"/>
  <c r="M34" i="61" s="1"/>
  <c r="N34" i="61" a="1"/>
  <c r="N34" i="61"/>
  <c r="L35" i="61" a="1"/>
  <c r="L35" i="61"/>
  <c r="M35" i="61" a="1"/>
  <c r="M35" i="61" s="1"/>
  <c r="N35" i="61" a="1"/>
  <c r="N35" i="61"/>
  <c r="L36" i="61" a="1"/>
  <c r="L36" i="61" s="1"/>
  <c r="M36" i="61" a="1"/>
  <c r="M36" i="61" s="1"/>
  <c r="N36" i="61" a="1"/>
  <c r="N36" i="61"/>
  <c r="L37" i="61" a="1"/>
  <c r="L37" i="61" s="1"/>
  <c r="M37" i="61" a="1"/>
  <c r="M37" i="61"/>
  <c r="N37" i="61" a="1"/>
  <c r="N37" i="61" s="1"/>
  <c r="L38" i="61" a="1"/>
  <c r="L38" i="61"/>
  <c r="M38" i="61" a="1"/>
  <c r="M38" i="61" s="1"/>
  <c r="N38" i="61" a="1"/>
  <c r="N38" i="61"/>
  <c r="L39" i="61" a="1"/>
  <c r="L39" i="61"/>
  <c r="M39" i="61" a="1"/>
  <c r="M39" i="61"/>
  <c r="N39" i="61" a="1"/>
  <c r="N39" i="61"/>
  <c r="L40" i="61" a="1"/>
  <c r="L40" i="61" s="1"/>
  <c r="M40" i="61" a="1"/>
  <c r="M40" i="61" s="1"/>
  <c r="N40" i="61" a="1"/>
  <c r="N40" i="61"/>
  <c r="L41" i="61" a="1"/>
  <c r="L41" i="61" s="1"/>
  <c r="M41" i="61" a="1"/>
  <c r="M41" i="61"/>
  <c r="N41" i="61" a="1"/>
  <c r="N41" i="61" s="1"/>
  <c r="L42" i="61" a="1"/>
  <c r="L42" i="61"/>
  <c r="M42" i="61" a="1"/>
  <c r="M42" i="61" s="1"/>
  <c r="N42" i="61" a="1"/>
  <c r="N42" i="61"/>
  <c r="L43" i="61" a="1"/>
  <c r="L43" i="61"/>
  <c r="M43" i="61" a="1"/>
  <c r="M43" i="61"/>
  <c r="N43" i="61" a="1"/>
  <c r="N43" i="61"/>
  <c r="L44" i="61" a="1"/>
  <c r="L44" i="61" s="1"/>
  <c r="M44" i="61" a="1"/>
  <c r="M44" i="61" s="1"/>
  <c r="N44" i="61" a="1"/>
  <c r="N44" i="61"/>
  <c r="L45" i="61" a="1"/>
  <c r="L45" i="61" s="1"/>
  <c r="M45" i="61" a="1"/>
  <c r="M45" i="61"/>
  <c r="N45" i="61" a="1"/>
  <c r="N45" i="61" s="1"/>
  <c r="L46" i="61" a="1"/>
  <c r="L46" i="61"/>
  <c r="M46" i="61" a="1"/>
  <c r="M46" i="61" s="1"/>
  <c r="N46" i="61" a="1"/>
  <c r="N46" i="61"/>
  <c r="L47" i="61" a="1"/>
  <c r="L47" i="61"/>
  <c r="M47" i="61" a="1"/>
  <c r="M47" i="61"/>
  <c r="N47" i="61" a="1"/>
  <c r="N47" i="61"/>
  <c r="L48" i="61" a="1"/>
  <c r="L48" i="61" s="1"/>
  <c r="M48" i="61" a="1"/>
  <c r="M48" i="61" s="1"/>
  <c r="N48" i="61" a="1"/>
  <c r="N48" i="61"/>
  <c r="L49" i="61" a="1"/>
  <c r="L49" i="61" s="1"/>
  <c r="M49" i="61" a="1"/>
  <c r="M49" i="61"/>
  <c r="N49" i="61" a="1"/>
  <c r="N49" i="61" s="1"/>
  <c r="L50" i="61" a="1"/>
  <c r="L50" i="61"/>
  <c r="M50" i="61" a="1"/>
  <c r="M50" i="61" s="1"/>
  <c r="N50" i="61" a="1"/>
  <c r="N50" i="61"/>
  <c r="L51" i="61" a="1"/>
  <c r="L51" i="61"/>
  <c r="M51" i="61" a="1"/>
  <c r="M51" i="61"/>
  <c r="N51" i="61" a="1"/>
  <c r="N51" i="61"/>
  <c r="L52" i="61" a="1"/>
  <c r="L52" i="61" s="1"/>
  <c r="M52" i="61" a="1"/>
  <c r="M52" i="61" s="1"/>
  <c r="N52" i="61" a="1"/>
  <c r="N52" i="61"/>
  <c r="L53" i="61" a="1"/>
  <c r="L53" i="61" s="1"/>
  <c r="M53" i="61" a="1"/>
  <c r="M53" i="61"/>
  <c r="N53" i="61" a="1"/>
  <c r="N53" i="61" s="1"/>
  <c r="L54" i="61" a="1"/>
  <c r="L54" i="61" s="1"/>
  <c r="M54" i="61" a="1"/>
  <c r="M54" i="61" s="1"/>
  <c r="N54" i="61" a="1"/>
  <c r="N54" i="61"/>
  <c r="L55" i="61" a="1"/>
  <c r="L55" i="61"/>
  <c r="M55" i="61" a="1"/>
  <c r="M55" i="61"/>
  <c r="N55" i="61" a="1"/>
  <c r="N55" i="61"/>
  <c r="L56" i="61" a="1"/>
  <c r="L56" i="61" s="1"/>
  <c r="M56" i="61" a="1"/>
  <c r="M56" i="61" s="1"/>
  <c r="N56" i="61" a="1"/>
  <c r="N56" i="61"/>
  <c r="L57" i="61" a="1"/>
  <c r="L57" i="61" s="1"/>
  <c r="M57" i="61" a="1"/>
  <c r="M57" i="61"/>
  <c r="N57" i="61" a="1"/>
  <c r="N57" i="61" s="1"/>
  <c r="L58" i="61" a="1"/>
  <c r="L58" i="61"/>
  <c r="M58" i="61" a="1"/>
  <c r="M58" i="61" s="1"/>
  <c r="N58" i="61" a="1"/>
  <c r="N58" i="61"/>
  <c r="L59" i="61" a="1"/>
  <c r="L59" i="61"/>
  <c r="M59" i="61" a="1"/>
  <c r="M59" i="61"/>
  <c r="N59" i="61" a="1"/>
  <c r="N59" i="61"/>
  <c r="L60" i="61" a="1"/>
  <c r="L60" i="61" s="1"/>
  <c r="M60" i="61" a="1"/>
  <c r="M60" i="61" s="1"/>
  <c r="N60" i="61" a="1"/>
  <c r="N60" i="61"/>
  <c r="L61" i="61" a="1"/>
  <c r="L61" i="61" s="1"/>
  <c r="M61" i="61" a="1"/>
  <c r="M61" i="61"/>
  <c r="N61" i="61" a="1"/>
  <c r="N61" i="61" s="1"/>
  <c r="L62" i="61" a="1"/>
  <c r="L62" i="61"/>
  <c r="M62" i="61" a="1"/>
  <c r="M62" i="61" s="1"/>
  <c r="N62" i="61" a="1"/>
  <c r="N62" i="61"/>
  <c r="L63" i="61" a="1"/>
  <c r="L63" i="61"/>
  <c r="M63" i="61" a="1"/>
  <c r="M63" i="61"/>
  <c r="N63" i="61" a="1"/>
  <c r="N63" i="61"/>
  <c r="L64" i="61" a="1"/>
  <c r="L64" i="61" s="1"/>
  <c r="M64" i="61" a="1"/>
  <c r="M64" i="61" s="1"/>
  <c r="N64" i="61" a="1"/>
  <c r="N64" i="61"/>
  <c r="L65" i="61" a="1"/>
  <c r="L65" i="61" s="1"/>
  <c r="M65" i="61" a="1"/>
  <c r="M65" i="61"/>
  <c r="N65" i="61" a="1"/>
  <c r="N65" i="61" s="1"/>
  <c r="L66" i="61" a="1"/>
  <c r="L66" i="61"/>
  <c r="M66" i="61" a="1"/>
  <c r="M66" i="61" s="1"/>
  <c r="N66" i="61" a="1"/>
  <c r="N66" i="61"/>
  <c r="L67" i="61" a="1"/>
  <c r="L67" i="61"/>
  <c r="M67" i="61" a="1"/>
  <c r="M67" i="61"/>
  <c r="N67" i="61" a="1"/>
  <c r="N67" i="61"/>
  <c r="L68" i="61" a="1"/>
  <c r="L68" i="61" s="1"/>
  <c r="M68" i="61" a="1"/>
  <c r="M68" i="61" s="1"/>
  <c r="N68" i="61" a="1"/>
  <c r="N68" i="61"/>
  <c r="L69" i="61" a="1"/>
  <c r="L69" i="61" s="1"/>
  <c r="M69" i="61" a="1"/>
  <c r="M69" i="61"/>
  <c r="N69" i="61" a="1"/>
  <c r="N69" i="61" s="1"/>
  <c r="L70" i="61" a="1"/>
  <c r="L70" i="61"/>
  <c r="M70" i="61" a="1"/>
  <c r="M70" i="61" s="1"/>
  <c r="N70" i="61" a="1"/>
  <c r="N70" i="61"/>
  <c r="L71" i="61" a="1"/>
  <c r="L71" i="61"/>
  <c r="M71" i="61" a="1"/>
  <c r="M71" i="61"/>
  <c r="N71" i="61" a="1"/>
  <c r="N71" i="61"/>
  <c r="L72" i="61" a="1"/>
  <c r="L72" i="61" s="1"/>
  <c r="M72" i="61" a="1"/>
  <c r="M72" i="61" s="1"/>
  <c r="N72" i="61" a="1"/>
  <c r="N72" i="61"/>
  <c r="L73" i="61" a="1"/>
  <c r="L73" i="61" s="1"/>
  <c r="M73" i="61" a="1"/>
  <c r="M73" i="61"/>
  <c r="N73" i="61" a="1"/>
  <c r="N73" i="61" s="1"/>
  <c r="L74" i="61" a="1"/>
  <c r="L74" i="61"/>
  <c r="M74" i="61" a="1"/>
  <c r="M74" i="61" s="1"/>
  <c r="N74" i="61" a="1"/>
  <c r="N74" i="61"/>
  <c r="L75" i="61" a="1"/>
  <c r="L75" i="61"/>
  <c r="M75" i="61" a="1"/>
  <c r="M75" i="61"/>
  <c r="N75" i="61" a="1"/>
  <c r="N75" i="61"/>
  <c r="L76" i="61" a="1"/>
  <c r="L76" i="61" s="1"/>
  <c r="M76" i="61" a="1"/>
  <c r="M76" i="61" s="1"/>
  <c r="N76" i="61" a="1"/>
  <c r="N76" i="61"/>
  <c r="L77" i="61" a="1"/>
  <c r="L77" i="61" s="1"/>
  <c r="M77" i="61" a="1"/>
  <c r="M77" i="61"/>
  <c r="N77" i="61" a="1"/>
  <c r="N77" i="61" s="1"/>
  <c r="L78" i="61" a="1"/>
  <c r="L78" i="61"/>
  <c r="M78" i="61" a="1"/>
  <c r="M78" i="61" s="1"/>
  <c r="N78" i="61" a="1"/>
  <c r="N78" i="61"/>
  <c r="L79" i="61" a="1"/>
  <c r="L79" i="61"/>
  <c r="M79" i="61" a="1"/>
  <c r="M79" i="61"/>
  <c r="N79" i="61" a="1"/>
  <c r="N79" i="61"/>
  <c r="L80" i="61" a="1"/>
  <c r="L80" i="61" s="1"/>
  <c r="M80" i="61" a="1"/>
  <c r="M80" i="61" s="1"/>
  <c r="N80" i="61" a="1"/>
  <c r="N80" i="61"/>
  <c r="L81" i="61" a="1"/>
  <c r="L81" i="61" s="1"/>
  <c r="M81" i="61" a="1"/>
  <c r="M81" i="61"/>
  <c r="N81" i="61" a="1"/>
  <c r="N81" i="61" s="1"/>
  <c r="L82" i="61" a="1"/>
  <c r="L82" i="61"/>
  <c r="M82" i="61" a="1"/>
  <c r="M82" i="61" s="1"/>
  <c r="N82" i="61" a="1"/>
  <c r="N82" i="61"/>
  <c r="N7" i="61" a="1"/>
  <c r="N7" i="61" s="1"/>
  <c r="M7" i="61" a="1"/>
  <c r="M7" i="61"/>
  <c r="L7" i="61" a="1"/>
  <c r="L7" i="61"/>
  <c r="Q6" i="63"/>
  <c r="Q5" i="63"/>
  <c r="Q4" i="63"/>
  <c r="Q3" i="63"/>
  <c r="P6" i="63"/>
  <c r="P5" i="63"/>
  <c r="P4" i="63"/>
  <c r="P3" i="63"/>
  <c r="O6" i="63"/>
  <c r="O5" i="63"/>
  <c r="O4" i="63"/>
  <c r="O3" i="63"/>
  <c r="N6" i="63"/>
  <c r="N5" i="63"/>
  <c r="N4" i="63"/>
  <c r="N3" i="63"/>
  <c r="M6" i="63"/>
  <c r="M5" i="63"/>
  <c r="M4" i="63"/>
  <c r="M3" i="63"/>
  <c r="L6" i="63"/>
  <c r="L5" i="63"/>
  <c r="L4" i="63"/>
  <c r="L3" i="63"/>
  <c r="K6" i="63"/>
  <c r="K5" i="63"/>
  <c r="K4" i="63"/>
  <c r="K3" i="63"/>
  <c r="J6" i="63"/>
  <c r="J5" i="63"/>
  <c r="J4" i="63"/>
  <c r="J3" i="63"/>
  <c r="I6" i="63"/>
  <c r="I5" i="63"/>
  <c r="I4" i="63"/>
  <c r="I3" i="63"/>
  <c r="Q6" i="62"/>
  <c r="Q5" i="62"/>
  <c r="Q4" i="62"/>
  <c r="Q3" i="62"/>
  <c r="P6" i="62"/>
  <c r="P5" i="62"/>
  <c r="P4" i="62"/>
  <c r="P3" i="62"/>
  <c r="O6" i="62"/>
  <c r="O5" i="62"/>
  <c r="O4" i="62"/>
  <c r="O3" i="62"/>
  <c r="N6" i="62"/>
  <c r="N5" i="62"/>
  <c r="N4" i="62"/>
  <c r="N3" i="62"/>
  <c r="M6" i="62"/>
  <c r="M5" i="62"/>
  <c r="M4" i="62"/>
  <c r="M3" i="62"/>
  <c r="L6" i="62"/>
  <c r="L5" i="62"/>
  <c r="L4" i="62"/>
  <c r="L3" i="62"/>
  <c r="K6" i="62"/>
  <c r="K5" i="62"/>
  <c r="K4" i="62"/>
  <c r="K3" i="62"/>
  <c r="J6" i="62"/>
  <c r="J5" i="62"/>
  <c r="J4" i="62"/>
  <c r="J3" i="62"/>
  <c r="I6" i="62"/>
  <c r="I5" i="62"/>
  <c r="I4" i="62"/>
  <c r="I3" i="62"/>
  <c r="Q6" i="61"/>
  <c r="Q5" i="61"/>
  <c r="Q4" i="61"/>
  <c r="Q3" i="61"/>
  <c r="P6" i="61"/>
  <c r="P5" i="61"/>
  <c r="P4" i="61"/>
  <c r="P3" i="61"/>
  <c r="O6" i="61"/>
  <c r="O5" i="61"/>
  <c r="O4" i="61"/>
  <c r="O3" i="61"/>
  <c r="N6" i="61"/>
  <c r="N5" i="61"/>
  <c r="N4" i="61"/>
  <c r="N3" i="61"/>
  <c r="M6" i="61"/>
  <c r="M5" i="61"/>
  <c r="M4" i="61"/>
  <c r="M3" i="61"/>
  <c r="L6" i="61"/>
  <c r="L5" i="61"/>
  <c r="L4" i="61"/>
  <c r="L3" i="61"/>
  <c r="K6" i="61"/>
  <c r="K5" i="61"/>
  <c r="K4" i="61"/>
  <c r="K3" i="61"/>
  <c r="J6" i="61"/>
  <c r="J5" i="61"/>
  <c r="J4" i="61"/>
  <c r="J3" i="61"/>
  <c r="I6" i="61"/>
  <c r="I5" i="61"/>
  <c r="I4" i="61"/>
  <c r="I3" i="61"/>
  <c r="F8" i="63" a="1"/>
  <c r="F8" i="63" s="1"/>
  <c r="G8" i="63" a="1"/>
  <c r="G8" i="63" s="1"/>
  <c r="H8" i="63" a="1"/>
  <c r="H8" i="63" s="1"/>
  <c r="F9" i="63" a="1"/>
  <c r="F9" i="63"/>
  <c r="G9" i="63" a="1"/>
  <c r="G9" i="63" s="1"/>
  <c r="H9" i="63" a="1"/>
  <c r="H9" i="63"/>
  <c r="F10" i="63" a="1"/>
  <c r="F10" i="63" s="1"/>
  <c r="G10" i="63" a="1"/>
  <c r="G10" i="63"/>
  <c r="H10" i="63" a="1"/>
  <c r="H10" i="63"/>
  <c r="F11" i="63" a="1"/>
  <c r="F11" i="63"/>
  <c r="G11" i="63" a="1"/>
  <c r="G11" i="63"/>
  <c r="H11" i="63" a="1"/>
  <c r="H11" i="63"/>
  <c r="F12" i="63" a="1"/>
  <c r="F12" i="63" s="1"/>
  <c r="G12" i="63" a="1"/>
  <c r="G12" i="63" s="1"/>
  <c r="H12" i="63" a="1"/>
  <c r="H12" i="63" s="1"/>
  <c r="F13" i="63" a="1"/>
  <c r="F13" i="63"/>
  <c r="G13" i="63" a="1"/>
  <c r="G13" i="63" s="1"/>
  <c r="H13" i="63" a="1"/>
  <c r="H13" i="63"/>
  <c r="F14" i="63" a="1"/>
  <c r="F14" i="63" s="1"/>
  <c r="G14" i="63" a="1"/>
  <c r="G14" i="63"/>
  <c r="H14" i="63" a="1"/>
  <c r="H14" i="63"/>
  <c r="F15" i="63" a="1"/>
  <c r="F15" i="63"/>
  <c r="G15" i="63" a="1"/>
  <c r="G15" i="63"/>
  <c r="H15" i="63" a="1"/>
  <c r="H15" i="63"/>
  <c r="F16" i="63" a="1"/>
  <c r="F16" i="63" s="1"/>
  <c r="G16" i="63" a="1"/>
  <c r="G16" i="63" s="1"/>
  <c r="H16" i="63" a="1"/>
  <c r="H16" i="63" s="1"/>
  <c r="F17" i="63" a="1"/>
  <c r="F17" i="63"/>
  <c r="G17" i="63" a="1"/>
  <c r="G17" i="63" s="1"/>
  <c r="H17" i="63" a="1"/>
  <c r="H17" i="63"/>
  <c r="F18" i="63" a="1"/>
  <c r="F18" i="63" s="1"/>
  <c r="G18" i="63" a="1"/>
  <c r="G18" i="63"/>
  <c r="H18" i="63" a="1"/>
  <c r="H18" i="63"/>
  <c r="F19" i="63" a="1"/>
  <c r="F19" i="63"/>
  <c r="G19" i="63" a="1"/>
  <c r="G19" i="63"/>
  <c r="H19" i="63" a="1"/>
  <c r="H19" i="63"/>
  <c r="F20" i="63" a="1"/>
  <c r="F20" i="63" s="1"/>
  <c r="G20" i="63" a="1"/>
  <c r="G20" i="63" s="1"/>
  <c r="H20" i="63" a="1"/>
  <c r="H20" i="63" s="1"/>
  <c r="F21" i="63" a="1"/>
  <c r="F21" i="63"/>
  <c r="G21" i="63" a="1"/>
  <c r="G21" i="63" s="1"/>
  <c r="H21" i="63" a="1"/>
  <c r="H21" i="63"/>
  <c r="F22" i="63" a="1"/>
  <c r="F22" i="63" s="1"/>
  <c r="G22" i="63" a="1"/>
  <c r="G22" i="63"/>
  <c r="H22" i="63" a="1"/>
  <c r="H22" i="63"/>
  <c r="F23" i="63" a="1"/>
  <c r="F23" i="63"/>
  <c r="G23" i="63" a="1"/>
  <c r="G23" i="63"/>
  <c r="H23" i="63" a="1"/>
  <c r="H23" i="63"/>
  <c r="F24" i="63" a="1"/>
  <c r="F24" i="63" s="1"/>
  <c r="G24" i="63" a="1"/>
  <c r="G24" i="63" s="1"/>
  <c r="H24" i="63" a="1"/>
  <c r="H24" i="63" s="1"/>
  <c r="F25" i="63" a="1"/>
  <c r="F25" i="63"/>
  <c r="G25" i="63" a="1"/>
  <c r="G25" i="63" s="1"/>
  <c r="H25" i="63" a="1"/>
  <c r="H25" i="63"/>
  <c r="F26" i="63" a="1"/>
  <c r="F26" i="63" s="1"/>
  <c r="G26" i="63" a="1"/>
  <c r="G26" i="63"/>
  <c r="H26" i="63" a="1"/>
  <c r="H26" i="63"/>
  <c r="F27" i="63" a="1"/>
  <c r="F27" i="63"/>
  <c r="G27" i="63" a="1"/>
  <c r="G27" i="63"/>
  <c r="H27" i="63" a="1"/>
  <c r="H27" i="63"/>
  <c r="F28" i="63" a="1"/>
  <c r="F28" i="63" s="1"/>
  <c r="G28" i="63" a="1"/>
  <c r="G28" i="63" s="1"/>
  <c r="H28" i="63" a="1"/>
  <c r="H28" i="63" s="1"/>
  <c r="F29" i="63" a="1"/>
  <c r="F29" i="63"/>
  <c r="G29" i="63" a="1"/>
  <c r="G29" i="63" s="1"/>
  <c r="H29" i="63" a="1"/>
  <c r="H29" i="63"/>
  <c r="F30" i="63" a="1"/>
  <c r="F30" i="63" s="1"/>
  <c r="G30" i="63" a="1"/>
  <c r="G30" i="63"/>
  <c r="H30" i="63" a="1"/>
  <c r="H30" i="63"/>
  <c r="F31" i="63" a="1"/>
  <c r="F31" i="63"/>
  <c r="G31" i="63" a="1"/>
  <c r="G31" i="63"/>
  <c r="H31" i="63" a="1"/>
  <c r="H31" i="63"/>
  <c r="F32" i="63" a="1"/>
  <c r="F32" i="63" s="1"/>
  <c r="G32" i="63" a="1"/>
  <c r="G32" i="63" s="1"/>
  <c r="H32" i="63" a="1"/>
  <c r="H32" i="63" s="1"/>
  <c r="F33" i="63" a="1"/>
  <c r="F33" i="63"/>
  <c r="G33" i="63" a="1"/>
  <c r="G33" i="63" s="1"/>
  <c r="H33" i="63" a="1"/>
  <c r="H33" i="63"/>
  <c r="F34" i="63" a="1"/>
  <c r="F34" i="63" s="1"/>
  <c r="G34" i="63" a="1"/>
  <c r="G34" i="63"/>
  <c r="H34" i="63" a="1"/>
  <c r="H34" i="63"/>
  <c r="F35" i="63" a="1"/>
  <c r="F35" i="63"/>
  <c r="G35" i="63" a="1"/>
  <c r="G35" i="63"/>
  <c r="H35" i="63" a="1"/>
  <c r="H35" i="63"/>
  <c r="F36" i="63" a="1"/>
  <c r="F36" i="63" s="1"/>
  <c r="G36" i="63" a="1"/>
  <c r="G36" i="63" s="1"/>
  <c r="H36" i="63" a="1"/>
  <c r="H36" i="63" s="1"/>
  <c r="F37" i="63" a="1"/>
  <c r="F37" i="63"/>
  <c r="G37" i="63" a="1"/>
  <c r="G37" i="63" s="1"/>
  <c r="H37" i="63" a="1"/>
  <c r="H37" i="63"/>
  <c r="F38" i="63" a="1"/>
  <c r="F38" i="63" s="1"/>
  <c r="G38" i="63" a="1"/>
  <c r="G38" i="63"/>
  <c r="H38" i="63" a="1"/>
  <c r="H38" i="63"/>
  <c r="F39" i="63" a="1"/>
  <c r="F39" i="63"/>
  <c r="G39" i="63" a="1"/>
  <c r="G39" i="63"/>
  <c r="H39" i="63" a="1"/>
  <c r="H39" i="63"/>
  <c r="F40" i="63" a="1"/>
  <c r="F40" i="63" s="1"/>
  <c r="G40" i="63" a="1"/>
  <c r="G40" i="63" s="1"/>
  <c r="H40" i="63" a="1"/>
  <c r="H40" i="63" s="1"/>
  <c r="F41" i="63" a="1"/>
  <c r="F41" i="63"/>
  <c r="G41" i="63" a="1"/>
  <c r="G41" i="63" s="1"/>
  <c r="H41" i="63" a="1"/>
  <c r="H41" i="63"/>
  <c r="F42" i="63" a="1"/>
  <c r="F42" i="63" s="1"/>
  <c r="G42" i="63" a="1"/>
  <c r="G42" i="63"/>
  <c r="H42" i="63" a="1"/>
  <c r="H42" i="63"/>
  <c r="F43" i="63" a="1"/>
  <c r="F43" i="63"/>
  <c r="G43" i="63" a="1"/>
  <c r="G43" i="63"/>
  <c r="H43" i="63" a="1"/>
  <c r="H43" i="63"/>
  <c r="F44" i="63" a="1"/>
  <c r="F44" i="63" s="1"/>
  <c r="G44" i="63" a="1"/>
  <c r="G44" i="63" s="1"/>
  <c r="H44" i="63" a="1"/>
  <c r="H44" i="63" s="1"/>
  <c r="F45" i="63" a="1"/>
  <c r="F45" i="63"/>
  <c r="G45" i="63" a="1"/>
  <c r="G45" i="63" s="1"/>
  <c r="H45" i="63" a="1"/>
  <c r="H45" i="63"/>
  <c r="F46" i="63" a="1"/>
  <c r="F46" i="63" s="1"/>
  <c r="G46" i="63" a="1"/>
  <c r="G46" i="63"/>
  <c r="H46" i="63" a="1"/>
  <c r="H46" i="63"/>
  <c r="F47" i="63" a="1"/>
  <c r="F47" i="63"/>
  <c r="G47" i="63" a="1"/>
  <c r="G47" i="63"/>
  <c r="H47" i="63" a="1"/>
  <c r="H47" i="63"/>
  <c r="F48" i="63" a="1"/>
  <c r="F48" i="63" s="1"/>
  <c r="G48" i="63" a="1"/>
  <c r="G48" i="63" s="1"/>
  <c r="H48" i="63" a="1"/>
  <c r="H48" i="63" s="1"/>
  <c r="F49" i="63" a="1"/>
  <c r="F49" i="63"/>
  <c r="G49" i="63" a="1"/>
  <c r="G49" i="63" s="1"/>
  <c r="H49" i="63" a="1"/>
  <c r="H49" i="63"/>
  <c r="F50" i="63" a="1"/>
  <c r="F50" i="63" s="1"/>
  <c r="G50" i="63" a="1"/>
  <c r="G50" i="63"/>
  <c r="H50" i="63" a="1"/>
  <c r="H50" i="63"/>
  <c r="F51" i="63" a="1"/>
  <c r="F51" i="63"/>
  <c r="G51" i="63" a="1"/>
  <c r="G51" i="63"/>
  <c r="H51" i="63" a="1"/>
  <c r="H51" i="63"/>
  <c r="F52" i="63" a="1"/>
  <c r="F52" i="63" s="1"/>
  <c r="G52" i="63" a="1"/>
  <c r="G52" i="63" s="1"/>
  <c r="H52" i="63" a="1"/>
  <c r="H52" i="63" s="1"/>
  <c r="F53" i="63" a="1"/>
  <c r="F53" i="63"/>
  <c r="G53" i="63" a="1"/>
  <c r="G53" i="63" s="1"/>
  <c r="H53" i="63" a="1"/>
  <c r="H53" i="63"/>
  <c r="F54" i="63" a="1"/>
  <c r="F54" i="63" s="1"/>
  <c r="G54" i="63" a="1"/>
  <c r="G54" i="63"/>
  <c r="H54" i="63" a="1"/>
  <c r="H54" i="63"/>
  <c r="F55" i="63" a="1"/>
  <c r="F55" i="63"/>
  <c r="G55" i="63" a="1"/>
  <c r="G55" i="63"/>
  <c r="H55" i="63" a="1"/>
  <c r="H55" i="63"/>
  <c r="F56" i="63" a="1"/>
  <c r="F56" i="63" s="1"/>
  <c r="G56" i="63" a="1"/>
  <c r="G56" i="63" s="1"/>
  <c r="H56" i="63" a="1"/>
  <c r="H56" i="63" s="1"/>
  <c r="F57" i="63" a="1"/>
  <c r="F57" i="63"/>
  <c r="G57" i="63" a="1"/>
  <c r="G57" i="63" s="1"/>
  <c r="H57" i="63" a="1"/>
  <c r="H57" i="63"/>
  <c r="F58" i="63" a="1"/>
  <c r="F58" i="63" s="1"/>
  <c r="G58" i="63" a="1"/>
  <c r="G58" i="63"/>
  <c r="H58" i="63" a="1"/>
  <c r="H58" i="63"/>
  <c r="F59" i="63" a="1"/>
  <c r="F59" i="63"/>
  <c r="G59" i="63" a="1"/>
  <c r="G59" i="63"/>
  <c r="H59" i="63" a="1"/>
  <c r="H59" i="63"/>
  <c r="F60" i="63" a="1"/>
  <c r="F60" i="63" s="1"/>
  <c r="G60" i="63" a="1"/>
  <c r="G60" i="63" s="1"/>
  <c r="H60" i="63" a="1"/>
  <c r="H60" i="63" s="1"/>
  <c r="H7" i="63" a="1"/>
  <c r="H7" i="63"/>
  <c r="G7" i="63" a="1"/>
  <c r="G7" i="63" s="1"/>
  <c r="F7" i="63" a="1"/>
  <c r="F7" i="63" s="1"/>
  <c r="F8" i="62" a="1"/>
  <c r="F8" i="62" s="1"/>
  <c r="G8" i="62" a="1"/>
  <c r="G8" i="62" s="1"/>
  <c r="H8" i="62" a="1"/>
  <c r="H8" i="62" s="1"/>
  <c r="F9" i="62" a="1"/>
  <c r="F9" i="62" s="1"/>
  <c r="G9" i="62" a="1"/>
  <c r="G9" i="62" s="1"/>
  <c r="H9" i="62" a="1"/>
  <c r="H9" i="62"/>
  <c r="F10" i="62" a="1"/>
  <c r="F10" i="62" s="1"/>
  <c r="G10" i="62" a="1"/>
  <c r="G10" i="62"/>
  <c r="H10" i="62" a="1"/>
  <c r="H10" i="62"/>
  <c r="F11" i="62" a="1"/>
  <c r="F11" i="62"/>
  <c r="G11" i="62" a="1"/>
  <c r="G11" i="62"/>
  <c r="H11" i="62" a="1"/>
  <c r="H11" i="62"/>
  <c r="F12" i="62" a="1"/>
  <c r="F12" i="62" s="1"/>
  <c r="G12" i="62" a="1"/>
  <c r="G12" i="62" s="1"/>
  <c r="H12" i="62" a="1"/>
  <c r="H12" i="62" s="1"/>
  <c r="F13" i="62" a="1"/>
  <c r="F13" i="62" s="1"/>
  <c r="G13" i="62" a="1"/>
  <c r="G13" i="62" s="1"/>
  <c r="H13" i="62" a="1"/>
  <c r="H13" i="62"/>
  <c r="F14" i="62" a="1"/>
  <c r="F14" i="62" s="1"/>
  <c r="G14" i="62" a="1"/>
  <c r="G14" i="62"/>
  <c r="H14" i="62" a="1"/>
  <c r="H14" i="62"/>
  <c r="F15" i="62" a="1"/>
  <c r="F15" i="62"/>
  <c r="G15" i="62" a="1"/>
  <c r="G15" i="62"/>
  <c r="H15" i="62" a="1"/>
  <c r="H15" i="62"/>
  <c r="F16" i="62" a="1"/>
  <c r="F16" i="62" s="1"/>
  <c r="G16" i="62" a="1"/>
  <c r="G16" i="62" s="1"/>
  <c r="H16" i="62" a="1"/>
  <c r="H16" i="62" s="1"/>
  <c r="F17" i="62" a="1"/>
  <c r="F17" i="62" s="1"/>
  <c r="G17" i="62" a="1"/>
  <c r="G17" i="62" s="1"/>
  <c r="H17" i="62" a="1"/>
  <c r="H17" i="62"/>
  <c r="F18" i="62" a="1"/>
  <c r="F18" i="62" s="1"/>
  <c r="G18" i="62" a="1"/>
  <c r="G18" i="62"/>
  <c r="H18" i="62" a="1"/>
  <c r="H18" i="62"/>
  <c r="F19" i="62" a="1"/>
  <c r="F19" i="62"/>
  <c r="G19" i="62" a="1"/>
  <c r="G19" i="62"/>
  <c r="H19" i="62" a="1"/>
  <c r="H19" i="62"/>
  <c r="F20" i="62" a="1"/>
  <c r="F20" i="62" s="1"/>
  <c r="G20" i="62" a="1"/>
  <c r="G20" i="62" s="1"/>
  <c r="H20" i="62" a="1"/>
  <c r="H20" i="62" s="1"/>
  <c r="F21" i="62" a="1"/>
  <c r="F21" i="62" s="1"/>
  <c r="G21" i="62" a="1"/>
  <c r="G21" i="62" s="1"/>
  <c r="H21" i="62" a="1"/>
  <c r="H21" i="62"/>
  <c r="F22" i="62" a="1"/>
  <c r="F22" i="62" s="1"/>
  <c r="G22" i="62" a="1"/>
  <c r="G22" i="62"/>
  <c r="H22" i="62" a="1"/>
  <c r="H22" i="62"/>
  <c r="F23" i="62" a="1"/>
  <c r="F23" i="62"/>
  <c r="G23" i="62" a="1"/>
  <c r="G23" i="62"/>
  <c r="H23" i="62" a="1"/>
  <c r="H23" i="62"/>
  <c r="F24" i="62" a="1"/>
  <c r="F24" i="62" s="1"/>
  <c r="G24" i="62" a="1"/>
  <c r="G24" i="62" s="1"/>
  <c r="H24" i="62" a="1"/>
  <c r="H24" i="62" s="1"/>
  <c r="F25" i="62" a="1"/>
  <c r="F25" i="62" s="1"/>
  <c r="G25" i="62" a="1"/>
  <c r="G25" i="62" s="1"/>
  <c r="H25" i="62" a="1"/>
  <c r="H25" i="62"/>
  <c r="F26" i="62" a="1"/>
  <c r="F26" i="62" s="1"/>
  <c r="G26" i="62" a="1"/>
  <c r="G26" i="62"/>
  <c r="H26" i="62" a="1"/>
  <c r="H26" i="62"/>
  <c r="F27" i="62" a="1"/>
  <c r="F27" i="62"/>
  <c r="G27" i="62" a="1"/>
  <c r="G27" i="62"/>
  <c r="H27" i="62" a="1"/>
  <c r="H27" i="62"/>
  <c r="F28" i="62" a="1"/>
  <c r="F28" i="62" s="1"/>
  <c r="G28" i="62" a="1"/>
  <c r="G28" i="62" s="1"/>
  <c r="H28" i="62" a="1"/>
  <c r="H28" i="62" s="1"/>
  <c r="F29" i="62" a="1"/>
  <c r="F29" i="62" s="1"/>
  <c r="G29" i="62" a="1"/>
  <c r="G29" i="62" s="1"/>
  <c r="H29" i="62" a="1"/>
  <c r="H29" i="62"/>
  <c r="F30" i="62" a="1"/>
  <c r="F30" i="62" s="1"/>
  <c r="G30" i="62" a="1"/>
  <c r="G30" i="62"/>
  <c r="H30" i="62" a="1"/>
  <c r="H30" i="62"/>
  <c r="F31" i="62" a="1"/>
  <c r="F31" i="62"/>
  <c r="G31" i="62" a="1"/>
  <c r="G31" i="62"/>
  <c r="H31" i="62" a="1"/>
  <c r="H31" i="62"/>
  <c r="F32" i="62" a="1"/>
  <c r="F32" i="62" s="1"/>
  <c r="G32" i="62" a="1"/>
  <c r="G32" i="62" s="1"/>
  <c r="H32" i="62" a="1"/>
  <c r="H32" i="62" s="1"/>
  <c r="F33" i="62" a="1"/>
  <c r="F33" i="62" s="1"/>
  <c r="G33" i="62" a="1"/>
  <c r="G33" i="62" s="1"/>
  <c r="H33" i="62" a="1"/>
  <c r="H33" i="62"/>
  <c r="F34" i="62" a="1"/>
  <c r="F34" i="62" s="1"/>
  <c r="G34" i="62" a="1"/>
  <c r="G34" i="62"/>
  <c r="H34" i="62" a="1"/>
  <c r="H34" i="62"/>
  <c r="F35" i="62" a="1"/>
  <c r="F35" i="62"/>
  <c r="G35" i="62" a="1"/>
  <c r="G35" i="62"/>
  <c r="H35" i="62" a="1"/>
  <c r="H35" i="62"/>
  <c r="F36" i="62" a="1"/>
  <c r="F36" i="62" s="1"/>
  <c r="G36" i="62" a="1"/>
  <c r="G36" i="62" s="1"/>
  <c r="H36" i="62" a="1"/>
  <c r="H36" i="62" s="1"/>
  <c r="F37" i="62" a="1"/>
  <c r="F37" i="62" s="1"/>
  <c r="G37" i="62" a="1"/>
  <c r="G37" i="62" s="1"/>
  <c r="H37" i="62" a="1"/>
  <c r="H37" i="62"/>
  <c r="F38" i="62" a="1"/>
  <c r="F38" i="62" s="1"/>
  <c r="G38" i="62" a="1"/>
  <c r="G38" i="62"/>
  <c r="H38" i="62" a="1"/>
  <c r="H38" i="62"/>
  <c r="F39" i="62" a="1"/>
  <c r="F39" i="62"/>
  <c r="G39" i="62" a="1"/>
  <c r="G39" i="62"/>
  <c r="H39" i="62" a="1"/>
  <c r="H39" i="62"/>
  <c r="F40" i="62" a="1"/>
  <c r="F40" i="62" s="1"/>
  <c r="G40" i="62" a="1"/>
  <c r="G40" i="62" s="1"/>
  <c r="H40" i="62" a="1"/>
  <c r="H40" i="62" s="1"/>
  <c r="F41" i="62" a="1"/>
  <c r="F41" i="62" s="1"/>
  <c r="G41" i="62" a="1"/>
  <c r="G41" i="62" s="1"/>
  <c r="H41" i="62" a="1"/>
  <c r="H41" i="62"/>
  <c r="F42" i="62" a="1"/>
  <c r="F42" i="62" s="1"/>
  <c r="G42" i="62" a="1"/>
  <c r="G42" i="62"/>
  <c r="H42" i="62" a="1"/>
  <c r="H42" i="62"/>
  <c r="F43" i="62" a="1"/>
  <c r="F43" i="62"/>
  <c r="G43" i="62" a="1"/>
  <c r="G43" i="62"/>
  <c r="H43" i="62" a="1"/>
  <c r="H43" i="62"/>
  <c r="F44" i="62" a="1"/>
  <c r="F44" i="62" s="1"/>
  <c r="G44" i="62" a="1"/>
  <c r="G44" i="62" s="1"/>
  <c r="H44" i="62" a="1"/>
  <c r="H44" i="62" s="1"/>
  <c r="F45" i="62" a="1"/>
  <c r="F45" i="62" s="1"/>
  <c r="G45" i="62" a="1"/>
  <c r="G45" i="62" s="1"/>
  <c r="H45" i="62" a="1"/>
  <c r="H45" i="62"/>
  <c r="F46" i="62" a="1"/>
  <c r="F46" i="62" s="1"/>
  <c r="G46" i="62" a="1"/>
  <c r="G46" i="62"/>
  <c r="H46" i="62" a="1"/>
  <c r="H46" i="62"/>
  <c r="F47" i="62" a="1"/>
  <c r="F47" i="62"/>
  <c r="G47" i="62" a="1"/>
  <c r="G47" i="62"/>
  <c r="H47" i="62" a="1"/>
  <c r="H47" i="62"/>
  <c r="F48" i="62" a="1"/>
  <c r="F48" i="62" s="1"/>
  <c r="G48" i="62" a="1"/>
  <c r="G48" i="62" s="1"/>
  <c r="H48" i="62" a="1"/>
  <c r="H48" i="62" s="1"/>
  <c r="F49" i="62" a="1"/>
  <c r="F49" i="62" s="1"/>
  <c r="G49" i="62" a="1"/>
  <c r="G49" i="62" s="1"/>
  <c r="H49" i="62" a="1"/>
  <c r="H49" i="62"/>
  <c r="F50" i="62" a="1"/>
  <c r="F50" i="62" s="1"/>
  <c r="G50" i="62" a="1"/>
  <c r="G50" i="62"/>
  <c r="H50" i="62" a="1"/>
  <c r="H50" i="62"/>
  <c r="F51" i="62" a="1"/>
  <c r="F51" i="62"/>
  <c r="G51" i="62" a="1"/>
  <c r="G51" i="62"/>
  <c r="H51" i="62" a="1"/>
  <c r="H51" i="62"/>
  <c r="F52" i="62" a="1"/>
  <c r="F52" i="62" s="1"/>
  <c r="G52" i="62" a="1"/>
  <c r="G52" i="62" s="1"/>
  <c r="H52" i="62" a="1"/>
  <c r="H52" i="62" s="1"/>
  <c r="F53" i="62" a="1"/>
  <c r="F53" i="62" s="1"/>
  <c r="G53" i="62" a="1"/>
  <c r="G53" i="62" s="1"/>
  <c r="H53" i="62" a="1"/>
  <c r="H53" i="62"/>
  <c r="F54" i="62" a="1"/>
  <c r="F54" i="62" s="1"/>
  <c r="G54" i="62" a="1"/>
  <c r="G54" i="62"/>
  <c r="H54" i="62" a="1"/>
  <c r="H54" i="62"/>
  <c r="F55" i="62" a="1"/>
  <c r="F55" i="62"/>
  <c r="G55" i="62" a="1"/>
  <c r="G55" i="62"/>
  <c r="H55" i="62" a="1"/>
  <c r="H55" i="62"/>
  <c r="F56" i="62" a="1"/>
  <c r="F56" i="62" s="1"/>
  <c r="G56" i="62" a="1"/>
  <c r="G56" i="62" s="1"/>
  <c r="H56" i="62" a="1"/>
  <c r="H56" i="62" s="1"/>
  <c r="F57" i="62" a="1"/>
  <c r="F57" i="62" s="1"/>
  <c r="G57" i="62" a="1"/>
  <c r="G57" i="62" s="1"/>
  <c r="H57" i="62" a="1"/>
  <c r="H57" i="62"/>
  <c r="F58" i="62" a="1"/>
  <c r="F58" i="62" s="1"/>
  <c r="G58" i="62" a="1"/>
  <c r="G58" i="62"/>
  <c r="H58" i="62" a="1"/>
  <c r="H58" i="62"/>
  <c r="F59" i="62" a="1"/>
  <c r="F59" i="62"/>
  <c r="G59" i="62" a="1"/>
  <c r="G59" i="62"/>
  <c r="H59" i="62" a="1"/>
  <c r="H59" i="62"/>
  <c r="F60" i="62" a="1"/>
  <c r="F60" i="62" s="1"/>
  <c r="G60" i="62" a="1"/>
  <c r="G60" i="62" s="1"/>
  <c r="H60" i="62" a="1"/>
  <c r="H60" i="62" s="1"/>
  <c r="F61" i="62" a="1"/>
  <c r="F61" i="62" s="1"/>
  <c r="G61" i="62" a="1"/>
  <c r="G61" i="62" s="1"/>
  <c r="H61" i="62" a="1"/>
  <c r="H61" i="62"/>
  <c r="F62" i="62" a="1"/>
  <c r="F62" i="62" s="1"/>
  <c r="G62" i="62" a="1"/>
  <c r="G62" i="62"/>
  <c r="H62" i="62" a="1"/>
  <c r="H62" i="62"/>
  <c r="F63" i="62" a="1"/>
  <c r="F63" i="62"/>
  <c r="G63" i="62" a="1"/>
  <c r="G63" i="62"/>
  <c r="H63" i="62" a="1"/>
  <c r="H63" i="62" s="1"/>
  <c r="F64" i="62" a="1"/>
  <c r="F64" i="62" s="1"/>
  <c r="G64" i="62" a="1"/>
  <c r="G64" i="62" s="1"/>
  <c r="H64" i="62" a="1"/>
  <c r="H64" i="62" s="1"/>
  <c r="F65" i="62" a="1"/>
  <c r="F65" i="62" s="1"/>
  <c r="G65" i="62" a="1"/>
  <c r="G65" i="62" s="1"/>
  <c r="H65" i="62" a="1"/>
  <c r="H65" i="62"/>
  <c r="H7" i="62" a="1"/>
  <c r="H7" i="62" s="1"/>
  <c r="G7" i="62" a="1"/>
  <c r="G7" i="62" s="1"/>
  <c r="F7" i="62" a="1"/>
  <c r="F7" i="62" s="1"/>
  <c r="F8" i="61" a="1"/>
  <c r="F8" i="61" s="1"/>
  <c r="G8" i="61" a="1"/>
  <c r="G8" i="61"/>
  <c r="H8" i="61" a="1"/>
  <c r="H8" i="61" s="1"/>
  <c r="F9" i="61" a="1"/>
  <c r="F9" i="61"/>
  <c r="G9" i="61" a="1"/>
  <c r="G9" i="61" s="1"/>
  <c r="H9" i="61" a="1"/>
  <c r="H9" i="61" s="1"/>
  <c r="F10" i="61" a="1"/>
  <c r="F10" i="61" s="1"/>
  <c r="G10" i="61" a="1"/>
  <c r="G10" i="61"/>
  <c r="H10" i="61" a="1"/>
  <c r="H10" i="61"/>
  <c r="F11" i="61" a="1"/>
  <c r="F11" i="61"/>
  <c r="G11" i="61" a="1"/>
  <c r="G11" i="61"/>
  <c r="H11" i="61" a="1"/>
  <c r="H11" i="61" s="1"/>
  <c r="F12" i="61" a="1"/>
  <c r="F12" i="61" s="1"/>
  <c r="G12" i="61" a="1"/>
  <c r="G12" i="61"/>
  <c r="H12" i="61" a="1"/>
  <c r="H12" i="61" s="1"/>
  <c r="F13" i="61" a="1"/>
  <c r="F13" i="61"/>
  <c r="G13" i="61" a="1"/>
  <c r="G13" i="61" s="1"/>
  <c r="H13" i="61" a="1"/>
  <c r="H13" i="61" s="1"/>
  <c r="F14" i="61" a="1"/>
  <c r="F14" i="61" s="1"/>
  <c r="G14" i="61" a="1"/>
  <c r="G14" i="61"/>
  <c r="H14" i="61" a="1"/>
  <c r="H14" i="61"/>
  <c r="F15" i="61" a="1"/>
  <c r="F15" i="61"/>
  <c r="G15" i="61" a="1"/>
  <c r="G15" i="61"/>
  <c r="H15" i="61" a="1"/>
  <c r="H15" i="61" s="1"/>
  <c r="F16" i="61" a="1"/>
  <c r="F16" i="61" s="1"/>
  <c r="G16" i="61" a="1"/>
  <c r="G16" i="61"/>
  <c r="H16" i="61" a="1"/>
  <c r="H16" i="61" s="1"/>
  <c r="F17" i="61" a="1"/>
  <c r="F17" i="61"/>
  <c r="G17" i="61" a="1"/>
  <c r="G17" i="61" s="1"/>
  <c r="H17" i="61" a="1"/>
  <c r="H17" i="61" s="1"/>
  <c r="F18" i="61" a="1"/>
  <c r="F18" i="61" s="1"/>
  <c r="G18" i="61" a="1"/>
  <c r="G18" i="61"/>
  <c r="H18" i="61" a="1"/>
  <c r="H18" i="61"/>
  <c r="F19" i="61" a="1"/>
  <c r="F19" i="61"/>
  <c r="G19" i="61" a="1"/>
  <c r="G19" i="61"/>
  <c r="H19" i="61" a="1"/>
  <c r="H19" i="61" s="1"/>
  <c r="F20" i="61" a="1"/>
  <c r="F20" i="61" s="1"/>
  <c r="G20" i="61" a="1"/>
  <c r="G20" i="61"/>
  <c r="H20" i="61" a="1"/>
  <c r="H20" i="61" s="1"/>
  <c r="F21" i="61" a="1"/>
  <c r="F21" i="61"/>
  <c r="G21" i="61" a="1"/>
  <c r="G21" i="61" s="1"/>
  <c r="H21" i="61" a="1"/>
  <c r="H21" i="61" s="1"/>
  <c r="F22" i="61" a="1"/>
  <c r="F22" i="61" s="1"/>
  <c r="G22" i="61" a="1"/>
  <c r="G22" i="61"/>
  <c r="H22" i="61" a="1"/>
  <c r="H22" i="61"/>
  <c r="F23" i="61" a="1"/>
  <c r="F23" i="61"/>
  <c r="G23" i="61" a="1"/>
  <c r="G23" i="61"/>
  <c r="H23" i="61" a="1"/>
  <c r="H23" i="61" s="1"/>
  <c r="F24" i="61" a="1"/>
  <c r="F24" i="61" s="1"/>
  <c r="G24" i="61" a="1"/>
  <c r="G24" i="61"/>
  <c r="H24" i="61" a="1"/>
  <c r="H24" i="61" s="1"/>
  <c r="F25" i="61" a="1"/>
  <c r="F25" i="61"/>
  <c r="G25" i="61" a="1"/>
  <c r="G25" i="61" s="1"/>
  <c r="H25" i="61" a="1"/>
  <c r="H25" i="61" s="1"/>
  <c r="F26" i="61" a="1"/>
  <c r="F26" i="61" s="1"/>
  <c r="G26" i="61" a="1"/>
  <c r="G26" i="61"/>
  <c r="H26" i="61" a="1"/>
  <c r="H26" i="61"/>
  <c r="F27" i="61" a="1"/>
  <c r="F27" i="61"/>
  <c r="G27" i="61" a="1"/>
  <c r="G27" i="61"/>
  <c r="H27" i="61" a="1"/>
  <c r="H27" i="61" s="1"/>
  <c r="F28" i="61" a="1"/>
  <c r="F28" i="61" s="1"/>
  <c r="G28" i="61" a="1"/>
  <c r="G28" i="61"/>
  <c r="H28" i="61" a="1"/>
  <c r="H28" i="61" s="1"/>
  <c r="F29" i="61" a="1"/>
  <c r="F29" i="61"/>
  <c r="G29" i="61" a="1"/>
  <c r="G29" i="61" s="1"/>
  <c r="H29" i="61" a="1"/>
  <c r="H29" i="61" s="1"/>
  <c r="F30" i="61" a="1"/>
  <c r="F30" i="61" s="1"/>
  <c r="G30" i="61" a="1"/>
  <c r="G30" i="61"/>
  <c r="H30" i="61" a="1"/>
  <c r="H30" i="61"/>
  <c r="F31" i="61" a="1"/>
  <c r="F31" i="61"/>
  <c r="G31" i="61" a="1"/>
  <c r="G31" i="61"/>
  <c r="H31" i="61" a="1"/>
  <c r="H31" i="61" s="1"/>
  <c r="F32" i="61" a="1"/>
  <c r="F32" i="61" s="1"/>
  <c r="G32" i="61" a="1"/>
  <c r="G32" i="61"/>
  <c r="H32" i="61" a="1"/>
  <c r="H32" i="61" s="1"/>
  <c r="F33" i="61" a="1"/>
  <c r="F33" i="61"/>
  <c r="G33" i="61" a="1"/>
  <c r="G33" i="61" s="1"/>
  <c r="H33" i="61" a="1"/>
  <c r="H33" i="61" s="1"/>
  <c r="F34" i="61" a="1"/>
  <c r="F34" i="61" s="1"/>
  <c r="G34" i="61" a="1"/>
  <c r="G34" i="61"/>
  <c r="H34" i="61" a="1"/>
  <c r="H34" i="61"/>
  <c r="F35" i="61" a="1"/>
  <c r="F35" i="61"/>
  <c r="G35" i="61" a="1"/>
  <c r="G35" i="61"/>
  <c r="H35" i="61" a="1"/>
  <c r="H35" i="61" s="1"/>
  <c r="F36" i="61" a="1"/>
  <c r="F36" i="61" s="1"/>
  <c r="G36" i="61" a="1"/>
  <c r="G36" i="61"/>
  <c r="H36" i="61" a="1"/>
  <c r="H36" i="61" s="1"/>
  <c r="F37" i="61" a="1"/>
  <c r="F37" i="61"/>
  <c r="G37" i="61" a="1"/>
  <c r="G37" i="61" s="1"/>
  <c r="H37" i="61" a="1"/>
  <c r="H37" i="61" s="1"/>
  <c r="F38" i="61" a="1"/>
  <c r="F38" i="61" s="1"/>
  <c r="G38" i="61" a="1"/>
  <c r="G38" i="61"/>
  <c r="H38" i="61" a="1"/>
  <c r="H38" i="61"/>
  <c r="F39" i="61" a="1"/>
  <c r="F39" i="61"/>
  <c r="G39" i="61" a="1"/>
  <c r="G39" i="61"/>
  <c r="H39" i="61" a="1"/>
  <c r="H39" i="61" s="1"/>
  <c r="F40" i="61" a="1"/>
  <c r="F40" i="61" s="1"/>
  <c r="G40" i="61" a="1"/>
  <c r="G40" i="61"/>
  <c r="H40" i="61" a="1"/>
  <c r="H40" i="61" s="1"/>
  <c r="F41" i="61" a="1"/>
  <c r="F41" i="61"/>
  <c r="G41" i="61" a="1"/>
  <c r="G41" i="61" s="1"/>
  <c r="H41" i="61" a="1"/>
  <c r="H41" i="61" s="1"/>
  <c r="F42" i="61" a="1"/>
  <c r="F42" i="61" s="1"/>
  <c r="G42" i="61" a="1"/>
  <c r="G42" i="61"/>
  <c r="H42" i="61" a="1"/>
  <c r="H42" i="61"/>
  <c r="F43" i="61" a="1"/>
  <c r="F43" i="61"/>
  <c r="G43" i="61" a="1"/>
  <c r="G43" i="61"/>
  <c r="H43" i="61" a="1"/>
  <c r="H43" i="61" s="1"/>
  <c r="F44" i="61" a="1"/>
  <c r="F44" i="61" s="1"/>
  <c r="G44" i="61" a="1"/>
  <c r="G44" i="61"/>
  <c r="H44" i="61" a="1"/>
  <c r="H44" i="61" s="1"/>
  <c r="F45" i="61" a="1"/>
  <c r="F45" i="61"/>
  <c r="G45" i="61" a="1"/>
  <c r="G45" i="61" s="1"/>
  <c r="H45" i="61" a="1"/>
  <c r="H45" i="61" s="1"/>
  <c r="F46" i="61" a="1"/>
  <c r="F46" i="61" s="1"/>
  <c r="G46" i="61" a="1"/>
  <c r="G46" i="61"/>
  <c r="H46" i="61" a="1"/>
  <c r="H46" i="61"/>
  <c r="F47" i="61" a="1"/>
  <c r="F47" i="61"/>
  <c r="G47" i="61" a="1"/>
  <c r="G47" i="61"/>
  <c r="H47" i="61" a="1"/>
  <c r="H47" i="61" s="1"/>
  <c r="F48" i="61" a="1"/>
  <c r="F48" i="61" s="1"/>
  <c r="G48" i="61" a="1"/>
  <c r="G48" i="61"/>
  <c r="H48" i="61" a="1"/>
  <c r="H48" i="61" s="1"/>
  <c r="F49" i="61" a="1"/>
  <c r="F49" i="61"/>
  <c r="G49" i="61" a="1"/>
  <c r="G49" i="61" s="1"/>
  <c r="H49" i="61" a="1"/>
  <c r="H49" i="61" s="1"/>
  <c r="F50" i="61" a="1"/>
  <c r="F50" i="61" s="1"/>
  <c r="G50" i="61" a="1"/>
  <c r="G50" i="61"/>
  <c r="H50" i="61" a="1"/>
  <c r="H50" i="61"/>
  <c r="F51" i="61" a="1"/>
  <c r="F51" i="61"/>
  <c r="G51" i="61" a="1"/>
  <c r="G51" i="61"/>
  <c r="H51" i="61" a="1"/>
  <c r="H51" i="61" s="1"/>
  <c r="F52" i="61" a="1"/>
  <c r="F52" i="61" s="1"/>
  <c r="G52" i="61" a="1"/>
  <c r="G52" i="61"/>
  <c r="H52" i="61" a="1"/>
  <c r="H52" i="61" s="1"/>
  <c r="F53" i="61" a="1"/>
  <c r="F53" i="61"/>
  <c r="G53" i="61" a="1"/>
  <c r="G53" i="61" s="1"/>
  <c r="H53" i="61" a="1"/>
  <c r="H53" i="61" s="1"/>
  <c r="F54" i="61" a="1"/>
  <c r="F54" i="61" s="1"/>
  <c r="G54" i="61" a="1"/>
  <c r="G54" i="61"/>
  <c r="H54" i="61" a="1"/>
  <c r="H54" i="61"/>
  <c r="F55" i="61" a="1"/>
  <c r="F55" i="61"/>
  <c r="G55" i="61" a="1"/>
  <c r="G55" i="61"/>
  <c r="H55" i="61" a="1"/>
  <c r="H55" i="61" s="1"/>
  <c r="F56" i="61" a="1"/>
  <c r="F56" i="61" s="1"/>
  <c r="G56" i="61" a="1"/>
  <c r="G56" i="61"/>
  <c r="H56" i="61" a="1"/>
  <c r="H56" i="61" s="1"/>
  <c r="F57" i="61" a="1"/>
  <c r="F57" i="61"/>
  <c r="G57" i="61" a="1"/>
  <c r="G57" i="61" s="1"/>
  <c r="H57" i="61" a="1"/>
  <c r="H57" i="61" s="1"/>
  <c r="F58" i="61" a="1"/>
  <c r="F58" i="61" s="1"/>
  <c r="G58" i="61" a="1"/>
  <c r="G58" i="61"/>
  <c r="H58" i="61" a="1"/>
  <c r="H58" i="61"/>
  <c r="F59" i="61" a="1"/>
  <c r="F59" i="61"/>
  <c r="G59" i="61" a="1"/>
  <c r="G59" i="61"/>
  <c r="H59" i="61" a="1"/>
  <c r="H59" i="61" s="1"/>
  <c r="F60" i="61" a="1"/>
  <c r="F60" i="61" s="1"/>
  <c r="G60" i="61" a="1"/>
  <c r="G60" i="61"/>
  <c r="H60" i="61" a="1"/>
  <c r="H60" i="61" s="1"/>
  <c r="F61" i="61" a="1"/>
  <c r="F61" i="61"/>
  <c r="G61" i="61" a="1"/>
  <c r="G61" i="61" s="1"/>
  <c r="H61" i="61" a="1"/>
  <c r="H61" i="61" s="1"/>
  <c r="F62" i="61" a="1"/>
  <c r="F62" i="61" s="1"/>
  <c r="G62" i="61" a="1"/>
  <c r="G62" i="61"/>
  <c r="H62" i="61" a="1"/>
  <c r="H62" i="61"/>
  <c r="F63" i="61" a="1"/>
  <c r="F63" i="61"/>
  <c r="G63" i="61" a="1"/>
  <c r="G63" i="61"/>
  <c r="H63" i="61" a="1"/>
  <c r="H63" i="61" s="1"/>
  <c r="F64" i="61" a="1"/>
  <c r="F64" i="61" s="1"/>
  <c r="G64" i="61" a="1"/>
  <c r="G64" i="61"/>
  <c r="H64" i="61" a="1"/>
  <c r="H64" i="61" s="1"/>
  <c r="F65" i="61" a="1"/>
  <c r="F65" i="61"/>
  <c r="G65" i="61" a="1"/>
  <c r="G65" i="61" s="1"/>
  <c r="H65" i="61" a="1"/>
  <c r="H65" i="61" s="1"/>
  <c r="F66" i="61" a="1"/>
  <c r="F66" i="61" s="1"/>
  <c r="G66" i="61" a="1"/>
  <c r="G66" i="61"/>
  <c r="H66" i="61" a="1"/>
  <c r="H66" i="61"/>
  <c r="F67" i="61" a="1"/>
  <c r="F67" i="61"/>
  <c r="G67" i="61" a="1"/>
  <c r="G67" i="61"/>
  <c r="H67" i="61" a="1"/>
  <c r="H67" i="61" s="1"/>
  <c r="F68" i="61" a="1"/>
  <c r="F68" i="61" s="1"/>
  <c r="G68" i="61" a="1"/>
  <c r="G68" i="61"/>
  <c r="H68" i="61" a="1"/>
  <c r="H68" i="61" s="1"/>
  <c r="F69" i="61" a="1"/>
  <c r="F69" i="61"/>
  <c r="G69" i="61" a="1"/>
  <c r="G69" i="61" s="1"/>
  <c r="H69" i="61" a="1"/>
  <c r="H69" i="61" s="1"/>
  <c r="F70" i="61" a="1"/>
  <c r="F70" i="61" s="1"/>
  <c r="G70" i="61" a="1"/>
  <c r="G70" i="61"/>
  <c r="H70" i="61" a="1"/>
  <c r="H70" i="61"/>
  <c r="F71" i="61" a="1"/>
  <c r="F71" i="61"/>
  <c r="G71" i="61" a="1"/>
  <c r="G71" i="61"/>
  <c r="H71" i="61" a="1"/>
  <c r="H71" i="61" s="1"/>
  <c r="F72" i="61" a="1"/>
  <c r="F72" i="61" s="1"/>
  <c r="G72" i="61" a="1"/>
  <c r="G72" i="61"/>
  <c r="H72" i="61" a="1"/>
  <c r="H72" i="61" s="1"/>
  <c r="F73" i="61" a="1"/>
  <c r="F73" i="61"/>
  <c r="G73" i="61" a="1"/>
  <c r="G73" i="61" s="1"/>
  <c r="H73" i="61" a="1"/>
  <c r="H73" i="61" s="1"/>
  <c r="F74" i="61" a="1"/>
  <c r="F74" i="61" s="1"/>
  <c r="G74" i="61" a="1"/>
  <c r="G74" i="61"/>
  <c r="H74" i="61" a="1"/>
  <c r="H74" i="61"/>
  <c r="F75" i="61" a="1"/>
  <c r="F75" i="61"/>
  <c r="G75" i="61" a="1"/>
  <c r="G75" i="61"/>
  <c r="H75" i="61" a="1"/>
  <c r="H75" i="61" s="1"/>
  <c r="F76" i="61" a="1"/>
  <c r="F76" i="61" s="1"/>
  <c r="G76" i="61" a="1"/>
  <c r="G76" i="61"/>
  <c r="H76" i="61" a="1"/>
  <c r="H76" i="61" s="1"/>
  <c r="F77" i="61" a="1"/>
  <c r="F77" i="61"/>
  <c r="G77" i="61" a="1"/>
  <c r="G77" i="61" s="1"/>
  <c r="H77" i="61" a="1"/>
  <c r="H77" i="61" s="1"/>
  <c r="F78" i="61" a="1"/>
  <c r="F78" i="61" s="1"/>
  <c r="G78" i="61" a="1"/>
  <c r="G78" i="61"/>
  <c r="H78" i="61" a="1"/>
  <c r="H78" i="61"/>
  <c r="F79" i="61" a="1"/>
  <c r="F79" i="61"/>
  <c r="G79" i="61" a="1"/>
  <c r="G79" i="61"/>
  <c r="H79" i="61" a="1"/>
  <c r="H79" i="61" s="1"/>
  <c r="F80" i="61" a="1"/>
  <c r="F80" i="61" s="1"/>
  <c r="G80" i="61" a="1"/>
  <c r="G80" i="61"/>
  <c r="H80" i="61" a="1"/>
  <c r="H80" i="61" s="1"/>
  <c r="F81" i="61" a="1"/>
  <c r="F81" i="61"/>
  <c r="G81" i="61" a="1"/>
  <c r="G81" i="61" s="1"/>
  <c r="H81" i="61" a="1"/>
  <c r="H81" i="61" s="1"/>
  <c r="F82" i="61" a="1"/>
  <c r="F82" i="61" s="1"/>
  <c r="G82" i="61" a="1"/>
  <c r="G82" i="61"/>
  <c r="H82" i="61" a="1"/>
  <c r="H82" i="61"/>
  <c r="H7" i="61" a="1"/>
  <c r="H7" i="61"/>
  <c r="G7" i="61" a="1"/>
  <c r="G7" i="61" s="1"/>
  <c r="F7" i="61" a="1"/>
  <c r="F7" i="61" s="1"/>
  <c r="C8" i="63" a="1"/>
  <c r="C8" i="63" s="1"/>
  <c r="D8" i="63" a="1"/>
  <c r="D8" i="63" s="1"/>
  <c r="E8" i="63" a="1"/>
  <c r="E8" i="63" s="1"/>
  <c r="C9" i="63" a="1"/>
  <c r="C9" i="63"/>
  <c r="D9" i="63" a="1"/>
  <c r="D9" i="63"/>
  <c r="E9" i="63" a="1"/>
  <c r="E9" i="63"/>
  <c r="C10" i="63" a="1"/>
  <c r="C10" i="63" s="1"/>
  <c r="D10" i="63" a="1"/>
  <c r="D10" i="63"/>
  <c r="E10" i="63" a="1"/>
  <c r="E10" i="63"/>
  <c r="C11" i="63" a="1"/>
  <c r="C11" i="63" s="1"/>
  <c r="D11" i="63" a="1"/>
  <c r="D11" i="63"/>
  <c r="E11" i="63" a="1"/>
  <c r="E11" i="63"/>
  <c r="C12" i="63" a="1"/>
  <c r="C12" i="63" s="1"/>
  <c r="D12" i="63" a="1"/>
  <c r="D12" i="63" s="1"/>
  <c r="E12" i="63" a="1"/>
  <c r="E12" i="63" s="1"/>
  <c r="C13" i="63" a="1"/>
  <c r="C13" i="63"/>
  <c r="D13" i="63" a="1"/>
  <c r="D13" i="63"/>
  <c r="E13" i="63" a="1"/>
  <c r="E13" i="63"/>
  <c r="C14" i="63" a="1"/>
  <c r="C14" i="63" s="1"/>
  <c r="D14" i="63" a="1"/>
  <c r="D14" i="63"/>
  <c r="E14" i="63" a="1"/>
  <c r="E14" i="63"/>
  <c r="C15" i="63" a="1"/>
  <c r="C15" i="63" s="1"/>
  <c r="D15" i="63" a="1"/>
  <c r="D15" i="63"/>
  <c r="E15" i="63" a="1"/>
  <c r="E15" i="63"/>
  <c r="C16" i="63" a="1"/>
  <c r="C16" i="63" s="1"/>
  <c r="D16" i="63" a="1"/>
  <c r="D16" i="63" s="1"/>
  <c r="E16" i="63" a="1"/>
  <c r="E16" i="63" s="1"/>
  <c r="C17" i="63" a="1"/>
  <c r="C17" i="63"/>
  <c r="D17" i="63" a="1"/>
  <c r="D17" i="63"/>
  <c r="E17" i="63" a="1"/>
  <c r="E17" i="63"/>
  <c r="C18" i="63" a="1"/>
  <c r="C18" i="63" s="1"/>
  <c r="D18" i="63" a="1"/>
  <c r="D18" i="63"/>
  <c r="E18" i="63" a="1"/>
  <c r="E18" i="63"/>
  <c r="C19" i="63" a="1"/>
  <c r="C19" i="63" s="1"/>
  <c r="D19" i="63" a="1"/>
  <c r="D19" i="63"/>
  <c r="E19" i="63" a="1"/>
  <c r="E19" i="63"/>
  <c r="C20" i="63" a="1"/>
  <c r="C20" i="63" s="1"/>
  <c r="D20" i="63" a="1"/>
  <c r="D20" i="63" s="1"/>
  <c r="E20" i="63" a="1"/>
  <c r="E20" i="63" s="1"/>
  <c r="C21" i="63" a="1"/>
  <c r="C21" i="63"/>
  <c r="D21" i="63" a="1"/>
  <c r="D21" i="63"/>
  <c r="E21" i="63" a="1"/>
  <c r="E21" i="63"/>
  <c r="C22" i="63" a="1"/>
  <c r="C22" i="63" s="1"/>
  <c r="D22" i="63" a="1"/>
  <c r="D22" i="63"/>
  <c r="E22" i="63" a="1"/>
  <c r="E22" i="63"/>
  <c r="C23" i="63" a="1"/>
  <c r="C23" i="63" s="1"/>
  <c r="D23" i="63" a="1"/>
  <c r="D23" i="63"/>
  <c r="E23" i="63" a="1"/>
  <c r="E23" i="63"/>
  <c r="C24" i="63" a="1"/>
  <c r="C24" i="63" s="1"/>
  <c r="D24" i="63" a="1"/>
  <c r="D24" i="63" s="1"/>
  <c r="E24" i="63" a="1"/>
  <c r="E24" i="63" s="1"/>
  <c r="C25" i="63" a="1"/>
  <c r="C25" i="63"/>
  <c r="D25" i="63" a="1"/>
  <c r="D25" i="63"/>
  <c r="E25" i="63" a="1"/>
  <c r="E25" i="63"/>
  <c r="C26" i="63" a="1"/>
  <c r="C26" i="63" s="1"/>
  <c r="D26" i="63" a="1"/>
  <c r="D26" i="63"/>
  <c r="E26" i="63" a="1"/>
  <c r="E26" i="63"/>
  <c r="C27" i="63" a="1"/>
  <c r="C27" i="63" s="1"/>
  <c r="D27" i="63" a="1"/>
  <c r="D27" i="63"/>
  <c r="E27" i="63" a="1"/>
  <c r="E27" i="63"/>
  <c r="C28" i="63" a="1"/>
  <c r="C28" i="63" s="1"/>
  <c r="D28" i="63" a="1"/>
  <c r="D28" i="63" s="1"/>
  <c r="E28" i="63" a="1"/>
  <c r="E28" i="63" s="1"/>
  <c r="C29" i="63" a="1"/>
  <c r="C29" i="63"/>
  <c r="D29" i="63" a="1"/>
  <c r="D29" i="63"/>
  <c r="E29" i="63" a="1"/>
  <c r="E29" i="63"/>
  <c r="C30" i="63" a="1"/>
  <c r="C30" i="63" s="1"/>
  <c r="D30" i="63" a="1"/>
  <c r="D30" i="63"/>
  <c r="E30" i="63" a="1"/>
  <c r="E30" i="63"/>
  <c r="C31" i="63" a="1"/>
  <c r="C31" i="63" s="1"/>
  <c r="D31" i="63" a="1"/>
  <c r="D31" i="63"/>
  <c r="E31" i="63" a="1"/>
  <c r="E31" i="63"/>
  <c r="C32" i="63" a="1"/>
  <c r="C32" i="63" s="1"/>
  <c r="D32" i="63" a="1"/>
  <c r="D32" i="63" s="1"/>
  <c r="E32" i="63" a="1"/>
  <c r="E32" i="63" s="1"/>
  <c r="C33" i="63" a="1"/>
  <c r="C33" i="63"/>
  <c r="D33" i="63" a="1"/>
  <c r="D33" i="63"/>
  <c r="E33" i="63" a="1"/>
  <c r="E33" i="63"/>
  <c r="C34" i="63" a="1"/>
  <c r="C34" i="63" s="1"/>
  <c r="D34" i="63" a="1"/>
  <c r="D34" i="63"/>
  <c r="E34" i="63" a="1"/>
  <c r="E34" i="63"/>
  <c r="C35" i="63" a="1"/>
  <c r="C35" i="63" s="1"/>
  <c r="D35" i="63" a="1"/>
  <c r="D35" i="63"/>
  <c r="E35" i="63" a="1"/>
  <c r="E35" i="63"/>
  <c r="C36" i="63" a="1"/>
  <c r="C36" i="63" s="1"/>
  <c r="D36" i="63" a="1"/>
  <c r="D36" i="63" s="1"/>
  <c r="E36" i="63" a="1"/>
  <c r="E36" i="63" s="1"/>
  <c r="C37" i="63" a="1"/>
  <c r="C37" i="63"/>
  <c r="D37" i="63" a="1"/>
  <c r="D37" i="63"/>
  <c r="E37" i="63" a="1"/>
  <c r="E37" i="63"/>
  <c r="C38" i="63" a="1"/>
  <c r="C38" i="63" s="1"/>
  <c r="D38" i="63" a="1"/>
  <c r="D38" i="63"/>
  <c r="E38" i="63" a="1"/>
  <c r="E38" i="63"/>
  <c r="C39" i="63" a="1"/>
  <c r="C39" i="63" s="1"/>
  <c r="D39" i="63" a="1"/>
  <c r="D39" i="63"/>
  <c r="E39" i="63" a="1"/>
  <c r="E39" i="63"/>
  <c r="C40" i="63" a="1"/>
  <c r="C40" i="63" s="1"/>
  <c r="D40" i="63" a="1"/>
  <c r="D40" i="63" s="1"/>
  <c r="E40" i="63" a="1"/>
  <c r="E40" i="63" s="1"/>
  <c r="C41" i="63" a="1"/>
  <c r="C41" i="63"/>
  <c r="D41" i="63" a="1"/>
  <c r="D41" i="63"/>
  <c r="E41" i="63" a="1"/>
  <c r="E41" i="63"/>
  <c r="C42" i="63" a="1"/>
  <c r="C42" i="63" s="1"/>
  <c r="D42" i="63" a="1"/>
  <c r="D42" i="63"/>
  <c r="E42" i="63" a="1"/>
  <c r="E42" i="63"/>
  <c r="C43" i="63" a="1"/>
  <c r="C43" i="63" s="1"/>
  <c r="D43" i="63" a="1"/>
  <c r="D43" i="63"/>
  <c r="E43" i="63" a="1"/>
  <c r="E43" i="63"/>
  <c r="C44" i="63" a="1"/>
  <c r="C44" i="63" s="1"/>
  <c r="D44" i="63" a="1"/>
  <c r="D44" i="63" s="1"/>
  <c r="E44" i="63" a="1"/>
  <c r="E44" i="63" s="1"/>
  <c r="C45" i="63" a="1"/>
  <c r="C45" i="63"/>
  <c r="D45" i="63" a="1"/>
  <c r="D45" i="63"/>
  <c r="E45" i="63" a="1"/>
  <c r="E45" i="63"/>
  <c r="C46" i="63" a="1"/>
  <c r="C46" i="63" s="1"/>
  <c r="D46" i="63" a="1"/>
  <c r="D46" i="63"/>
  <c r="E46" i="63" a="1"/>
  <c r="E46" i="63"/>
  <c r="C47" i="63" a="1"/>
  <c r="C47" i="63" s="1"/>
  <c r="D47" i="63" a="1"/>
  <c r="D47" i="63"/>
  <c r="E47" i="63" a="1"/>
  <c r="E47" i="63"/>
  <c r="C48" i="63" a="1"/>
  <c r="C48" i="63" s="1"/>
  <c r="D48" i="63" a="1"/>
  <c r="D48" i="63" s="1"/>
  <c r="E48" i="63" a="1"/>
  <c r="E48" i="63" s="1"/>
  <c r="C49" i="63" a="1"/>
  <c r="C49" i="63"/>
  <c r="D49" i="63" a="1"/>
  <c r="D49" i="63"/>
  <c r="E49" i="63" a="1"/>
  <c r="E49" i="63"/>
  <c r="C50" i="63" a="1"/>
  <c r="C50" i="63" s="1"/>
  <c r="D50" i="63" a="1"/>
  <c r="D50" i="63"/>
  <c r="E50" i="63" a="1"/>
  <c r="E50" i="63"/>
  <c r="C51" i="63" a="1"/>
  <c r="C51" i="63" s="1"/>
  <c r="D51" i="63" a="1"/>
  <c r="D51" i="63"/>
  <c r="E51" i="63" a="1"/>
  <c r="E51" i="63"/>
  <c r="C52" i="63" a="1"/>
  <c r="C52" i="63" s="1"/>
  <c r="D52" i="63" a="1"/>
  <c r="D52" i="63" s="1"/>
  <c r="E52" i="63" a="1"/>
  <c r="E52" i="63" s="1"/>
  <c r="C53" i="63" a="1"/>
  <c r="C53" i="63"/>
  <c r="D53" i="63" a="1"/>
  <c r="D53" i="63"/>
  <c r="E53" i="63" a="1"/>
  <c r="E53" i="63"/>
  <c r="C54" i="63" a="1"/>
  <c r="C54" i="63" s="1"/>
  <c r="D54" i="63" a="1"/>
  <c r="D54" i="63"/>
  <c r="E54" i="63" a="1"/>
  <c r="E54" i="63"/>
  <c r="C55" i="63" a="1"/>
  <c r="C55" i="63" s="1"/>
  <c r="D55" i="63" a="1"/>
  <c r="D55" i="63"/>
  <c r="E55" i="63" a="1"/>
  <c r="E55" i="63"/>
  <c r="C56" i="63" a="1"/>
  <c r="C56" i="63" s="1"/>
  <c r="D56" i="63" a="1"/>
  <c r="D56" i="63" s="1"/>
  <c r="E56" i="63" a="1"/>
  <c r="E56" i="63" s="1"/>
  <c r="C57" i="63" a="1"/>
  <c r="C57" i="63"/>
  <c r="D57" i="63" a="1"/>
  <c r="D57" i="63"/>
  <c r="E57" i="63" a="1"/>
  <c r="E57" i="63"/>
  <c r="C58" i="63" a="1"/>
  <c r="C58" i="63" s="1"/>
  <c r="D58" i="63" a="1"/>
  <c r="D58" i="63"/>
  <c r="E58" i="63" a="1"/>
  <c r="E58" i="63"/>
  <c r="C59" i="63" a="1"/>
  <c r="C59" i="63" s="1"/>
  <c r="D59" i="63" a="1"/>
  <c r="D59" i="63"/>
  <c r="E59" i="63" a="1"/>
  <c r="E59" i="63"/>
  <c r="C60" i="63" a="1"/>
  <c r="C60" i="63" s="1"/>
  <c r="D60" i="63" a="1"/>
  <c r="D60" i="63" s="1"/>
  <c r="E60" i="63" a="1"/>
  <c r="E60" i="63" s="1"/>
  <c r="C61" i="63" a="1"/>
  <c r="C61" i="63"/>
  <c r="D61" i="63" a="1"/>
  <c r="D61" i="63"/>
  <c r="E61" i="63" a="1"/>
  <c r="E61" i="63"/>
  <c r="C62" i="63" a="1"/>
  <c r="C62" i="63" s="1"/>
  <c r="D62" i="63" a="1"/>
  <c r="D62" i="63"/>
  <c r="E62" i="63" a="1"/>
  <c r="E62" i="63"/>
  <c r="C63" i="63" a="1"/>
  <c r="C63" i="63" s="1"/>
  <c r="D63" i="63" a="1"/>
  <c r="D63" i="63"/>
  <c r="E63" i="63" a="1"/>
  <c r="E63" i="63"/>
  <c r="C64" i="63" a="1"/>
  <c r="C64" i="63" s="1"/>
  <c r="D64" i="63" a="1"/>
  <c r="D64" i="63" s="1"/>
  <c r="E64" i="63" a="1"/>
  <c r="E64" i="63" s="1"/>
  <c r="C65" i="63" a="1"/>
  <c r="C65" i="63"/>
  <c r="D65" i="63" a="1"/>
  <c r="D65" i="63"/>
  <c r="E65" i="63" a="1"/>
  <c r="E65" i="63"/>
  <c r="C66" i="63" a="1"/>
  <c r="C66" i="63" s="1"/>
  <c r="D66" i="63" a="1"/>
  <c r="D66" i="63"/>
  <c r="E66" i="63" a="1"/>
  <c r="E66" i="63"/>
  <c r="C67" i="63" a="1"/>
  <c r="C67" i="63" s="1"/>
  <c r="D67" i="63" a="1"/>
  <c r="D67" i="63"/>
  <c r="E67" i="63" a="1"/>
  <c r="E67" i="63"/>
  <c r="C68" i="63" a="1"/>
  <c r="C68" i="63" s="1"/>
  <c r="D68" i="63" a="1"/>
  <c r="D68" i="63" s="1"/>
  <c r="E68" i="63" a="1"/>
  <c r="E68" i="63" s="1"/>
  <c r="C69" i="63" a="1"/>
  <c r="C69" i="63"/>
  <c r="D69" i="63" a="1"/>
  <c r="D69" i="63"/>
  <c r="E69" i="63" a="1"/>
  <c r="E69" i="63"/>
  <c r="C70" i="63" a="1"/>
  <c r="C70" i="63" s="1"/>
  <c r="D70" i="63" a="1"/>
  <c r="D70" i="63"/>
  <c r="E70" i="63" a="1"/>
  <c r="E70" i="63"/>
  <c r="C71" i="63" a="1"/>
  <c r="C71" i="63" s="1"/>
  <c r="D71" i="63" a="1"/>
  <c r="D71" i="63"/>
  <c r="E71" i="63" a="1"/>
  <c r="E71" i="63"/>
  <c r="C72" i="63" a="1"/>
  <c r="C72" i="63" s="1"/>
  <c r="D72" i="63" a="1"/>
  <c r="D72" i="63" s="1"/>
  <c r="E72" i="63" a="1"/>
  <c r="E72" i="63" s="1"/>
  <c r="C73" i="63" a="1"/>
  <c r="C73" i="63"/>
  <c r="D73" i="63" a="1"/>
  <c r="D73" i="63"/>
  <c r="E73" i="63" a="1"/>
  <c r="E73" i="63"/>
  <c r="C74" i="63" a="1"/>
  <c r="C74" i="63" s="1"/>
  <c r="D74" i="63" a="1"/>
  <c r="D74" i="63"/>
  <c r="E74" i="63" a="1"/>
  <c r="E74" i="63"/>
  <c r="C75" i="63" a="1"/>
  <c r="C75" i="63" s="1"/>
  <c r="D75" i="63" a="1"/>
  <c r="D75" i="63"/>
  <c r="E75" i="63" a="1"/>
  <c r="E75" i="63"/>
  <c r="C76" i="63" a="1"/>
  <c r="C76" i="63" s="1"/>
  <c r="D76" i="63" a="1"/>
  <c r="D76" i="63" s="1"/>
  <c r="E76" i="63" a="1"/>
  <c r="E76" i="63" s="1"/>
  <c r="C77" i="63" a="1"/>
  <c r="C77" i="63"/>
  <c r="D77" i="63" a="1"/>
  <c r="D77" i="63"/>
  <c r="E77" i="63" a="1"/>
  <c r="E77" i="63"/>
  <c r="C78" i="63" a="1"/>
  <c r="C78" i="63" s="1"/>
  <c r="D78" i="63" a="1"/>
  <c r="D78" i="63"/>
  <c r="E78" i="63" a="1"/>
  <c r="E78" i="63"/>
  <c r="C79" i="63" a="1"/>
  <c r="C79" i="63" s="1"/>
  <c r="D79" i="63" a="1"/>
  <c r="D79" i="63"/>
  <c r="E79" i="63" a="1"/>
  <c r="E79" i="63"/>
  <c r="C80" i="63" a="1"/>
  <c r="C80" i="63" s="1"/>
  <c r="D80" i="63" a="1"/>
  <c r="D80" i="63" s="1"/>
  <c r="E80" i="63" a="1"/>
  <c r="E80" i="63" s="1"/>
  <c r="C81" i="63" a="1"/>
  <c r="C81" i="63"/>
  <c r="D81" i="63" a="1"/>
  <c r="D81" i="63"/>
  <c r="E81" i="63" a="1"/>
  <c r="E81" i="63"/>
  <c r="C82" i="63" a="1"/>
  <c r="C82" i="63" s="1"/>
  <c r="D82" i="63" a="1"/>
  <c r="D82" i="63"/>
  <c r="E82" i="63" a="1"/>
  <c r="E82" i="63"/>
  <c r="C83" i="63" a="1"/>
  <c r="C83" i="63" s="1"/>
  <c r="D83" i="63" a="1"/>
  <c r="D83" i="63"/>
  <c r="E83" i="63" a="1"/>
  <c r="E83" i="63"/>
  <c r="C84" i="63" a="1"/>
  <c r="C84" i="63" s="1"/>
  <c r="D84" i="63" a="1"/>
  <c r="D84" i="63" s="1"/>
  <c r="E84" i="63" a="1"/>
  <c r="E84" i="63" s="1"/>
  <c r="C85" i="63" a="1"/>
  <c r="C85" i="63"/>
  <c r="D85" i="63" a="1"/>
  <c r="D85" i="63"/>
  <c r="E85" i="63" a="1"/>
  <c r="E85" i="63"/>
  <c r="C86" i="63" a="1"/>
  <c r="C86" i="63" s="1"/>
  <c r="D86" i="63" a="1"/>
  <c r="D86" i="63"/>
  <c r="E86" i="63" a="1"/>
  <c r="E86" i="63"/>
  <c r="C87" i="63" a="1"/>
  <c r="C87" i="63" s="1"/>
  <c r="D87" i="63" a="1"/>
  <c r="D87" i="63"/>
  <c r="E87" i="63" a="1"/>
  <c r="E87" i="63"/>
  <c r="C88" i="63" a="1"/>
  <c r="C88" i="63" s="1"/>
  <c r="D88" i="63" a="1"/>
  <c r="D88" i="63" s="1"/>
  <c r="E88" i="63" a="1"/>
  <c r="E88" i="63" s="1"/>
  <c r="C89" i="63" a="1"/>
  <c r="C89" i="63"/>
  <c r="D89" i="63" a="1"/>
  <c r="D89" i="63"/>
  <c r="E89" i="63" a="1"/>
  <c r="E89" i="63"/>
  <c r="C90" i="63" a="1"/>
  <c r="C90" i="63" s="1"/>
  <c r="D90" i="63" a="1"/>
  <c r="D90" i="63"/>
  <c r="E90" i="63" a="1"/>
  <c r="E90" i="63"/>
  <c r="C91" i="63" a="1"/>
  <c r="C91" i="63" s="1"/>
  <c r="D91" i="63" a="1"/>
  <c r="D91" i="63"/>
  <c r="E91" i="63" a="1"/>
  <c r="E91" i="63"/>
  <c r="C92" i="63" a="1"/>
  <c r="C92" i="63" s="1"/>
  <c r="D92" i="63" a="1"/>
  <c r="D92" i="63" s="1"/>
  <c r="E92" i="63" a="1"/>
  <c r="E92" i="63" s="1"/>
  <c r="C93" i="63" a="1"/>
  <c r="C93" i="63"/>
  <c r="D93" i="63" a="1"/>
  <c r="D93" i="63"/>
  <c r="E93" i="63" a="1"/>
  <c r="E93" i="63"/>
  <c r="C94" i="63" a="1"/>
  <c r="C94" i="63" s="1"/>
  <c r="D94" i="63" a="1"/>
  <c r="D94" i="63"/>
  <c r="E94" i="63" a="1"/>
  <c r="E94" i="63"/>
  <c r="C95" i="63" a="1"/>
  <c r="C95" i="63" s="1"/>
  <c r="D95" i="63" a="1"/>
  <c r="D95" i="63"/>
  <c r="E95" i="63" a="1"/>
  <c r="E95" i="63"/>
  <c r="C96" i="63" a="1"/>
  <c r="C96" i="63" s="1"/>
  <c r="D96" i="63" a="1"/>
  <c r="D96" i="63" s="1"/>
  <c r="E96" i="63" a="1"/>
  <c r="E96" i="63" s="1"/>
  <c r="C97" i="63" a="1"/>
  <c r="C97" i="63"/>
  <c r="D97" i="63" a="1"/>
  <c r="D97" i="63"/>
  <c r="E97" i="63" a="1"/>
  <c r="E97" i="63"/>
  <c r="C98" i="63" a="1"/>
  <c r="C98" i="63" s="1"/>
  <c r="D98" i="63" a="1"/>
  <c r="D98" i="63"/>
  <c r="E98" i="63" a="1"/>
  <c r="E98" i="63"/>
  <c r="C99" i="63" a="1"/>
  <c r="C99" i="63" s="1"/>
  <c r="D99" i="63" a="1"/>
  <c r="D99" i="63"/>
  <c r="E99" i="63" a="1"/>
  <c r="E99" i="63"/>
  <c r="C100" i="63" a="1"/>
  <c r="C100" i="63" s="1"/>
  <c r="D100" i="63" a="1"/>
  <c r="D100" i="63" s="1"/>
  <c r="E100" i="63" a="1"/>
  <c r="E100" i="63" s="1"/>
  <c r="C101" i="63" a="1"/>
  <c r="C101" i="63"/>
  <c r="D101" i="63" a="1"/>
  <c r="D101" i="63"/>
  <c r="E101" i="63" a="1"/>
  <c r="E101" i="63"/>
  <c r="C102" i="63" a="1"/>
  <c r="C102" i="63" s="1"/>
  <c r="D102" i="63" a="1"/>
  <c r="D102" i="63"/>
  <c r="E102" i="63" a="1"/>
  <c r="E102" i="63"/>
  <c r="C103" i="63" a="1"/>
  <c r="C103" i="63" s="1"/>
  <c r="D103" i="63" a="1"/>
  <c r="D103" i="63"/>
  <c r="E103" i="63" a="1"/>
  <c r="E103" i="63"/>
  <c r="C104" i="63" a="1"/>
  <c r="C104" i="63" s="1"/>
  <c r="D104" i="63" a="1"/>
  <c r="D104" i="63" s="1"/>
  <c r="E104" i="63" a="1"/>
  <c r="E104" i="63" s="1"/>
  <c r="C105" i="63" a="1"/>
  <c r="C105" i="63"/>
  <c r="D105" i="63" a="1"/>
  <c r="D105" i="63"/>
  <c r="E105" i="63" a="1"/>
  <c r="E105" i="63"/>
  <c r="C106" i="63" a="1"/>
  <c r="C106" i="63" s="1"/>
  <c r="D106" i="63" a="1"/>
  <c r="D106" i="63"/>
  <c r="E106" i="63" a="1"/>
  <c r="E106" i="63"/>
  <c r="C107" i="63" a="1"/>
  <c r="C107" i="63" s="1"/>
  <c r="D107" i="63" a="1"/>
  <c r="D107" i="63"/>
  <c r="E107" i="63" a="1"/>
  <c r="E107" i="63"/>
  <c r="C108" i="63" a="1"/>
  <c r="C108" i="63" s="1"/>
  <c r="D108" i="63" a="1"/>
  <c r="D108" i="63" s="1"/>
  <c r="E108" i="63" a="1"/>
  <c r="E108" i="63" s="1"/>
  <c r="C109" i="63" a="1"/>
  <c r="C109" i="63"/>
  <c r="D109" i="63" a="1"/>
  <c r="D109" i="63"/>
  <c r="E109" i="63" a="1"/>
  <c r="E109" i="63"/>
  <c r="C110" i="63" a="1"/>
  <c r="C110" i="63" s="1"/>
  <c r="D110" i="63" a="1"/>
  <c r="D110" i="63"/>
  <c r="E110" i="63" a="1"/>
  <c r="E110" i="63"/>
  <c r="C111" i="63" a="1"/>
  <c r="C111" i="63" s="1"/>
  <c r="D111" i="63" a="1"/>
  <c r="D111" i="63"/>
  <c r="E111" i="63" a="1"/>
  <c r="E111" i="63"/>
  <c r="C112" i="63" a="1"/>
  <c r="C112" i="63" s="1"/>
  <c r="D112" i="63" a="1"/>
  <c r="D112" i="63" s="1"/>
  <c r="E112" i="63" a="1"/>
  <c r="E112" i="63" s="1"/>
  <c r="C113" i="63" a="1"/>
  <c r="C113" i="63"/>
  <c r="D113" i="63" a="1"/>
  <c r="D113" i="63" s="1"/>
  <c r="E113" i="63" a="1"/>
  <c r="E113" i="63"/>
  <c r="C114" i="63" a="1"/>
  <c r="C114" i="63" s="1"/>
  <c r="D114" i="63" a="1"/>
  <c r="D114" i="63"/>
  <c r="E114" i="63" a="1"/>
  <c r="E114" i="63"/>
  <c r="C115" i="63" a="1"/>
  <c r="C115" i="63" s="1"/>
  <c r="D115" i="63" a="1"/>
  <c r="D115" i="63"/>
  <c r="E115" i="63" a="1"/>
  <c r="E115" i="63"/>
  <c r="C116" i="63" a="1"/>
  <c r="C116" i="63" s="1"/>
  <c r="D116" i="63" a="1"/>
  <c r="D116" i="63" s="1"/>
  <c r="E116" i="63" a="1"/>
  <c r="E116" i="63" s="1"/>
  <c r="C117" i="63" a="1"/>
  <c r="C117" i="63"/>
  <c r="D117" i="63" a="1"/>
  <c r="D117" i="63" s="1"/>
  <c r="E117" i="63" a="1"/>
  <c r="E117" i="63"/>
  <c r="E7" i="63" a="1"/>
  <c r="E7" i="63" s="1"/>
  <c r="D7" i="63" a="1"/>
  <c r="D7" i="63"/>
  <c r="C7" i="63" a="1"/>
  <c r="C7" i="63" s="1"/>
  <c r="C8" i="62" a="1"/>
  <c r="C8" i="62" s="1"/>
  <c r="D8" i="62" a="1"/>
  <c r="D8" i="62" s="1"/>
  <c r="E8" i="62" a="1"/>
  <c r="E8" i="62" s="1"/>
  <c r="C9" i="62" a="1"/>
  <c r="C9" i="62" s="1"/>
  <c r="D9" i="62" a="1"/>
  <c r="D9" i="62" s="1"/>
  <c r="E9" i="62" a="1"/>
  <c r="E9" i="62"/>
  <c r="C10" i="62" a="1"/>
  <c r="C10" i="62"/>
  <c r="D10" i="62" a="1"/>
  <c r="D10" i="62"/>
  <c r="E10" i="62" a="1"/>
  <c r="E10" i="62"/>
  <c r="C11" i="62" a="1"/>
  <c r="C11" i="62"/>
  <c r="D11" i="62" a="1"/>
  <c r="D11" i="62" s="1"/>
  <c r="E11" i="62" a="1"/>
  <c r="E11" i="62"/>
  <c r="C12" i="62" a="1"/>
  <c r="C12" i="62" s="1"/>
  <c r="D12" i="62" a="1"/>
  <c r="D12" i="62" s="1"/>
  <c r="E12" i="62" a="1"/>
  <c r="E12" i="62" s="1"/>
  <c r="C13" i="62" a="1"/>
  <c r="C13" i="62" s="1"/>
  <c r="D13" i="62" a="1"/>
  <c r="D13" i="62" s="1"/>
  <c r="E13" i="62" a="1"/>
  <c r="E13" i="62"/>
  <c r="C14" i="62" a="1"/>
  <c r="C14" i="62"/>
  <c r="D14" i="62" a="1"/>
  <c r="D14" i="62"/>
  <c r="E14" i="62" a="1"/>
  <c r="E14" i="62"/>
  <c r="C15" i="62" a="1"/>
  <c r="C15" i="62"/>
  <c r="D15" i="62" a="1"/>
  <c r="D15" i="62" s="1"/>
  <c r="E15" i="62" a="1"/>
  <c r="E15" i="62"/>
  <c r="C16" i="62" a="1"/>
  <c r="C16" i="62" s="1"/>
  <c r="D16" i="62" a="1"/>
  <c r="D16" i="62" s="1"/>
  <c r="E16" i="62" a="1"/>
  <c r="E16" i="62" s="1"/>
  <c r="C17" i="62" a="1"/>
  <c r="C17" i="62" s="1"/>
  <c r="D17" i="62" a="1"/>
  <c r="D17" i="62" s="1"/>
  <c r="E17" i="62" a="1"/>
  <c r="E17" i="62"/>
  <c r="C18" i="62" a="1"/>
  <c r="C18" i="62"/>
  <c r="D18" i="62" a="1"/>
  <c r="D18" i="62"/>
  <c r="E18" i="62" a="1"/>
  <c r="E18" i="62"/>
  <c r="C19" i="62" a="1"/>
  <c r="C19" i="62"/>
  <c r="D19" i="62" a="1"/>
  <c r="D19" i="62" s="1"/>
  <c r="E19" i="62" a="1"/>
  <c r="E19" i="62"/>
  <c r="C20" i="62" a="1"/>
  <c r="C20" i="62" s="1"/>
  <c r="D20" i="62" a="1"/>
  <c r="D20" i="62" s="1"/>
  <c r="E20" i="62" a="1"/>
  <c r="E20" i="62" s="1"/>
  <c r="C21" i="62" a="1"/>
  <c r="C21" i="62" s="1"/>
  <c r="D21" i="62" a="1"/>
  <c r="D21" i="62" s="1"/>
  <c r="E21" i="62" a="1"/>
  <c r="E21" i="62"/>
  <c r="C22" i="62" a="1"/>
  <c r="C22" i="62"/>
  <c r="D22" i="62" a="1"/>
  <c r="D22" i="62"/>
  <c r="E22" i="62" a="1"/>
  <c r="E22" i="62"/>
  <c r="C23" i="62" a="1"/>
  <c r="C23" i="62"/>
  <c r="D23" i="62" a="1"/>
  <c r="D23" i="62" s="1"/>
  <c r="E23" i="62" a="1"/>
  <c r="E23" i="62"/>
  <c r="C24" i="62" a="1"/>
  <c r="C24" i="62" s="1"/>
  <c r="D24" i="62" a="1"/>
  <c r="D24" i="62" s="1"/>
  <c r="E24" i="62" a="1"/>
  <c r="E24" i="62" s="1"/>
  <c r="C25" i="62" a="1"/>
  <c r="C25" i="62" s="1"/>
  <c r="D25" i="62" a="1"/>
  <c r="D25" i="62" s="1"/>
  <c r="E25" i="62" a="1"/>
  <c r="E25" i="62"/>
  <c r="C26" i="62" a="1"/>
  <c r="C26" i="62"/>
  <c r="D26" i="62" a="1"/>
  <c r="D26" i="62"/>
  <c r="E26" i="62" a="1"/>
  <c r="E26" i="62"/>
  <c r="C27" i="62" a="1"/>
  <c r="C27" i="62"/>
  <c r="D27" i="62" a="1"/>
  <c r="D27" i="62" s="1"/>
  <c r="E27" i="62" a="1"/>
  <c r="E27" i="62"/>
  <c r="C28" i="62" a="1"/>
  <c r="C28" i="62" s="1"/>
  <c r="D28" i="62" a="1"/>
  <c r="D28" i="62" s="1"/>
  <c r="E28" i="62" a="1"/>
  <c r="E28" i="62" s="1"/>
  <c r="C29" i="62" a="1"/>
  <c r="C29" i="62" s="1"/>
  <c r="D29" i="62" a="1"/>
  <c r="D29" i="62" s="1"/>
  <c r="E29" i="62" a="1"/>
  <c r="E29" i="62"/>
  <c r="C30" i="62" a="1"/>
  <c r="C30" i="62"/>
  <c r="D30" i="62" a="1"/>
  <c r="D30" i="62"/>
  <c r="E30" i="62" a="1"/>
  <c r="E30" i="62"/>
  <c r="C31" i="62" a="1"/>
  <c r="C31" i="62"/>
  <c r="D31" i="62" a="1"/>
  <c r="D31" i="62" s="1"/>
  <c r="E31" i="62" a="1"/>
  <c r="E31" i="62"/>
  <c r="C32" i="62" a="1"/>
  <c r="C32" i="62" s="1"/>
  <c r="D32" i="62" a="1"/>
  <c r="D32" i="62" s="1"/>
  <c r="E32" i="62" a="1"/>
  <c r="E32" i="62" s="1"/>
  <c r="C33" i="62" a="1"/>
  <c r="C33" i="62" s="1"/>
  <c r="D33" i="62" a="1"/>
  <c r="D33" i="62" s="1"/>
  <c r="E33" i="62" a="1"/>
  <c r="E33" i="62"/>
  <c r="C34" i="62" a="1"/>
  <c r="C34" i="62"/>
  <c r="D34" i="62" a="1"/>
  <c r="D34" i="62"/>
  <c r="E34" i="62" a="1"/>
  <c r="E34" i="62"/>
  <c r="C35" i="62" a="1"/>
  <c r="C35" i="62"/>
  <c r="D35" i="62" a="1"/>
  <c r="D35" i="62" s="1"/>
  <c r="E35" i="62" a="1"/>
  <c r="E35" i="62"/>
  <c r="C36" i="62" a="1"/>
  <c r="C36" i="62" s="1"/>
  <c r="D36" i="62" a="1"/>
  <c r="D36" i="62" s="1"/>
  <c r="E36" i="62" a="1"/>
  <c r="E36" i="62" s="1"/>
  <c r="C37" i="62" a="1"/>
  <c r="C37" i="62" s="1"/>
  <c r="D37" i="62" a="1"/>
  <c r="D37" i="62" s="1"/>
  <c r="E37" i="62" a="1"/>
  <c r="E37" i="62"/>
  <c r="C38" i="62" a="1"/>
  <c r="C38" i="62"/>
  <c r="D38" i="62" a="1"/>
  <c r="D38" i="62"/>
  <c r="E38" i="62" a="1"/>
  <c r="E38" i="62"/>
  <c r="C39" i="62" a="1"/>
  <c r="C39" i="62"/>
  <c r="D39" i="62" a="1"/>
  <c r="D39" i="62" s="1"/>
  <c r="E39" i="62" a="1"/>
  <c r="E39" i="62"/>
  <c r="C40" i="62" a="1"/>
  <c r="C40" i="62" s="1"/>
  <c r="D40" i="62" a="1"/>
  <c r="D40" i="62" s="1"/>
  <c r="E40" i="62" a="1"/>
  <c r="E40" i="62" s="1"/>
  <c r="C41" i="62" a="1"/>
  <c r="C41" i="62" s="1"/>
  <c r="D41" i="62" a="1"/>
  <c r="D41" i="62" s="1"/>
  <c r="E41" i="62" a="1"/>
  <c r="E41" i="62"/>
  <c r="C42" i="62" a="1"/>
  <c r="C42" i="62"/>
  <c r="D42" i="62" a="1"/>
  <c r="D42" i="62"/>
  <c r="E42" i="62" a="1"/>
  <c r="E42" i="62"/>
  <c r="C43" i="62" a="1"/>
  <c r="C43" i="62"/>
  <c r="D43" i="62" a="1"/>
  <c r="D43" i="62" s="1"/>
  <c r="E43" i="62" a="1"/>
  <c r="E43" i="62"/>
  <c r="C44" i="62" a="1"/>
  <c r="C44" i="62" s="1"/>
  <c r="D44" i="62" a="1"/>
  <c r="D44" i="62" s="1"/>
  <c r="E44" i="62" a="1"/>
  <c r="E44" i="62" s="1"/>
  <c r="C45" i="62" a="1"/>
  <c r="C45" i="62" s="1"/>
  <c r="D45" i="62" a="1"/>
  <c r="D45" i="62" s="1"/>
  <c r="E45" i="62" a="1"/>
  <c r="E45" i="62"/>
  <c r="C46" i="62" a="1"/>
  <c r="C46" i="62"/>
  <c r="D46" i="62" a="1"/>
  <c r="D46" i="62"/>
  <c r="E46" i="62" a="1"/>
  <c r="E46" i="62"/>
  <c r="C47" i="62" a="1"/>
  <c r="C47" i="62"/>
  <c r="D47" i="62" a="1"/>
  <c r="D47" i="62" s="1"/>
  <c r="E47" i="62" a="1"/>
  <c r="E47" i="62"/>
  <c r="C48" i="62" a="1"/>
  <c r="C48" i="62" s="1"/>
  <c r="D48" i="62" a="1"/>
  <c r="D48" i="62" s="1"/>
  <c r="E48" i="62" a="1"/>
  <c r="E48" i="62" s="1"/>
  <c r="C49" i="62" a="1"/>
  <c r="C49" i="62" s="1"/>
  <c r="D49" i="62" a="1"/>
  <c r="D49" i="62" s="1"/>
  <c r="E49" i="62" a="1"/>
  <c r="E49" i="62"/>
  <c r="C50" i="62" a="1"/>
  <c r="C50" i="62"/>
  <c r="D50" i="62" a="1"/>
  <c r="D50" i="62"/>
  <c r="E50" i="62" a="1"/>
  <c r="E50" i="62"/>
  <c r="C51" i="62" a="1"/>
  <c r="C51" i="62"/>
  <c r="D51" i="62" a="1"/>
  <c r="D51" i="62" s="1"/>
  <c r="E51" i="62" a="1"/>
  <c r="E51" i="62"/>
  <c r="C52" i="62" a="1"/>
  <c r="C52" i="62" s="1"/>
  <c r="D52" i="62" a="1"/>
  <c r="D52" i="62" s="1"/>
  <c r="E52" i="62" a="1"/>
  <c r="E52" i="62" s="1"/>
  <c r="C53" i="62" a="1"/>
  <c r="C53" i="62" s="1"/>
  <c r="D53" i="62" a="1"/>
  <c r="D53" i="62" s="1"/>
  <c r="E53" i="62" a="1"/>
  <c r="E53" i="62"/>
  <c r="C54" i="62" a="1"/>
  <c r="C54" i="62"/>
  <c r="D54" i="62" a="1"/>
  <c r="D54" i="62"/>
  <c r="E54" i="62" a="1"/>
  <c r="E54" i="62"/>
  <c r="C55" i="62" a="1"/>
  <c r="C55" i="62"/>
  <c r="D55" i="62" a="1"/>
  <c r="D55" i="62" s="1"/>
  <c r="E55" i="62" a="1"/>
  <c r="E55" i="62"/>
  <c r="C56" i="62" a="1"/>
  <c r="C56" i="62" s="1"/>
  <c r="D56" i="62" a="1"/>
  <c r="D56" i="62" s="1"/>
  <c r="E56" i="62" a="1"/>
  <c r="E56" i="62" s="1"/>
  <c r="C57" i="62" a="1"/>
  <c r="C57" i="62" s="1"/>
  <c r="D57" i="62" a="1"/>
  <c r="D57" i="62" s="1"/>
  <c r="E57" i="62" a="1"/>
  <c r="E57" i="62"/>
  <c r="C58" i="62" a="1"/>
  <c r="C58" i="62"/>
  <c r="D58" i="62" a="1"/>
  <c r="D58" i="62"/>
  <c r="E58" i="62" a="1"/>
  <c r="E58" i="62"/>
  <c r="C59" i="62" a="1"/>
  <c r="C59" i="62"/>
  <c r="D59" i="62" a="1"/>
  <c r="D59" i="62" s="1"/>
  <c r="E59" i="62" a="1"/>
  <c r="E59" i="62"/>
  <c r="C60" i="62" a="1"/>
  <c r="C60" i="62" s="1"/>
  <c r="D60" i="62" a="1"/>
  <c r="D60" i="62" s="1"/>
  <c r="E60" i="62" a="1"/>
  <c r="E60" i="62" s="1"/>
  <c r="C61" i="62" a="1"/>
  <c r="C61" i="62" s="1"/>
  <c r="D61" i="62" a="1"/>
  <c r="D61" i="62" s="1"/>
  <c r="E61" i="62" a="1"/>
  <c r="E61" i="62"/>
  <c r="C62" i="62" a="1"/>
  <c r="C62" i="62"/>
  <c r="D62" i="62" a="1"/>
  <c r="D62" i="62"/>
  <c r="E62" i="62" a="1"/>
  <c r="E62" i="62"/>
  <c r="C63" i="62" a="1"/>
  <c r="C63" i="62"/>
  <c r="D63" i="62" a="1"/>
  <c r="D63" i="62" s="1"/>
  <c r="E63" i="62" a="1"/>
  <c r="E63" i="62"/>
  <c r="C64" i="62" a="1"/>
  <c r="C64" i="62" s="1"/>
  <c r="D64" i="62" a="1"/>
  <c r="D64" i="62" s="1"/>
  <c r="E64" i="62" a="1"/>
  <c r="E64" i="62" s="1"/>
  <c r="C65" i="62" a="1"/>
  <c r="C65" i="62" s="1"/>
  <c r="D65" i="62" a="1"/>
  <c r="D65" i="62" s="1"/>
  <c r="E65" i="62" a="1"/>
  <c r="E65" i="62"/>
  <c r="C66" i="62" a="1"/>
  <c r="C66" i="62"/>
  <c r="D66" i="62" a="1"/>
  <c r="D66" i="62"/>
  <c r="E66" i="62" a="1"/>
  <c r="E66" i="62"/>
  <c r="C67" i="62" a="1"/>
  <c r="C67" i="62"/>
  <c r="D67" i="62" a="1"/>
  <c r="D67" i="62" s="1"/>
  <c r="E67" i="62" a="1"/>
  <c r="E67" i="62"/>
  <c r="C68" i="62" a="1"/>
  <c r="C68" i="62" s="1"/>
  <c r="D68" i="62" a="1"/>
  <c r="D68" i="62" s="1"/>
  <c r="E68" i="62" a="1"/>
  <c r="E68" i="62" s="1"/>
  <c r="C69" i="62" a="1"/>
  <c r="C69" i="62" s="1"/>
  <c r="D69" i="62" a="1"/>
  <c r="D69" i="62" s="1"/>
  <c r="E69" i="62" a="1"/>
  <c r="E69" i="62"/>
  <c r="C70" i="62" a="1"/>
  <c r="C70" i="62"/>
  <c r="D70" i="62" a="1"/>
  <c r="D70" i="62"/>
  <c r="E70" i="62" a="1"/>
  <c r="E70" i="62"/>
  <c r="C71" i="62" a="1"/>
  <c r="C71" i="62"/>
  <c r="D71" i="62" a="1"/>
  <c r="D71" i="62" s="1"/>
  <c r="E71" i="62" a="1"/>
  <c r="E71" i="62"/>
  <c r="C72" i="62" a="1"/>
  <c r="C72" i="62" s="1"/>
  <c r="D72" i="62" a="1"/>
  <c r="D72" i="62" s="1"/>
  <c r="E72" i="62" a="1"/>
  <c r="E72" i="62" s="1"/>
  <c r="C73" i="62" a="1"/>
  <c r="C73" i="62" s="1"/>
  <c r="D73" i="62" a="1"/>
  <c r="D73" i="62" s="1"/>
  <c r="E73" i="62" a="1"/>
  <c r="E73" i="62"/>
  <c r="C74" i="62" a="1"/>
  <c r="C74" i="62"/>
  <c r="D74" i="62" a="1"/>
  <c r="D74" i="62"/>
  <c r="E74" i="62" a="1"/>
  <c r="E74" i="62"/>
  <c r="C75" i="62" a="1"/>
  <c r="C75" i="62"/>
  <c r="D75" i="62" a="1"/>
  <c r="D75" i="62" s="1"/>
  <c r="E75" i="62" a="1"/>
  <c r="E75" i="62"/>
  <c r="C76" i="62" a="1"/>
  <c r="C76" i="62" s="1"/>
  <c r="D76" i="62" a="1"/>
  <c r="D76" i="62" s="1"/>
  <c r="E76" i="62" a="1"/>
  <c r="E76" i="62" s="1"/>
  <c r="C77" i="62" a="1"/>
  <c r="C77" i="62" s="1"/>
  <c r="D77" i="62" a="1"/>
  <c r="D77" i="62" s="1"/>
  <c r="E77" i="62" a="1"/>
  <c r="E77" i="62"/>
  <c r="C78" i="62" a="1"/>
  <c r="C78" i="62"/>
  <c r="D78" i="62" a="1"/>
  <c r="D78" i="62"/>
  <c r="E78" i="62" a="1"/>
  <c r="E78" i="62"/>
  <c r="C79" i="62" a="1"/>
  <c r="C79" i="62"/>
  <c r="D79" i="62" a="1"/>
  <c r="D79" i="62" s="1"/>
  <c r="E79" i="62" a="1"/>
  <c r="E79" i="62"/>
  <c r="C80" i="62" a="1"/>
  <c r="C80" i="62" s="1"/>
  <c r="D80" i="62" a="1"/>
  <c r="D80" i="62" s="1"/>
  <c r="E80" i="62" a="1"/>
  <c r="E80" i="62" s="1"/>
  <c r="C81" i="62" a="1"/>
  <c r="C81" i="62" s="1"/>
  <c r="D81" i="62" a="1"/>
  <c r="D81" i="62" s="1"/>
  <c r="E81" i="62" a="1"/>
  <c r="E81" i="62"/>
  <c r="C82" i="62" a="1"/>
  <c r="C82" i="62"/>
  <c r="D82" i="62" a="1"/>
  <c r="D82" i="62"/>
  <c r="E82" i="62" a="1"/>
  <c r="E82" i="62"/>
  <c r="C83" i="62" a="1"/>
  <c r="C83" i="62"/>
  <c r="D83" i="62" a="1"/>
  <c r="D83" i="62" s="1"/>
  <c r="E83" i="62" a="1"/>
  <c r="E83" i="62"/>
  <c r="C84" i="62" a="1"/>
  <c r="C84" i="62" s="1"/>
  <c r="D84" i="62" a="1"/>
  <c r="D84" i="62" s="1"/>
  <c r="E84" i="62" a="1"/>
  <c r="E84" i="62" s="1"/>
  <c r="C85" i="62" a="1"/>
  <c r="C85" i="62" s="1"/>
  <c r="D85" i="62" a="1"/>
  <c r="D85" i="62" s="1"/>
  <c r="E85" i="62" a="1"/>
  <c r="E85" i="62"/>
  <c r="C86" i="62" a="1"/>
  <c r="C86" i="62"/>
  <c r="D86" i="62" a="1"/>
  <c r="D86" i="62"/>
  <c r="E86" i="62" a="1"/>
  <c r="E86" i="62"/>
  <c r="C87" i="62" a="1"/>
  <c r="C87" i="62"/>
  <c r="D87" i="62" a="1"/>
  <c r="D87" i="62" s="1"/>
  <c r="E87" i="62" a="1"/>
  <c r="E87" i="62"/>
  <c r="C88" i="62" a="1"/>
  <c r="C88" i="62" s="1"/>
  <c r="D88" i="62" a="1"/>
  <c r="D88" i="62" s="1"/>
  <c r="E88" i="62" a="1"/>
  <c r="E88" i="62" s="1"/>
  <c r="C89" i="62" a="1"/>
  <c r="C89" i="62" s="1"/>
  <c r="D89" i="62" a="1"/>
  <c r="D89" i="62" s="1"/>
  <c r="E89" i="62" a="1"/>
  <c r="E89" i="62"/>
  <c r="C90" i="62" a="1"/>
  <c r="C90" i="62"/>
  <c r="D90" i="62" a="1"/>
  <c r="D90" i="62"/>
  <c r="E90" i="62" a="1"/>
  <c r="E90" i="62"/>
  <c r="C91" i="62" a="1"/>
  <c r="C91" i="62"/>
  <c r="D91" i="62" a="1"/>
  <c r="D91" i="62" s="1"/>
  <c r="E91" i="62" a="1"/>
  <c r="E91" i="62"/>
  <c r="C92" i="62" a="1"/>
  <c r="C92" i="62" s="1"/>
  <c r="D92" i="62" a="1"/>
  <c r="D92" i="62" s="1"/>
  <c r="E92" i="62" a="1"/>
  <c r="E92" i="62" s="1"/>
  <c r="C93" i="62" a="1"/>
  <c r="C93" i="62" s="1"/>
  <c r="D93" i="62" a="1"/>
  <c r="D93" i="62" s="1"/>
  <c r="E93" i="62" a="1"/>
  <c r="E93" i="62"/>
  <c r="C94" i="62" a="1"/>
  <c r="C94" i="62"/>
  <c r="D94" i="62" a="1"/>
  <c r="D94" i="62"/>
  <c r="E94" i="62" a="1"/>
  <c r="E94" i="62"/>
  <c r="C95" i="62" a="1"/>
  <c r="C95" i="62"/>
  <c r="D95" i="62" a="1"/>
  <c r="D95" i="62" s="1"/>
  <c r="E95" i="62" a="1"/>
  <c r="E95" i="62"/>
  <c r="C96" i="62" a="1"/>
  <c r="C96" i="62" s="1"/>
  <c r="D96" i="62" a="1"/>
  <c r="D96" i="62" s="1"/>
  <c r="E96" i="62" a="1"/>
  <c r="E96" i="62" s="1"/>
  <c r="C97" i="62" a="1"/>
  <c r="C97" i="62" s="1"/>
  <c r="D97" i="62" a="1"/>
  <c r="D97" i="62" s="1"/>
  <c r="E97" i="62" a="1"/>
  <c r="E97" i="62"/>
  <c r="C98" i="62" a="1"/>
  <c r="C98" i="62"/>
  <c r="D98" i="62" a="1"/>
  <c r="D98" i="62"/>
  <c r="E98" i="62" a="1"/>
  <c r="E98" i="62"/>
  <c r="C99" i="62" a="1"/>
  <c r="C99" i="62"/>
  <c r="D99" i="62" a="1"/>
  <c r="D99" i="62" s="1"/>
  <c r="E99" i="62" a="1"/>
  <c r="E99" i="62"/>
  <c r="C100" i="62" a="1"/>
  <c r="C100" i="62" s="1"/>
  <c r="D100" i="62" a="1"/>
  <c r="D100" i="62" s="1"/>
  <c r="E100" i="62" a="1"/>
  <c r="E100" i="62" s="1"/>
  <c r="C101" i="62" a="1"/>
  <c r="C101" i="62" s="1"/>
  <c r="D101" i="62" a="1"/>
  <c r="D101" i="62" s="1"/>
  <c r="E101" i="62" a="1"/>
  <c r="E101" i="62"/>
  <c r="C102" i="62" a="1"/>
  <c r="C102" i="62"/>
  <c r="D102" i="62" a="1"/>
  <c r="D102" i="62"/>
  <c r="E102" i="62" a="1"/>
  <c r="E102" i="62"/>
  <c r="C103" i="62" a="1"/>
  <c r="C103" i="62"/>
  <c r="D103" i="62" a="1"/>
  <c r="D103" i="62" s="1"/>
  <c r="E103" i="62" a="1"/>
  <c r="E103" i="62"/>
  <c r="C104" i="62" a="1"/>
  <c r="C104" i="62" s="1"/>
  <c r="D104" i="62" a="1"/>
  <c r="D104" i="62" s="1"/>
  <c r="E104" i="62" a="1"/>
  <c r="E104" i="62" s="1"/>
  <c r="C105" i="62" a="1"/>
  <c r="C105" i="62" s="1"/>
  <c r="D105" i="62" a="1"/>
  <c r="D105" i="62" s="1"/>
  <c r="E105" i="62" a="1"/>
  <c r="E105" i="62"/>
  <c r="C106" i="62" a="1"/>
  <c r="C106" i="62"/>
  <c r="D106" i="62" a="1"/>
  <c r="D106" i="62"/>
  <c r="E106" i="62" a="1"/>
  <c r="E106" i="62"/>
  <c r="C107" i="62" a="1"/>
  <c r="C107" i="62"/>
  <c r="D107" i="62" a="1"/>
  <c r="D107" i="62" s="1"/>
  <c r="E107" i="62" a="1"/>
  <c r="E107" i="62"/>
  <c r="C108" i="62" a="1"/>
  <c r="C108" i="62" s="1"/>
  <c r="D108" i="62" a="1"/>
  <c r="D108" i="62" s="1"/>
  <c r="E108" i="62" a="1"/>
  <c r="E108" i="62" s="1"/>
  <c r="C109" i="62" a="1"/>
  <c r="C109" i="62" s="1"/>
  <c r="D109" i="62" a="1"/>
  <c r="D109" i="62" s="1"/>
  <c r="E109" i="62" a="1"/>
  <c r="E109" i="62"/>
  <c r="C110" i="62" a="1"/>
  <c r="C110" i="62"/>
  <c r="D110" i="62" a="1"/>
  <c r="D110" i="62"/>
  <c r="E110" i="62" a="1"/>
  <c r="E110" i="62"/>
  <c r="C111" i="62" a="1"/>
  <c r="C111" i="62"/>
  <c r="D111" i="62" a="1"/>
  <c r="D111" i="62" s="1"/>
  <c r="E111" i="62" a="1"/>
  <c r="E111" i="62"/>
  <c r="C112" i="62" a="1"/>
  <c r="C112" i="62" s="1"/>
  <c r="D112" i="62" a="1"/>
  <c r="D112" i="62" s="1"/>
  <c r="E112" i="62" a="1"/>
  <c r="E112" i="62" s="1"/>
  <c r="C113" i="62" a="1"/>
  <c r="C113" i="62" s="1"/>
  <c r="D113" i="62" a="1"/>
  <c r="D113" i="62" s="1"/>
  <c r="E113" i="62" a="1"/>
  <c r="E113" i="62"/>
  <c r="C114" i="62" a="1"/>
  <c r="C114" i="62"/>
  <c r="D114" i="62" a="1"/>
  <c r="D114" i="62"/>
  <c r="E114" i="62" a="1"/>
  <c r="E114" i="62"/>
  <c r="C115" i="62" a="1"/>
  <c r="C115" i="62"/>
  <c r="D115" i="62" a="1"/>
  <c r="D115" i="62" s="1"/>
  <c r="E115" i="62" a="1"/>
  <c r="E115" i="62"/>
  <c r="C116" i="62" a="1"/>
  <c r="C116" i="62" s="1"/>
  <c r="D116" i="62" a="1"/>
  <c r="D116" i="62" s="1"/>
  <c r="E116" i="62" a="1"/>
  <c r="E116" i="62" s="1"/>
  <c r="C117" i="62" a="1"/>
  <c r="C117" i="62" s="1"/>
  <c r="D117" i="62" a="1"/>
  <c r="D117" i="62" s="1"/>
  <c r="E117" i="62" a="1"/>
  <c r="E117" i="62"/>
  <c r="C118" i="62" a="1"/>
  <c r="C118" i="62"/>
  <c r="D118" i="62" a="1"/>
  <c r="D118" i="62"/>
  <c r="E118" i="62" a="1"/>
  <c r="E118" i="62"/>
  <c r="C119" i="62" a="1"/>
  <c r="C119" i="62"/>
  <c r="D119" i="62" a="1"/>
  <c r="D119" i="62" s="1"/>
  <c r="E119" i="62" a="1"/>
  <c r="E119" i="62"/>
  <c r="C120" i="62" a="1"/>
  <c r="C120" i="62" s="1"/>
  <c r="D120" i="62" a="1"/>
  <c r="D120" i="62" s="1"/>
  <c r="E120" i="62" a="1"/>
  <c r="E120" i="62" s="1"/>
  <c r="C121" i="62" a="1"/>
  <c r="C121" i="62" s="1"/>
  <c r="D121" i="62" a="1"/>
  <c r="D121" i="62" s="1"/>
  <c r="E121" i="62" a="1"/>
  <c r="E121" i="62"/>
  <c r="C122" i="62" a="1"/>
  <c r="C122" i="62"/>
  <c r="D122" i="62" a="1"/>
  <c r="D122" i="62"/>
  <c r="E122" i="62" a="1"/>
  <c r="E122" i="62"/>
  <c r="E7" i="62" a="1"/>
  <c r="E7" i="62"/>
  <c r="D7" i="62" a="1"/>
  <c r="D7" i="62" s="1"/>
  <c r="C7" i="62" a="1"/>
  <c r="C7" i="62" s="1"/>
  <c r="C8" i="61" a="1"/>
  <c r="C8" i="61" s="1"/>
  <c r="D8" i="61" a="1"/>
  <c r="D8" i="61" s="1"/>
  <c r="E8" i="61" a="1"/>
  <c r="E8" i="61"/>
  <c r="C9" i="61" a="1"/>
  <c r="C9" i="61"/>
  <c r="D9" i="61" a="1"/>
  <c r="D9" i="61" s="1"/>
  <c r="E9" i="61" a="1"/>
  <c r="E9" i="61"/>
  <c r="C10" i="61" a="1"/>
  <c r="C10" i="61" s="1"/>
  <c r="D10" i="61" a="1"/>
  <c r="D10" i="61" s="1"/>
  <c r="E10" i="61" a="1"/>
  <c r="E10" i="61" s="1"/>
  <c r="C11" i="61" a="1"/>
  <c r="C11" i="61"/>
  <c r="D11" i="61" a="1"/>
  <c r="D11" i="61"/>
  <c r="E11" i="61" a="1"/>
  <c r="E11" i="61" s="1"/>
  <c r="C12" i="61" a="1"/>
  <c r="C12" i="61" s="1"/>
  <c r="D12" i="61" a="1"/>
  <c r="D12" i="61" s="1"/>
  <c r="E12" i="61" a="1"/>
  <c r="E12" i="61"/>
  <c r="C13" i="61" a="1"/>
  <c r="C13" i="61"/>
  <c r="D13" i="61" a="1"/>
  <c r="D13" i="61" s="1"/>
  <c r="E13" i="61" a="1"/>
  <c r="E13" i="61"/>
  <c r="C14" i="61" a="1"/>
  <c r="C14" i="61" s="1"/>
  <c r="D14" i="61" a="1"/>
  <c r="D14" i="61"/>
  <c r="E14" i="61" a="1"/>
  <c r="E14" i="61"/>
  <c r="C15" i="61" a="1"/>
  <c r="C15" i="61"/>
  <c r="D15" i="61" a="1"/>
  <c r="D15" i="61" s="1"/>
  <c r="E15" i="61" a="1"/>
  <c r="E15" i="61" s="1"/>
  <c r="C16" i="61" a="1"/>
  <c r="C16" i="61" s="1"/>
  <c r="D16" i="61" a="1"/>
  <c r="D16" i="61" s="1"/>
  <c r="E16" i="61" a="1"/>
  <c r="E16" i="61"/>
  <c r="C17" i="61" a="1"/>
  <c r="C17" i="61" s="1"/>
  <c r="D17" i="61" a="1"/>
  <c r="D17" i="61" s="1"/>
  <c r="E17" i="61" a="1"/>
  <c r="E17" i="61"/>
  <c r="C18" i="61" a="1"/>
  <c r="C18" i="61" s="1"/>
  <c r="D18" i="61" a="1"/>
  <c r="D18" i="61"/>
  <c r="E18" i="61" a="1"/>
  <c r="E18" i="61"/>
  <c r="C19" i="61" a="1"/>
  <c r="C19" i="61" s="1"/>
  <c r="D19" i="61" a="1"/>
  <c r="D19" i="61"/>
  <c r="E19" i="61" a="1"/>
  <c r="E19" i="61" s="1"/>
  <c r="C20" i="61" a="1"/>
  <c r="C20" i="61" s="1"/>
  <c r="D20" i="61" a="1"/>
  <c r="D20" i="61" s="1"/>
  <c r="E20" i="61" a="1"/>
  <c r="E20" i="61" s="1"/>
  <c r="C21" i="61" a="1"/>
  <c r="C21" i="61" s="1"/>
  <c r="D21" i="61" a="1"/>
  <c r="D21" i="61" s="1"/>
  <c r="E21" i="61" a="1"/>
  <c r="E21" i="61" s="1"/>
  <c r="C22" i="61" a="1"/>
  <c r="C22" i="61" s="1"/>
  <c r="D22" i="61" a="1"/>
  <c r="D22" i="61" s="1"/>
  <c r="E22" i="61" a="1"/>
  <c r="E22" i="61" s="1"/>
  <c r="C23" i="61" a="1"/>
  <c r="C23" i="61" s="1"/>
  <c r="D23" i="61" a="1"/>
  <c r="D23" i="61"/>
  <c r="E23" i="61" a="1"/>
  <c r="E23" i="61" s="1"/>
  <c r="C24" i="61" a="1"/>
  <c r="C24" i="61" s="1"/>
  <c r="D24" i="61" a="1"/>
  <c r="D24" i="61" s="1"/>
  <c r="E24" i="61" a="1"/>
  <c r="E24" i="61"/>
  <c r="C25" i="61" a="1"/>
  <c r="C25" i="61"/>
  <c r="D25" i="61" a="1"/>
  <c r="D25" i="61" s="1"/>
  <c r="E25" i="61" a="1"/>
  <c r="E25" i="61"/>
  <c r="C26" i="61" a="1"/>
  <c r="C26" i="61" s="1"/>
  <c r="D26" i="61" a="1"/>
  <c r="D26" i="61" s="1"/>
  <c r="E26" i="61" a="1"/>
  <c r="E26" i="61"/>
  <c r="C27" i="61" a="1"/>
  <c r="C27" i="61" s="1"/>
  <c r="D27" i="61" a="1"/>
  <c r="D27" i="61"/>
  <c r="E27" i="61" a="1"/>
  <c r="E27" i="61" s="1"/>
  <c r="C28" i="61" a="1"/>
  <c r="C28" i="61" s="1"/>
  <c r="D28" i="61" a="1"/>
  <c r="D28" i="61" s="1"/>
  <c r="E28" i="61" a="1"/>
  <c r="E28" i="61"/>
  <c r="C29" i="61" a="1"/>
  <c r="C29" i="61"/>
  <c r="D29" i="61" a="1"/>
  <c r="D29" i="61" s="1"/>
  <c r="E29" i="61" a="1"/>
  <c r="E29" i="61"/>
  <c r="C30" i="61" a="1"/>
  <c r="C30" i="61" s="1"/>
  <c r="D30" i="61" a="1"/>
  <c r="D30" i="61"/>
  <c r="E30" i="61" a="1"/>
  <c r="E30" i="61" s="1"/>
  <c r="C31" i="61" a="1"/>
  <c r="C31" i="61" s="1"/>
  <c r="D31" i="61" a="1"/>
  <c r="D31" i="61" s="1"/>
  <c r="E31" i="61" a="1"/>
  <c r="E31" i="61" s="1"/>
  <c r="C32" i="61" a="1"/>
  <c r="C32" i="61" s="1"/>
  <c r="D32" i="61" a="1"/>
  <c r="D32" i="61" s="1"/>
  <c r="E32" i="61" a="1"/>
  <c r="E32" i="61"/>
  <c r="C33" i="61" a="1"/>
  <c r="C33" i="61" s="1"/>
  <c r="D33" i="61" a="1"/>
  <c r="D33" i="61" s="1"/>
  <c r="E33" i="61" a="1"/>
  <c r="E33" i="61"/>
  <c r="C34" i="61" a="1"/>
  <c r="C34" i="61" s="1"/>
  <c r="D34" i="61" a="1"/>
  <c r="D34" i="61"/>
  <c r="E34" i="61" a="1"/>
  <c r="E34" i="61"/>
  <c r="C35" i="61" a="1"/>
  <c r="C35" i="61" s="1"/>
  <c r="D35" i="61" a="1"/>
  <c r="D35" i="61"/>
  <c r="E35" i="61" a="1"/>
  <c r="E35" i="61" s="1"/>
  <c r="C36" i="61" a="1"/>
  <c r="C36" i="61" s="1"/>
  <c r="D36" i="61" a="1"/>
  <c r="D36" i="61" s="1"/>
  <c r="E36" i="61" a="1"/>
  <c r="E36" i="61" s="1"/>
  <c r="C37" i="61" a="1"/>
  <c r="C37" i="61" s="1"/>
  <c r="D37" i="61" a="1"/>
  <c r="D37" i="61" s="1"/>
  <c r="E37" i="61" a="1"/>
  <c r="E37" i="61" s="1"/>
  <c r="C38" i="61" a="1"/>
  <c r="C38" i="61" s="1"/>
  <c r="D38" i="61" a="1"/>
  <c r="D38" i="61" s="1"/>
  <c r="E38" i="61" a="1"/>
  <c r="E38" i="61" s="1"/>
  <c r="C39" i="61" a="1"/>
  <c r="C39" i="61" s="1"/>
  <c r="D39" i="61" a="1"/>
  <c r="D39" i="61"/>
  <c r="E39" i="61" a="1"/>
  <c r="E39" i="61" s="1"/>
  <c r="C40" i="61" a="1"/>
  <c r="C40" i="61" s="1"/>
  <c r="D40" i="61" a="1"/>
  <c r="D40" i="61" s="1"/>
  <c r="E40" i="61" a="1"/>
  <c r="E40" i="61"/>
  <c r="C41" i="61" a="1"/>
  <c r="C41" i="61"/>
  <c r="D41" i="61" a="1"/>
  <c r="D41" i="61" s="1"/>
  <c r="E41" i="61" a="1"/>
  <c r="E41" i="61"/>
  <c r="C42" i="61" a="1"/>
  <c r="C42" i="61" s="1"/>
  <c r="D42" i="61" a="1"/>
  <c r="D42" i="61" s="1"/>
  <c r="E42" i="61" a="1"/>
  <c r="E42" i="61"/>
  <c r="C43" i="61" a="1"/>
  <c r="C43" i="61" s="1"/>
  <c r="D43" i="61" a="1"/>
  <c r="D43" i="61"/>
  <c r="E43" i="61" a="1"/>
  <c r="E43" i="61" s="1"/>
  <c r="C44" i="61" a="1"/>
  <c r="C44" i="61" s="1"/>
  <c r="D44" i="61" a="1"/>
  <c r="D44" i="61" s="1"/>
  <c r="E44" i="61" a="1"/>
  <c r="E44" i="61"/>
  <c r="C45" i="61" a="1"/>
  <c r="C45" i="61"/>
  <c r="D45" i="61" a="1"/>
  <c r="D45" i="61" s="1"/>
  <c r="E45" i="61" a="1"/>
  <c r="E45" i="61"/>
  <c r="C46" i="61" a="1"/>
  <c r="C46" i="61" s="1"/>
  <c r="D46" i="61" a="1"/>
  <c r="D46" i="61"/>
  <c r="E46" i="61" a="1"/>
  <c r="E46" i="61" s="1"/>
  <c r="C47" i="61" a="1"/>
  <c r="C47" i="61" s="1"/>
  <c r="D47" i="61" a="1"/>
  <c r="D47" i="61" s="1"/>
  <c r="E47" i="61" a="1"/>
  <c r="E47" i="61" s="1"/>
  <c r="C48" i="61" a="1"/>
  <c r="C48" i="61" s="1"/>
  <c r="D48" i="61" a="1"/>
  <c r="D48" i="61" s="1"/>
  <c r="E48" i="61" a="1"/>
  <c r="E48" i="61"/>
  <c r="C49" i="61" a="1"/>
  <c r="C49" i="61" s="1"/>
  <c r="D49" i="61" a="1"/>
  <c r="D49" i="61" s="1"/>
  <c r="E49" i="61" a="1"/>
  <c r="E49" i="61"/>
  <c r="C50" i="61" a="1"/>
  <c r="C50" i="61" s="1"/>
  <c r="D50" i="61" a="1"/>
  <c r="D50" i="61" s="1"/>
  <c r="E50" i="61" a="1"/>
  <c r="E50" i="61"/>
  <c r="C51" i="61" a="1"/>
  <c r="C51" i="61" s="1"/>
  <c r="D51" i="61" a="1"/>
  <c r="D51" i="61"/>
  <c r="E51" i="61" a="1"/>
  <c r="E51" i="61" s="1"/>
  <c r="C52" i="61" a="1"/>
  <c r="C52" i="61" s="1"/>
  <c r="D52" i="61" a="1"/>
  <c r="D52" i="61" s="1"/>
  <c r="E52" i="61" a="1"/>
  <c r="E52" i="61"/>
  <c r="C53" i="61" a="1"/>
  <c r="C53" i="61" s="1"/>
  <c r="D53" i="61" a="1"/>
  <c r="D53" i="61" s="1"/>
  <c r="E53" i="61" a="1"/>
  <c r="E53" i="61"/>
  <c r="C54" i="61" a="1"/>
  <c r="C54" i="61" s="1"/>
  <c r="D54" i="61" a="1"/>
  <c r="D54" i="61"/>
  <c r="E54" i="61" a="1"/>
  <c r="E54" i="61"/>
  <c r="C55" i="61" a="1"/>
  <c r="C55" i="61" s="1"/>
  <c r="D55" i="61" a="1"/>
  <c r="D55" i="61"/>
  <c r="E55" i="61" a="1"/>
  <c r="E55" i="61" s="1"/>
  <c r="C56" i="61" a="1"/>
  <c r="C56" i="61" s="1"/>
  <c r="D56" i="61" a="1"/>
  <c r="D56" i="61" s="1"/>
  <c r="E56" i="61" a="1"/>
  <c r="E56" i="61"/>
  <c r="C57" i="61" a="1"/>
  <c r="C57" i="61"/>
  <c r="D57" i="61" a="1"/>
  <c r="D57" i="61" s="1"/>
  <c r="E57" i="61" a="1"/>
  <c r="E57" i="61" s="1"/>
  <c r="C58" i="61" a="1"/>
  <c r="C58" i="61" s="1"/>
  <c r="D58" i="61" a="1"/>
  <c r="D58" i="61" s="1"/>
  <c r="E58" i="61" a="1"/>
  <c r="E58" i="61"/>
  <c r="C59" i="61" a="1"/>
  <c r="C59" i="61" s="1"/>
  <c r="D59" i="61" a="1"/>
  <c r="D59" i="61"/>
  <c r="E59" i="61" a="1"/>
  <c r="E59" i="61" s="1"/>
  <c r="C60" i="61" a="1"/>
  <c r="C60" i="61" s="1"/>
  <c r="D60" i="61" a="1"/>
  <c r="D60" i="61" s="1"/>
  <c r="E60" i="61" a="1"/>
  <c r="E60" i="61"/>
  <c r="C61" i="61" a="1"/>
  <c r="C61" i="61"/>
  <c r="D61" i="61" a="1"/>
  <c r="D61" i="61" s="1"/>
  <c r="E61" i="61" a="1"/>
  <c r="E61" i="61"/>
  <c r="C62" i="61" a="1"/>
  <c r="C62" i="61" s="1"/>
  <c r="D62" i="61" a="1"/>
  <c r="D62" i="61"/>
  <c r="E62" i="61" a="1"/>
  <c r="E62" i="61"/>
  <c r="C63" i="61" a="1"/>
  <c r="C63" i="61" s="1"/>
  <c r="D63" i="61" a="1"/>
  <c r="D63" i="61" s="1"/>
  <c r="E63" i="61" a="1"/>
  <c r="E63" i="61" s="1"/>
  <c r="C64" i="61" a="1"/>
  <c r="C64" i="61" s="1"/>
  <c r="D64" i="61" a="1"/>
  <c r="D64" i="61" s="1"/>
  <c r="E64" i="61" a="1"/>
  <c r="E64" i="61" s="1"/>
  <c r="C65" i="61" a="1"/>
  <c r="C65" i="61"/>
  <c r="D65" i="61" a="1"/>
  <c r="D65" i="61" s="1"/>
  <c r="E65" i="61" a="1"/>
  <c r="E65" i="61" s="1"/>
  <c r="C66" i="61" a="1"/>
  <c r="C66" i="61" s="1"/>
  <c r="D66" i="61" a="1"/>
  <c r="D66" i="61"/>
  <c r="E66" i="61" a="1"/>
  <c r="E66" i="61"/>
  <c r="C67" i="61" a="1"/>
  <c r="C67" i="61" s="1"/>
  <c r="D67" i="61" a="1"/>
  <c r="D67" i="61"/>
  <c r="E67" i="61" a="1"/>
  <c r="E67" i="61" s="1"/>
  <c r="C68" i="61" a="1"/>
  <c r="C68" i="61" s="1"/>
  <c r="D68" i="61" a="1"/>
  <c r="D68" i="61" s="1"/>
  <c r="E68" i="61" a="1"/>
  <c r="E68" i="61"/>
  <c r="C69" i="61" a="1"/>
  <c r="C69" i="61" s="1"/>
  <c r="D69" i="61" a="1"/>
  <c r="D69" i="61" s="1"/>
  <c r="E69" i="61" a="1"/>
  <c r="E69" i="61"/>
  <c r="C70" i="61" a="1"/>
  <c r="C70" i="61" s="1"/>
  <c r="D70" i="61" a="1"/>
  <c r="D70" i="61"/>
  <c r="E70" i="61" a="1"/>
  <c r="E70" i="61"/>
  <c r="C71" i="61" a="1"/>
  <c r="C71" i="61" s="1"/>
  <c r="D71" i="61" a="1"/>
  <c r="D71" i="61" s="1"/>
  <c r="E71" i="61" a="1"/>
  <c r="E71" i="61" s="1"/>
  <c r="C72" i="61" a="1"/>
  <c r="C72" i="61" s="1"/>
  <c r="D72" i="61" a="1"/>
  <c r="D72" i="61" s="1"/>
  <c r="E72" i="61" a="1"/>
  <c r="E72" i="61"/>
  <c r="C73" i="61" a="1"/>
  <c r="C73" i="61"/>
  <c r="D73" i="61" a="1"/>
  <c r="D73" i="61" s="1"/>
  <c r="E73" i="61" a="1"/>
  <c r="E73" i="61" s="1"/>
  <c r="C74" i="61" a="1"/>
  <c r="C74" i="61" s="1"/>
  <c r="D74" i="61" a="1"/>
  <c r="D74" i="61" s="1"/>
  <c r="E74" i="61" a="1"/>
  <c r="E74" i="61" s="1"/>
  <c r="C75" i="61" a="1"/>
  <c r="C75" i="61" s="1"/>
  <c r="D75" i="61" a="1"/>
  <c r="D75" i="61"/>
  <c r="E75" i="61" a="1"/>
  <c r="E75" i="61" s="1"/>
  <c r="C76" i="61" a="1"/>
  <c r="C76" i="61" s="1"/>
  <c r="D76" i="61" a="1"/>
  <c r="D76" i="61" s="1"/>
  <c r="E76" i="61" a="1"/>
  <c r="E76" i="61"/>
  <c r="C77" i="61" a="1"/>
  <c r="C77" i="61"/>
  <c r="D77" i="61" a="1"/>
  <c r="D77" i="61" s="1"/>
  <c r="E77" i="61" a="1"/>
  <c r="E77" i="61"/>
  <c r="C78" i="61" a="1"/>
  <c r="C78" i="61" s="1"/>
  <c r="D78" i="61" a="1"/>
  <c r="D78" i="61"/>
  <c r="E78" i="61" a="1"/>
  <c r="E78" i="61"/>
  <c r="C79" i="61" a="1"/>
  <c r="C79" i="61" s="1"/>
  <c r="D79" i="61" a="1"/>
  <c r="D79" i="61" s="1"/>
  <c r="E79" i="61" a="1"/>
  <c r="E79" i="61" s="1"/>
  <c r="C80" i="61" a="1"/>
  <c r="C80" i="61" s="1"/>
  <c r="D80" i="61" a="1"/>
  <c r="D80" i="61" s="1"/>
  <c r="E80" i="61" a="1"/>
  <c r="E80" i="61" s="1"/>
  <c r="C81" i="61" a="1"/>
  <c r="C81" i="61"/>
  <c r="D81" i="61" a="1"/>
  <c r="D81" i="61" s="1"/>
  <c r="E81" i="61" a="1"/>
  <c r="E81" i="61" s="1"/>
  <c r="C82" i="61" a="1"/>
  <c r="C82" i="61" s="1"/>
  <c r="D82" i="61" a="1"/>
  <c r="D82" i="61"/>
  <c r="E82" i="61" a="1"/>
  <c r="E82" i="61"/>
  <c r="C83" i="61" a="1"/>
  <c r="C83" i="61" s="1"/>
  <c r="D83" i="61" a="1"/>
  <c r="D83" i="61"/>
  <c r="E83" i="61" a="1"/>
  <c r="E83" i="61" s="1"/>
  <c r="C84" i="61" a="1"/>
  <c r="C84" i="61" s="1"/>
  <c r="D84" i="61" a="1"/>
  <c r="D84" i="61" s="1"/>
  <c r="E84" i="61" a="1"/>
  <c r="E84" i="61"/>
  <c r="C85" i="61" a="1"/>
  <c r="C85" i="61" s="1"/>
  <c r="D85" i="61" a="1"/>
  <c r="D85" i="61" s="1"/>
  <c r="E85" i="61" a="1"/>
  <c r="E85" i="61"/>
  <c r="C86" i="61" a="1"/>
  <c r="C86" i="61" s="1"/>
  <c r="D86" i="61" a="1"/>
  <c r="D86" i="61"/>
  <c r="E86" i="61" a="1"/>
  <c r="E86" i="61"/>
  <c r="C87" i="61" a="1"/>
  <c r="C87" i="61" s="1"/>
  <c r="D87" i="61" a="1"/>
  <c r="D87" i="61" s="1"/>
  <c r="E87" i="61" a="1"/>
  <c r="E87" i="61" s="1"/>
  <c r="C88" i="61" a="1"/>
  <c r="C88" i="61" s="1"/>
  <c r="D88" i="61" a="1"/>
  <c r="D88" i="61" s="1"/>
  <c r="E88" i="61" a="1"/>
  <c r="E88" i="61"/>
  <c r="C89" i="61" a="1"/>
  <c r="C89" i="61"/>
  <c r="D89" i="61" a="1"/>
  <c r="D89" i="61" s="1"/>
  <c r="E89" i="61" a="1"/>
  <c r="E89" i="61" s="1"/>
  <c r="C90" i="61" a="1"/>
  <c r="C90" i="61" s="1"/>
  <c r="D90" i="61" a="1"/>
  <c r="D90" i="61" s="1"/>
  <c r="E90" i="61" a="1"/>
  <c r="E90" i="61" s="1"/>
  <c r="C91" i="61" a="1"/>
  <c r="C91" i="61" s="1"/>
  <c r="D91" i="61" a="1"/>
  <c r="D91" i="61"/>
  <c r="E91" i="61" a="1"/>
  <c r="E91" i="61" s="1"/>
  <c r="C92" i="61" a="1"/>
  <c r="C92" i="61" s="1"/>
  <c r="D92" i="61" a="1"/>
  <c r="D92" i="61" s="1"/>
  <c r="E92" i="61" a="1"/>
  <c r="E92" i="61"/>
  <c r="C93" i="61" a="1"/>
  <c r="C93" i="61"/>
  <c r="D93" i="61" a="1"/>
  <c r="D93" i="61" s="1"/>
  <c r="E93" i="61" a="1"/>
  <c r="E93" i="61"/>
  <c r="C94" i="61" a="1"/>
  <c r="C94" i="61" s="1"/>
  <c r="D94" i="61" a="1"/>
  <c r="D94" i="61"/>
  <c r="E94" i="61" a="1"/>
  <c r="E94" i="61"/>
  <c r="C95" i="61" a="1"/>
  <c r="C95" i="61" s="1"/>
  <c r="D95" i="61" a="1"/>
  <c r="D95" i="61" s="1"/>
  <c r="E95" i="61" a="1"/>
  <c r="E95" i="61" s="1"/>
  <c r="C96" i="61" a="1"/>
  <c r="C96" i="61" s="1"/>
  <c r="D96" i="61" a="1"/>
  <c r="D96" i="61" s="1"/>
  <c r="E96" i="61" a="1"/>
  <c r="E96" i="61" s="1"/>
  <c r="C97" i="61" a="1"/>
  <c r="C97" i="61"/>
  <c r="D97" i="61" a="1"/>
  <c r="D97" i="61" s="1"/>
  <c r="E97" i="61" a="1"/>
  <c r="E97" i="61" s="1"/>
  <c r="C98" i="61" a="1"/>
  <c r="C98" i="61" s="1"/>
  <c r="D98" i="61" a="1"/>
  <c r="D98" i="61"/>
  <c r="E98" i="61" a="1"/>
  <c r="E98" i="61"/>
  <c r="C99" i="61" a="1"/>
  <c r="C99" i="61" s="1"/>
  <c r="D99" i="61" a="1"/>
  <c r="D99" i="61"/>
  <c r="E99" i="61" a="1"/>
  <c r="E99" i="61" s="1"/>
  <c r="C100" i="61" a="1"/>
  <c r="C100" i="61" s="1"/>
  <c r="D100" i="61" a="1"/>
  <c r="D100" i="61" s="1"/>
  <c r="E100" i="61" a="1"/>
  <c r="E100" i="61"/>
  <c r="C101" i="61" a="1"/>
  <c r="C101" i="61" s="1"/>
  <c r="D101" i="61" a="1"/>
  <c r="D101" i="61" s="1"/>
  <c r="E101" i="61" a="1"/>
  <c r="E101" i="61"/>
  <c r="C102" i="61" a="1"/>
  <c r="C102" i="61" s="1"/>
  <c r="D102" i="61" a="1"/>
  <c r="D102" i="61"/>
  <c r="E102" i="61" a="1"/>
  <c r="E102" i="61"/>
  <c r="C103" i="61" a="1"/>
  <c r="C103" i="61" s="1"/>
  <c r="D103" i="61" a="1"/>
  <c r="D103" i="61" s="1"/>
  <c r="E103" i="61" a="1"/>
  <c r="E103" i="61" s="1"/>
  <c r="C104" i="61" a="1"/>
  <c r="C104" i="61" s="1"/>
  <c r="D104" i="61" a="1"/>
  <c r="D104" i="61" s="1"/>
  <c r="E104" i="61" a="1"/>
  <c r="E104" i="61"/>
  <c r="C105" i="61" a="1"/>
  <c r="C105" i="61"/>
  <c r="D105" i="61" a="1"/>
  <c r="D105" i="61" s="1"/>
  <c r="E105" i="61" a="1"/>
  <c r="E105" i="61" s="1"/>
  <c r="C106" i="61" a="1"/>
  <c r="C106" i="61" s="1"/>
  <c r="D106" i="61" a="1"/>
  <c r="D106" i="61" s="1"/>
  <c r="E106" i="61" a="1"/>
  <c r="E106" i="61" s="1"/>
  <c r="C107" i="61" a="1"/>
  <c r="C107" i="61" s="1"/>
  <c r="D107" i="61" a="1"/>
  <c r="D107" i="61"/>
  <c r="E107" i="61" a="1"/>
  <c r="E107" i="61" s="1"/>
  <c r="C108" i="61" a="1"/>
  <c r="C108" i="61" s="1"/>
  <c r="D108" i="61" a="1"/>
  <c r="D108" i="61" s="1"/>
  <c r="E108" i="61" a="1"/>
  <c r="E108" i="61"/>
  <c r="C109" i="61" a="1"/>
  <c r="C109" i="61"/>
  <c r="D109" i="61" a="1"/>
  <c r="D109" i="61" s="1"/>
  <c r="E109" i="61" a="1"/>
  <c r="E109" i="61"/>
  <c r="C110" i="61" a="1"/>
  <c r="C110" i="61" s="1"/>
  <c r="D110" i="61" a="1"/>
  <c r="D110" i="61"/>
  <c r="E110" i="61" a="1"/>
  <c r="E110" i="61"/>
  <c r="C111" i="61" a="1"/>
  <c r="C111" i="61" s="1"/>
  <c r="D111" i="61" a="1"/>
  <c r="D111" i="61" s="1"/>
  <c r="E111" i="61" a="1"/>
  <c r="E111" i="61" s="1"/>
  <c r="C112" i="61" a="1"/>
  <c r="C112" i="61" s="1"/>
  <c r="D112" i="61" a="1"/>
  <c r="D112" i="61" s="1"/>
  <c r="E112" i="61" a="1"/>
  <c r="E112" i="61" s="1"/>
  <c r="C113" i="61" a="1"/>
  <c r="C113" i="61"/>
  <c r="D113" i="61" a="1"/>
  <c r="D113" i="61" s="1"/>
  <c r="E113" i="61" a="1"/>
  <c r="E113" i="61" s="1"/>
  <c r="C114" i="61" a="1"/>
  <c r="C114" i="61" s="1"/>
  <c r="D114" i="61" a="1"/>
  <c r="D114" i="61"/>
  <c r="E114" i="61" a="1"/>
  <c r="E114" i="61"/>
  <c r="C115" i="61" a="1"/>
  <c r="C115" i="61" s="1"/>
  <c r="D115" i="61" a="1"/>
  <c r="D115" i="61"/>
  <c r="E115" i="61" a="1"/>
  <c r="E115" i="61" s="1"/>
  <c r="C116" i="61" a="1"/>
  <c r="C116" i="61" s="1"/>
  <c r="D116" i="61" a="1"/>
  <c r="D116" i="61" s="1"/>
  <c r="E116" i="61" a="1"/>
  <c r="E116" i="61"/>
  <c r="C117" i="61" a="1"/>
  <c r="C117" i="61" s="1"/>
  <c r="D117" i="61" a="1"/>
  <c r="D117" i="61" s="1"/>
  <c r="E117" i="61" a="1"/>
  <c r="E117" i="61"/>
  <c r="C118" i="61" a="1"/>
  <c r="C118" i="61" s="1"/>
  <c r="D118" i="61" a="1"/>
  <c r="D118" i="61"/>
  <c r="E118" i="61" a="1"/>
  <c r="E118" i="61" s="1"/>
  <c r="C119" i="61" a="1"/>
  <c r="C119" i="61" s="1"/>
  <c r="D119" i="61" a="1"/>
  <c r="D119" i="61" s="1"/>
  <c r="E119" i="61" a="1"/>
  <c r="E119" i="61" s="1"/>
  <c r="C120" i="61" a="1"/>
  <c r="C120" i="61" s="1"/>
  <c r="D120" i="61" a="1"/>
  <c r="D120" i="61" s="1"/>
  <c r="E120" i="61" a="1"/>
  <c r="E120" i="61"/>
  <c r="C121" i="61" a="1"/>
  <c r="C121" i="61"/>
  <c r="D121" i="61" a="1"/>
  <c r="D121" i="61" s="1"/>
  <c r="E121" i="61" a="1"/>
  <c r="E121" i="61" s="1"/>
  <c r="C122" i="61" a="1"/>
  <c r="C122" i="61" s="1"/>
  <c r="D122" i="61" a="1"/>
  <c r="D122" i="61" s="1"/>
  <c r="E122" i="61" a="1"/>
  <c r="E122" i="61" s="1"/>
  <c r="C123" i="61" a="1"/>
  <c r="C123" i="61" s="1"/>
  <c r="D123" i="61" a="1"/>
  <c r="D123" i="61"/>
  <c r="E123" i="61" a="1"/>
  <c r="E123" i="61" s="1"/>
  <c r="C124" i="61" a="1"/>
  <c r="C124" i="61" s="1"/>
  <c r="D124" i="61" a="1"/>
  <c r="D124" i="61" s="1"/>
  <c r="E124" i="61" a="1"/>
  <c r="E124" i="61"/>
  <c r="C125" i="61" a="1"/>
  <c r="C125" i="61"/>
  <c r="D125" i="61" a="1"/>
  <c r="D125" i="61" s="1"/>
  <c r="E125" i="61" a="1"/>
  <c r="E125" i="61"/>
  <c r="C126" i="61" a="1"/>
  <c r="C126" i="61" s="1"/>
  <c r="D126" i="61" a="1"/>
  <c r="D126" i="61"/>
  <c r="E126" i="61" a="1"/>
  <c r="E126" i="61"/>
  <c r="C127" i="61" a="1"/>
  <c r="C127" i="61" s="1"/>
  <c r="D127" i="61" a="1"/>
  <c r="D127" i="61" s="1"/>
  <c r="E127" i="61" a="1"/>
  <c r="E127" i="61" s="1"/>
  <c r="C128" i="61" a="1"/>
  <c r="C128" i="61" s="1"/>
  <c r="D128" i="61" a="1"/>
  <c r="D128" i="61" s="1"/>
  <c r="E128" i="61" a="1"/>
  <c r="E128" i="61" s="1"/>
  <c r="C129" i="61" a="1"/>
  <c r="C129" i="61"/>
  <c r="D129" i="61" a="1"/>
  <c r="D129" i="61" s="1"/>
  <c r="E129" i="61" a="1"/>
  <c r="E129" i="61" s="1"/>
  <c r="C130" i="61" a="1"/>
  <c r="C130" i="61" s="1"/>
  <c r="D130" i="61" a="1"/>
  <c r="D130" i="61"/>
  <c r="E130" i="61" a="1"/>
  <c r="E130" i="61"/>
  <c r="C131" i="61" a="1"/>
  <c r="C131" i="61" s="1"/>
  <c r="D131" i="61" a="1"/>
  <c r="D131" i="61"/>
  <c r="E131" i="61" a="1"/>
  <c r="E131" i="61" s="1"/>
  <c r="C132" i="61" a="1"/>
  <c r="C132" i="61" s="1"/>
  <c r="D132" i="61" a="1"/>
  <c r="D132" i="61" s="1"/>
  <c r="E132" i="61" a="1"/>
  <c r="E132" i="61"/>
  <c r="C133" i="61" a="1"/>
  <c r="C133" i="61" s="1"/>
  <c r="D133" i="61" a="1"/>
  <c r="D133" i="61" s="1"/>
  <c r="E133" i="61" a="1"/>
  <c r="E133" i="61"/>
  <c r="C134" i="61" a="1"/>
  <c r="C134" i="61" s="1"/>
  <c r="D134" i="61" a="1"/>
  <c r="D134" i="61"/>
  <c r="E134" i="61" a="1"/>
  <c r="E134" i="61" s="1"/>
  <c r="C135" i="61" a="1"/>
  <c r="C135" i="61" s="1"/>
  <c r="D135" i="61" a="1"/>
  <c r="D135" i="61" s="1"/>
  <c r="E135" i="61" a="1"/>
  <c r="E135" i="61" s="1"/>
  <c r="C136" i="61" a="1"/>
  <c r="C136" i="61" s="1"/>
  <c r="D136" i="61" a="1"/>
  <c r="D136" i="61" s="1"/>
  <c r="E136" i="61" a="1"/>
  <c r="E136" i="61"/>
  <c r="C137" i="61" a="1"/>
  <c r="C137" i="61"/>
  <c r="D137" i="61" a="1"/>
  <c r="D137" i="61" s="1"/>
  <c r="E137" i="61" a="1"/>
  <c r="E137" i="61" s="1"/>
  <c r="C138" i="61" a="1"/>
  <c r="C138" i="61" s="1"/>
  <c r="D138" i="61" a="1"/>
  <c r="D138" i="61" s="1"/>
  <c r="E138" i="61" a="1"/>
  <c r="E138" i="61" s="1"/>
  <c r="C139" i="61" a="1"/>
  <c r="C139" i="61" s="1"/>
  <c r="D139" i="61" a="1"/>
  <c r="D139" i="61"/>
  <c r="E139" i="61" a="1"/>
  <c r="E139" i="61" s="1"/>
  <c r="C140" i="61" a="1"/>
  <c r="C140" i="61" s="1"/>
  <c r="D140" i="61" a="1"/>
  <c r="D140" i="61" s="1"/>
  <c r="E140" i="61" a="1"/>
  <c r="E140" i="61"/>
  <c r="C141" i="61" a="1"/>
  <c r="C141" i="61"/>
  <c r="D141" i="61" a="1"/>
  <c r="D141" i="61" s="1"/>
  <c r="E141" i="61" a="1"/>
  <c r="E141" i="61"/>
  <c r="C142" i="61" a="1"/>
  <c r="C142" i="61" s="1"/>
  <c r="D142" i="61" a="1"/>
  <c r="D142" i="61"/>
  <c r="E142" i="61" a="1"/>
  <c r="E142" i="61"/>
  <c r="C143" i="61" a="1"/>
  <c r="C143" i="61" s="1"/>
  <c r="D143" i="61" a="1"/>
  <c r="D143" i="61" s="1"/>
  <c r="E143" i="61" a="1"/>
  <c r="E143" i="61" s="1"/>
  <c r="C144" i="61" a="1"/>
  <c r="C144" i="61" s="1"/>
  <c r="D144" i="61" a="1"/>
  <c r="D144" i="61" s="1"/>
  <c r="E144" i="61" a="1"/>
  <c r="E144" i="61" s="1"/>
  <c r="C145" i="61" a="1"/>
  <c r="C145" i="61"/>
  <c r="D145" i="61" a="1"/>
  <c r="D145" i="61" s="1"/>
  <c r="E145" i="61" a="1"/>
  <c r="E145" i="61" s="1"/>
  <c r="C146" i="61" a="1"/>
  <c r="C146" i="61" s="1"/>
  <c r="D146" i="61" a="1"/>
  <c r="D146" i="61"/>
  <c r="E146" i="61" a="1"/>
  <c r="E146" i="61"/>
  <c r="C147" i="61" a="1"/>
  <c r="C147" i="61" s="1"/>
  <c r="D147" i="61" a="1"/>
  <c r="D147" i="61"/>
  <c r="E147" i="61" a="1"/>
  <c r="E147" i="61" s="1"/>
  <c r="C148" i="61" a="1"/>
  <c r="C148" i="61" s="1"/>
  <c r="D148" i="61" a="1"/>
  <c r="D148" i="61" s="1"/>
  <c r="E148" i="61" a="1"/>
  <c r="E148" i="61"/>
  <c r="C149" i="61" a="1"/>
  <c r="C149" i="61" s="1"/>
  <c r="D149" i="61" a="1"/>
  <c r="D149" i="61" s="1"/>
  <c r="E149" i="61" a="1"/>
  <c r="E149" i="61"/>
  <c r="C150" i="61" a="1"/>
  <c r="C150" i="61" s="1"/>
  <c r="D150" i="61" a="1"/>
  <c r="D150" i="61"/>
  <c r="E150" i="61" a="1"/>
  <c r="E150" i="61" s="1"/>
  <c r="E7" i="61" a="1"/>
  <c r="E7" i="61"/>
  <c r="D7" i="61" a="1"/>
  <c r="D7" i="61" s="1"/>
  <c r="C7" i="61" a="1"/>
  <c r="C7" i="61"/>
  <c r="H6" i="63"/>
  <c r="G6" i="63"/>
  <c r="H5" i="63"/>
  <c r="G5" i="63"/>
  <c r="H4" i="63"/>
  <c r="G4" i="63"/>
  <c r="H3" i="63"/>
  <c r="G3" i="63"/>
  <c r="F3" i="63"/>
  <c r="F4" i="63" s="1"/>
  <c r="F5" i="63" s="1"/>
  <c r="F6" i="63" s="1"/>
  <c r="H6" i="62"/>
  <c r="G6" i="62"/>
  <c r="H5" i="62"/>
  <c r="G5" i="62"/>
  <c r="H4" i="62"/>
  <c r="G4" i="62"/>
  <c r="H3" i="62"/>
  <c r="G3" i="62"/>
  <c r="F3" i="62"/>
  <c r="F4" i="62" s="1"/>
  <c r="F5" i="62" s="1"/>
  <c r="F6" i="62" s="1"/>
  <c r="H6" i="61"/>
  <c r="G6" i="61"/>
  <c r="H5" i="61"/>
  <c r="G5" i="61"/>
  <c r="H4" i="61"/>
  <c r="G4" i="61"/>
  <c r="H3" i="61"/>
  <c r="G3" i="61"/>
  <c r="F3" i="61"/>
  <c r="F4" i="61" s="1"/>
  <c r="F5" i="61" s="1"/>
  <c r="F6" i="61" s="1"/>
  <c r="O13" i="53" a="1"/>
  <c r="O13" i="53"/>
  <c r="P13" i="53" a="1"/>
  <c r="P13" i="53" s="1"/>
  <c r="Q13" i="53" a="1"/>
  <c r="Q13" i="53" s="1"/>
  <c r="O14" i="53" a="1"/>
  <c r="O14" i="53" s="1"/>
  <c r="P14" i="53" a="1"/>
  <c r="P14" i="53" s="1"/>
  <c r="Q14" i="53" a="1"/>
  <c r="Q14" i="53" s="1"/>
  <c r="O15" i="53" a="1"/>
  <c r="O15" i="53" s="1"/>
  <c r="P15" i="53" a="1"/>
  <c r="P15" i="53" s="1"/>
  <c r="Q15" i="53" a="1"/>
  <c r="Q15" i="53"/>
  <c r="O16" i="53" a="1"/>
  <c r="O16" i="53" s="1"/>
  <c r="P16" i="53" a="1"/>
  <c r="P16" i="53"/>
  <c r="Q16" i="53" a="1"/>
  <c r="Q16" i="53" s="1"/>
  <c r="O17" i="53" a="1"/>
  <c r="O17" i="53"/>
  <c r="P17" i="53" a="1"/>
  <c r="P17" i="53" s="1"/>
  <c r="Q17" i="53" a="1"/>
  <c r="Q17" i="53" s="1"/>
  <c r="O18" i="53" a="1"/>
  <c r="O18" i="53" s="1"/>
  <c r="P18" i="53" a="1"/>
  <c r="P18" i="53" s="1"/>
  <c r="Q18" i="53" a="1"/>
  <c r="Q18" i="53"/>
  <c r="O19" i="53" a="1"/>
  <c r="O19" i="53" s="1"/>
  <c r="P19" i="53" a="1"/>
  <c r="P19" i="53" s="1"/>
  <c r="Q19" i="53" a="1"/>
  <c r="Q19" i="53" s="1"/>
  <c r="O20" i="53" a="1"/>
  <c r="O20" i="53" s="1"/>
  <c r="P20" i="53" a="1"/>
  <c r="P20" i="53"/>
  <c r="Q20" i="53" a="1"/>
  <c r="Q20" i="53" s="1"/>
  <c r="O21" i="53" a="1"/>
  <c r="O21" i="53"/>
  <c r="P21" i="53" a="1"/>
  <c r="P21" i="53" s="1"/>
  <c r="Q21" i="53" a="1"/>
  <c r="Q21" i="53" s="1"/>
  <c r="O22" i="53" a="1"/>
  <c r="O22" i="53" s="1"/>
  <c r="P22" i="53" a="1"/>
  <c r="P22" i="53" s="1"/>
  <c r="Q22" i="53" a="1"/>
  <c r="Q22" i="53"/>
  <c r="O23" i="53" a="1"/>
  <c r="O23" i="53" s="1"/>
  <c r="P23" i="53" a="1"/>
  <c r="P23" i="53" s="1"/>
  <c r="Q23" i="53" a="1"/>
  <c r="Q23" i="53" s="1"/>
  <c r="O24" i="53" a="1"/>
  <c r="O24" i="53" s="1"/>
  <c r="P24" i="53" a="1"/>
  <c r="P24" i="53"/>
  <c r="Q24" i="53" a="1"/>
  <c r="Q24" i="53" s="1"/>
  <c r="O25" i="53" a="1"/>
  <c r="O25" i="53"/>
  <c r="P25" i="53" a="1"/>
  <c r="P25" i="53" s="1"/>
  <c r="Q25" i="53" a="1"/>
  <c r="Q25" i="53" s="1"/>
  <c r="O26" i="53" a="1"/>
  <c r="O26" i="53" s="1"/>
  <c r="P26" i="53" a="1"/>
  <c r="P26" i="53" s="1"/>
  <c r="Q26" i="53" a="1"/>
  <c r="Q26" i="53"/>
  <c r="O27" i="53" a="1"/>
  <c r="O27" i="53"/>
  <c r="P27" i="53" a="1"/>
  <c r="P27" i="53" s="1"/>
  <c r="Q27" i="53" a="1"/>
  <c r="Q27" i="53"/>
  <c r="O28" i="53" a="1"/>
  <c r="O28" i="53" s="1"/>
  <c r="P28" i="53" a="1"/>
  <c r="P28" i="53"/>
  <c r="Q28" i="53" a="1"/>
  <c r="Q28" i="53" s="1"/>
  <c r="O29" i="53" a="1"/>
  <c r="O29" i="53"/>
  <c r="P29" i="53" a="1"/>
  <c r="P29" i="53" s="1"/>
  <c r="Q29" i="53" a="1"/>
  <c r="Q29" i="53" s="1"/>
  <c r="O30" i="53" a="1"/>
  <c r="O30" i="53" s="1"/>
  <c r="P30" i="53" a="1"/>
  <c r="P30" i="53" s="1"/>
  <c r="Q30" i="53" a="1"/>
  <c r="Q30" i="53" s="1"/>
  <c r="O31" i="53" a="1"/>
  <c r="O31" i="53" s="1"/>
  <c r="P31" i="53" a="1"/>
  <c r="P31" i="53" s="1"/>
  <c r="Q31" i="53" a="1"/>
  <c r="Q31" i="53"/>
  <c r="O32" i="53" a="1"/>
  <c r="O32" i="53" s="1"/>
  <c r="P32" i="53" a="1"/>
  <c r="P32" i="53"/>
  <c r="Q32" i="53" a="1"/>
  <c r="Q32" i="53" s="1"/>
  <c r="O33" i="53" a="1"/>
  <c r="O33" i="53"/>
  <c r="P33" i="53" a="1"/>
  <c r="P33" i="53" s="1"/>
  <c r="Q33" i="53" a="1"/>
  <c r="Q33" i="53" s="1"/>
  <c r="O34" i="53" a="1"/>
  <c r="O34" i="53" s="1"/>
  <c r="P34" i="53" a="1"/>
  <c r="P34" i="53" s="1"/>
  <c r="Q34" i="53" a="1"/>
  <c r="Q34" i="53"/>
  <c r="O35" i="53" a="1"/>
  <c r="O35" i="53" s="1"/>
  <c r="P35" i="53" a="1"/>
  <c r="P35" i="53" s="1"/>
  <c r="Q35" i="53" a="1"/>
  <c r="Q35" i="53"/>
  <c r="O36" i="53" a="1"/>
  <c r="O36" i="53" s="1"/>
  <c r="P36" i="53" a="1"/>
  <c r="P36" i="53"/>
  <c r="Q36" i="53" a="1"/>
  <c r="Q36" i="53" s="1"/>
  <c r="O37" i="53" a="1"/>
  <c r="O37" i="53" s="1"/>
  <c r="P37" i="53" a="1"/>
  <c r="P37" i="53" s="1"/>
  <c r="Q37" i="53" a="1"/>
  <c r="Q37" i="53" s="1"/>
  <c r="O38" i="53" a="1"/>
  <c r="O38" i="53" s="1"/>
  <c r="P38" i="53" a="1"/>
  <c r="P38" i="53" s="1"/>
  <c r="Q38" i="53" a="1"/>
  <c r="Q38" i="53" s="1"/>
  <c r="O39" i="53" a="1"/>
  <c r="O39" i="53"/>
  <c r="P39" i="53" a="1"/>
  <c r="P39" i="53" s="1"/>
  <c r="Q39" i="53" a="1"/>
  <c r="Q39" i="53"/>
  <c r="O40" i="53" a="1"/>
  <c r="O40" i="53" s="1"/>
  <c r="P40" i="53" a="1"/>
  <c r="P40" i="53"/>
  <c r="Q40" i="53" a="1"/>
  <c r="Q40" i="53" s="1"/>
  <c r="O41" i="53" a="1"/>
  <c r="O41" i="53"/>
  <c r="P41" i="53" a="1"/>
  <c r="P41" i="53" s="1"/>
  <c r="Q41" i="53" a="1"/>
  <c r="Q41" i="53" s="1"/>
  <c r="O42" i="53" a="1"/>
  <c r="O42" i="53" s="1"/>
  <c r="P42" i="53" a="1"/>
  <c r="P42" i="53" s="1"/>
  <c r="Q42" i="53" a="1"/>
  <c r="Q42" i="53"/>
  <c r="O43" i="53" a="1"/>
  <c r="O43" i="53"/>
  <c r="P43" i="53" a="1"/>
  <c r="P43" i="53" s="1"/>
  <c r="Q43" i="53" a="1"/>
  <c r="Q43" i="53"/>
  <c r="O44" i="53" a="1"/>
  <c r="O44" i="53" s="1"/>
  <c r="P44" i="53" a="1"/>
  <c r="P44" i="53"/>
  <c r="Q44" i="53" a="1"/>
  <c r="Q44" i="53" s="1"/>
  <c r="O45" i="53" a="1"/>
  <c r="O45" i="53"/>
  <c r="P45" i="53" a="1"/>
  <c r="P45" i="53" s="1"/>
  <c r="Q45" i="53" a="1"/>
  <c r="Q45" i="53" s="1"/>
  <c r="O46" i="53" a="1"/>
  <c r="O46" i="53" s="1"/>
  <c r="P46" i="53" a="1"/>
  <c r="P46" i="53" s="1"/>
  <c r="Q46" i="53" a="1"/>
  <c r="Q46" i="53" s="1"/>
  <c r="O47" i="53" a="1"/>
  <c r="O47" i="53"/>
  <c r="P47" i="53" a="1"/>
  <c r="P47" i="53" s="1"/>
  <c r="Q47" i="53" a="1"/>
  <c r="Q47" i="53"/>
  <c r="O48" i="53" a="1"/>
  <c r="O48" i="53" s="1"/>
  <c r="P48" i="53" a="1"/>
  <c r="P48" i="53" s="1"/>
  <c r="Q48" i="53" a="1"/>
  <c r="Q48" i="53" s="1"/>
  <c r="O49" i="53" a="1"/>
  <c r="O49" i="53"/>
  <c r="P49" i="53" a="1"/>
  <c r="P49" i="53" s="1"/>
  <c r="Q49" i="53" a="1"/>
  <c r="Q49" i="53" s="1"/>
  <c r="O50" i="53" a="1"/>
  <c r="O50" i="53" s="1"/>
  <c r="P50" i="53" a="1"/>
  <c r="P50" i="53" s="1"/>
  <c r="Q50" i="53" a="1"/>
  <c r="Q50" i="53"/>
  <c r="O51" i="53" a="1"/>
  <c r="O51" i="53"/>
  <c r="P51" i="53" a="1"/>
  <c r="P51" i="53" s="1"/>
  <c r="Q51" i="53" a="1"/>
  <c r="Q51" i="53"/>
  <c r="O52" i="53" a="1"/>
  <c r="O52" i="53" s="1"/>
  <c r="P52" i="53" a="1"/>
  <c r="P52" i="53"/>
  <c r="Q52" i="53" a="1"/>
  <c r="Q52" i="53" s="1"/>
  <c r="O53" i="53" a="1"/>
  <c r="O53" i="53" s="1"/>
  <c r="P53" i="53" a="1"/>
  <c r="P53" i="53" s="1"/>
  <c r="Q53" i="53" a="1"/>
  <c r="Q53" i="53" s="1"/>
  <c r="O54" i="53" a="1"/>
  <c r="O54" i="53" s="1"/>
  <c r="P54" i="53" a="1"/>
  <c r="P54" i="53" s="1"/>
  <c r="Q54" i="53" a="1"/>
  <c r="Q54" i="53" s="1"/>
  <c r="O55" i="53" a="1"/>
  <c r="O55" i="53"/>
  <c r="P55" i="53" a="1"/>
  <c r="P55" i="53" s="1"/>
  <c r="Q55" i="53" a="1"/>
  <c r="Q55" i="53"/>
  <c r="O56" i="53" a="1"/>
  <c r="O56" i="53" s="1"/>
  <c r="P56" i="53" a="1"/>
  <c r="P56" i="53"/>
  <c r="Q56" i="53" a="1"/>
  <c r="Q56" i="53" s="1"/>
  <c r="O57" i="53" a="1"/>
  <c r="O57" i="53"/>
  <c r="P57" i="53" a="1"/>
  <c r="P57" i="53" s="1"/>
  <c r="Q57" i="53" a="1"/>
  <c r="Q57" i="53" s="1"/>
  <c r="O58" i="53" a="1"/>
  <c r="O58" i="53" s="1"/>
  <c r="P58" i="53" a="1"/>
  <c r="P58" i="53" s="1"/>
  <c r="Q58" i="53" a="1"/>
  <c r="Q58" i="53" s="1"/>
  <c r="O59" i="53" a="1"/>
  <c r="O59" i="53"/>
  <c r="P59" i="53" a="1"/>
  <c r="P59" i="53" s="1"/>
  <c r="Q59" i="53" a="1"/>
  <c r="Q59" i="53" s="1"/>
  <c r="O60" i="53" a="1"/>
  <c r="O60" i="53" s="1"/>
  <c r="P60" i="53" a="1"/>
  <c r="P60" i="53"/>
  <c r="Q60" i="53" a="1"/>
  <c r="Q60" i="53" s="1"/>
  <c r="O61" i="53" a="1"/>
  <c r="O61" i="53" s="1"/>
  <c r="P61" i="53" a="1"/>
  <c r="P61" i="53" s="1"/>
  <c r="Q61" i="53" a="1"/>
  <c r="Q61" i="53" s="1"/>
  <c r="O62" i="53" a="1"/>
  <c r="O62" i="53" s="1"/>
  <c r="P62" i="53" a="1"/>
  <c r="P62" i="53" s="1"/>
  <c r="Q62" i="53" a="1"/>
  <c r="Q62" i="53" s="1"/>
  <c r="O63" i="53" a="1"/>
  <c r="O63" i="53"/>
  <c r="P63" i="53" a="1"/>
  <c r="P63" i="53" s="1"/>
  <c r="Q63" i="53" a="1"/>
  <c r="Q63" i="53"/>
  <c r="O64" i="53" a="1"/>
  <c r="O64" i="53" s="1"/>
  <c r="P64" i="53" a="1"/>
  <c r="P64" i="53" s="1"/>
  <c r="Q64" i="53" a="1"/>
  <c r="Q64" i="53" s="1"/>
  <c r="O65" i="53" a="1"/>
  <c r="O65" i="53" s="1"/>
  <c r="P65" i="53" a="1"/>
  <c r="P65" i="53" s="1"/>
  <c r="Q65" i="53" a="1"/>
  <c r="Q65" i="53" s="1"/>
  <c r="O66" i="53" a="1"/>
  <c r="O66" i="53" s="1"/>
  <c r="P66" i="53" a="1"/>
  <c r="P66" i="53" s="1"/>
  <c r="Q66" i="53" a="1"/>
  <c r="Q66" i="53"/>
  <c r="O67" i="53" a="1"/>
  <c r="O67" i="53"/>
  <c r="P67" i="53" a="1"/>
  <c r="P67" i="53" s="1"/>
  <c r="Q67" i="53" a="1"/>
  <c r="Q67" i="53"/>
  <c r="O68" i="53" a="1"/>
  <c r="O68" i="53" s="1"/>
  <c r="P68" i="53" a="1"/>
  <c r="P68" i="53"/>
  <c r="Q68" i="53" a="1"/>
  <c r="Q68" i="53" s="1"/>
  <c r="O69" i="53" a="1"/>
  <c r="O69" i="53" s="1"/>
  <c r="P69" i="53" a="1"/>
  <c r="P69" i="53" s="1"/>
  <c r="Q69" i="53" a="1"/>
  <c r="Q69" i="53" s="1"/>
  <c r="O70" i="53" a="1"/>
  <c r="O70" i="53" s="1"/>
  <c r="P70" i="53" a="1"/>
  <c r="P70" i="53" s="1"/>
  <c r="Q70" i="53" a="1"/>
  <c r="Q70" i="53" s="1"/>
  <c r="O71" i="53" a="1"/>
  <c r="O71" i="53" s="1"/>
  <c r="P71" i="53" a="1"/>
  <c r="P71" i="53" s="1"/>
  <c r="Q71" i="53" a="1"/>
  <c r="Q71" i="53"/>
  <c r="O72" i="53" a="1"/>
  <c r="O72" i="53" s="1"/>
  <c r="P72" i="53" a="1"/>
  <c r="P72" i="53" s="1"/>
  <c r="Q72" i="53" a="1"/>
  <c r="Q72" i="53" s="1"/>
  <c r="O73" i="53" a="1"/>
  <c r="O73" i="53"/>
  <c r="P73" i="53" a="1"/>
  <c r="P73" i="53" s="1"/>
  <c r="Q73" i="53" a="1"/>
  <c r="Q73" i="53" s="1"/>
  <c r="O74" i="53" a="1"/>
  <c r="O74" i="53" s="1"/>
  <c r="P74" i="53" a="1"/>
  <c r="P74" i="53" s="1"/>
  <c r="Q74" i="53" a="1"/>
  <c r="Q74" i="53" s="1"/>
  <c r="O75" i="53" a="1"/>
  <c r="O75" i="53"/>
  <c r="P75" i="53" a="1"/>
  <c r="P75" i="53" s="1"/>
  <c r="Q75" i="53" a="1"/>
  <c r="Q75" i="53" s="1"/>
  <c r="O76" i="53" a="1"/>
  <c r="O76" i="53" s="1"/>
  <c r="P76" i="53" a="1"/>
  <c r="P76" i="53" s="1"/>
  <c r="Q76" i="53" a="1"/>
  <c r="Q76" i="53" s="1"/>
  <c r="O77" i="53" a="1"/>
  <c r="O77" i="53" s="1"/>
  <c r="P77" i="53" a="1"/>
  <c r="P77" i="53" s="1"/>
  <c r="Q77" i="53" a="1"/>
  <c r="Q77" i="53" s="1"/>
  <c r="O78" i="53" a="1"/>
  <c r="O78" i="53" s="1"/>
  <c r="P78" i="53" a="1"/>
  <c r="P78" i="53" s="1"/>
  <c r="Q78" i="53" a="1"/>
  <c r="Q78" i="53"/>
  <c r="O79" i="53" a="1"/>
  <c r="O79" i="53"/>
  <c r="P79" i="53" a="1"/>
  <c r="P79" i="53" s="1"/>
  <c r="Q79" i="53" a="1"/>
  <c r="Q79" i="53"/>
  <c r="O80" i="53" a="1"/>
  <c r="O80" i="53" s="1"/>
  <c r="P80" i="53" a="1"/>
  <c r="P80" i="53" s="1"/>
  <c r="Q80" i="53" a="1"/>
  <c r="Q80" i="53" s="1"/>
  <c r="O81" i="53" a="1"/>
  <c r="O81" i="53" s="1"/>
  <c r="P81" i="53" a="1"/>
  <c r="P81" i="53" s="1"/>
  <c r="Q81" i="53" a="1"/>
  <c r="Q81" i="53" s="1"/>
  <c r="O82" i="53" a="1"/>
  <c r="O82" i="53" s="1"/>
  <c r="P82" i="53" a="1"/>
  <c r="P82" i="53" s="1"/>
  <c r="Q82" i="53" a="1"/>
  <c r="Q82" i="53"/>
  <c r="O83" i="53" a="1"/>
  <c r="O83" i="53"/>
  <c r="P83" i="53" a="1"/>
  <c r="P83" i="53" s="1"/>
  <c r="Q83" i="53" a="1"/>
  <c r="Q83" i="53" s="1"/>
  <c r="O84" i="53" a="1"/>
  <c r="O84" i="53" s="1"/>
  <c r="P84" i="53" a="1"/>
  <c r="P84" i="53"/>
  <c r="Q84" i="53" a="1"/>
  <c r="Q84" i="53" s="1"/>
  <c r="O85" i="53" a="1"/>
  <c r="O85" i="53" s="1"/>
  <c r="P85" i="53" a="1"/>
  <c r="P85" i="53" s="1"/>
  <c r="Q85" i="53" a="1"/>
  <c r="Q85" i="53" s="1"/>
  <c r="O86" i="53" a="1"/>
  <c r="O86" i="53" s="1"/>
  <c r="P86" i="53" a="1"/>
  <c r="P86" i="53" s="1"/>
  <c r="Q86" i="53" a="1"/>
  <c r="Q86" i="53"/>
  <c r="C15" i="54" a="1"/>
  <c r="C15" i="54" s="1"/>
  <c r="D15" i="54" a="1"/>
  <c r="D15" i="54" s="1"/>
  <c r="E15" i="54" a="1"/>
  <c r="E15" i="54" s="1"/>
  <c r="C16" i="54" a="1"/>
  <c r="C16" i="54" s="1"/>
  <c r="D16" i="54" a="1"/>
  <c r="D16" i="54" s="1"/>
  <c r="E16" i="54" a="1"/>
  <c r="E16" i="54"/>
  <c r="C17" i="54" a="1"/>
  <c r="C17" i="54"/>
  <c r="D17" i="54" a="1"/>
  <c r="D17" i="54" s="1"/>
  <c r="E17" i="54" a="1"/>
  <c r="E17" i="54"/>
  <c r="C18" i="54" a="1"/>
  <c r="C18" i="54"/>
  <c r="D18" i="54" a="1"/>
  <c r="D18" i="54"/>
  <c r="E18" i="54" a="1"/>
  <c r="E18" i="54"/>
  <c r="C19" i="54" a="1"/>
  <c r="C19" i="54" s="1"/>
  <c r="D19" i="54" a="1"/>
  <c r="D19" i="54" s="1"/>
  <c r="E19" i="54" a="1"/>
  <c r="E19" i="54" s="1"/>
  <c r="C20" i="54" a="1"/>
  <c r="C20" i="54" s="1"/>
  <c r="D20" i="54" a="1"/>
  <c r="D20" i="54" s="1"/>
  <c r="E20" i="54" a="1"/>
  <c r="E20" i="54"/>
  <c r="C21" i="54" a="1"/>
  <c r="C21" i="54"/>
  <c r="D21" i="54" a="1"/>
  <c r="D21" i="54" s="1"/>
  <c r="E21" i="54" a="1"/>
  <c r="E21" i="54"/>
  <c r="C22" i="54" a="1"/>
  <c r="C22" i="54"/>
  <c r="D22" i="54" a="1"/>
  <c r="D22" i="54"/>
  <c r="E22" i="54" a="1"/>
  <c r="E22" i="54"/>
  <c r="C23" i="54" a="1"/>
  <c r="C23" i="54" s="1"/>
  <c r="D23" i="54" a="1"/>
  <c r="D23" i="54" s="1"/>
  <c r="E23" i="54" a="1"/>
  <c r="E23" i="54" s="1"/>
  <c r="C24" i="54" a="1"/>
  <c r="C24" i="54" s="1"/>
  <c r="D24" i="54" a="1"/>
  <c r="D24" i="54" s="1"/>
  <c r="E24" i="54" a="1"/>
  <c r="E24" i="54"/>
  <c r="C25" i="54" a="1"/>
  <c r="C25" i="54"/>
  <c r="D25" i="54" a="1"/>
  <c r="D25" i="54" s="1"/>
  <c r="E25" i="54" a="1"/>
  <c r="E25" i="54"/>
  <c r="C26" i="54" a="1"/>
  <c r="C26" i="54"/>
  <c r="D26" i="54" a="1"/>
  <c r="D26" i="54"/>
  <c r="E26" i="54" a="1"/>
  <c r="E26" i="54"/>
  <c r="C27" i="54" a="1"/>
  <c r="C27" i="54" s="1"/>
  <c r="D27" i="54" a="1"/>
  <c r="D27" i="54" s="1"/>
  <c r="E27" i="54" a="1"/>
  <c r="E27" i="54" s="1"/>
  <c r="C28" i="54" a="1"/>
  <c r="C28" i="54" s="1"/>
  <c r="D28" i="54" a="1"/>
  <c r="D28" i="54" s="1"/>
  <c r="E28" i="54" a="1"/>
  <c r="E28" i="54"/>
  <c r="C29" i="54" a="1"/>
  <c r="C29" i="54"/>
  <c r="D29" i="54" a="1"/>
  <c r="D29" i="54" s="1"/>
  <c r="E29" i="54" a="1"/>
  <c r="E29" i="54"/>
  <c r="C30" i="54" a="1"/>
  <c r="C30" i="54"/>
  <c r="D30" i="54" a="1"/>
  <c r="D30" i="54"/>
  <c r="E30" i="54" a="1"/>
  <c r="E30" i="54"/>
  <c r="C31" i="54" a="1"/>
  <c r="C31" i="54" s="1"/>
  <c r="D31" i="54" a="1"/>
  <c r="D31" i="54" s="1"/>
  <c r="E31" i="54" a="1"/>
  <c r="E31" i="54" s="1"/>
  <c r="C32" i="54" a="1"/>
  <c r="C32" i="54" s="1"/>
  <c r="D32" i="54" a="1"/>
  <c r="D32" i="54" s="1"/>
  <c r="E32" i="54" a="1"/>
  <c r="E32" i="54"/>
  <c r="C33" i="54" a="1"/>
  <c r="C33" i="54"/>
  <c r="D33" i="54" a="1"/>
  <c r="D33" i="54" s="1"/>
  <c r="E33" i="54" a="1"/>
  <c r="E33" i="54"/>
  <c r="C34" i="54" a="1"/>
  <c r="C34" i="54"/>
  <c r="D34" i="54" a="1"/>
  <c r="D34" i="54"/>
  <c r="E34" i="54" a="1"/>
  <c r="E34" i="54"/>
  <c r="C35" i="54" a="1"/>
  <c r="C35" i="54" s="1"/>
  <c r="D35" i="54" a="1"/>
  <c r="D35" i="54" s="1"/>
  <c r="E35" i="54" a="1"/>
  <c r="E35" i="54" s="1"/>
  <c r="C36" i="54" a="1"/>
  <c r="C36" i="54" s="1"/>
  <c r="D36" i="54" a="1"/>
  <c r="D36" i="54" s="1"/>
  <c r="E36" i="54" a="1"/>
  <c r="E36" i="54"/>
  <c r="C37" i="54" a="1"/>
  <c r="C37" i="54"/>
  <c r="D37" i="54" a="1"/>
  <c r="D37" i="54" s="1"/>
  <c r="E37" i="54" a="1"/>
  <c r="E37" i="54"/>
  <c r="C38" i="54" a="1"/>
  <c r="C38" i="54"/>
  <c r="D38" i="54" a="1"/>
  <c r="D38" i="54"/>
  <c r="E38" i="54" a="1"/>
  <c r="E38" i="54"/>
  <c r="C39" i="54" a="1"/>
  <c r="C39" i="54" s="1"/>
  <c r="D39" i="54" a="1"/>
  <c r="D39" i="54" s="1"/>
  <c r="E39" i="54" a="1"/>
  <c r="E39" i="54" s="1"/>
  <c r="C40" i="54" a="1"/>
  <c r="C40" i="54" s="1"/>
  <c r="D40" i="54" a="1"/>
  <c r="D40" i="54" s="1"/>
  <c r="E40" i="54" a="1"/>
  <c r="E40" i="54"/>
  <c r="C41" i="54" a="1"/>
  <c r="C41" i="54"/>
  <c r="D41" i="54" a="1"/>
  <c r="D41" i="54" s="1"/>
  <c r="E41" i="54" a="1"/>
  <c r="E41" i="54"/>
  <c r="C42" i="54" a="1"/>
  <c r="C42" i="54"/>
  <c r="D42" i="54" a="1"/>
  <c r="D42" i="54"/>
  <c r="E42" i="54" a="1"/>
  <c r="E42" i="54"/>
  <c r="C43" i="54" a="1"/>
  <c r="C43" i="54" s="1"/>
  <c r="D43" i="54" a="1"/>
  <c r="D43" i="54" s="1"/>
  <c r="E43" i="54" a="1"/>
  <c r="E43" i="54" s="1"/>
  <c r="C44" i="54" a="1"/>
  <c r="C44" i="54" s="1"/>
  <c r="D44" i="54" a="1"/>
  <c r="D44" i="54" s="1"/>
  <c r="E44" i="54" a="1"/>
  <c r="E44" i="54"/>
  <c r="C45" i="54" a="1"/>
  <c r="C45" i="54"/>
  <c r="D45" i="54" a="1"/>
  <c r="D45" i="54" s="1"/>
  <c r="E45" i="54" a="1"/>
  <c r="E45" i="54"/>
  <c r="C46" i="54" a="1"/>
  <c r="C46" i="54"/>
  <c r="D46" i="54" a="1"/>
  <c r="D46" i="54"/>
  <c r="E46" i="54" a="1"/>
  <c r="E46" i="54"/>
  <c r="C47" i="54" a="1"/>
  <c r="C47" i="54" s="1"/>
  <c r="D47" i="54" a="1"/>
  <c r="D47" i="54" s="1"/>
  <c r="E47" i="54" a="1"/>
  <c r="E47" i="54" s="1"/>
  <c r="C48" i="54" a="1"/>
  <c r="C48" i="54" s="1"/>
  <c r="D48" i="54" a="1"/>
  <c r="D48" i="54" s="1"/>
  <c r="E48" i="54" a="1"/>
  <c r="E48" i="54"/>
  <c r="C49" i="54" a="1"/>
  <c r="C49" i="54"/>
  <c r="D49" i="54" a="1"/>
  <c r="D49" i="54" s="1"/>
  <c r="E49" i="54" a="1"/>
  <c r="E49" i="54"/>
  <c r="C50" i="54" a="1"/>
  <c r="C50" i="54"/>
  <c r="D50" i="54" a="1"/>
  <c r="D50" i="54"/>
  <c r="E50" i="54" a="1"/>
  <c r="E50" i="54"/>
  <c r="C51" i="54" a="1"/>
  <c r="C51" i="54" s="1"/>
  <c r="D51" i="54" a="1"/>
  <c r="D51" i="54" s="1"/>
  <c r="E51" i="54" a="1"/>
  <c r="E51" i="54" s="1"/>
  <c r="C52" i="54" a="1"/>
  <c r="C52" i="54" s="1"/>
  <c r="D52" i="54" a="1"/>
  <c r="D52" i="54" s="1"/>
  <c r="E52" i="54" a="1"/>
  <c r="E52" i="54"/>
  <c r="C53" i="54" a="1"/>
  <c r="C53" i="54"/>
  <c r="D53" i="54" a="1"/>
  <c r="D53" i="54" s="1"/>
  <c r="E53" i="54" a="1"/>
  <c r="E53" i="54"/>
  <c r="C54" i="54" a="1"/>
  <c r="C54" i="54"/>
  <c r="D54" i="54" a="1"/>
  <c r="D54" i="54"/>
  <c r="E54" i="54" a="1"/>
  <c r="E54" i="54"/>
  <c r="C55" i="54" a="1"/>
  <c r="C55" i="54" s="1"/>
  <c r="D55" i="54" a="1"/>
  <c r="D55" i="54" s="1"/>
  <c r="E55" i="54" a="1"/>
  <c r="E55" i="54" s="1"/>
  <c r="C56" i="54" a="1"/>
  <c r="C56" i="54" s="1"/>
  <c r="D56" i="54" a="1"/>
  <c r="D56" i="54" s="1"/>
  <c r="E56" i="54" a="1"/>
  <c r="E56" i="54"/>
  <c r="C57" i="54" a="1"/>
  <c r="C57" i="54"/>
  <c r="D57" i="54" a="1"/>
  <c r="D57" i="54" s="1"/>
  <c r="E57" i="54" a="1"/>
  <c r="E57" i="54"/>
  <c r="C58" i="54" a="1"/>
  <c r="C58" i="54"/>
  <c r="D58" i="54" a="1"/>
  <c r="D58" i="54"/>
  <c r="E58" i="54" a="1"/>
  <c r="E58" i="54"/>
  <c r="C59" i="54" a="1"/>
  <c r="C59" i="54" s="1"/>
  <c r="D59" i="54" a="1"/>
  <c r="D59" i="54" s="1"/>
  <c r="E59" i="54" a="1"/>
  <c r="E59" i="54" s="1"/>
  <c r="C60" i="54" a="1"/>
  <c r="C60" i="54" s="1"/>
  <c r="D60" i="54" a="1"/>
  <c r="D60" i="54" s="1"/>
  <c r="E60" i="54" a="1"/>
  <c r="E60" i="54"/>
  <c r="C61" i="54" a="1"/>
  <c r="C61" i="54"/>
  <c r="D61" i="54" a="1"/>
  <c r="D61" i="54" s="1"/>
  <c r="E61" i="54" a="1"/>
  <c r="E61" i="54"/>
  <c r="C62" i="54" a="1"/>
  <c r="C62" i="54"/>
  <c r="D62" i="54" a="1"/>
  <c r="D62" i="54"/>
  <c r="E62" i="54" a="1"/>
  <c r="E62" i="54"/>
  <c r="C63" i="54" a="1"/>
  <c r="C63" i="54" s="1"/>
  <c r="D63" i="54" a="1"/>
  <c r="D63" i="54" s="1"/>
  <c r="E63" i="54" a="1"/>
  <c r="E63" i="54" s="1"/>
  <c r="C64" i="54" a="1"/>
  <c r="C64" i="54" s="1"/>
  <c r="D64" i="54" a="1"/>
  <c r="D64" i="54" s="1"/>
  <c r="E64" i="54" a="1"/>
  <c r="E64" i="54"/>
  <c r="C65" i="54" a="1"/>
  <c r="C65" i="54"/>
  <c r="D65" i="54" a="1"/>
  <c r="D65" i="54" s="1"/>
  <c r="E65" i="54" a="1"/>
  <c r="E65" i="54"/>
  <c r="C66" i="54" a="1"/>
  <c r="C66" i="54"/>
  <c r="D66" i="54" a="1"/>
  <c r="D66" i="54"/>
  <c r="E66" i="54" a="1"/>
  <c r="E66" i="54"/>
  <c r="C67" i="54" a="1"/>
  <c r="C67" i="54" s="1"/>
  <c r="D67" i="54" a="1"/>
  <c r="D67" i="54" s="1"/>
  <c r="E67" i="54" a="1"/>
  <c r="E67" i="54" s="1"/>
  <c r="C68" i="54" a="1"/>
  <c r="C68" i="54" s="1"/>
  <c r="D68" i="54" a="1"/>
  <c r="D68" i="54" s="1"/>
  <c r="E68" i="54" a="1"/>
  <c r="E68" i="54"/>
  <c r="C69" i="54" a="1"/>
  <c r="C69" i="54"/>
  <c r="D69" i="54" a="1"/>
  <c r="D69" i="54" s="1"/>
  <c r="E69" i="54" a="1"/>
  <c r="E69" i="54"/>
  <c r="C70" i="54" a="1"/>
  <c r="C70" i="54"/>
  <c r="D70" i="54" a="1"/>
  <c r="D70" i="54"/>
  <c r="E70" i="54" a="1"/>
  <c r="E70" i="54"/>
  <c r="C71" i="54" a="1"/>
  <c r="C71" i="54" s="1"/>
  <c r="D71" i="54" a="1"/>
  <c r="D71" i="54" s="1"/>
  <c r="E71" i="54" a="1"/>
  <c r="E71" i="54" s="1"/>
  <c r="C72" i="54" a="1"/>
  <c r="C72" i="54" s="1"/>
  <c r="D72" i="54" a="1"/>
  <c r="D72" i="54" s="1"/>
  <c r="E72" i="54" a="1"/>
  <c r="E72" i="54"/>
  <c r="C73" i="54" a="1"/>
  <c r="C73" i="54"/>
  <c r="D73" i="54" a="1"/>
  <c r="D73" i="54" s="1"/>
  <c r="E73" i="54" a="1"/>
  <c r="E73" i="54"/>
  <c r="C74" i="54" a="1"/>
  <c r="C74" i="54"/>
  <c r="D74" i="54" a="1"/>
  <c r="D74" i="54"/>
  <c r="E74" i="54" a="1"/>
  <c r="E74" i="54"/>
  <c r="C75" i="54" a="1"/>
  <c r="C75" i="54" s="1"/>
  <c r="D75" i="54" a="1"/>
  <c r="D75" i="54" s="1"/>
  <c r="E75" i="54" a="1"/>
  <c r="E75" i="54" s="1"/>
  <c r="C76" i="54" a="1"/>
  <c r="C76" i="54" s="1"/>
  <c r="D76" i="54" a="1"/>
  <c r="D76" i="54" s="1"/>
  <c r="E76" i="54" a="1"/>
  <c r="E76" i="54"/>
  <c r="C77" i="54" a="1"/>
  <c r="C77" i="54"/>
  <c r="D77" i="54" a="1"/>
  <c r="D77" i="54" s="1"/>
  <c r="E77" i="54" a="1"/>
  <c r="E77" i="54"/>
  <c r="C78" i="54" a="1"/>
  <c r="C78" i="54"/>
  <c r="D78" i="54" a="1"/>
  <c r="D78" i="54"/>
  <c r="E78" i="54" a="1"/>
  <c r="E78" i="54"/>
  <c r="C79" i="54" a="1"/>
  <c r="C79" i="54" s="1"/>
  <c r="D79" i="54" a="1"/>
  <c r="D79" i="54" s="1"/>
  <c r="E79" i="54" a="1"/>
  <c r="E79" i="54" s="1"/>
  <c r="C80" i="54" a="1"/>
  <c r="C80" i="54" s="1"/>
  <c r="D80" i="54" a="1"/>
  <c r="D80" i="54" s="1"/>
  <c r="E80" i="54" a="1"/>
  <c r="E80" i="54"/>
  <c r="C81" i="54" a="1"/>
  <c r="C81" i="54"/>
  <c r="D81" i="54" a="1"/>
  <c r="D81" i="54" s="1"/>
  <c r="E81" i="54" a="1"/>
  <c r="E81" i="54"/>
  <c r="C82" i="54" a="1"/>
  <c r="C82" i="54"/>
  <c r="D82" i="54" a="1"/>
  <c r="D82" i="54"/>
  <c r="E82" i="54" a="1"/>
  <c r="E82" i="54"/>
  <c r="C83" i="54" a="1"/>
  <c r="C83" i="54" s="1"/>
  <c r="D83" i="54" a="1"/>
  <c r="D83" i="54" s="1"/>
  <c r="E83" i="54" a="1"/>
  <c r="E83" i="54" s="1"/>
  <c r="C84" i="54" a="1"/>
  <c r="C84" i="54" s="1"/>
  <c r="D84" i="54" a="1"/>
  <c r="D84" i="54" s="1"/>
  <c r="E84" i="54" a="1"/>
  <c r="E84" i="54"/>
  <c r="C85" i="54" a="1"/>
  <c r="C85" i="54"/>
  <c r="D85" i="54" a="1"/>
  <c r="D85" i="54" s="1"/>
  <c r="E85" i="54" a="1"/>
  <c r="E85" i="54"/>
  <c r="C86" i="54" a="1"/>
  <c r="C86" i="54"/>
  <c r="D86" i="54" a="1"/>
  <c r="D86" i="54"/>
  <c r="E86" i="54" a="1"/>
  <c r="E86" i="54"/>
  <c r="C87" i="54" a="1"/>
  <c r="C87" i="54" s="1"/>
  <c r="D87" i="54" a="1"/>
  <c r="D87" i="54" s="1"/>
  <c r="E87" i="54" a="1"/>
  <c r="E87" i="54" s="1"/>
  <c r="C88" i="54" a="1"/>
  <c r="C88" i="54" s="1"/>
  <c r="D88" i="54" a="1"/>
  <c r="D88" i="54" s="1"/>
  <c r="E88" i="54" a="1"/>
  <c r="E88" i="54"/>
  <c r="C89" i="54" a="1"/>
  <c r="C89" i="54"/>
  <c r="D89" i="54" a="1"/>
  <c r="D89" i="54" s="1"/>
  <c r="E89" i="54" a="1"/>
  <c r="E89" i="54"/>
  <c r="C90" i="54" a="1"/>
  <c r="C90" i="54"/>
  <c r="D90" i="54" a="1"/>
  <c r="D90" i="54"/>
  <c r="E90" i="54" a="1"/>
  <c r="E90" i="54"/>
  <c r="C91" i="54" a="1"/>
  <c r="C91" i="54" s="1"/>
  <c r="D91" i="54" a="1"/>
  <c r="D91" i="54" s="1"/>
  <c r="E91" i="54" a="1"/>
  <c r="E91" i="54" s="1"/>
  <c r="C92" i="54" a="1"/>
  <c r="C92" i="54" s="1"/>
  <c r="D92" i="54" a="1"/>
  <c r="D92" i="54" s="1"/>
  <c r="E92" i="54" a="1"/>
  <c r="E92" i="54"/>
  <c r="C93" i="54" a="1"/>
  <c r="C93" i="54"/>
  <c r="D93" i="54" a="1"/>
  <c r="D93" i="54" s="1"/>
  <c r="E93" i="54" a="1"/>
  <c r="E93" i="54"/>
  <c r="C94" i="54" a="1"/>
  <c r="C94" i="54"/>
  <c r="D94" i="54" a="1"/>
  <c r="D94" i="54"/>
  <c r="E94" i="54" a="1"/>
  <c r="E94" i="54"/>
  <c r="C95" i="54" a="1"/>
  <c r="C95" i="54" s="1"/>
  <c r="D95" i="54" a="1"/>
  <c r="D95" i="54" s="1"/>
  <c r="E95" i="54" a="1"/>
  <c r="E95" i="54" s="1"/>
  <c r="C96" i="54" a="1"/>
  <c r="C96" i="54" s="1"/>
  <c r="D96" i="54" a="1"/>
  <c r="D96" i="54" s="1"/>
  <c r="E96" i="54" a="1"/>
  <c r="E96" i="54"/>
  <c r="C97" i="54" a="1"/>
  <c r="C97" i="54"/>
  <c r="D97" i="54" a="1"/>
  <c r="D97" i="54" s="1"/>
  <c r="E97" i="54" a="1"/>
  <c r="E97" i="54"/>
  <c r="C98" i="54" a="1"/>
  <c r="C98" i="54"/>
  <c r="D98" i="54" a="1"/>
  <c r="D98" i="54"/>
  <c r="E98" i="54" a="1"/>
  <c r="E98" i="54"/>
  <c r="C99" i="54" a="1"/>
  <c r="C99" i="54" s="1"/>
  <c r="D99" i="54" a="1"/>
  <c r="D99" i="54" s="1"/>
  <c r="E99" i="54" a="1"/>
  <c r="E99" i="54" s="1"/>
  <c r="C100" i="54" a="1"/>
  <c r="C100" i="54" s="1"/>
  <c r="D100" i="54" a="1"/>
  <c r="D100" i="54" s="1"/>
  <c r="E100" i="54" a="1"/>
  <c r="E100" i="54"/>
  <c r="C101" i="54" a="1"/>
  <c r="C101" i="54"/>
  <c r="D101" i="54" a="1"/>
  <c r="D101" i="54" s="1"/>
  <c r="E101" i="54" a="1"/>
  <c r="E101" i="54"/>
  <c r="C102" i="54" a="1"/>
  <c r="C102" i="54"/>
  <c r="D102" i="54" a="1"/>
  <c r="D102" i="54"/>
  <c r="E102" i="54" a="1"/>
  <c r="E102" i="54"/>
  <c r="C103" i="54" a="1"/>
  <c r="C103" i="54" s="1"/>
  <c r="D103" i="54" a="1"/>
  <c r="D103" i="54" s="1"/>
  <c r="E103" i="54" a="1"/>
  <c r="E103" i="54" s="1"/>
  <c r="C104" i="54" a="1"/>
  <c r="C104" i="54" s="1"/>
  <c r="D104" i="54" a="1"/>
  <c r="D104" i="54" s="1"/>
  <c r="E104" i="54" a="1"/>
  <c r="E104" i="54"/>
  <c r="C105" i="54" a="1"/>
  <c r="C105" i="54"/>
  <c r="D105" i="54" a="1"/>
  <c r="D105" i="54" s="1"/>
  <c r="E105" i="54" a="1"/>
  <c r="E105" i="54"/>
  <c r="C106" i="54" a="1"/>
  <c r="C106" i="54"/>
  <c r="D106" i="54" a="1"/>
  <c r="D106" i="54"/>
  <c r="E106" i="54" a="1"/>
  <c r="E106" i="54"/>
  <c r="C107" i="54" a="1"/>
  <c r="C107" i="54" s="1"/>
  <c r="D107" i="54" a="1"/>
  <c r="D107" i="54" s="1"/>
  <c r="E107" i="54" a="1"/>
  <c r="E107" i="54" s="1"/>
  <c r="C108" i="54" a="1"/>
  <c r="C108" i="54" s="1"/>
  <c r="D108" i="54" a="1"/>
  <c r="D108" i="54" s="1"/>
  <c r="E108" i="54" a="1"/>
  <c r="E108" i="54"/>
  <c r="C109" i="54" a="1"/>
  <c r="C109" i="54"/>
  <c r="D109" i="54" a="1"/>
  <c r="D109" i="54" s="1"/>
  <c r="E109" i="54" a="1"/>
  <c r="E109" i="54"/>
  <c r="C110" i="54" a="1"/>
  <c r="C110" i="54"/>
  <c r="D110" i="54" a="1"/>
  <c r="D110" i="54"/>
  <c r="E110" i="54" a="1"/>
  <c r="E110" i="54"/>
  <c r="C111" i="54" a="1"/>
  <c r="C111" i="54" s="1"/>
  <c r="D111" i="54" a="1"/>
  <c r="D111" i="54" s="1"/>
  <c r="E111" i="54" a="1"/>
  <c r="E111" i="54" s="1"/>
  <c r="C112" i="54" a="1"/>
  <c r="C112" i="54" s="1"/>
  <c r="D112" i="54" a="1"/>
  <c r="D112" i="54" s="1"/>
  <c r="E112" i="54" a="1"/>
  <c r="E112" i="54"/>
  <c r="C113" i="54" a="1"/>
  <c r="C113" i="54"/>
  <c r="D113" i="54" a="1"/>
  <c r="D113" i="54" s="1"/>
  <c r="E113" i="54" a="1"/>
  <c r="E113" i="54"/>
  <c r="C114" i="54" a="1"/>
  <c r="C114" i="54"/>
  <c r="D114" i="54" a="1"/>
  <c r="D114" i="54"/>
  <c r="E114" i="54" a="1"/>
  <c r="E114" i="54"/>
  <c r="C115" i="54" a="1"/>
  <c r="C115" i="54" s="1"/>
  <c r="D115" i="54" a="1"/>
  <c r="D115" i="54" s="1"/>
  <c r="E115" i="54" a="1"/>
  <c r="E115" i="54" s="1"/>
  <c r="C116" i="54" a="1"/>
  <c r="C116" i="54" s="1"/>
  <c r="D116" i="54" a="1"/>
  <c r="D116" i="54" s="1"/>
  <c r="E116" i="54" a="1"/>
  <c r="E116" i="54"/>
  <c r="C117" i="54" a="1"/>
  <c r="C117" i="54"/>
  <c r="D117" i="54" a="1"/>
  <c r="D117" i="54" s="1"/>
  <c r="E117" i="54" a="1"/>
  <c r="E117" i="54"/>
  <c r="C118" i="54" a="1"/>
  <c r="C118" i="54"/>
  <c r="D118" i="54" a="1"/>
  <c r="D118" i="54"/>
  <c r="E118" i="54" a="1"/>
  <c r="E118" i="54"/>
  <c r="C119" i="54" a="1"/>
  <c r="C119" i="54" s="1"/>
  <c r="D119" i="54" a="1"/>
  <c r="D119" i="54" s="1"/>
  <c r="E119" i="54" a="1"/>
  <c r="E119" i="54" s="1"/>
  <c r="C120" i="54" a="1"/>
  <c r="C120" i="54" s="1"/>
  <c r="D120" i="54" a="1"/>
  <c r="D120" i="54" s="1"/>
  <c r="E120" i="54" a="1"/>
  <c r="E120" i="54"/>
  <c r="C121" i="54" a="1"/>
  <c r="C121" i="54"/>
  <c r="D121" i="54" a="1"/>
  <c r="D121" i="54" s="1"/>
  <c r="E121" i="54" a="1"/>
  <c r="E121" i="54"/>
  <c r="C122" i="54" a="1"/>
  <c r="C122" i="54"/>
  <c r="D122" i="54" a="1"/>
  <c r="D122" i="54"/>
  <c r="E122" i="54" a="1"/>
  <c r="E122" i="54"/>
  <c r="C123" i="54" a="1"/>
  <c r="C123" i="54" s="1"/>
  <c r="D123" i="54" a="1"/>
  <c r="D123" i="54" s="1"/>
  <c r="E123" i="54" a="1"/>
  <c r="E123" i="54" s="1"/>
  <c r="C124" i="54" a="1"/>
  <c r="C124" i="54" s="1"/>
  <c r="D124" i="54" a="1"/>
  <c r="D124" i="54" s="1"/>
  <c r="E124" i="54" a="1"/>
  <c r="E124" i="54"/>
  <c r="C125" i="54" a="1"/>
  <c r="C125" i="54"/>
  <c r="D125" i="54" a="1"/>
  <c r="D125" i="54" s="1"/>
  <c r="E125" i="54" a="1"/>
  <c r="E125" i="54"/>
  <c r="C126" i="54" a="1"/>
  <c r="C126" i="54"/>
  <c r="D126" i="54" a="1"/>
  <c r="D126" i="54"/>
  <c r="E126" i="54" a="1"/>
  <c r="E126" i="54"/>
  <c r="C127" i="54" a="1"/>
  <c r="C127" i="54" s="1"/>
  <c r="D127" i="54" a="1"/>
  <c r="D127" i="54" s="1"/>
  <c r="E127" i="54" a="1"/>
  <c r="E127" i="54" s="1"/>
  <c r="C128" i="54" a="1"/>
  <c r="C128" i="54" s="1"/>
  <c r="D128" i="54" a="1"/>
  <c r="D128" i="54" s="1"/>
  <c r="E128" i="54" a="1"/>
  <c r="E128" i="54"/>
  <c r="C129" i="54" a="1"/>
  <c r="C129" i="54"/>
  <c r="D129" i="54" a="1"/>
  <c r="D129" i="54" s="1"/>
  <c r="E129" i="54" a="1"/>
  <c r="E129" i="54"/>
  <c r="C130" i="54" a="1"/>
  <c r="C130" i="54"/>
  <c r="D130" i="54" a="1"/>
  <c r="D130" i="54"/>
  <c r="E130" i="54" a="1"/>
  <c r="E130" i="54"/>
  <c r="C131" i="54" a="1"/>
  <c r="C131" i="54" s="1"/>
  <c r="D131" i="54" a="1"/>
  <c r="D131" i="54" s="1"/>
  <c r="E131" i="54" a="1"/>
  <c r="E131" i="54" s="1"/>
  <c r="C132" i="54" a="1"/>
  <c r="C132" i="54" s="1"/>
  <c r="D132" i="54" a="1"/>
  <c r="D132" i="54" s="1"/>
  <c r="E132" i="54" a="1"/>
  <c r="E132" i="54"/>
  <c r="C133" i="54" a="1"/>
  <c r="C133" i="54"/>
  <c r="D133" i="54" a="1"/>
  <c r="D133" i="54" s="1"/>
  <c r="E133" i="54" a="1"/>
  <c r="E133" i="54"/>
  <c r="C134" i="54" a="1"/>
  <c r="C134" i="54"/>
  <c r="D134" i="54" a="1"/>
  <c r="D134" i="54"/>
  <c r="E134" i="54" a="1"/>
  <c r="E134" i="54"/>
  <c r="C135" i="54" a="1"/>
  <c r="C135" i="54" s="1"/>
  <c r="D135" i="54" a="1"/>
  <c r="D135" i="54" s="1"/>
  <c r="E135" i="54" a="1"/>
  <c r="E135" i="54" s="1"/>
  <c r="C136" i="54" a="1"/>
  <c r="C136" i="54" s="1"/>
  <c r="D136" i="54" a="1"/>
  <c r="D136" i="54" s="1"/>
  <c r="E136" i="54" a="1"/>
  <c r="E136" i="54"/>
  <c r="C137" i="54" a="1"/>
  <c r="C137" i="54"/>
  <c r="D137" i="54" a="1"/>
  <c r="D137" i="54" s="1"/>
  <c r="E137" i="54" a="1"/>
  <c r="E137" i="54"/>
  <c r="C138" i="54" a="1"/>
  <c r="C138" i="54"/>
  <c r="D138" i="54" a="1"/>
  <c r="D138" i="54"/>
  <c r="E138" i="54" a="1"/>
  <c r="E138" i="54"/>
  <c r="C139" i="54" a="1"/>
  <c r="C139" i="54" s="1"/>
  <c r="D139" i="54" a="1"/>
  <c r="D139" i="54" s="1"/>
  <c r="E139" i="54" a="1"/>
  <c r="E139" i="54" s="1"/>
  <c r="C140" i="54" a="1"/>
  <c r="C140" i="54" s="1"/>
  <c r="D140" i="54" a="1"/>
  <c r="D140" i="54" s="1"/>
  <c r="E140" i="54" a="1"/>
  <c r="E140" i="54"/>
  <c r="C141" i="54" a="1"/>
  <c r="C141" i="54"/>
  <c r="D141" i="54" a="1"/>
  <c r="D141" i="54" s="1"/>
  <c r="E141" i="54" a="1"/>
  <c r="E141" i="54"/>
  <c r="C142" i="54" a="1"/>
  <c r="C142" i="54"/>
  <c r="D142" i="54" a="1"/>
  <c r="D142" i="54"/>
  <c r="E142" i="54" a="1"/>
  <c r="E142" i="54"/>
  <c r="C143" i="54" a="1"/>
  <c r="C143" i="54" s="1"/>
  <c r="D143" i="54" a="1"/>
  <c r="D143" i="54" s="1"/>
  <c r="E143" i="54" a="1"/>
  <c r="E143" i="54" s="1"/>
  <c r="C144" i="54" a="1"/>
  <c r="C144" i="54" s="1"/>
  <c r="D144" i="54" a="1"/>
  <c r="D144" i="54" s="1"/>
  <c r="E144" i="54" a="1"/>
  <c r="E144" i="54"/>
  <c r="C145" i="54" a="1"/>
  <c r="C145" i="54"/>
  <c r="D145" i="54" a="1"/>
  <c r="D145" i="54" s="1"/>
  <c r="E145" i="54" a="1"/>
  <c r="E145" i="54"/>
  <c r="C146" i="54" a="1"/>
  <c r="C146" i="54"/>
  <c r="D146" i="54" a="1"/>
  <c r="D146" i="54"/>
  <c r="E146" i="54" a="1"/>
  <c r="E146" i="54"/>
  <c r="C147" i="54" a="1"/>
  <c r="C147" i="54" s="1"/>
  <c r="D147" i="54" a="1"/>
  <c r="D147" i="54" s="1"/>
  <c r="E147" i="54" a="1"/>
  <c r="E147" i="54" s="1"/>
  <c r="C148" i="54" a="1"/>
  <c r="C148" i="54" s="1"/>
  <c r="D148" i="54" a="1"/>
  <c r="D148" i="54" s="1"/>
  <c r="E148" i="54" a="1"/>
  <c r="E148" i="54"/>
  <c r="C149" i="54" a="1"/>
  <c r="C149" i="54"/>
  <c r="D149" i="54" a="1"/>
  <c r="D149" i="54" s="1"/>
  <c r="E149" i="54" a="1"/>
  <c r="E149" i="54"/>
  <c r="C150" i="54" a="1"/>
  <c r="C150" i="54"/>
  <c r="D150" i="54" a="1"/>
  <c r="D150" i="54"/>
  <c r="E150" i="54" a="1"/>
  <c r="E150" i="54"/>
  <c r="C151" i="54" a="1"/>
  <c r="C151" i="54" s="1"/>
  <c r="D151" i="54" a="1"/>
  <c r="D151" i="54" s="1"/>
  <c r="E151" i="54" a="1"/>
  <c r="E151" i="54" s="1"/>
  <c r="C152" i="54" a="1"/>
  <c r="C152" i="54" s="1"/>
  <c r="D152" i="54" a="1"/>
  <c r="D152" i="54" s="1"/>
  <c r="E152" i="54" a="1"/>
  <c r="E152" i="54"/>
  <c r="C153" i="54" a="1"/>
  <c r="C153" i="54"/>
  <c r="D153" i="54" a="1"/>
  <c r="D153" i="54" s="1"/>
  <c r="E153" i="54" a="1"/>
  <c r="E153" i="54"/>
  <c r="C154" i="54" a="1"/>
  <c r="C154" i="54"/>
  <c r="D154" i="54" a="1"/>
  <c r="D154" i="54"/>
  <c r="E154" i="54" a="1"/>
  <c r="E154" i="54"/>
  <c r="C155" i="54" a="1"/>
  <c r="C155" i="54" s="1"/>
  <c r="D155" i="54" a="1"/>
  <c r="D155" i="54" s="1"/>
  <c r="E155" i="54" a="1"/>
  <c r="E155" i="54" s="1"/>
  <c r="C156" i="54" a="1"/>
  <c r="C156" i="54" s="1"/>
  <c r="D156" i="54" a="1"/>
  <c r="D156" i="54" s="1"/>
  <c r="E156" i="54" a="1"/>
  <c r="E156" i="54"/>
  <c r="C157" i="54" a="1"/>
  <c r="C157" i="54"/>
  <c r="D157" i="54" a="1"/>
  <c r="D157" i="54" s="1"/>
  <c r="E157" i="54" a="1"/>
  <c r="E157" i="54"/>
  <c r="E14" i="54" a="1"/>
  <c r="E14" i="54" s="1"/>
  <c r="D14" i="54" a="1"/>
  <c r="D14" i="54"/>
  <c r="C14" i="54" a="1"/>
  <c r="C14" i="54" s="1"/>
  <c r="O11" i="52" a="1"/>
  <c r="O11" i="52" s="1"/>
  <c r="P11" i="52" a="1"/>
  <c r="P11" i="52" s="1"/>
  <c r="Q11" i="52" a="1"/>
  <c r="Q11" i="52" s="1"/>
  <c r="O12" i="52" a="1"/>
  <c r="O12" i="52"/>
  <c r="P12" i="52" a="1"/>
  <c r="P12" i="52" s="1"/>
  <c r="Q12" i="52" a="1"/>
  <c r="Q12" i="52"/>
  <c r="O13" i="52" a="1"/>
  <c r="O13" i="52"/>
  <c r="P13" i="52" a="1"/>
  <c r="P13" i="52" s="1"/>
  <c r="Q13" i="52" a="1"/>
  <c r="Q13" i="52"/>
  <c r="O14" i="52" a="1"/>
  <c r="O14" i="52"/>
  <c r="P14" i="52" a="1"/>
  <c r="P14" i="52" s="1"/>
  <c r="Q14" i="52" a="1"/>
  <c r="Q14" i="52"/>
  <c r="O15" i="52" a="1"/>
  <c r="O15" i="52" s="1"/>
  <c r="P15" i="52" a="1"/>
  <c r="P15" i="52" s="1"/>
  <c r="Q15" i="52" a="1"/>
  <c r="Q15" i="52" s="1"/>
  <c r="O16" i="52" a="1"/>
  <c r="O16" i="52"/>
  <c r="P16" i="52" a="1"/>
  <c r="P16" i="52" s="1"/>
  <c r="Q16" i="52" a="1"/>
  <c r="Q16" i="52"/>
  <c r="O17" i="52" a="1"/>
  <c r="O17" i="52"/>
  <c r="P17" i="52" a="1"/>
  <c r="P17" i="52" s="1"/>
  <c r="Q17" i="52" a="1"/>
  <c r="Q17" i="52"/>
  <c r="O18" i="52" a="1"/>
  <c r="O18" i="52"/>
  <c r="P18" i="52" a="1"/>
  <c r="P18" i="52" s="1"/>
  <c r="Q18" i="52" a="1"/>
  <c r="Q18" i="52"/>
  <c r="O19" i="52" a="1"/>
  <c r="O19" i="52" s="1"/>
  <c r="P19" i="52" a="1"/>
  <c r="P19" i="52" s="1"/>
  <c r="Q19" i="52" a="1"/>
  <c r="Q19" i="52" s="1"/>
  <c r="O20" i="52" a="1"/>
  <c r="O20" i="52"/>
  <c r="P20" i="52" a="1"/>
  <c r="P20" i="52" s="1"/>
  <c r="Q20" i="52" a="1"/>
  <c r="Q20" i="52"/>
  <c r="O21" i="52" a="1"/>
  <c r="O21" i="52"/>
  <c r="P21" i="52" a="1"/>
  <c r="P21" i="52" s="1"/>
  <c r="Q21" i="52" a="1"/>
  <c r="Q21" i="52"/>
  <c r="O22" i="52" a="1"/>
  <c r="O22" i="52"/>
  <c r="P22" i="52" a="1"/>
  <c r="P22" i="52" s="1"/>
  <c r="Q22" i="52" a="1"/>
  <c r="Q22" i="52"/>
  <c r="O23" i="52" a="1"/>
  <c r="O23" i="52" s="1"/>
  <c r="P23" i="52" a="1"/>
  <c r="P23" i="52" s="1"/>
  <c r="Q23" i="52" a="1"/>
  <c r="Q23" i="52" s="1"/>
  <c r="O24" i="52" a="1"/>
  <c r="O24" i="52"/>
  <c r="P24" i="52" a="1"/>
  <c r="P24" i="52" s="1"/>
  <c r="Q24" i="52" a="1"/>
  <c r="Q24" i="52"/>
  <c r="O25" i="52" a="1"/>
  <c r="O25" i="52"/>
  <c r="P25" i="52" a="1"/>
  <c r="P25" i="52" s="1"/>
  <c r="Q25" i="52" a="1"/>
  <c r="Q25" i="52"/>
  <c r="O26" i="52" a="1"/>
  <c r="O26" i="52"/>
  <c r="P26" i="52" a="1"/>
  <c r="P26" i="52" s="1"/>
  <c r="Q26" i="52" a="1"/>
  <c r="Q26" i="52"/>
  <c r="O27" i="52" a="1"/>
  <c r="O27" i="52" s="1"/>
  <c r="P27" i="52" a="1"/>
  <c r="P27" i="52" s="1"/>
  <c r="Q27" i="52" a="1"/>
  <c r="Q27" i="52" s="1"/>
  <c r="O28" i="52" a="1"/>
  <c r="O28" i="52"/>
  <c r="P28" i="52" a="1"/>
  <c r="P28" i="52" s="1"/>
  <c r="Q28" i="52" a="1"/>
  <c r="Q28" i="52"/>
  <c r="O29" i="52" a="1"/>
  <c r="O29" i="52"/>
  <c r="P29" i="52" a="1"/>
  <c r="P29" i="52" s="1"/>
  <c r="Q29" i="52" a="1"/>
  <c r="Q29" i="52"/>
  <c r="O30" i="52" a="1"/>
  <c r="O30" i="52"/>
  <c r="P30" i="52" a="1"/>
  <c r="P30" i="52" s="1"/>
  <c r="Q30" i="52" a="1"/>
  <c r="Q30" i="52"/>
  <c r="O31" i="52" a="1"/>
  <c r="O31" i="52" s="1"/>
  <c r="P31" i="52" a="1"/>
  <c r="P31" i="52" s="1"/>
  <c r="Q31" i="52" a="1"/>
  <c r="Q31" i="52" s="1"/>
  <c r="O32" i="52" a="1"/>
  <c r="O32" i="52"/>
  <c r="P32" i="52" a="1"/>
  <c r="P32" i="52" s="1"/>
  <c r="Q32" i="52" a="1"/>
  <c r="Q32" i="52"/>
  <c r="O33" i="52" a="1"/>
  <c r="O33" i="52"/>
  <c r="P33" i="52" a="1"/>
  <c r="P33" i="52" s="1"/>
  <c r="Q33" i="52" a="1"/>
  <c r="Q33" i="52"/>
  <c r="O34" i="52" a="1"/>
  <c r="O34" i="52"/>
  <c r="P34" i="52" a="1"/>
  <c r="P34" i="52" s="1"/>
  <c r="Q34" i="52" a="1"/>
  <c r="Q34" i="52"/>
  <c r="O35" i="52" a="1"/>
  <c r="O35" i="52" s="1"/>
  <c r="P35" i="52" a="1"/>
  <c r="P35" i="52" s="1"/>
  <c r="Q35" i="52" a="1"/>
  <c r="Q35" i="52" s="1"/>
  <c r="O36" i="52" a="1"/>
  <c r="O36" i="52"/>
  <c r="P36" i="52" a="1"/>
  <c r="P36" i="52" s="1"/>
  <c r="Q36" i="52" a="1"/>
  <c r="Q36" i="52"/>
  <c r="O37" i="52" a="1"/>
  <c r="O37" i="52"/>
  <c r="P37" i="52" a="1"/>
  <c r="P37" i="52" s="1"/>
  <c r="Q37" i="52" a="1"/>
  <c r="Q37" i="52"/>
  <c r="O38" i="52" a="1"/>
  <c r="O38" i="52"/>
  <c r="P38" i="52" a="1"/>
  <c r="P38" i="52" s="1"/>
  <c r="Q38" i="52" a="1"/>
  <c r="Q38" i="52"/>
  <c r="O39" i="52" a="1"/>
  <c r="O39" i="52" s="1"/>
  <c r="P39" i="52" a="1"/>
  <c r="P39" i="52" s="1"/>
  <c r="Q39" i="52" a="1"/>
  <c r="Q39" i="52" s="1"/>
  <c r="O40" i="52" a="1"/>
  <c r="O40" i="52"/>
  <c r="P40" i="52" a="1"/>
  <c r="P40" i="52" s="1"/>
  <c r="Q40" i="52" a="1"/>
  <c r="Q40" i="52"/>
  <c r="O41" i="52" a="1"/>
  <c r="O41" i="52"/>
  <c r="P41" i="52" a="1"/>
  <c r="P41" i="52" s="1"/>
  <c r="Q41" i="52" a="1"/>
  <c r="Q41" i="52"/>
  <c r="O42" i="52" a="1"/>
  <c r="O42" i="52"/>
  <c r="P42" i="52" a="1"/>
  <c r="P42" i="52" s="1"/>
  <c r="Q42" i="52" a="1"/>
  <c r="Q42" i="52"/>
  <c r="O43" i="52" a="1"/>
  <c r="O43" i="52" s="1"/>
  <c r="P43" i="52" a="1"/>
  <c r="P43" i="52" s="1"/>
  <c r="Q43" i="52" a="1"/>
  <c r="Q43" i="52" s="1"/>
  <c r="O44" i="52" a="1"/>
  <c r="O44" i="52"/>
  <c r="P44" i="52" a="1"/>
  <c r="P44" i="52" s="1"/>
  <c r="Q44" i="52" a="1"/>
  <c r="Q44" i="52"/>
  <c r="O45" i="52" a="1"/>
  <c r="O45" i="52"/>
  <c r="P45" i="52" a="1"/>
  <c r="P45" i="52" s="1"/>
  <c r="Q45" i="52" a="1"/>
  <c r="Q45" i="52"/>
  <c r="O46" i="52" a="1"/>
  <c r="O46" i="52"/>
  <c r="P46" i="52" a="1"/>
  <c r="P46" i="52" s="1"/>
  <c r="Q46" i="52" a="1"/>
  <c r="Q46" i="52"/>
  <c r="O47" i="52" a="1"/>
  <c r="O47" i="52" s="1"/>
  <c r="P47" i="52" a="1"/>
  <c r="P47" i="52" s="1"/>
  <c r="Q47" i="52" a="1"/>
  <c r="Q47" i="52" s="1"/>
  <c r="O48" i="52" a="1"/>
  <c r="O48" i="52"/>
  <c r="P48" i="52" a="1"/>
  <c r="P48" i="52" s="1"/>
  <c r="Q48" i="52" a="1"/>
  <c r="Q48" i="52"/>
  <c r="O49" i="52" a="1"/>
  <c r="O49" i="52"/>
  <c r="P49" i="52" a="1"/>
  <c r="P49" i="52" s="1"/>
  <c r="Q49" i="52" a="1"/>
  <c r="Q49" i="52"/>
  <c r="O50" i="52" a="1"/>
  <c r="O50" i="52"/>
  <c r="P50" i="52" a="1"/>
  <c r="P50" i="52" s="1"/>
  <c r="Q50" i="52" a="1"/>
  <c r="Q50" i="52"/>
  <c r="O51" i="52" a="1"/>
  <c r="O51" i="52" s="1"/>
  <c r="P51" i="52" a="1"/>
  <c r="P51" i="52" s="1"/>
  <c r="Q51" i="52" a="1"/>
  <c r="Q51" i="52" s="1"/>
  <c r="O52" i="52" a="1"/>
  <c r="O52" i="52"/>
  <c r="P52" i="52" a="1"/>
  <c r="P52" i="52" s="1"/>
  <c r="Q52" i="52" a="1"/>
  <c r="Q52" i="52"/>
  <c r="O53" i="52" a="1"/>
  <c r="O53" i="52"/>
  <c r="P53" i="52" a="1"/>
  <c r="P53" i="52" s="1"/>
  <c r="Q53" i="52" a="1"/>
  <c r="Q53" i="52"/>
  <c r="O54" i="52" a="1"/>
  <c r="O54" i="52"/>
  <c r="P54" i="52" a="1"/>
  <c r="P54" i="52" s="1"/>
  <c r="Q54" i="52" a="1"/>
  <c r="Q54" i="52"/>
  <c r="O55" i="52" a="1"/>
  <c r="O55" i="52" s="1"/>
  <c r="P55" i="52" a="1"/>
  <c r="P55" i="52" s="1"/>
  <c r="Q55" i="52" a="1"/>
  <c r="Q55" i="52" s="1"/>
  <c r="O56" i="52" a="1"/>
  <c r="O56" i="52"/>
  <c r="P56" i="52" a="1"/>
  <c r="P56" i="52" s="1"/>
  <c r="Q56" i="52" a="1"/>
  <c r="Q56" i="52"/>
  <c r="O57" i="52" a="1"/>
  <c r="O57" i="52"/>
  <c r="P57" i="52" a="1"/>
  <c r="P57" i="52" s="1"/>
  <c r="Q57" i="52" a="1"/>
  <c r="Q57" i="52"/>
  <c r="O58" i="52" a="1"/>
  <c r="O58" i="52"/>
  <c r="P58" i="52" a="1"/>
  <c r="P58" i="52" s="1"/>
  <c r="Q58" i="52" a="1"/>
  <c r="Q58" i="52"/>
  <c r="O59" i="52" a="1"/>
  <c r="O59" i="52" s="1"/>
  <c r="P59" i="52" a="1"/>
  <c r="P59" i="52" s="1"/>
  <c r="Q59" i="52" a="1"/>
  <c r="Q59" i="52" s="1"/>
  <c r="O60" i="52" a="1"/>
  <c r="O60" i="52"/>
  <c r="P60" i="52" a="1"/>
  <c r="P60" i="52" s="1"/>
  <c r="Q60" i="52" a="1"/>
  <c r="Q60" i="52"/>
  <c r="O61" i="52" a="1"/>
  <c r="O61" i="52"/>
  <c r="P61" i="52" a="1"/>
  <c r="P61" i="52" s="1"/>
  <c r="Q61" i="52" a="1"/>
  <c r="Q61" i="52"/>
  <c r="O62" i="52" a="1"/>
  <c r="O62" i="52"/>
  <c r="P62" i="52" a="1"/>
  <c r="P62" i="52" s="1"/>
  <c r="Q62" i="52" a="1"/>
  <c r="Q62" i="52"/>
  <c r="O63" i="52" a="1"/>
  <c r="O63" i="52" s="1"/>
  <c r="P63" i="52" a="1"/>
  <c r="P63" i="52" s="1"/>
  <c r="Q63" i="52" a="1"/>
  <c r="Q63" i="52" s="1"/>
  <c r="O64" i="52" a="1"/>
  <c r="O64" i="52"/>
  <c r="P64" i="52" a="1"/>
  <c r="P64" i="52" s="1"/>
  <c r="Q64" i="52" a="1"/>
  <c r="Q64" i="52"/>
  <c r="O65" i="52" a="1"/>
  <c r="O65" i="52"/>
  <c r="P65" i="52" a="1"/>
  <c r="P65" i="52" s="1"/>
  <c r="Q65" i="52" a="1"/>
  <c r="Q65" i="52"/>
  <c r="Q10" i="52" a="1"/>
  <c r="Q10" i="52"/>
  <c r="P10" i="52" a="1"/>
  <c r="P10" i="52" s="1"/>
  <c r="O10" i="52" a="1"/>
  <c r="O10" i="52" s="1"/>
  <c r="O9" i="52"/>
  <c r="O8" i="52"/>
  <c r="O7" i="52"/>
  <c r="O6" i="52"/>
  <c r="O5" i="52"/>
  <c r="O4" i="52"/>
  <c r="O3" i="52"/>
  <c r="L11" i="52" a="1"/>
  <c r="L11" i="52"/>
  <c r="M11" i="52" a="1"/>
  <c r="M11" i="52" s="1"/>
  <c r="N11" i="52" a="1"/>
  <c r="N11" i="52"/>
  <c r="L12" i="52" a="1"/>
  <c r="L12" i="52" s="1"/>
  <c r="M12" i="52" a="1"/>
  <c r="M12" i="52" s="1"/>
  <c r="N12" i="52" a="1"/>
  <c r="N12" i="52" s="1"/>
  <c r="L13" i="52" a="1"/>
  <c r="L13" i="52"/>
  <c r="M13" i="52" a="1"/>
  <c r="M13" i="52" s="1"/>
  <c r="N13" i="52" a="1"/>
  <c r="N13" i="52"/>
  <c r="L14" i="52" a="1"/>
  <c r="L14" i="52"/>
  <c r="M14" i="52" a="1"/>
  <c r="M14" i="52" s="1"/>
  <c r="N14" i="52" a="1"/>
  <c r="N14" i="52"/>
  <c r="L15" i="52" a="1"/>
  <c r="L15" i="52"/>
  <c r="M15" i="52" a="1"/>
  <c r="M15" i="52" s="1"/>
  <c r="N15" i="52" a="1"/>
  <c r="N15" i="52"/>
  <c r="L16" i="52" a="1"/>
  <c r="L16" i="52" s="1"/>
  <c r="M16" i="52" a="1"/>
  <c r="M16" i="52" s="1"/>
  <c r="N16" i="52" a="1"/>
  <c r="N16" i="52" s="1"/>
  <c r="L17" i="52" a="1"/>
  <c r="L17" i="52"/>
  <c r="M17" i="52" a="1"/>
  <c r="M17" i="52" s="1"/>
  <c r="N17" i="52" a="1"/>
  <c r="N17" i="52"/>
  <c r="L18" i="52" a="1"/>
  <c r="L18" i="52"/>
  <c r="M18" i="52" a="1"/>
  <c r="M18" i="52" s="1"/>
  <c r="N18" i="52" a="1"/>
  <c r="N18" i="52"/>
  <c r="L19" i="52" a="1"/>
  <c r="L19" i="52"/>
  <c r="M19" i="52" a="1"/>
  <c r="M19" i="52" s="1"/>
  <c r="N19" i="52" a="1"/>
  <c r="N19" i="52"/>
  <c r="L20" i="52" a="1"/>
  <c r="L20" i="52" s="1"/>
  <c r="M20" i="52" a="1"/>
  <c r="M20" i="52" s="1"/>
  <c r="N20" i="52" a="1"/>
  <c r="N20" i="52" s="1"/>
  <c r="L21" i="52" a="1"/>
  <c r="L21" i="52"/>
  <c r="M21" i="52" a="1"/>
  <c r="M21" i="52" s="1"/>
  <c r="N21" i="52" a="1"/>
  <c r="N21" i="52"/>
  <c r="L22" i="52" a="1"/>
  <c r="L22" i="52"/>
  <c r="M22" i="52" a="1"/>
  <c r="M22" i="52" s="1"/>
  <c r="N22" i="52" a="1"/>
  <c r="N22" i="52"/>
  <c r="L23" i="52" a="1"/>
  <c r="L23" i="52"/>
  <c r="M23" i="52" a="1"/>
  <c r="M23" i="52" s="1"/>
  <c r="N23" i="52" a="1"/>
  <c r="N23" i="52"/>
  <c r="L24" i="52" a="1"/>
  <c r="L24" i="52" s="1"/>
  <c r="M24" i="52" a="1"/>
  <c r="M24" i="52" s="1"/>
  <c r="N24" i="52" a="1"/>
  <c r="N24" i="52" s="1"/>
  <c r="L25" i="52" a="1"/>
  <c r="L25" i="52"/>
  <c r="M25" i="52" a="1"/>
  <c r="M25" i="52" s="1"/>
  <c r="N25" i="52" a="1"/>
  <c r="N25" i="52"/>
  <c r="L26" i="52" a="1"/>
  <c r="L26" i="52"/>
  <c r="M26" i="52" a="1"/>
  <c r="M26" i="52" s="1"/>
  <c r="N26" i="52" a="1"/>
  <c r="N26" i="52"/>
  <c r="L27" i="52" a="1"/>
  <c r="L27" i="52"/>
  <c r="M27" i="52" a="1"/>
  <c r="M27" i="52" s="1"/>
  <c r="N27" i="52" a="1"/>
  <c r="N27" i="52"/>
  <c r="L28" i="52" a="1"/>
  <c r="L28" i="52" s="1"/>
  <c r="M28" i="52" a="1"/>
  <c r="M28" i="52" s="1"/>
  <c r="N28" i="52" a="1"/>
  <c r="N28" i="52" s="1"/>
  <c r="L29" i="52" a="1"/>
  <c r="L29" i="52"/>
  <c r="M29" i="52" a="1"/>
  <c r="M29" i="52" s="1"/>
  <c r="N29" i="52" a="1"/>
  <c r="N29" i="52"/>
  <c r="L30" i="52" a="1"/>
  <c r="L30" i="52"/>
  <c r="M30" i="52" a="1"/>
  <c r="M30" i="52" s="1"/>
  <c r="N30" i="52" a="1"/>
  <c r="N30" i="52"/>
  <c r="L31" i="52" a="1"/>
  <c r="L31" i="52"/>
  <c r="M31" i="52" a="1"/>
  <c r="M31" i="52" s="1"/>
  <c r="N31" i="52" a="1"/>
  <c r="N31" i="52"/>
  <c r="L32" i="52" a="1"/>
  <c r="L32" i="52" s="1"/>
  <c r="M32" i="52" a="1"/>
  <c r="M32" i="52" s="1"/>
  <c r="N32" i="52" a="1"/>
  <c r="N32" i="52" s="1"/>
  <c r="L33" i="52" a="1"/>
  <c r="L33" i="52"/>
  <c r="M33" i="52" a="1"/>
  <c r="M33" i="52" s="1"/>
  <c r="N33" i="52" a="1"/>
  <c r="N33" i="52"/>
  <c r="L34" i="52" a="1"/>
  <c r="L34" i="52"/>
  <c r="M34" i="52" a="1"/>
  <c r="M34" i="52" s="1"/>
  <c r="N34" i="52" a="1"/>
  <c r="N34" i="52"/>
  <c r="L35" i="52" a="1"/>
  <c r="L35" i="52"/>
  <c r="M35" i="52" a="1"/>
  <c r="M35" i="52" s="1"/>
  <c r="N35" i="52" a="1"/>
  <c r="N35" i="52"/>
  <c r="L36" i="52" a="1"/>
  <c r="L36" i="52" s="1"/>
  <c r="M36" i="52" a="1"/>
  <c r="M36" i="52" s="1"/>
  <c r="N36" i="52" a="1"/>
  <c r="N36" i="52" s="1"/>
  <c r="L37" i="52" a="1"/>
  <c r="L37" i="52"/>
  <c r="M37" i="52" a="1"/>
  <c r="M37" i="52" s="1"/>
  <c r="N37" i="52" a="1"/>
  <c r="N37" i="52"/>
  <c r="L38" i="52" a="1"/>
  <c r="L38" i="52"/>
  <c r="M38" i="52" a="1"/>
  <c r="M38" i="52" s="1"/>
  <c r="N38" i="52" a="1"/>
  <c r="N38" i="52"/>
  <c r="L39" i="52" a="1"/>
  <c r="L39" i="52"/>
  <c r="M39" i="52" a="1"/>
  <c r="M39" i="52" s="1"/>
  <c r="N39" i="52" a="1"/>
  <c r="N39" i="52"/>
  <c r="L40" i="52" a="1"/>
  <c r="L40" i="52" s="1"/>
  <c r="M40" i="52" a="1"/>
  <c r="M40" i="52" s="1"/>
  <c r="N40" i="52" a="1"/>
  <c r="N40" i="52" s="1"/>
  <c r="L41" i="52" a="1"/>
  <c r="L41" i="52"/>
  <c r="M41" i="52" a="1"/>
  <c r="M41" i="52" s="1"/>
  <c r="N41" i="52" a="1"/>
  <c r="N41" i="52"/>
  <c r="L42" i="52" a="1"/>
  <c r="L42" i="52"/>
  <c r="M42" i="52" a="1"/>
  <c r="M42" i="52" s="1"/>
  <c r="N42" i="52" a="1"/>
  <c r="N42" i="52"/>
  <c r="L43" i="52" a="1"/>
  <c r="L43" i="52"/>
  <c r="M43" i="52" a="1"/>
  <c r="M43" i="52" s="1"/>
  <c r="N43" i="52" a="1"/>
  <c r="N43" i="52"/>
  <c r="L44" i="52" a="1"/>
  <c r="L44" i="52" s="1"/>
  <c r="M44" i="52" a="1"/>
  <c r="M44" i="52" s="1"/>
  <c r="N44" i="52" a="1"/>
  <c r="N44" i="52" s="1"/>
  <c r="L45" i="52" a="1"/>
  <c r="L45" i="52"/>
  <c r="M45" i="52" a="1"/>
  <c r="M45" i="52" s="1"/>
  <c r="N45" i="52" a="1"/>
  <c r="N45" i="52"/>
  <c r="L46" i="52" a="1"/>
  <c r="L46" i="52"/>
  <c r="M46" i="52" a="1"/>
  <c r="M46" i="52" s="1"/>
  <c r="N46" i="52" a="1"/>
  <c r="N46" i="52"/>
  <c r="L47" i="52" a="1"/>
  <c r="L47" i="52"/>
  <c r="M47" i="52" a="1"/>
  <c r="M47" i="52" s="1"/>
  <c r="N47" i="52" a="1"/>
  <c r="N47" i="52"/>
  <c r="L48" i="52" a="1"/>
  <c r="L48" i="52" s="1"/>
  <c r="M48" i="52" a="1"/>
  <c r="M48" i="52" s="1"/>
  <c r="N48" i="52" a="1"/>
  <c r="N48" i="52" s="1"/>
  <c r="L49" i="52" a="1"/>
  <c r="L49" i="52"/>
  <c r="M49" i="52" a="1"/>
  <c r="M49" i="52" s="1"/>
  <c r="N49" i="52" a="1"/>
  <c r="N49" i="52"/>
  <c r="L50" i="52" a="1"/>
  <c r="L50" i="52"/>
  <c r="M50" i="52" a="1"/>
  <c r="M50" i="52" s="1"/>
  <c r="N50" i="52" a="1"/>
  <c r="N50" i="52"/>
  <c r="L51" i="52" a="1"/>
  <c r="L51" i="52"/>
  <c r="M51" i="52" a="1"/>
  <c r="M51" i="52" s="1"/>
  <c r="N51" i="52" a="1"/>
  <c r="N51" i="52"/>
  <c r="L52" i="52" a="1"/>
  <c r="L52" i="52" s="1"/>
  <c r="M52" i="52" a="1"/>
  <c r="M52" i="52" s="1"/>
  <c r="N52" i="52" a="1"/>
  <c r="N52" i="52" s="1"/>
  <c r="L53" i="52" a="1"/>
  <c r="L53" i="52"/>
  <c r="M53" i="52" a="1"/>
  <c r="M53" i="52" s="1"/>
  <c r="N53" i="52" a="1"/>
  <c r="N53" i="52"/>
  <c r="L54" i="52" a="1"/>
  <c r="L54" i="52"/>
  <c r="M54" i="52" a="1"/>
  <c r="M54" i="52" s="1"/>
  <c r="N54" i="52" a="1"/>
  <c r="N54" i="52"/>
  <c r="L55" i="52" a="1"/>
  <c r="L55" i="52"/>
  <c r="M55" i="52" a="1"/>
  <c r="M55" i="52" s="1"/>
  <c r="N55" i="52" a="1"/>
  <c r="N55" i="52"/>
  <c r="L56" i="52" a="1"/>
  <c r="L56" i="52" s="1"/>
  <c r="M56" i="52" a="1"/>
  <c r="M56" i="52" s="1"/>
  <c r="N56" i="52" a="1"/>
  <c r="N56" i="52" s="1"/>
  <c r="L57" i="52" a="1"/>
  <c r="L57" i="52"/>
  <c r="M57" i="52" a="1"/>
  <c r="M57" i="52" s="1"/>
  <c r="N57" i="52" a="1"/>
  <c r="N57" i="52"/>
  <c r="L58" i="52" a="1"/>
  <c r="L58" i="52"/>
  <c r="M58" i="52" a="1"/>
  <c r="M58" i="52" s="1"/>
  <c r="N58" i="52" a="1"/>
  <c r="N58" i="52"/>
  <c r="L59" i="52" a="1"/>
  <c r="L59" i="52"/>
  <c r="M59" i="52" a="1"/>
  <c r="M59" i="52" s="1"/>
  <c r="N59" i="52" a="1"/>
  <c r="N59" i="52"/>
  <c r="L60" i="52" a="1"/>
  <c r="L60" i="52" s="1"/>
  <c r="M60" i="52" a="1"/>
  <c r="M60" i="52" s="1"/>
  <c r="N60" i="52" a="1"/>
  <c r="N60" i="52" s="1"/>
  <c r="L61" i="52" a="1"/>
  <c r="L61" i="52"/>
  <c r="M61" i="52" a="1"/>
  <c r="M61" i="52" s="1"/>
  <c r="N61" i="52" a="1"/>
  <c r="N61" i="52"/>
  <c r="L62" i="52" a="1"/>
  <c r="L62" i="52"/>
  <c r="M62" i="52" a="1"/>
  <c r="M62" i="52" s="1"/>
  <c r="N62" i="52" a="1"/>
  <c r="N62" i="52"/>
  <c r="L63" i="52" a="1"/>
  <c r="L63" i="52"/>
  <c r="M63" i="52" a="1"/>
  <c r="M63" i="52" s="1"/>
  <c r="N63" i="52" a="1"/>
  <c r="N63" i="52"/>
  <c r="L64" i="52" a="1"/>
  <c r="L64" i="52" s="1"/>
  <c r="M64" i="52" a="1"/>
  <c r="M64" i="52" s="1"/>
  <c r="N64" i="52" a="1"/>
  <c r="N64" i="52" s="1"/>
  <c r="L65" i="52" a="1"/>
  <c r="L65" i="52"/>
  <c r="M65" i="52" a="1"/>
  <c r="M65" i="52" s="1"/>
  <c r="N65" i="52" a="1"/>
  <c r="N65" i="52"/>
  <c r="L66" i="52" a="1"/>
  <c r="L66" i="52"/>
  <c r="M66" i="52" a="1"/>
  <c r="M66" i="52" s="1"/>
  <c r="N66" i="52" a="1"/>
  <c r="N66" i="52"/>
  <c r="L67" i="52" a="1"/>
  <c r="L67" i="52"/>
  <c r="M67" i="52" a="1"/>
  <c r="M67" i="52" s="1"/>
  <c r="N67" i="52" a="1"/>
  <c r="N67" i="52"/>
  <c r="L68" i="52" a="1"/>
  <c r="L68" i="52" s="1"/>
  <c r="M68" i="52" a="1"/>
  <c r="M68" i="52" s="1"/>
  <c r="N68" i="52" a="1"/>
  <c r="N68" i="52" s="1"/>
  <c r="L69" i="52" a="1"/>
  <c r="L69" i="52"/>
  <c r="M69" i="52" a="1"/>
  <c r="M69" i="52" s="1"/>
  <c r="N69" i="52" a="1"/>
  <c r="N69" i="52"/>
  <c r="L70" i="52" a="1"/>
  <c r="L70" i="52"/>
  <c r="M70" i="52" a="1"/>
  <c r="M70" i="52" s="1"/>
  <c r="N70" i="52" a="1"/>
  <c r="N70" i="52"/>
  <c r="L71" i="52" a="1"/>
  <c r="L71" i="52"/>
  <c r="M71" i="52" a="1"/>
  <c r="M71" i="52" s="1"/>
  <c r="N71" i="52" a="1"/>
  <c r="N71" i="52"/>
  <c r="L72" i="52" a="1"/>
  <c r="L72" i="52" s="1"/>
  <c r="M72" i="52" a="1"/>
  <c r="M72" i="52" s="1"/>
  <c r="N72" i="52" a="1"/>
  <c r="N72" i="52" s="1"/>
  <c r="L73" i="52" a="1"/>
  <c r="L73" i="52"/>
  <c r="M73" i="52" a="1"/>
  <c r="M73" i="52" s="1"/>
  <c r="N73" i="52" a="1"/>
  <c r="N73" i="52"/>
  <c r="L74" i="52" a="1"/>
  <c r="L74" i="52"/>
  <c r="M74" i="52" a="1"/>
  <c r="M74" i="52" s="1"/>
  <c r="N74" i="52" a="1"/>
  <c r="N74" i="52"/>
  <c r="N10" i="52" a="1"/>
  <c r="N10" i="52" s="1"/>
  <c r="M10" i="52" a="1"/>
  <c r="M10" i="52"/>
  <c r="L10" i="52" a="1"/>
  <c r="L10" i="52" s="1"/>
  <c r="N6" i="52"/>
  <c r="N5" i="52"/>
  <c r="N4" i="52"/>
  <c r="N3" i="52"/>
  <c r="M5" i="52"/>
  <c r="M6" i="52"/>
  <c r="M4" i="52"/>
  <c r="M3" i="52"/>
  <c r="L6" i="52"/>
  <c r="L5" i="52"/>
  <c r="L4" i="52"/>
  <c r="L3" i="52"/>
  <c r="I11" i="52" a="1"/>
  <c r="I11" i="52" s="1"/>
  <c r="J11" i="52" a="1"/>
  <c r="J11" i="52" s="1"/>
  <c r="K11" i="52" a="1"/>
  <c r="K11" i="52" s="1"/>
  <c r="I12" i="52" a="1"/>
  <c r="I12" i="52" s="1"/>
  <c r="J12" i="52" a="1"/>
  <c r="J12" i="52"/>
  <c r="K12" i="52" a="1"/>
  <c r="K12" i="52" s="1"/>
  <c r="I13" i="52" a="1"/>
  <c r="I13" i="52"/>
  <c r="J13" i="52" a="1"/>
  <c r="J13" i="52" s="1"/>
  <c r="K13" i="52" a="1"/>
  <c r="K13" i="52"/>
  <c r="I14" i="52" a="1"/>
  <c r="I14" i="52"/>
  <c r="J14" i="52" a="1"/>
  <c r="J14" i="52" s="1"/>
  <c r="K14" i="52" a="1"/>
  <c r="K14" i="52"/>
  <c r="I15" i="52" a="1"/>
  <c r="I15" i="52" s="1"/>
  <c r="J15" i="52" a="1"/>
  <c r="J15" i="52" s="1"/>
  <c r="K15" i="52" a="1"/>
  <c r="K15" i="52" s="1"/>
  <c r="I16" i="52" a="1"/>
  <c r="I16" i="52" s="1"/>
  <c r="J16" i="52" a="1"/>
  <c r="J16" i="52"/>
  <c r="K16" i="52" a="1"/>
  <c r="K16" i="52" s="1"/>
  <c r="I17" i="52" a="1"/>
  <c r="I17" i="52"/>
  <c r="J17" i="52" a="1"/>
  <c r="J17" i="52" s="1"/>
  <c r="K17" i="52" a="1"/>
  <c r="K17" i="52"/>
  <c r="I18" i="52" a="1"/>
  <c r="I18" i="52"/>
  <c r="J18" i="52" a="1"/>
  <c r="J18" i="52" s="1"/>
  <c r="K18" i="52" a="1"/>
  <c r="K18" i="52"/>
  <c r="I19" i="52" a="1"/>
  <c r="I19" i="52" s="1"/>
  <c r="J19" i="52" a="1"/>
  <c r="J19" i="52" s="1"/>
  <c r="K19" i="52" a="1"/>
  <c r="K19" i="52" s="1"/>
  <c r="I20" i="52" a="1"/>
  <c r="I20" i="52" s="1"/>
  <c r="J20" i="52" a="1"/>
  <c r="J20" i="52"/>
  <c r="K20" i="52" a="1"/>
  <c r="K20" i="52" s="1"/>
  <c r="I21" i="52" a="1"/>
  <c r="I21" i="52"/>
  <c r="J21" i="52" a="1"/>
  <c r="J21" i="52" s="1"/>
  <c r="K21" i="52" a="1"/>
  <c r="K21" i="52"/>
  <c r="I22" i="52" a="1"/>
  <c r="I22" i="52"/>
  <c r="J22" i="52" a="1"/>
  <c r="J22" i="52" s="1"/>
  <c r="K22" i="52" a="1"/>
  <c r="K22" i="52"/>
  <c r="I23" i="52" a="1"/>
  <c r="I23" i="52" s="1"/>
  <c r="J23" i="52" a="1"/>
  <c r="J23" i="52" s="1"/>
  <c r="K23" i="52" a="1"/>
  <c r="K23" i="52" s="1"/>
  <c r="I24" i="52" a="1"/>
  <c r="I24" i="52" s="1"/>
  <c r="J24" i="52" a="1"/>
  <c r="J24" i="52"/>
  <c r="K24" i="52" a="1"/>
  <c r="K24" i="52" s="1"/>
  <c r="I25" i="52" a="1"/>
  <c r="I25" i="52"/>
  <c r="J25" i="52" a="1"/>
  <c r="J25" i="52" s="1"/>
  <c r="K25" i="52" a="1"/>
  <c r="K25" i="52"/>
  <c r="I26" i="52" a="1"/>
  <c r="I26" i="52"/>
  <c r="J26" i="52" a="1"/>
  <c r="J26" i="52" s="1"/>
  <c r="K26" i="52" a="1"/>
  <c r="K26" i="52"/>
  <c r="I27" i="52" a="1"/>
  <c r="I27" i="52" s="1"/>
  <c r="J27" i="52" a="1"/>
  <c r="J27" i="52" s="1"/>
  <c r="K27" i="52" a="1"/>
  <c r="K27" i="52" s="1"/>
  <c r="I28" i="52" a="1"/>
  <c r="I28" i="52" s="1"/>
  <c r="J28" i="52" a="1"/>
  <c r="J28" i="52"/>
  <c r="K28" i="52" a="1"/>
  <c r="K28" i="52" s="1"/>
  <c r="I29" i="52" a="1"/>
  <c r="I29" i="52"/>
  <c r="J29" i="52" a="1"/>
  <c r="J29" i="52" s="1"/>
  <c r="K29" i="52" a="1"/>
  <c r="K29" i="52"/>
  <c r="I30" i="52" a="1"/>
  <c r="I30" i="52"/>
  <c r="J30" i="52" a="1"/>
  <c r="J30" i="52" s="1"/>
  <c r="K30" i="52" a="1"/>
  <c r="K30" i="52"/>
  <c r="I31" i="52" a="1"/>
  <c r="I31" i="52" s="1"/>
  <c r="J31" i="52" a="1"/>
  <c r="J31" i="52" s="1"/>
  <c r="K31" i="52" a="1"/>
  <c r="K31" i="52" s="1"/>
  <c r="I32" i="52" a="1"/>
  <c r="I32" i="52" s="1"/>
  <c r="J32" i="52" a="1"/>
  <c r="J32" i="52"/>
  <c r="K32" i="52" a="1"/>
  <c r="K32" i="52" s="1"/>
  <c r="I33" i="52" a="1"/>
  <c r="I33" i="52"/>
  <c r="J33" i="52" a="1"/>
  <c r="J33" i="52" s="1"/>
  <c r="K33" i="52" a="1"/>
  <c r="K33" i="52"/>
  <c r="I34" i="52" a="1"/>
  <c r="I34" i="52"/>
  <c r="J34" i="52" a="1"/>
  <c r="J34" i="52" s="1"/>
  <c r="K34" i="52" a="1"/>
  <c r="K34" i="52"/>
  <c r="I35" i="52" a="1"/>
  <c r="I35" i="52" s="1"/>
  <c r="J35" i="52" a="1"/>
  <c r="J35" i="52" s="1"/>
  <c r="K35" i="52" a="1"/>
  <c r="K35" i="52" s="1"/>
  <c r="I36" i="52" a="1"/>
  <c r="I36" i="52" s="1"/>
  <c r="J36" i="52" a="1"/>
  <c r="J36" i="52"/>
  <c r="K36" i="52" a="1"/>
  <c r="K36" i="52" s="1"/>
  <c r="I37" i="52" a="1"/>
  <c r="I37" i="52"/>
  <c r="J37" i="52" a="1"/>
  <c r="J37" i="52" s="1"/>
  <c r="K37" i="52" a="1"/>
  <c r="K37" i="52"/>
  <c r="I38" i="52" a="1"/>
  <c r="I38" i="52"/>
  <c r="J38" i="52" a="1"/>
  <c r="J38" i="52" s="1"/>
  <c r="K38" i="52" a="1"/>
  <c r="K38" i="52"/>
  <c r="I39" i="52" a="1"/>
  <c r="I39" i="52" s="1"/>
  <c r="J39" i="52" a="1"/>
  <c r="J39" i="52" s="1"/>
  <c r="K39" i="52" a="1"/>
  <c r="K39" i="52" s="1"/>
  <c r="I40" i="52" a="1"/>
  <c r="I40" i="52" s="1"/>
  <c r="J40" i="52" a="1"/>
  <c r="J40" i="52"/>
  <c r="K40" i="52" a="1"/>
  <c r="K40" i="52" s="1"/>
  <c r="I41" i="52" a="1"/>
  <c r="I41" i="52"/>
  <c r="J41" i="52" a="1"/>
  <c r="J41" i="52" s="1"/>
  <c r="K41" i="52" a="1"/>
  <c r="K41" i="52"/>
  <c r="I42" i="52" a="1"/>
  <c r="I42" i="52"/>
  <c r="J42" i="52" a="1"/>
  <c r="J42" i="52" s="1"/>
  <c r="K42" i="52" a="1"/>
  <c r="K42" i="52"/>
  <c r="I43" i="52" a="1"/>
  <c r="I43" i="52" s="1"/>
  <c r="J43" i="52" a="1"/>
  <c r="J43" i="52" s="1"/>
  <c r="K43" i="52" a="1"/>
  <c r="K43" i="52" s="1"/>
  <c r="I44" i="52" a="1"/>
  <c r="I44" i="52" s="1"/>
  <c r="J44" i="52" a="1"/>
  <c r="J44" i="52"/>
  <c r="K44" i="52" a="1"/>
  <c r="K44" i="52" s="1"/>
  <c r="I45" i="52" a="1"/>
  <c r="I45" i="52"/>
  <c r="J45" i="52" a="1"/>
  <c r="J45" i="52" s="1"/>
  <c r="K45" i="52" a="1"/>
  <c r="K45" i="52"/>
  <c r="I46" i="52" a="1"/>
  <c r="I46" i="52"/>
  <c r="J46" i="52" a="1"/>
  <c r="J46" i="52" s="1"/>
  <c r="K46" i="52" a="1"/>
  <c r="K46" i="52"/>
  <c r="I47" i="52" a="1"/>
  <c r="I47" i="52" s="1"/>
  <c r="J47" i="52" a="1"/>
  <c r="J47" i="52" s="1"/>
  <c r="K47" i="52" a="1"/>
  <c r="K47" i="52" s="1"/>
  <c r="I48" i="52" a="1"/>
  <c r="I48" i="52" s="1"/>
  <c r="J48" i="52" a="1"/>
  <c r="J48" i="52"/>
  <c r="K48" i="52" a="1"/>
  <c r="K48" i="52" s="1"/>
  <c r="I49" i="52" a="1"/>
  <c r="I49" i="52"/>
  <c r="J49" i="52" a="1"/>
  <c r="J49" i="52" s="1"/>
  <c r="K49" i="52" a="1"/>
  <c r="K49" i="52"/>
  <c r="I50" i="52" a="1"/>
  <c r="I50" i="52"/>
  <c r="J50" i="52" a="1"/>
  <c r="J50" i="52" s="1"/>
  <c r="K50" i="52" a="1"/>
  <c r="K50" i="52"/>
  <c r="I51" i="52" a="1"/>
  <c r="I51" i="52" s="1"/>
  <c r="J51" i="52" a="1"/>
  <c r="J51" i="52" s="1"/>
  <c r="K51" i="52" a="1"/>
  <c r="K51" i="52" s="1"/>
  <c r="I52" i="52" a="1"/>
  <c r="I52" i="52" s="1"/>
  <c r="J52" i="52" a="1"/>
  <c r="J52" i="52"/>
  <c r="K52" i="52" a="1"/>
  <c r="K52" i="52" s="1"/>
  <c r="I53" i="52" a="1"/>
  <c r="I53" i="52"/>
  <c r="J53" i="52" a="1"/>
  <c r="J53" i="52" s="1"/>
  <c r="K53" i="52" a="1"/>
  <c r="K53" i="52"/>
  <c r="I54" i="52" a="1"/>
  <c r="I54" i="52"/>
  <c r="J54" i="52" a="1"/>
  <c r="J54" i="52" s="1"/>
  <c r="K54" i="52" a="1"/>
  <c r="K54" i="52"/>
  <c r="I55" i="52" a="1"/>
  <c r="I55" i="52" s="1"/>
  <c r="J55" i="52" a="1"/>
  <c r="J55" i="52" s="1"/>
  <c r="K55" i="52" a="1"/>
  <c r="K55" i="52" s="1"/>
  <c r="I56" i="52" a="1"/>
  <c r="I56" i="52" s="1"/>
  <c r="J56" i="52" a="1"/>
  <c r="J56" i="52"/>
  <c r="K56" i="52" a="1"/>
  <c r="K56" i="52" s="1"/>
  <c r="I57" i="52" a="1"/>
  <c r="I57" i="52"/>
  <c r="J57" i="52" a="1"/>
  <c r="J57" i="52" s="1"/>
  <c r="K57" i="52" a="1"/>
  <c r="K57" i="52"/>
  <c r="I58" i="52" a="1"/>
  <c r="I58" i="52"/>
  <c r="J58" i="52" a="1"/>
  <c r="J58" i="52" s="1"/>
  <c r="K58" i="52" a="1"/>
  <c r="K58" i="52"/>
  <c r="I59" i="52" a="1"/>
  <c r="I59" i="52" s="1"/>
  <c r="J59" i="52" a="1"/>
  <c r="J59" i="52" s="1"/>
  <c r="K59" i="52" a="1"/>
  <c r="K59" i="52" s="1"/>
  <c r="I60" i="52" a="1"/>
  <c r="I60" i="52" s="1"/>
  <c r="J60" i="52" a="1"/>
  <c r="J60" i="52"/>
  <c r="K60" i="52" a="1"/>
  <c r="K60" i="52" s="1"/>
  <c r="I61" i="52" a="1"/>
  <c r="I61" i="52"/>
  <c r="J61" i="52" a="1"/>
  <c r="J61" i="52" s="1"/>
  <c r="K61" i="52" a="1"/>
  <c r="K61" i="52"/>
  <c r="I62" i="52" a="1"/>
  <c r="I62" i="52"/>
  <c r="J62" i="52" a="1"/>
  <c r="J62" i="52" s="1"/>
  <c r="K62" i="52" a="1"/>
  <c r="K62" i="52"/>
  <c r="I63" i="52" a="1"/>
  <c r="I63" i="52" s="1"/>
  <c r="J63" i="52" a="1"/>
  <c r="J63" i="52" s="1"/>
  <c r="K63" i="52" a="1"/>
  <c r="K63" i="52" s="1"/>
  <c r="K10" i="52" a="1"/>
  <c r="K10" i="52" s="1"/>
  <c r="J10" i="52" a="1"/>
  <c r="J10" i="52" s="1"/>
  <c r="I10" i="52" a="1"/>
  <c r="I10" i="52" s="1"/>
  <c r="K6" i="52"/>
  <c r="K5" i="52"/>
  <c r="K4" i="52"/>
  <c r="K3" i="52"/>
  <c r="J5" i="52"/>
  <c r="J6" i="52"/>
  <c r="J4" i="52"/>
  <c r="J3" i="52"/>
  <c r="I6" i="52"/>
  <c r="I5" i="52"/>
  <c r="I4" i="52"/>
  <c r="I3" i="52"/>
  <c r="C11" i="52" a="1"/>
  <c r="C11" i="52"/>
  <c r="D11" i="52" a="1"/>
  <c r="D11" i="52" s="1"/>
  <c r="E11" i="52" a="1"/>
  <c r="E11" i="52" s="1"/>
  <c r="C12" i="52" a="1"/>
  <c r="C12" i="52" s="1"/>
  <c r="D12" i="52" a="1"/>
  <c r="D12" i="52" s="1"/>
  <c r="E12" i="52" a="1"/>
  <c r="E12" i="52" s="1"/>
  <c r="C13" i="52" a="1"/>
  <c r="C13" i="52"/>
  <c r="D13" i="52" a="1"/>
  <c r="D13" i="52"/>
  <c r="E13" i="52" a="1"/>
  <c r="E13" i="52"/>
  <c r="C14" i="52" a="1"/>
  <c r="C14" i="52"/>
  <c r="D14" i="52" a="1"/>
  <c r="D14" i="52"/>
  <c r="E14" i="52" a="1"/>
  <c r="E14" i="52"/>
  <c r="C15" i="52" a="1"/>
  <c r="C15" i="52"/>
  <c r="D15" i="52" a="1"/>
  <c r="D15" i="52" s="1"/>
  <c r="E15" i="52" a="1"/>
  <c r="E15" i="52" s="1"/>
  <c r="C16" i="52" a="1"/>
  <c r="C16" i="52" s="1"/>
  <c r="D16" i="52" a="1"/>
  <c r="D16" i="52" s="1"/>
  <c r="E16" i="52" a="1"/>
  <c r="E16" i="52" s="1"/>
  <c r="C17" i="52" a="1"/>
  <c r="C17" i="52"/>
  <c r="D17" i="52" a="1"/>
  <c r="D17" i="52"/>
  <c r="E17" i="52" a="1"/>
  <c r="E17" i="52"/>
  <c r="C18" i="52" a="1"/>
  <c r="C18" i="52"/>
  <c r="D18" i="52" a="1"/>
  <c r="D18" i="52"/>
  <c r="E18" i="52" a="1"/>
  <c r="E18" i="52"/>
  <c r="C19" i="52" a="1"/>
  <c r="C19" i="52"/>
  <c r="D19" i="52" a="1"/>
  <c r="D19" i="52" s="1"/>
  <c r="E19" i="52" a="1"/>
  <c r="E19" i="52" s="1"/>
  <c r="C20" i="52" a="1"/>
  <c r="C20" i="52" s="1"/>
  <c r="D20" i="52" a="1"/>
  <c r="D20" i="52" s="1"/>
  <c r="E20" i="52" a="1"/>
  <c r="E20" i="52" s="1"/>
  <c r="C21" i="52" a="1"/>
  <c r="C21" i="52"/>
  <c r="D21" i="52" a="1"/>
  <c r="D21" i="52"/>
  <c r="E21" i="52" a="1"/>
  <c r="E21" i="52"/>
  <c r="C22" i="52" a="1"/>
  <c r="C22" i="52"/>
  <c r="D22" i="52" a="1"/>
  <c r="D22" i="52"/>
  <c r="E22" i="52" a="1"/>
  <c r="E22" i="52"/>
  <c r="C23" i="52" a="1"/>
  <c r="C23" i="52"/>
  <c r="D23" i="52" a="1"/>
  <c r="D23" i="52" s="1"/>
  <c r="E23" i="52" a="1"/>
  <c r="E23" i="52" s="1"/>
  <c r="C24" i="52" a="1"/>
  <c r="C24" i="52" s="1"/>
  <c r="D24" i="52" a="1"/>
  <c r="D24" i="52" s="1"/>
  <c r="E24" i="52" a="1"/>
  <c r="E24" i="52" s="1"/>
  <c r="C25" i="52" a="1"/>
  <c r="C25" i="52"/>
  <c r="D25" i="52" a="1"/>
  <c r="D25" i="52"/>
  <c r="E25" i="52" a="1"/>
  <c r="E25" i="52"/>
  <c r="C26" i="52" a="1"/>
  <c r="C26" i="52"/>
  <c r="D26" i="52" a="1"/>
  <c r="D26" i="52"/>
  <c r="E26" i="52" a="1"/>
  <c r="E26" i="52"/>
  <c r="C27" i="52" a="1"/>
  <c r="C27" i="52"/>
  <c r="D27" i="52" a="1"/>
  <c r="D27" i="52" s="1"/>
  <c r="E27" i="52" a="1"/>
  <c r="E27" i="52" s="1"/>
  <c r="C28" i="52" a="1"/>
  <c r="C28" i="52" s="1"/>
  <c r="D28" i="52" a="1"/>
  <c r="D28" i="52" s="1"/>
  <c r="E28" i="52" a="1"/>
  <c r="E28" i="52" s="1"/>
  <c r="C29" i="52" a="1"/>
  <c r="C29" i="52"/>
  <c r="D29" i="52" a="1"/>
  <c r="D29" i="52"/>
  <c r="E29" i="52" a="1"/>
  <c r="E29" i="52"/>
  <c r="C30" i="52" a="1"/>
  <c r="C30" i="52"/>
  <c r="D30" i="52" a="1"/>
  <c r="D30" i="52"/>
  <c r="E30" i="52" a="1"/>
  <c r="E30" i="52"/>
  <c r="C31" i="52" a="1"/>
  <c r="C31" i="52"/>
  <c r="D31" i="52" a="1"/>
  <c r="D31" i="52" s="1"/>
  <c r="E31" i="52" a="1"/>
  <c r="E31" i="52" s="1"/>
  <c r="C32" i="52" a="1"/>
  <c r="C32" i="52" s="1"/>
  <c r="D32" i="52" a="1"/>
  <c r="D32" i="52" s="1"/>
  <c r="E32" i="52" a="1"/>
  <c r="E32" i="52" s="1"/>
  <c r="C33" i="52" a="1"/>
  <c r="C33" i="52"/>
  <c r="D33" i="52" a="1"/>
  <c r="D33" i="52"/>
  <c r="E33" i="52" a="1"/>
  <c r="E33" i="52"/>
  <c r="C34" i="52" a="1"/>
  <c r="C34" i="52"/>
  <c r="D34" i="52" a="1"/>
  <c r="D34" i="52"/>
  <c r="E34" i="52" a="1"/>
  <c r="E34" i="52"/>
  <c r="C35" i="52" a="1"/>
  <c r="C35" i="52"/>
  <c r="D35" i="52" a="1"/>
  <c r="D35" i="52" s="1"/>
  <c r="E35" i="52" a="1"/>
  <c r="E35" i="52" s="1"/>
  <c r="C36" i="52" a="1"/>
  <c r="C36" i="52" s="1"/>
  <c r="D36" i="52" a="1"/>
  <c r="D36" i="52" s="1"/>
  <c r="E36" i="52" a="1"/>
  <c r="E36" i="52" s="1"/>
  <c r="C37" i="52" a="1"/>
  <c r="C37" i="52"/>
  <c r="D37" i="52" a="1"/>
  <c r="D37" i="52"/>
  <c r="E37" i="52" a="1"/>
  <c r="E37" i="52"/>
  <c r="C38" i="52" a="1"/>
  <c r="C38" i="52"/>
  <c r="D38" i="52" a="1"/>
  <c r="D38" i="52"/>
  <c r="E38" i="52" a="1"/>
  <c r="E38" i="52"/>
  <c r="C39" i="52" a="1"/>
  <c r="C39" i="52"/>
  <c r="D39" i="52" a="1"/>
  <c r="D39" i="52" s="1"/>
  <c r="E39" i="52" a="1"/>
  <c r="E39" i="52" s="1"/>
  <c r="C40" i="52" a="1"/>
  <c r="C40" i="52" s="1"/>
  <c r="D40" i="52" a="1"/>
  <c r="D40" i="52" s="1"/>
  <c r="E40" i="52" a="1"/>
  <c r="E40" i="52" s="1"/>
  <c r="C41" i="52" a="1"/>
  <c r="C41" i="52"/>
  <c r="D41" i="52" a="1"/>
  <c r="D41" i="52"/>
  <c r="E41" i="52" a="1"/>
  <c r="E41" i="52"/>
  <c r="C42" i="52" a="1"/>
  <c r="C42" i="52"/>
  <c r="D42" i="52" a="1"/>
  <c r="D42" i="52"/>
  <c r="E42" i="52" a="1"/>
  <c r="E42" i="52"/>
  <c r="C43" i="52" a="1"/>
  <c r="C43" i="52"/>
  <c r="D43" i="52" a="1"/>
  <c r="D43" i="52" s="1"/>
  <c r="E43" i="52" a="1"/>
  <c r="E43" i="52" s="1"/>
  <c r="C44" i="52" a="1"/>
  <c r="C44" i="52" s="1"/>
  <c r="D44" i="52" a="1"/>
  <c r="D44" i="52" s="1"/>
  <c r="E44" i="52" a="1"/>
  <c r="E44" i="52" s="1"/>
  <c r="C45" i="52" a="1"/>
  <c r="C45" i="52"/>
  <c r="D45" i="52" a="1"/>
  <c r="D45" i="52"/>
  <c r="E45" i="52" a="1"/>
  <c r="E45" i="52"/>
  <c r="C46" i="52" a="1"/>
  <c r="C46" i="52"/>
  <c r="D46" i="52" a="1"/>
  <c r="D46" i="52"/>
  <c r="E46" i="52" a="1"/>
  <c r="E46" i="52"/>
  <c r="C47" i="52" a="1"/>
  <c r="C47" i="52"/>
  <c r="D47" i="52" a="1"/>
  <c r="D47" i="52" s="1"/>
  <c r="E47" i="52" a="1"/>
  <c r="E47" i="52" s="1"/>
  <c r="C48" i="52" a="1"/>
  <c r="C48" i="52" s="1"/>
  <c r="D48" i="52" a="1"/>
  <c r="D48" i="52" s="1"/>
  <c r="E48" i="52" a="1"/>
  <c r="E48" i="52" s="1"/>
  <c r="C49" i="52" a="1"/>
  <c r="C49" i="52"/>
  <c r="D49" i="52" a="1"/>
  <c r="D49" i="52"/>
  <c r="E49" i="52" a="1"/>
  <c r="E49" i="52"/>
  <c r="C50" i="52" a="1"/>
  <c r="C50" i="52"/>
  <c r="D50" i="52" a="1"/>
  <c r="D50" i="52"/>
  <c r="E50" i="52" a="1"/>
  <c r="E50" i="52"/>
  <c r="C51" i="52" a="1"/>
  <c r="C51" i="52"/>
  <c r="D51" i="52" a="1"/>
  <c r="D51" i="52" s="1"/>
  <c r="E51" i="52" a="1"/>
  <c r="E51" i="52" s="1"/>
  <c r="C52" i="52" a="1"/>
  <c r="C52" i="52" s="1"/>
  <c r="D52" i="52" a="1"/>
  <c r="D52" i="52" s="1"/>
  <c r="E52" i="52" a="1"/>
  <c r="E52" i="52" s="1"/>
  <c r="C53" i="52" a="1"/>
  <c r="C53" i="52"/>
  <c r="D53" i="52" a="1"/>
  <c r="D53" i="52"/>
  <c r="E53" i="52" a="1"/>
  <c r="E53" i="52"/>
  <c r="C54" i="52" a="1"/>
  <c r="C54" i="52"/>
  <c r="D54" i="52" a="1"/>
  <c r="D54" i="52"/>
  <c r="E54" i="52" a="1"/>
  <c r="E54" i="52"/>
  <c r="C55" i="52" a="1"/>
  <c r="C55" i="52"/>
  <c r="D55" i="52" a="1"/>
  <c r="D55" i="52" s="1"/>
  <c r="E55" i="52" a="1"/>
  <c r="E55" i="52" s="1"/>
  <c r="C56" i="52" a="1"/>
  <c r="C56" i="52" s="1"/>
  <c r="D56" i="52" a="1"/>
  <c r="D56" i="52" s="1"/>
  <c r="E56" i="52" a="1"/>
  <c r="E56" i="52" s="1"/>
  <c r="C57" i="52" a="1"/>
  <c r="C57" i="52"/>
  <c r="D57" i="52" a="1"/>
  <c r="D57" i="52"/>
  <c r="E57" i="52" a="1"/>
  <c r="E57" i="52"/>
  <c r="C58" i="52" a="1"/>
  <c r="C58" i="52"/>
  <c r="D58" i="52" a="1"/>
  <c r="D58" i="52"/>
  <c r="E58" i="52" a="1"/>
  <c r="E58" i="52"/>
  <c r="C59" i="52" a="1"/>
  <c r="C59" i="52"/>
  <c r="D59" i="52" a="1"/>
  <c r="D59" i="52" s="1"/>
  <c r="E59" i="52" a="1"/>
  <c r="E59" i="52" s="1"/>
  <c r="C60" i="52" a="1"/>
  <c r="C60" i="52" s="1"/>
  <c r="D60" i="52" a="1"/>
  <c r="D60" i="52" s="1"/>
  <c r="E60" i="52" a="1"/>
  <c r="E60" i="52" s="1"/>
  <c r="C61" i="52" a="1"/>
  <c r="C61" i="52"/>
  <c r="D61" i="52" a="1"/>
  <c r="D61" i="52"/>
  <c r="E61" i="52" a="1"/>
  <c r="E61" i="52"/>
  <c r="C62" i="52" a="1"/>
  <c r="C62" i="52"/>
  <c r="D62" i="52" a="1"/>
  <c r="D62" i="52"/>
  <c r="E62" i="52" a="1"/>
  <c r="E62" i="52"/>
  <c r="C63" i="52" a="1"/>
  <c r="C63" i="52"/>
  <c r="D63" i="52" a="1"/>
  <c r="D63" i="52" s="1"/>
  <c r="E63" i="52" a="1"/>
  <c r="E63" i="52" s="1"/>
  <c r="C64" i="52" a="1"/>
  <c r="C64" i="52" s="1"/>
  <c r="D64" i="52" a="1"/>
  <c r="D64" i="52" s="1"/>
  <c r="E64" i="52" a="1"/>
  <c r="E64" i="52" s="1"/>
  <c r="C65" i="52" a="1"/>
  <c r="C65" i="52"/>
  <c r="D65" i="52" a="1"/>
  <c r="D65" i="52"/>
  <c r="E65" i="52" a="1"/>
  <c r="E65" i="52"/>
  <c r="C66" i="52" a="1"/>
  <c r="C66" i="52"/>
  <c r="D66" i="52" a="1"/>
  <c r="D66" i="52"/>
  <c r="E66" i="52" a="1"/>
  <c r="E66" i="52"/>
  <c r="C67" i="52" a="1"/>
  <c r="C67" i="52"/>
  <c r="D67" i="52" a="1"/>
  <c r="D67" i="52" s="1"/>
  <c r="E67" i="52" a="1"/>
  <c r="E67" i="52" s="1"/>
  <c r="C68" i="52" a="1"/>
  <c r="C68" i="52" s="1"/>
  <c r="D68" i="52" a="1"/>
  <c r="D68" i="52" s="1"/>
  <c r="E68" i="52" a="1"/>
  <c r="E68" i="52" s="1"/>
  <c r="C69" i="52" a="1"/>
  <c r="C69" i="52"/>
  <c r="D69" i="52" a="1"/>
  <c r="D69" i="52"/>
  <c r="E69" i="52" a="1"/>
  <c r="E69" i="52"/>
  <c r="C70" i="52" a="1"/>
  <c r="C70" i="52"/>
  <c r="D70" i="52" a="1"/>
  <c r="D70" i="52"/>
  <c r="E70" i="52" a="1"/>
  <c r="E70" i="52"/>
  <c r="C71" i="52" a="1"/>
  <c r="C71" i="52"/>
  <c r="D71" i="52" a="1"/>
  <c r="D71" i="52" s="1"/>
  <c r="E71" i="52" a="1"/>
  <c r="E71" i="52" s="1"/>
  <c r="C72" i="52" a="1"/>
  <c r="C72" i="52" s="1"/>
  <c r="D72" i="52" a="1"/>
  <c r="D72" i="52" s="1"/>
  <c r="E72" i="52" a="1"/>
  <c r="E72" i="52" s="1"/>
  <c r="C73" i="52" a="1"/>
  <c r="C73" i="52"/>
  <c r="D73" i="52" a="1"/>
  <c r="D73" i="52"/>
  <c r="E73" i="52" a="1"/>
  <c r="E73" i="52"/>
  <c r="C74" i="52" a="1"/>
  <c r="C74" i="52"/>
  <c r="D74" i="52" a="1"/>
  <c r="D74" i="52"/>
  <c r="E74" i="52" a="1"/>
  <c r="E74" i="52"/>
  <c r="C75" i="52" a="1"/>
  <c r="C75" i="52"/>
  <c r="D75" i="52" a="1"/>
  <c r="D75" i="52" s="1"/>
  <c r="E75" i="52" a="1"/>
  <c r="E75" i="52" s="1"/>
  <c r="C76" i="52" a="1"/>
  <c r="C76" i="52" s="1"/>
  <c r="D76" i="52" a="1"/>
  <c r="D76" i="52" s="1"/>
  <c r="E76" i="52" a="1"/>
  <c r="E76" i="52" s="1"/>
  <c r="C77" i="52" a="1"/>
  <c r="C77" i="52"/>
  <c r="D77" i="52" a="1"/>
  <c r="D77" i="52"/>
  <c r="E77" i="52" a="1"/>
  <c r="E77" i="52"/>
  <c r="C78" i="52" a="1"/>
  <c r="C78" i="52"/>
  <c r="D78" i="52" a="1"/>
  <c r="D78" i="52"/>
  <c r="E78" i="52" a="1"/>
  <c r="E78" i="52"/>
  <c r="C79" i="52" a="1"/>
  <c r="C79" i="52"/>
  <c r="D79" i="52" a="1"/>
  <c r="D79" i="52" s="1"/>
  <c r="E79" i="52" a="1"/>
  <c r="E79" i="52" s="1"/>
  <c r="C80" i="52" a="1"/>
  <c r="C80" i="52" s="1"/>
  <c r="D80" i="52" a="1"/>
  <c r="D80" i="52" s="1"/>
  <c r="E80" i="52" a="1"/>
  <c r="E80" i="52" s="1"/>
  <c r="C81" i="52" a="1"/>
  <c r="C81" i="52"/>
  <c r="D81" i="52" a="1"/>
  <c r="D81" i="52"/>
  <c r="E81" i="52" a="1"/>
  <c r="E81" i="52"/>
  <c r="C82" i="52" a="1"/>
  <c r="C82" i="52"/>
  <c r="D82" i="52" a="1"/>
  <c r="D82" i="52"/>
  <c r="E82" i="52" a="1"/>
  <c r="E82" i="52"/>
  <c r="C83" i="52" a="1"/>
  <c r="C83" i="52"/>
  <c r="D83" i="52" a="1"/>
  <c r="D83" i="52" s="1"/>
  <c r="E83" i="52" a="1"/>
  <c r="E83" i="52" s="1"/>
  <c r="C84" i="52" a="1"/>
  <c r="C84" i="52" s="1"/>
  <c r="D84" i="52" a="1"/>
  <c r="D84" i="52" s="1"/>
  <c r="E84" i="52" a="1"/>
  <c r="E84" i="52" s="1"/>
  <c r="C85" i="52" a="1"/>
  <c r="C85" i="52"/>
  <c r="D85" i="52" a="1"/>
  <c r="D85" i="52"/>
  <c r="E85" i="52" a="1"/>
  <c r="E85" i="52"/>
  <c r="C86" i="52" a="1"/>
  <c r="C86" i="52"/>
  <c r="D86" i="52" a="1"/>
  <c r="D86" i="52"/>
  <c r="E86" i="52" a="1"/>
  <c r="E86" i="52"/>
  <c r="C87" i="52" a="1"/>
  <c r="C87" i="52"/>
  <c r="D87" i="52" a="1"/>
  <c r="D87" i="52" s="1"/>
  <c r="E87" i="52" a="1"/>
  <c r="E87" i="52" s="1"/>
  <c r="C88" i="52" a="1"/>
  <c r="C88" i="52" s="1"/>
  <c r="D88" i="52" a="1"/>
  <c r="D88" i="52" s="1"/>
  <c r="E88" i="52" a="1"/>
  <c r="E88" i="52" s="1"/>
  <c r="C89" i="52" a="1"/>
  <c r="C89" i="52"/>
  <c r="D89" i="52" a="1"/>
  <c r="D89" i="52"/>
  <c r="E89" i="52" a="1"/>
  <c r="E89" i="52"/>
  <c r="C90" i="52" a="1"/>
  <c r="C90" i="52"/>
  <c r="D90" i="52" a="1"/>
  <c r="D90" i="52"/>
  <c r="E90" i="52" a="1"/>
  <c r="E90" i="52"/>
  <c r="C91" i="52" a="1"/>
  <c r="C91" i="52"/>
  <c r="D91" i="52" a="1"/>
  <c r="D91" i="52" s="1"/>
  <c r="E91" i="52" a="1"/>
  <c r="E91" i="52" s="1"/>
  <c r="C92" i="52" a="1"/>
  <c r="C92" i="52" s="1"/>
  <c r="D92" i="52" a="1"/>
  <c r="D92" i="52" s="1"/>
  <c r="E92" i="52" a="1"/>
  <c r="E92" i="52" s="1"/>
  <c r="C93" i="52" a="1"/>
  <c r="C93" i="52"/>
  <c r="D93" i="52" a="1"/>
  <c r="D93" i="52"/>
  <c r="E93" i="52" a="1"/>
  <c r="E93" i="52"/>
  <c r="C94" i="52" a="1"/>
  <c r="C94" i="52"/>
  <c r="D94" i="52" a="1"/>
  <c r="D94" i="52"/>
  <c r="E94" i="52" a="1"/>
  <c r="E94" i="52"/>
  <c r="C95" i="52" a="1"/>
  <c r="C95" i="52"/>
  <c r="D95" i="52" a="1"/>
  <c r="D95" i="52" s="1"/>
  <c r="E95" i="52" a="1"/>
  <c r="E95" i="52" s="1"/>
  <c r="C96" i="52" a="1"/>
  <c r="C96" i="52" s="1"/>
  <c r="D96" i="52" a="1"/>
  <c r="D96" i="52" s="1"/>
  <c r="E96" i="52" a="1"/>
  <c r="E96" i="52" s="1"/>
  <c r="C97" i="52" a="1"/>
  <c r="C97" i="52"/>
  <c r="D97" i="52" a="1"/>
  <c r="D97" i="52"/>
  <c r="E97" i="52" a="1"/>
  <c r="E97" i="52"/>
  <c r="C98" i="52" a="1"/>
  <c r="C98" i="52"/>
  <c r="D98" i="52" a="1"/>
  <c r="D98" i="52"/>
  <c r="E98" i="52" a="1"/>
  <c r="E98" i="52"/>
  <c r="C99" i="52" a="1"/>
  <c r="C99" i="52"/>
  <c r="D99" i="52" a="1"/>
  <c r="D99" i="52" s="1"/>
  <c r="E99" i="52" a="1"/>
  <c r="E99" i="52" s="1"/>
  <c r="C100" i="52" a="1"/>
  <c r="C100" i="52" s="1"/>
  <c r="D100" i="52" a="1"/>
  <c r="D100" i="52" s="1"/>
  <c r="E100" i="52" a="1"/>
  <c r="E100" i="52" s="1"/>
  <c r="C101" i="52" a="1"/>
  <c r="C101" i="52"/>
  <c r="D101" i="52" a="1"/>
  <c r="D101" i="52"/>
  <c r="E101" i="52" a="1"/>
  <c r="E101" i="52"/>
  <c r="C102" i="52" a="1"/>
  <c r="C102" i="52"/>
  <c r="D102" i="52" a="1"/>
  <c r="D102" i="52"/>
  <c r="E102" i="52" a="1"/>
  <c r="E102" i="52"/>
  <c r="C103" i="52" a="1"/>
  <c r="C103" i="52"/>
  <c r="D103" i="52" a="1"/>
  <c r="D103" i="52" s="1"/>
  <c r="E103" i="52" a="1"/>
  <c r="E103" i="52" s="1"/>
  <c r="C104" i="52" a="1"/>
  <c r="C104" i="52" s="1"/>
  <c r="D104" i="52" a="1"/>
  <c r="D104" i="52" s="1"/>
  <c r="E104" i="52" a="1"/>
  <c r="E104" i="52" s="1"/>
  <c r="C105" i="52" a="1"/>
  <c r="C105" i="52"/>
  <c r="D105" i="52" a="1"/>
  <c r="D105" i="52"/>
  <c r="E105" i="52" a="1"/>
  <c r="E105" i="52"/>
  <c r="C106" i="52" a="1"/>
  <c r="C106" i="52"/>
  <c r="D106" i="52" a="1"/>
  <c r="D106" i="52"/>
  <c r="E106" i="52" a="1"/>
  <c r="E106" i="52"/>
  <c r="C107" i="52" a="1"/>
  <c r="C107" i="52"/>
  <c r="D107" i="52" a="1"/>
  <c r="D107" i="52" s="1"/>
  <c r="E107" i="52" a="1"/>
  <c r="E107" i="52" s="1"/>
  <c r="C108" i="52" a="1"/>
  <c r="C108" i="52" s="1"/>
  <c r="D108" i="52" a="1"/>
  <c r="D108" i="52" s="1"/>
  <c r="E108" i="52" a="1"/>
  <c r="E108" i="52" s="1"/>
  <c r="C109" i="52" a="1"/>
  <c r="C109" i="52"/>
  <c r="D109" i="52" a="1"/>
  <c r="D109" i="52"/>
  <c r="E109" i="52" a="1"/>
  <c r="E109" i="52"/>
  <c r="C110" i="52" a="1"/>
  <c r="C110" i="52"/>
  <c r="D110" i="52" a="1"/>
  <c r="D110" i="52"/>
  <c r="E110" i="52" a="1"/>
  <c r="E110" i="52"/>
  <c r="C111" i="52" a="1"/>
  <c r="C111" i="52"/>
  <c r="D111" i="52" a="1"/>
  <c r="D111" i="52" s="1"/>
  <c r="E111" i="52" a="1"/>
  <c r="E111" i="52" s="1"/>
  <c r="C112" i="52" a="1"/>
  <c r="C112" i="52" s="1"/>
  <c r="D112" i="52" a="1"/>
  <c r="D112" i="52" s="1"/>
  <c r="E112" i="52" a="1"/>
  <c r="E112" i="52" s="1"/>
  <c r="C113" i="52" a="1"/>
  <c r="C113" i="52"/>
  <c r="D113" i="52" a="1"/>
  <c r="D113" i="52"/>
  <c r="E113" i="52" a="1"/>
  <c r="E113" i="52"/>
  <c r="C114" i="52" a="1"/>
  <c r="C114" i="52"/>
  <c r="D114" i="52" a="1"/>
  <c r="D114" i="52"/>
  <c r="E114" i="52" a="1"/>
  <c r="E114" i="52"/>
  <c r="C115" i="52" a="1"/>
  <c r="C115" i="52"/>
  <c r="D115" i="52" a="1"/>
  <c r="D115" i="52" s="1"/>
  <c r="E115" i="52" a="1"/>
  <c r="E115" i="52" s="1"/>
  <c r="C116" i="52" a="1"/>
  <c r="C116" i="52" s="1"/>
  <c r="D116" i="52" a="1"/>
  <c r="D116" i="52" s="1"/>
  <c r="E116" i="52" a="1"/>
  <c r="E116" i="52" s="1"/>
  <c r="C117" i="52" a="1"/>
  <c r="C117" i="52"/>
  <c r="D117" i="52" a="1"/>
  <c r="D117" i="52"/>
  <c r="E117" i="52" a="1"/>
  <c r="E117" i="52"/>
  <c r="C118" i="52" a="1"/>
  <c r="C118" i="52"/>
  <c r="D118" i="52" a="1"/>
  <c r="D118" i="52"/>
  <c r="E118" i="52" a="1"/>
  <c r="E118" i="52"/>
  <c r="C119" i="52" a="1"/>
  <c r="C119" i="52"/>
  <c r="D119" i="52" a="1"/>
  <c r="D119" i="52" s="1"/>
  <c r="E119" i="52" a="1"/>
  <c r="E119" i="52" s="1"/>
  <c r="C120" i="52" a="1"/>
  <c r="C120" i="52" s="1"/>
  <c r="D120" i="52" a="1"/>
  <c r="D120" i="52" s="1"/>
  <c r="E120" i="52" a="1"/>
  <c r="E120" i="52" s="1"/>
  <c r="E10" i="52" a="1"/>
  <c r="E10" i="52"/>
  <c r="D10" i="52" a="1"/>
  <c r="D10" i="52"/>
  <c r="C10" i="52" a="1"/>
  <c r="C10" i="52"/>
  <c r="Q12" i="53" a="1"/>
  <c r="Q12" i="53"/>
  <c r="P12" i="53" a="1"/>
  <c r="P12" i="53"/>
  <c r="O12" i="53" a="1"/>
  <c r="O12" i="53" s="1"/>
  <c r="Q11" i="53"/>
  <c r="Q10" i="53"/>
  <c r="Q9" i="53"/>
  <c r="Q8" i="53"/>
  <c r="Q7" i="53"/>
  <c r="Q6" i="53"/>
  <c r="Q5" i="53"/>
  <c r="Q4" i="53"/>
  <c r="Q3" i="53"/>
  <c r="P11" i="53"/>
  <c r="P10" i="53"/>
  <c r="P9" i="53"/>
  <c r="P8" i="53"/>
  <c r="P7" i="53"/>
  <c r="P6" i="53"/>
  <c r="P5" i="53"/>
  <c r="P4" i="53"/>
  <c r="P3" i="53"/>
  <c r="O11" i="53"/>
  <c r="O10" i="53"/>
  <c r="O9" i="53"/>
  <c r="O8" i="53"/>
  <c r="O7" i="53"/>
  <c r="O6" i="53"/>
  <c r="O5" i="53"/>
  <c r="O4" i="53"/>
  <c r="O3" i="53"/>
  <c r="L13" i="53" a="1"/>
  <c r="L13" i="53"/>
  <c r="M13" i="53" a="1"/>
  <c r="M13" i="53" s="1"/>
  <c r="N13" i="53" a="1"/>
  <c r="N13" i="53" s="1"/>
  <c r="L14" i="53" a="1"/>
  <c r="L14" i="53" s="1"/>
  <c r="M14" i="53" a="1"/>
  <c r="M14" i="53"/>
  <c r="N14" i="53" a="1"/>
  <c r="N14" i="53" s="1"/>
  <c r="L15" i="53" a="1"/>
  <c r="L15" i="53"/>
  <c r="M15" i="53" a="1"/>
  <c r="M15" i="53" s="1"/>
  <c r="N15" i="53" a="1"/>
  <c r="N15" i="53"/>
  <c r="L16" i="53" a="1"/>
  <c r="L16" i="53"/>
  <c r="M16" i="53" a="1"/>
  <c r="M16" i="53"/>
  <c r="N16" i="53" a="1"/>
  <c r="N16" i="53"/>
  <c r="L17" i="53" a="1"/>
  <c r="L17" i="53"/>
  <c r="M17" i="53" a="1"/>
  <c r="M17" i="53" s="1"/>
  <c r="N17" i="53" a="1"/>
  <c r="N17" i="53" s="1"/>
  <c r="L18" i="53" a="1"/>
  <c r="L18" i="53" s="1"/>
  <c r="M18" i="53" a="1"/>
  <c r="M18" i="53"/>
  <c r="N18" i="53" a="1"/>
  <c r="N18" i="53" s="1"/>
  <c r="L19" i="53" a="1"/>
  <c r="L19" i="53"/>
  <c r="M19" i="53" a="1"/>
  <c r="M19" i="53" s="1"/>
  <c r="N19" i="53" a="1"/>
  <c r="N19" i="53"/>
  <c r="L20" i="53" a="1"/>
  <c r="L20" i="53"/>
  <c r="M20" i="53" a="1"/>
  <c r="M20" i="53"/>
  <c r="N20" i="53" a="1"/>
  <c r="N20" i="53"/>
  <c r="L21" i="53" a="1"/>
  <c r="L21" i="53"/>
  <c r="M21" i="53" a="1"/>
  <c r="M21" i="53" s="1"/>
  <c r="N21" i="53" a="1"/>
  <c r="N21" i="53" s="1"/>
  <c r="L22" i="53" a="1"/>
  <c r="L22" i="53" s="1"/>
  <c r="M22" i="53" a="1"/>
  <c r="M22" i="53"/>
  <c r="N22" i="53" a="1"/>
  <c r="N22" i="53" s="1"/>
  <c r="L23" i="53" a="1"/>
  <c r="L23" i="53"/>
  <c r="M23" i="53" a="1"/>
  <c r="M23" i="53" s="1"/>
  <c r="N23" i="53" a="1"/>
  <c r="N23" i="53"/>
  <c r="L24" i="53" a="1"/>
  <c r="L24" i="53"/>
  <c r="M24" i="53" a="1"/>
  <c r="M24" i="53"/>
  <c r="N24" i="53" a="1"/>
  <c r="N24" i="53"/>
  <c r="L25" i="53" a="1"/>
  <c r="L25" i="53"/>
  <c r="M25" i="53" a="1"/>
  <c r="M25" i="53" s="1"/>
  <c r="N25" i="53" a="1"/>
  <c r="N25" i="53" s="1"/>
  <c r="L26" i="53" a="1"/>
  <c r="L26" i="53" s="1"/>
  <c r="M26" i="53" a="1"/>
  <c r="M26" i="53"/>
  <c r="N26" i="53" a="1"/>
  <c r="N26" i="53" s="1"/>
  <c r="L27" i="53" a="1"/>
  <c r="L27" i="53"/>
  <c r="M27" i="53" a="1"/>
  <c r="M27" i="53" s="1"/>
  <c r="N27" i="53" a="1"/>
  <c r="N27" i="53"/>
  <c r="L28" i="53" a="1"/>
  <c r="L28" i="53"/>
  <c r="M28" i="53" a="1"/>
  <c r="M28" i="53"/>
  <c r="N28" i="53" a="1"/>
  <c r="N28" i="53"/>
  <c r="L29" i="53" a="1"/>
  <c r="L29" i="53"/>
  <c r="M29" i="53" a="1"/>
  <c r="M29" i="53" s="1"/>
  <c r="N29" i="53" a="1"/>
  <c r="N29" i="53" s="1"/>
  <c r="L30" i="53" a="1"/>
  <c r="L30" i="53" s="1"/>
  <c r="M30" i="53" a="1"/>
  <c r="M30" i="53"/>
  <c r="N30" i="53" a="1"/>
  <c r="N30" i="53" s="1"/>
  <c r="L31" i="53" a="1"/>
  <c r="L31" i="53"/>
  <c r="M31" i="53" a="1"/>
  <c r="M31" i="53" s="1"/>
  <c r="N31" i="53" a="1"/>
  <c r="N31" i="53"/>
  <c r="L32" i="53" a="1"/>
  <c r="L32" i="53"/>
  <c r="M32" i="53" a="1"/>
  <c r="M32" i="53"/>
  <c r="N32" i="53" a="1"/>
  <c r="N32" i="53"/>
  <c r="L33" i="53" a="1"/>
  <c r="L33" i="53"/>
  <c r="M33" i="53" a="1"/>
  <c r="M33" i="53" s="1"/>
  <c r="N33" i="53" a="1"/>
  <c r="N33" i="53" s="1"/>
  <c r="L34" i="53" a="1"/>
  <c r="L34" i="53" s="1"/>
  <c r="M34" i="53" a="1"/>
  <c r="M34" i="53"/>
  <c r="N34" i="53" a="1"/>
  <c r="N34" i="53" s="1"/>
  <c r="L35" i="53" a="1"/>
  <c r="L35" i="53"/>
  <c r="M35" i="53" a="1"/>
  <c r="M35" i="53" s="1"/>
  <c r="N35" i="53" a="1"/>
  <c r="N35" i="53"/>
  <c r="L36" i="53" a="1"/>
  <c r="L36" i="53"/>
  <c r="M36" i="53" a="1"/>
  <c r="M36" i="53"/>
  <c r="N36" i="53" a="1"/>
  <c r="N36" i="53"/>
  <c r="L37" i="53" a="1"/>
  <c r="L37" i="53"/>
  <c r="M37" i="53" a="1"/>
  <c r="M37" i="53" s="1"/>
  <c r="N37" i="53" a="1"/>
  <c r="N37" i="53" s="1"/>
  <c r="L38" i="53" a="1"/>
  <c r="L38" i="53" s="1"/>
  <c r="M38" i="53" a="1"/>
  <c r="M38" i="53"/>
  <c r="N38" i="53" a="1"/>
  <c r="N38" i="53" s="1"/>
  <c r="L39" i="53" a="1"/>
  <c r="L39" i="53"/>
  <c r="M39" i="53" a="1"/>
  <c r="M39" i="53" s="1"/>
  <c r="N39" i="53" a="1"/>
  <c r="N39" i="53"/>
  <c r="L40" i="53" a="1"/>
  <c r="L40" i="53"/>
  <c r="M40" i="53" a="1"/>
  <c r="M40" i="53"/>
  <c r="N40" i="53" a="1"/>
  <c r="N40" i="53"/>
  <c r="L41" i="53" a="1"/>
  <c r="L41" i="53"/>
  <c r="M41" i="53" a="1"/>
  <c r="M41" i="53" s="1"/>
  <c r="N41" i="53" a="1"/>
  <c r="N41" i="53" s="1"/>
  <c r="L42" i="53" a="1"/>
  <c r="L42" i="53" s="1"/>
  <c r="M42" i="53" a="1"/>
  <c r="M42" i="53"/>
  <c r="N42" i="53" a="1"/>
  <c r="N42" i="53" s="1"/>
  <c r="L43" i="53" a="1"/>
  <c r="L43" i="53"/>
  <c r="M43" i="53" a="1"/>
  <c r="M43" i="53" s="1"/>
  <c r="N43" i="53" a="1"/>
  <c r="N43" i="53"/>
  <c r="L44" i="53" a="1"/>
  <c r="L44" i="53"/>
  <c r="M44" i="53" a="1"/>
  <c r="M44" i="53"/>
  <c r="N44" i="53" a="1"/>
  <c r="N44" i="53"/>
  <c r="L45" i="53" a="1"/>
  <c r="L45" i="53"/>
  <c r="M45" i="53" a="1"/>
  <c r="M45" i="53" s="1"/>
  <c r="N45" i="53" a="1"/>
  <c r="N45" i="53" s="1"/>
  <c r="L46" i="53" a="1"/>
  <c r="L46" i="53" s="1"/>
  <c r="M46" i="53" a="1"/>
  <c r="M46" i="53"/>
  <c r="N46" i="53" a="1"/>
  <c r="N46" i="53" s="1"/>
  <c r="L47" i="53" a="1"/>
  <c r="L47" i="53"/>
  <c r="M47" i="53" a="1"/>
  <c r="M47" i="53" s="1"/>
  <c r="N47" i="53" a="1"/>
  <c r="N47" i="53"/>
  <c r="L48" i="53" a="1"/>
  <c r="L48" i="53"/>
  <c r="M48" i="53" a="1"/>
  <c r="M48" i="53"/>
  <c r="N48" i="53" a="1"/>
  <c r="N48" i="53"/>
  <c r="L49" i="53" a="1"/>
  <c r="L49" i="53"/>
  <c r="M49" i="53" a="1"/>
  <c r="M49" i="53" s="1"/>
  <c r="N49" i="53" a="1"/>
  <c r="N49" i="53" s="1"/>
  <c r="L50" i="53" a="1"/>
  <c r="L50" i="53" s="1"/>
  <c r="M50" i="53" a="1"/>
  <c r="M50" i="53" s="1"/>
  <c r="N50" i="53" a="1"/>
  <c r="N50" i="53" s="1"/>
  <c r="L51" i="53" a="1"/>
  <c r="L51" i="53"/>
  <c r="M51" i="53" a="1"/>
  <c r="M51" i="53" s="1"/>
  <c r="N51" i="53" a="1"/>
  <c r="N51" i="53"/>
  <c r="L52" i="53" a="1"/>
  <c r="L52" i="53"/>
  <c r="M52" i="53" a="1"/>
  <c r="M52" i="53"/>
  <c r="N52" i="53" a="1"/>
  <c r="N52" i="53"/>
  <c r="N12" i="53" a="1"/>
  <c r="N12" i="53"/>
  <c r="M12" i="53" a="1"/>
  <c r="M12" i="53" s="1"/>
  <c r="L12" i="53" a="1"/>
  <c r="L12" i="53"/>
  <c r="N6" i="53"/>
  <c r="N5" i="53"/>
  <c r="N4" i="53"/>
  <c r="N3" i="53"/>
  <c r="M6" i="53"/>
  <c r="M5" i="53"/>
  <c r="M4" i="53"/>
  <c r="M3" i="53"/>
  <c r="L6" i="53"/>
  <c r="L5" i="53"/>
  <c r="L4" i="53"/>
  <c r="L3" i="53"/>
  <c r="I13" i="53" a="1"/>
  <c r="I13" i="53"/>
  <c r="J13" i="53" a="1"/>
  <c r="J13" i="53"/>
  <c r="K13" i="53" a="1"/>
  <c r="K13" i="53" s="1"/>
  <c r="I14" i="53" a="1"/>
  <c r="I14" i="53" s="1"/>
  <c r="J14" i="53" a="1"/>
  <c r="J14" i="53" s="1"/>
  <c r="K14" i="53" a="1"/>
  <c r="K14" i="53" s="1"/>
  <c r="I15" i="53" a="1"/>
  <c r="I15" i="53"/>
  <c r="J15" i="53" a="1"/>
  <c r="J15" i="53"/>
  <c r="K15" i="53" a="1"/>
  <c r="K15" i="53"/>
  <c r="I16" i="53" a="1"/>
  <c r="I16" i="53"/>
  <c r="J16" i="53" a="1"/>
  <c r="J16" i="53"/>
  <c r="K16" i="53" a="1"/>
  <c r="K16" i="53" s="1"/>
  <c r="I17" i="53" a="1"/>
  <c r="I17" i="53"/>
  <c r="J17" i="53" a="1"/>
  <c r="J17" i="53"/>
  <c r="K17" i="53" a="1"/>
  <c r="K17" i="53" s="1"/>
  <c r="I18" i="53" a="1"/>
  <c r="I18" i="53" s="1"/>
  <c r="J18" i="53" a="1"/>
  <c r="J18" i="53" s="1"/>
  <c r="K18" i="53" a="1"/>
  <c r="K18" i="53" s="1"/>
  <c r="I19" i="53" a="1"/>
  <c r="I19" i="53"/>
  <c r="J19" i="53" a="1"/>
  <c r="J19" i="53"/>
  <c r="K19" i="53" a="1"/>
  <c r="K19" i="53"/>
  <c r="I20" i="53" a="1"/>
  <c r="I20" i="53"/>
  <c r="J20" i="53" a="1"/>
  <c r="J20" i="53"/>
  <c r="K20" i="53" a="1"/>
  <c r="K20" i="53" s="1"/>
  <c r="I21" i="53" a="1"/>
  <c r="I21" i="53"/>
  <c r="J21" i="53" a="1"/>
  <c r="J21" i="53"/>
  <c r="K21" i="53" a="1"/>
  <c r="K21" i="53" s="1"/>
  <c r="I22" i="53" a="1"/>
  <c r="I22" i="53" s="1"/>
  <c r="J22" i="53" a="1"/>
  <c r="J22" i="53" s="1"/>
  <c r="K22" i="53" a="1"/>
  <c r="K22" i="53" s="1"/>
  <c r="I23" i="53" a="1"/>
  <c r="I23" i="53"/>
  <c r="J23" i="53" a="1"/>
  <c r="J23" i="53"/>
  <c r="K23" i="53" a="1"/>
  <c r="K23" i="53"/>
  <c r="I24" i="53" a="1"/>
  <c r="I24" i="53"/>
  <c r="J24" i="53" a="1"/>
  <c r="J24" i="53"/>
  <c r="K24" i="53" a="1"/>
  <c r="K24" i="53" s="1"/>
  <c r="I25" i="53" a="1"/>
  <c r="I25" i="53"/>
  <c r="J25" i="53" a="1"/>
  <c r="J25" i="53"/>
  <c r="K25" i="53" a="1"/>
  <c r="K25" i="53" s="1"/>
  <c r="I26" i="53" a="1"/>
  <c r="I26" i="53" s="1"/>
  <c r="J26" i="53" a="1"/>
  <c r="J26" i="53" s="1"/>
  <c r="K26" i="53" a="1"/>
  <c r="K26" i="53" s="1"/>
  <c r="I27" i="53" a="1"/>
  <c r="I27" i="53"/>
  <c r="J27" i="53" a="1"/>
  <c r="J27" i="53"/>
  <c r="K27" i="53" a="1"/>
  <c r="K27" i="53"/>
  <c r="I28" i="53" a="1"/>
  <c r="I28" i="53"/>
  <c r="J28" i="53" a="1"/>
  <c r="J28" i="53"/>
  <c r="K28" i="53" a="1"/>
  <c r="K28" i="53" s="1"/>
  <c r="I29" i="53" a="1"/>
  <c r="I29" i="53"/>
  <c r="J29" i="53" a="1"/>
  <c r="J29" i="53"/>
  <c r="K29" i="53" a="1"/>
  <c r="K29" i="53" s="1"/>
  <c r="I30" i="53" a="1"/>
  <c r="I30" i="53" s="1"/>
  <c r="J30" i="53" a="1"/>
  <c r="J30" i="53" s="1"/>
  <c r="K30" i="53" a="1"/>
  <c r="K30" i="53" s="1"/>
  <c r="I31" i="53" a="1"/>
  <c r="I31" i="53"/>
  <c r="J31" i="53" a="1"/>
  <c r="J31" i="53"/>
  <c r="K31" i="53" a="1"/>
  <c r="K31" i="53"/>
  <c r="I32" i="53" a="1"/>
  <c r="I32" i="53"/>
  <c r="J32" i="53" a="1"/>
  <c r="J32" i="53"/>
  <c r="K32" i="53" a="1"/>
  <c r="K32" i="53" s="1"/>
  <c r="I33" i="53" a="1"/>
  <c r="I33" i="53"/>
  <c r="J33" i="53" a="1"/>
  <c r="J33" i="53"/>
  <c r="K33" i="53" a="1"/>
  <c r="K33" i="53" s="1"/>
  <c r="I34" i="53" a="1"/>
  <c r="I34" i="53" s="1"/>
  <c r="J34" i="53" a="1"/>
  <c r="J34" i="53" s="1"/>
  <c r="K34" i="53" a="1"/>
  <c r="K34" i="53" s="1"/>
  <c r="I35" i="53" a="1"/>
  <c r="I35" i="53"/>
  <c r="J35" i="53" a="1"/>
  <c r="J35" i="53"/>
  <c r="K35" i="53" a="1"/>
  <c r="K35" i="53"/>
  <c r="I36" i="53" a="1"/>
  <c r="I36" i="53"/>
  <c r="J36" i="53" a="1"/>
  <c r="J36" i="53"/>
  <c r="K36" i="53" a="1"/>
  <c r="K36" i="53" s="1"/>
  <c r="I37" i="53" a="1"/>
  <c r="I37" i="53"/>
  <c r="J37" i="53" a="1"/>
  <c r="J37" i="53"/>
  <c r="K37" i="53" a="1"/>
  <c r="K37" i="53" s="1"/>
  <c r="I38" i="53" a="1"/>
  <c r="I38" i="53" s="1"/>
  <c r="J38" i="53" a="1"/>
  <c r="J38" i="53" s="1"/>
  <c r="K38" i="53" a="1"/>
  <c r="K38" i="53" s="1"/>
  <c r="I39" i="53" a="1"/>
  <c r="I39" i="53"/>
  <c r="J39" i="53" a="1"/>
  <c r="J39" i="53"/>
  <c r="K39" i="53" a="1"/>
  <c r="K39" i="53"/>
  <c r="I40" i="53" a="1"/>
  <c r="I40" i="53"/>
  <c r="J40" i="53" a="1"/>
  <c r="J40" i="53"/>
  <c r="K40" i="53" a="1"/>
  <c r="K40" i="53" s="1"/>
  <c r="I41" i="53" a="1"/>
  <c r="I41" i="53"/>
  <c r="J41" i="53" a="1"/>
  <c r="J41" i="53"/>
  <c r="K41" i="53" a="1"/>
  <c r="K41" i="53" s="1"/>
  <c r="I42" i="53" a="1"/>
  <c r="I42" i="53" s="1"/>
  <c r="J42" i="53" a="1"/>
  <c r="J42" i="53" s="1"/>
  <c r="K42" i="53" a="1"/>
  <c r="K42" i="53" s="1"/>
  <c r="I43" i="53" a="1"/>
  <c r="I43" i="53"/>
  <c r="J43" i="53" a="1"/>
  <c r="J43" i="53"/>
  <c r="K43" i="53" a="1"/>
  <c r="K43" i="53"/>
  <c r="I44" i="53" a="1"/>
  <c r="I44" i="53"/>
  <c r="J44" i="53" a="1"/>
  <c r="J44" i="53"/>
  <c r="K44" i="53" a="1"/>
  <c r="K44" i="53" s="1"/>
  <c r="I45" i="53" a="1"/>
  <c r="I45" i="53"/>
  <c r="J45" i="53" a="1"/>
  <c r="J45" i="53"/>
  <c r="K45" i="53" a="1"/>
  <c r="K45" i="53" s="1"/>
  <c r="I46" i="53" a="1"/>
  <c r="I46" i="53" s="1"/>
  <c r="J46" i="53" a="1"/>
  <c r="J46" i="53" s="1"/>
  <c r="K46" i="53" a="1"/>
  <c r="K46" i="53" s="1"/>
  <c r="I47" i="53" a="1"/>
  <c r="I47" i="53"/>
  <c r="J47" i="53" a="1"/>
  <c r="J47" i="53"/>
  <c r="K47" i="53" a="1"/>
  <c r="K47" i="53"/>
  <c r="I48" i="53" a="1"/>
  <c r="I48" i="53"/>
  <c r="J48" i="53" a="1"/>
  <c r="J48" i="53"/>
  <c r="K48" i="53" a="1"/>
  <c r="K48" i="53" s="1"/>
  <c r="I49" i="53" a="1"/>
  <c r="I49" i="53"/>
  <c r="J49" i="53" a="1"/>
  <c r="J49" i="53"/>
  <c r="K49" i="53" a="1"/>
  <c r="K49" i="53" s="1"/>
  <c r="I50" i="53" a="1"/>
  <c r="I50" i="53" s="1"/>
  <c r="J50" i="53" a="1"/>
  <c r="J50" i="53" s="1"/>
  <c r="K50" i="53" a="1"/>
  <c r="K50" i="53" s="1"/>
  <c r="I51" i="53" a="1"/>
  <c r="I51" i="53"/>
  <c r="J51" i="53" a="1"/>
  <c r="J51" i="53"/>
  <c r="K51" i="53" a="1"/>
  <c r="K51" i="53"/>
  <c r="I52" i="53" a="1"/>
  <c r="I52" i="53"/>
  <c r="J52" i="53" a="1"/>
  <c r="J52" i="53"/>
  <c r="K52" i="53" a="1"/>
  <c r="K52" i="53" s="1"/>
  <c r="I53" i="53" a="1"/>
  <c r="I53" i="53"/>
  <c r="J53" i="53" a="1"/>
  <c r="J53" i="53"/>
  <c r="K53" i="53" a="1"/>
  <c r="K53" i="53" s="1"/>
  <c r="I54" i="53" a="1"/>
  <c r="I54" i="53" s="1"/>
  <c r="J54" i="53" a="1"/>
  <c r="J54" i="53" s="1"/>
  <c r="K54" i="53" a="1"/>
  <c r="K54" i="53" s="1"/>
  <c r="I55" i="53" a="1"/>
  <c r="I55" i="53"/>
  <c r="J55" i="53" a="1"/>
  <c r="J55" i="53"/>
  <c r="K55" i="53" a="1"/>
  <c r="K55" i="53"/>
  <c r="I56" i="53" a="1"/>
  <c r="I56" i="53"/>
  <c r="J56" i="53" a="1"/>
  <c r="J56" i="53"/>
  <c r="K56" i="53" a="1"/>
  <c r="K56" i="53" s="1"/>
  <c r="I57" i="53" a="1"/>
  <c r="I57" i="53"/>
  <c r="J57" i="53" a="1"/>
  <c r="J57" i="53"/>
  <c r="K57" i="53" a="1"/>
  <c r="K57" i="53" s="1"/>
  <c r="I58" i="53" a="1"/>
  <c r="I58" i="53" s="1"/>
  <c r="J58" i="53" a="1"/>
  <c r="J58" i="53" s="1"/>
  <c r="K58" i="53" a="1"/>
  <c r="K58" i="53" s="1"/>
  <c r="I59" i="53" a="1"/>
  <c r="I59" i="53"/>
  <c r="J59" i="53" a="1"/>
  <c r="J59" i="53"/>
  <c r="K59" i="53" a="1"/>
  <c r="K59" i="53"/>
  <c r="I60" i="53" a="1"/>
  <c r="I60" i="53"/>
  <c r="J60" i="53" a="1"/>
  <c r="J60" i="53"/>
  <c r="K60" i="53" a="1"/>
  <c r="K60" i="53" s="1"/>
  <c r="I61" i="53" a="1"/>
  <c r="I61" i="53"/>
  <c r="J61" i="53" a="1"/>
  <c r="J61" i="53"/>
  <c r="K61" i="53" a="1"/>
  <c r="K61" i="53" s="1"/>
  <c r="I62" i="53" a="1"/>
  <c r="I62" i="53" s="1"/>
  <c r="J62" i="53" a="1"/>
  <c r="J62" i="53" s="1"/>
  <c r="K62" i="53" a="1"/>
  <c r="K62" i="53" s="1"/>
  <c r="I63" i="53" a="1"/>
  <c r="I63" i="53"/>
  <c r="J63" i="53" a="1"/>
  <c r="J63" i="53"/>
  <c r="K63" i="53" a="1"/>
  <c r="K63" i="53"/>
  <c r="I64" i="53" a="1"/>
  <c r="I64" i="53"/>
  <c r="J64" i="53" a="1"/>
  <c r="J64" i="53"/>
  <c r="K64" i="53" a="1"/>
  <c r="K64" i="53" s="1"/>
  <c r="I65" i="53" a="1"/>
  <c r="I65" i="53"/>
  <c r="J65" i="53" a="1"/>
  <c r="J65" i="53"/>
  <c r="K65" i="53" a="1"/>
  <c r="K65" i="53" s="1"/>
  <c r="I66" i="53" a="1"/>
  <c r="I66" i="53" s="1"/>
  <c r="J66" i="53" a="1"/>
  <c r="J66" i="53" s="1"/>
  <c r="K66" i="53" a="1"/>
  <c r="K66" i="53" s="1"/>
  <c r="I67" i="53" a="1"/>
  <c r="I67" i="53"/>
  <c r="J67" i="53" a="1"/>
  <c r="J67" i="53"/>
  <c r="K67" i="53" a="1"/>
  <c r="K67" i="53"/>
  <c r="I68" i="53" a="1"/>
  <c r="I68" i="53"/>
  <c r="J68" i="53" a="1"/>
  <c r="J68" i="53"/>
  <c r="K68" i="53" a="1"/>
  <c r="K68" i="53" s="1"/>
  <c r="I69" i="53" a="1"/>
  <c r="I69" i="53"/>
  <c r="J69" i="53" a="1"/>
  <c r="J69" i="53"/>
  <c r="K69" i="53" a="1"/>
  <c r="K69" i="53" s="1"/>
  <c r="I70" i="53" a="1"/>
  <c r="I70" i="53" s="1"/>
  <c r="J70" i="53" a="1"/>
  <c r="J70" i="53" s="1"/>
  <c r="K70" i="53" a="1"/>
  <c r="K70" i="53" s="1"/>
  <c r="K12" i="53" a="1"/>
  <c r="K12" i="53"/>
  <c r="J12" i="53" a="1"/>
  <c r="J12" i="53"/>
  <c r="I12" i="53" a="1"/>
  <c r="I12" i="53"/>
  <c r="K6" i="53"/>
  <c r="K5" i="53"/>
  <c r="K4" i="53"/>
  <c r="K3" i="53"/>
  <c r="J6" i="53"/>
  <c r="J5" i="53"/>
  <c r="J4" i="53"/>
  <c r="J3" i="53"/>
  <c r="I6" i="53"/>
  <c r="I5" i="53"/>
  <c r="I4" i="53"/>
  <c r="I3" i="53"/>
  <c r="C13" i="53" a="1"/>
  <c r="C13" i="53" s="1"/>
  <c r="D13" i="53" a="1"/>
  <c r="D13" i="53" s="1"/>
  <c r="E13" i="53" a="1"/>
  <c r="E13" i="53" s="1"/>
  <c r="C14" i="53" a="1"/>
  <c r="C14" i="53" s="1"/>
  <c r="D14" i="53" a="1"/>
  <c r="D14" i="53"/>
  <c r="E14" i="53" a="1"/>
  <c r="E14" i="53" s="1"/>
  <c r="C15" i="53" a="1"/>
  <c r="C15" i="53" s="1"/>
  <c r="D15" i="53" a="1"/>
  <c r="D15" i="53" s="1"/>
  <c r="E15" i="53" a="1"/>
  <c r="E15" i="53"/>
  <c r="C16" i="53" a="1"/>
  <c r="C16" i="53" s="1"/>
  <c r="D16" i="53" a="1"/>
  <c r="D16" i="53" s="1"/>
  <c r="E16" i="53" a="1"/>
  <c r="E16" i="53"/>
  <c r="C17" i="53" a="1"/>
  <c r="C17" i="53" s="1"/>
  <c r="D17" i="53" a="1"/>
  <c r="D17" i="53" s="1"/>
  <c r="E17" i="53" a="1"/>
  <c r="E17" i="53"/>
  <c r="C18" i="53" a="1"/>
  <c r="C18" i="53" s="1"/>
  <c r="D18" i="53" a="1"/>
  <c r="D18" i="53" s="1"/>
  <c r="E18" i="53" a="1"/>
  <c r="E18" i="53" s="1"/>
  <c r="C19" i="53" a="1"/>
  <c r="C19" i="53" s="1"/>
  <c r="D19" i="53" a="1"/>
  <c r="D19" i="53" s="1"/>
  <c r="E19" i="53" a="1"/>
  <c r="E19" i="53" s="1"/>
  <c r="C20" i="53" a="1"/>
  <c r="C20" i="53" s="1"/>
  <c r="D20" i="53" a="1"/>
  <c r="D20" i="53" s="1"/>
  <c r="E20" i="53" a="1"/>
  <c r="E20" i="53"/>
  <c r="C21" i="53" a="1"/>
  <c r="C21" i="53" s="1"/>
  <c r="D21" i="53" a="1"/>
  <c r="D21" i="53" s="1"/>
  <c r="E21" i="53" a="1"/>
  <c r="E21" i="53" s="1"/>
  <c r="C22" i="53" a="1"/>
  <c r="C22" i="53" s="1"/>
  <c r="D22" i="53" a="1"/>
  <c r="D22" i="53" s="1"/>
  <c r="E22" i="53" a="1"/>
  <c r="E22" i="53" s="1"/>
  <c r="C23" i="53" a="1"/>
  <c r="C23" i="53"/>
  <c r="D23" i="53" a="1"/>
  <c r="D23" i="53" s="1"/>
  <c r="E23" i="53" a="1"/>
  <c r="E23" i="53" s="1"/>
  <c r="C24" i="53" a="1"/>
  <c r="C24" i="53" s="1"/>
  <c r="D24" i="53" a="1"/>
  <c r="D24" i="53" s="1"/>
  <c r="E24" i="53" a="1"/>
  <c r="E24" i="53" s="1"/>
  <c r="C25" i="53" a="1"/>
  <c r="C25" i="53" s="1"/>
  <c r="D25" i="53" a="1"/>
  <c r="D25" i="53" s="1"/>
  <c r="E25" i="53" a="1"/>
  <c r="E25" i="53" s="1"/>
  <c r="C26" i="53" a="1"/>
  <c r="C26" i="53" s="1"/>
  <c r="D26" i="53" a="1"/>
  <c r="D26" i="53" s="1"/>
  <c r="E26" i="53" a="1"/>
  <c r="E26" i="53" s="1"/>
  <c r="C27" i="53" a="1"/>
  <c r="C27" i="53" s="1"/>
  <c r="D27" i="53" a="1"/>
  <c r="D27" i="53" s="1"/>
  <c r="E27" i="53" a="1"/>
  <c r="E27" i="53"/>
  <c r="C28" i="53" a="1"/>
  <c r="C28" i="53" s="1"/>
  <c r="D28" i="53" a="1"/>
  <c r="D28" i="53" s="1"/>
  <c r="E28" i="53" a="1"/>
  <c r="E28" i="53" s="1"/>
  <c r="C29" i="53" a="1"/>
  <c r="C29" i="53" s="1"/>
  <c r="D29" i="53" a="1"/>
  <c r="D29" i="53" s="1"/>
  <c r="E29" i="53" a="1"/>
  <c r="E29" i="53" s="1"/>
  <c r="C30" i="53" a="1"/>
  <c r="C30" i="53" s="1"/>
  <c r="D30" i="53" a="1"/>
  <c r="D30" i="53"/>
  <c r="E30" i="53" a="1"/>
  <c r="E30" i="53" s="1"/>
  <c r="C31" i="53" a="1"/>
  <c r="C31" i="53" s="1"/>
  <c r="D31" i="53" a="1"/>
  <c r="D31" i="53" s="1"/>
  <c r="E31" i="53" a="1"/>
  <c r="E31" i="53"/>
  <c r="C32" i="53" a="1"/>
  <c r="C32" i="53" s="1"/>
  <c r="D32" i="53" a="1"/>
  <c r="D32" i="53" s="1"/>
  <c r="E32" i="53" a="1"/>
  <c r="E32" i="53"/>
  <c r="C33" i="53" a="1"/>
  <c r="C33" i="53" s="1"/>
  <c r="D33" i="53" a="1"/>
  <c r="D33" i="53" s="1"/>
  <c r="E33" i="53" a="1"/>
  <c r="E33" i="53"/>
  <c r="C34" i="53" a="1"/>
  <c r="C34" i="53" s="1"/>
  <c r="D34" i="53" a="1"/>
  <c r="D34" i="53" s="1"/>
  <c r="E34" i="53" a="1"/>
  <c r="E34" i="53" s="1"/>
  <c r="C35" i="53" a="1"/>
  <c r="C35" i="53" s="1"/>
  <c r="D35" i="53" a="1"/>
  <c r="D35" i="53" s="1"/>
  <c r="E35" i="53" a="1"/>
  <c r="E35" i="53"/>
  <c r="C36" i="53" a="1"/>
  <c r="C36" i="53" s="1"/>
  <c r="D36" i="53" a="1"/>
  <c r="D36" i="53" s="1"/>
  <c r="E36" i="53" a="1"/>
  <c r="E36" i="53"/>
  <c r="C37" i="53" a="1"/>
  <c r="C37" i="53" s="1"/>
  <c r="D37" i="53" a="1"/>
  <c r="D37" i="53" s="1"/>
  <c r="E37" i="53" a="1"/>
  <c r="E37" i="53" s="1"/>
  <c r="C38" i="53" a="1"/>
  <c r="C38" i="53" s="1"/>
  <c r="D38" i="53" a="1"/>
  <c r="D38" i="53"/>
  <c r="E38" i="53" a="1"/>
  <c r="E38" i="53" s="1"/>
  <c r="C39" i="53" a="1"/>
  <c r="C39" i="53" s="1"/>
  <c r="D39" i="53" a="1"/>
  <c r="D39" i="53" s="1"/>
  <c r="E39" i="53" a="1"/>
  <c r="E39" i="53" s="1"/>
  <c r="C40" i="53" a="1"/>
  <c r="C40" i="53" s="1"/>
  <c r="D40" i="53" a="1"/>
  <c r="D40" i="53" s="1"/>
  <c r="E40" i="53" a="1"/>
  <c r="E40" i="53" s="1"/>
  <c r="C41" i="53" a="1"/>
  <c r="C41" i="53" s="1"/>
  <c r="D41" i="53" a="1"/>
  <c r="D41" i="53" s="1"/>
  <c r="E41" i="53" a="1"/>
  <c r="E41" i="53" s="1"/>
  <c r="C42" i="53" a="1"/>
  <c r="C42" i="53" s="1"/>
  <c r="D42" i="53" a="1"/>
  <c r="D42" i="53"/>
  <c r="E42" i="53" a="1"/>
  <c r="E42" i="53" s="1"/>
  <c r="C43" i="53" a="1"/>
  <c r="C43" i="53" s="1"/>
  <c r="D43" i="53" a="1"/>
  <c r="D43" i="53" s="1"/>
  <c r="E43" i="53" a="1"/>
  <c r="E43" i="53"/>
  <c r="C44" i="53" a="1"/>
  <c r="C44" i="53" s="1"/>
  <c r="D44" i="53" a="1"/>
  <c r="D44" i="53"/>
  <c r="E44" i="53" a="1"/>
  <c r="E44" i="53"/>
  <c r="C45" i="53" a="1"/>
  <c r="C45" i="53" s="1"/>
  <c r="D45" i="53" a="1"/>
  <c r="D45" i="53" s="1"/>
  <c r="E45" i="53" a="1"/>
  <c r="E45" i="53" s="1"/>
  <c r="C46" i="53" a="1"/>
  <c r="C46" i="53" s="1"/>
  <c r="D46" i="53" a="1"/>
  <c r="D46" i="53"/>
  <c r="E46" i="53" a="1"/>
  <c r="E46" i="53" s="1"/>
  <c r="C47" i="53" a="1"/>
  <c r="C47" i="53" s="1"/>
  <c r="D47" i="53" a="1"/>
  <c r="D47" i="53" s="1"/>
  <c r="E47" i="53" a="1"/>
  <c r="E47" i="53"/>
  <c r="C48" i="53" a="1"/>
  <c r="C48" i="53" s="1"/>
  <c r="D48" i="53" a="1"/>
  <c r="D48" i="53" s="1"/>
  <c r="E48" i="53" a="1"/>
  <c r="E48" i="53"/>
  <c r="C49" i="53" a="1"/>
  <c r="C49" i="53" s="1"/>
  <c r="D49" i="53" a="1"/>
  <c r="D49" i="53" s="1"/>
  <c r="E49" i="53" a="1"/>
  <c r="E49" i="53"/>
  <c r="C50" i="53" a="1"/>
  <c r="C50" i="53" s="1"/>
  <c r="D50" i="53" a="1"/>
  <c r="D50" i="53" s="1"/>
  <c r="E50" i="53" a="1"/>
  <c r="E50" i="53" s="1"/>
  <c r="C51" i="53" a="1"/>
  <c r="C51" i="53" s="1"/>
  <c r="D51" i="53" a="1"/>
  <c r="D51" i="53" s="1"/>
  <c r="E51" i="53" a="1"/>
  <c r="E51" i="53" s="1"/>
  <c r="C52" i="53" a="1"/>
  <c r="C52" i="53" s="1"/>
  <c r="D52" i="53" a="1"/>
  <c r="D52" i="53" s="1"/>
  <c r="E52" i="53" a="1"/>
  <c r="E52" i="53"/>
  <c r="C53" i="53" a="1"/>
  <c r="C53" i="53" s="1"/>
  <c r="D53" i="53" a="1"/>
  <c r="D53" i="53" s="1"/>
  <c r="E53" i="53" a="1"/>
  <c r="E53" i="53" s="1"/>
  <c r="C54" i="53" a="1"/>
  <c r="C54" i="53" s="1"/>
  <c r="D54" i="53" a="1"/>
  <c r="D54" i="53" s="1"/>
  <c r="E54" i="53" a="1"/>
  <c r="E54" i="53" s="1"/>
  <c r="C55" i="53" a="1"/>
  <c r="C55" i="53"/>
  <c r="D55" i="53" a="1"/>
  <c r="D55" i="53" s="1"/>
  <c r="E55" i="53" a="1"/>
  <c r="E55" i="53" s="1"/>
  <c r="C56" i="53" a="1"/>
  <c r="C56" i="53" s="1"/>
  <c r="D56" i="53" a="1"/>
  <c r="D56" i="53" s="1"/>
  <c r="E56" i="53" a="1"/>
  <c r="E56" i="53" s="1"/>
  <c r="C57" i="53" a="1"/>
  <c r="C57" i="53" s="1"/>
  <c r="D57" i="53" a="1"/>
  <c r="D57" i="53" s="1"/>
  <c r="E57" i="53" a="1"/>
  <c r="E57" i="53" s="1"/>
  <c r="C58" i="53" a="1"/>
  <c r="C58" i="53" s="1"/>
  <c r="D58" i="53" a="1"/>
  <c r="D58" i="53" s="1"/>
  <c r="E58" i="53" a="1"/>
  <c r="E58" i="53" s="1"/>
  <c r="C59" i="53" a="1"/>
  <c r="C59" i="53" s="1"/>
  <c r="D59" i="53" a="1"/>
  <c r="D59" i="53" s="1"/>
  <c r="E59" i="53" a="1"/>
  <c r="E59" i="53"/>
  <c r="C60" i="53" a="1"/>
  <c r="C60" i="53" s="1"/>
  <c r="D60" i="53" a="1"/>
  <c r="D60" i="53" s="1"/>
  <c r="E60" i="53" a="1"/>
  <c r="E60" i="53" s="1"/>
  <c r="C61" i="53" a="1"/>
  <c r="C61" i="53" s="1"/>
  <c r="D61" i="53" a="1"/>
  <c r="D61" i="53" s="1"/>
  <c r="E61" i="53" a="1"/>
  <c r="E61" i="53" s="1"/>
  <c r="C62" i="53" a="1"/>
  <c r="C62" i="53" s="1"/>
  <c r="D62" i="53" a="1"/>
  <c r="D62" i="53"/>
  <c r="E62" i="53" a="1"/>
  <c r="E62" i="53" s="1"/>
  <c r="C63" i="53" a="1"/>
  <c r="C63" i="53" s="1"/>
  <c r="D63" i="53" a="1"/>
  <c r="D63" i="53" s="1"/>
  <c r="E63" i="53" a="1"/>
  <c r="E63" i="53"/>
  <c r="C64" i="53" a="1"/>
  <c r="C64" i="53" s="1"/>
  <c r="D64" i="53" a="1"/>
  <c r="D64" i="53" s="1"/>
  <c r="E64" i="53" a="1"/>
  <c r="E64" i="53" s="1"/>
  <c r="C65" i="53" a="1"/>
  <c r="C65" i="53" s="1"/>
  <c r="D65" i="53" a="1"/>
  <c r="D65" i="53" s="1"/>
  <c r="E65" i="53" a="1"/>
  <c r="E65" i="53"/>
  <c r="C66" i="53" a="1"/>
  <c r="C66" i="53" s="1"/>
  <c r="D66" i="53" a="1"/>
  <c r="D66" i="53" s="1"/>
  <c r="E66" i="53" a="1"/>
  <c r="E66" i="53" s="1"/>
  <c r="C67" i="53" a="1"/>
  <c r="C67" i="53" s="1"/>
  <c r="D67" i="53" a="1"/>
  <c r="D67" i="53" s="1"/>
  <c r="E67" i="53" a="1"/>
  <c r="E67" i="53"/>
  <c r="C68" i="53" a="1"/>
  <c r="C68" i="53" s="1"/>
  <c r="D68" i="53" a="1"/>
  <c r="D68" i="53" s="1"/>
  <c r="E68" i="53" a="1"/>
  <c r="E68" i="53"/>
  <c r="C69" i="53" a="1"/>
  <c r="C69" i="53" s="1"/>
  <c r="D69" i="53" a="1"/>
  <c r="D69" i="53" s="1"/>
  <c r="E69" i="53" a="1"/>
  <c r="E69" i="53" s="1"/>
  <c r="C70" i="53" a="1"/>
  <c r="C70" i="53" s="1"/>
  <c r="D70" i="53" a="1"/>
  <c r="D70" i="53"/>
  <c r="E70" i="53" a="1"/>
  <c r="E70" i="53" s="1"/>
  <c r="C71" i="53" a="1"/>
  <c r="C71" i="53" s="1"/>
  <c r="D71" i="53" a="1"/>
  <c r="D71" i="53" s="1"/>
  <c r="E71" i="53" a="1"/>
  <c r="E71" i="53" s="1"/>
  <c r="C72" i="53" a="1"/>
  <c r="C72" i="53" s="1"/>
  <c r="D72" i="53" a="1"/>
  <c r="D72" i="53" s="1"/>
  <c r="E72" i="53" a="1"/>
  <c r="E72" i="53" s="1"/>
  <c r="C73" i="53" a="1"/>
  <c r="C73" i="53" s="1"/>
  <c r="D73" i="53" a="1"/>
  <c r="D73" i="53" s="1"/>
  <c r="E73" i="53" a="1"/>
  <c r="E73" i="53" s="1"/>
  <c r="C74" i="53" a="1"/>
  <c r="C74" i="53" s="1"/>
  <c r="D74" i="53" a="1"/>
  <c r="D74" i="53"/>
  <c r="E74" i="53" a="1"/>
  <c r="E74" i="53" s="1"/>
  <c r="C75" i="53" a="1"/>
  <c r="C75" i="53" s="1"/>
  <c r="D75" i="53" a="1"/>
  <c r="D75" i="53" s="1"/>
  <c r="E75" i="53" a="1"/>
  <c r="E75" i="53"/>
  <c r="C76" i="53" a="1"/>
  <c r="C76" i="53" s="1"/>
  <c r="D76" i="53" a="1"/>
  <c r="D76" i="53"/>
  <c r="E76" i="53" a="1"/>
  <c r="E76" i="53"/>
  <c r="C77" i="53" a="1"/>
  <c r="C77" i="53" s="1"/>
  <c r="D77" i="53" a="1"/>
  <c r="D77" i="53" s="1"/>
  <c r="E77" i="53" a="1"/>
  <c r="E77" i="53" s="1"/>
  <c r="C78" i="53" a="1"/>
  <c r="C78" i="53" s="1"/>
  <c r="D78" i="53" a="1"/>
  <c r="D78" i="53"/>
  <c r="E78" i="53" a="1"/>
  <c r="E78" i="53" s="1"/>
  <c r="C79" i="53" a="1"/>
  <c r="C79" i="53" s="1"/>
  <c r="D79" i="53" a="1"/>
  <c r="D79" i="53" s="1"/>
  <c r="E79" i="53" a="1"/>
  <c r="E79" i="53"/>
  <c r="C80" i="53" a="1"/>
  <c r="C80" i="53" s="1"/>
  <c r="D80" i="53" a="1"/>
  <c r="D80" i="53" s="1"/>
  <c r="E80" i="53" a="1"/>
  <c r="E80" i="53"/>
  <c r="C81" i="53" a="1"/>
  <c r="C81" i="53" s="1"/>
  <c r="D81" i="53" a="1"/>
  <c r="D81" i="53" s="1"/>
  <c r="E81" i="53" a="1"/>
  <c r="E81" i="53"/>
  <c r="C82" i="53" a="1"/>
  <c r="C82" i="53" s="1"/>
  <c r="D82" i="53" a="1"/>
  <c r="D82" i="53" s="1"/>
  <c r="E82" i="53" a="1"/>
  <c r="E82" i="53" s="1"/>
  <c r="C83" i="53" a="1"/>
  <c r="C83" i="53" s="1"/>
  <c r="D83" i="53" a="1"/>
  <c r="D83" i="53" s="1"/>
  <c r="E83" i="53" a="1"/>
  <c r="E83" i="53" s="1"/>
  <c r="C84" i="53" a="1"/>
  <c r="C84" i="53" s="1"/>
  <c r="D84" i="53" a="1"/>
  <c r="D84" i="53" s="1"/>
  <c r="E84" i="53" a="1"/>
  <c r="E84" i="53"/>
  <c r="C85" i="53" a="1"/>
  <c r="C85" i="53" s="1"/>
  <c r="D85" i="53" a="1"/>
  <c r="D85" i="53" s="1"/>
  <c r="E85" i="53" a="1"/>
  <c r="E85" i="53" s="1"/>
  <c r="C86" i="53" a="1"/>
  <c r="C86" i="53" s="1"/>
  <c r="D86" i="53" a="1"/>
  <c r="D86" i="53" s="1"/>
  <c r="E86" i="53" a="1"/>
  <c r="E86" i="53" s="1"/>
  <c r="C87" i="53" a="1"/>
  <c r="C87" i="53"/>
  <c r="D87" i="53" a="1"/>
  <c r="D87" i="53" s="1"/>
  <c r="E87" i="53" a="1"/>
  <c r="E87" i="53" s="1"/>
  <c r="C88" i="53" a="1"/>
  <c r="C88" i="53" s="1"/>
  <c r="D88" i="53" a="1"/>
  <c r="D88" i="53" s="1"/>
  <c r="E88" i="53" a="1"/>
  <c r="E88" i="53" s="1"/>
  <c r="C89" i="53" a="1"/>
  <c r="C89" i="53" s="1"/>
  <c r="D89" i="53" a="1"/>
  <c r="D89" i="53" s="1"/>
  <c r="E89" i="53" a="1"/>
  <c r="E89" i="53" s="1"/>
  <c r="C90" i="53" a="1"/>
  <c r="C90" i="53" s="1"/>
  <c r="D90" i="53" a="1"/>
  <c r="D90" i="53" s="1"/>
  <c r="E90" i="53" a="1"/>
  <c r="E90" i="53" s="1"/>
  <c r="C91" i="53" a="1"/>
  <c r="C91" i="53" s="1"/>
  <c r="D91" i="53" a="1"/>
  <c r="D91" i="53" s="1"/>
  <c r="E91" i="53" a="1"/>
  <c r="E91" i="53"/>
  <c r="C92" i="53" a="1"/>
  <c r="C92" i="53" s="1"/>
  <c r="D92" i="53" a="1"/>
  <c r="D92" i="53" s="1"/>
  <c r="E92" i="53" a="1"/>
  <c r="E92" i="53" s="1"/>
  <c r="C93" i="53" a="1"/>
  <c r="C93" i="53" s="1"/>
  <c r="D93" i="53" a="1"/>
  <c r="D93" i="53" s="1"/>
  <c r="E93" i="53" a="1"/>
  <c r="E93" i="53" s="1"/>
  <c r="C94" i="53" a="1"/>
  <c r="C94" i="53" s="1"/>
  <c r="D94" i="53" a="1"/>
  <c r="D94" i="53"/>
  <c r="E94" i="53" a="1"/>
  <c r="E94" i="53" s="1"/>
  <c r="C95" i="53" a="1"/>
  <c r="C95" i="53" s="1"/>
  <c r="D95" i="53" a="1"/>
  <c r="D95" i="53" s="1"/>
  <c r="E95" i="53" a="1"/>
  <c r="E95" i="53"/>
  <c r="C96" i="53" a="1"/>
  <c r="C96" i="53" s="1"/>
  <c r="D96" i="53" a="1"/>
  <c r="D96" i="53" s="1"/>
  <c r="E96" i="53" a="1"/>
  <c r="E96" i="53"/>
  <c r="C97" i="53" a="1"/>
  <c r="C97" i="53" s="1"/>
  <c r="D97" i="53" a="1"/>
  <c r="D97" i="53" s="1"/>
  <c r="E97" i="53" a="1"/>
  <c r="E97" i="53"/>
  <c r="C98" i="53" a="1"/>
  <c r="C98" i="53" s="1"/>
  <c r="D98" i="53" a="1"/>
  <c r="D98" i="53" s="1"/>
  <c r="E98" i="53" a="1"/>
  <c r="E98" i="53" s="1"/>
  <c r="C99" i="53" a="1"/>
  <c r="C99" i="53" s="1"/>
  <c r="D99" i="53" a="1"/>
  <c r="D99" i="53" s="1"/>
  <c r="E99" i="53" a="1"/>
  <c r="E99" i="53"/>
  <c r="C100" i="53" a="1"/>
  <c r="C100" i="53" s="1"/>
  <c r="D100" i="53" a="1"/>
  <c r="D100" i="53" s="1"/>
  <c r="E100" i="53" a="1"/>
  <c r="E100" i="53"/>
  <c r="C101" i="53" a="1"/>
  <c r="C101" i="53" s="1"/>
  <c r="D101" i="53" a="1"/>
  <c r="D101" i="53" s="1"/>
  <c r="E101" i="53" a="1"/>
  <c r="E101" i="53" s="1"/>
  <c r="C102" i="53" a="1"/>
  <c r="C102" i="53" s="1"/>
  <c r="D102" i="53" a="1"/>
  <c r="D102" i="53"/>
  <c r="E102" i="53" a="1"/>
  <c r="E102" i="53" s="1"/>
  <c r="C103" i="53" a="1"/>
  <c r="C103" i="53" s="1"/>
  <c r="D103" i="53" a="1"/>
  <c r="D103" i="53" s="1"/>
  <c r="E103" i="53" a="1"/>
  <c r="E103" i="53" s="1"/>
  <c r="C104" i="53" a="1"/>
  <c r="C104" i="53" s="1"/>
  <c r="D104" i="53" a="1"/>
  <c r="D104" i="53" s="1"/>
  <c r="E104" i="53" a="1"/>
  <c r="E104" i="53" s="1"/>
  <c r="C105" i="53" a="1"/>
  <c r="C105" i="53" s="1"/>
  <c r="D105" i="53" a="1"/>
  <c r="D105" i="53" s="1"/>
  <c r="E105" i="53" a="1"/>
  <c r="E105" i="53" s="1"/>
  <c r="C106" i="53" a="1"/>
  <c r="C106" i="53" s="1"/>
  <c r="D106" i="53" a="1"/>
  <c r="D106" i="53"/>
  <c r="E106" i="53" a="1"/>
  <c r="E106" i="53" s="1"/>
  <c r="C107" i="53" a="1"/>
  <c r="C107" i="53" s="1"/>
  <c r="D107" i="53" a="1"/>
  <c r="D107" i="53" s="1"/>
  <c r="E107" i="53" a="1"/>
  <c r="E107" i="53"/>
  <c r="C108" i="53" a="1"/>
  <c r="C108" i="53" s="1"/>
  <c r="D108" i="53" a="1"/>
  <c r="D108" i="53"/>
  <c r="E108" i="53" a="1"/>
  <c r="E108" i="53"/>
  <c r="C109" i="53" a="1"/>
  <c r="C109" i="53" s="1"/>
  <c r="D109" i="53" a="1"/>
  <c r="D109" i="53" s="1"/>
  <c r="E109" i="53" a="1"/>
  <c r="E109" i="53" s="1"/>
  <c r="C110" i="53" a="1"/>
  <c r="C110" i="53" s="1"/>
  <c r="D110" i="53" a="1"/>
  <c r="D110" i="53"/>
  <c r="E110" i="53" a="1"/>
  <c r="E110" i="53" s="1"/>
  <c r="C111" i="53" a="1"/>
  <c r="C111" i="53" s="1"/>
  <c r="D111" i="53" a="1"/>
  <c r="D111" i="53" s="1"/>
  <c r="E111" i="53" a="1"/>
  <c r="E111" i="53"/>
  <c r="C112" i="53" a="1"/>
  <c r="C112" i="53" s="1"/>
  <c r="D112" i="53" a="1"/>
  <c r="D112" i="53" s="1"/>
  <c r="E112" i="53" a="1"/>
  <c r="E112" i="53"/>
  <c r="C113" i="53" a="1"/>
  <c r="C113" i="53" s="1"/>
  <c r="D113" i="53" a="1"/>
  <c r="D113" i="53" s="1"/>
  <c r="E113" i="53" a="1"/>
  <c r="E113" i="53"/>
  <c r="C114" i="53" a="1"/>
  <c r="C114" i="53" s="1"/>
  <c r="D114" i="53" a="1"/>
  <c r="D114" i="53" s="1"/>
  <c r="E114" i="53" a="1"/>
  <c r="E114" i="53" s="1"/>
  <c r="C115" i="53" a="1"/>
  <c r="C115" i="53" s="1"/>
  <c r="D115" i="53" a="1"/>
  <c r="D115" i="53" s="1"/>
  <c r="E115" i="53" a="1"/>
  <c r="E115" i="53" s="1"/>
  <c r="C116" i="53" a="1"/>
  <c r="C116" i="53" s="1"/>
  <c r="D116" i="53" a="1"/>
  <c r="D116" i="53" s="1"/>
  <c r="E116" i="53" a="1"/>
  <c r="E116" i="53"/>
  <c r="C117" i="53" a="1"/>
  <c r="C117" i="53" s="1"/>
  <c r="D117" i="53" a="1"/>
  <c r="D117" i="53" s="1"/>
  <c r="E117" i="53" a="1"/>
  <c r="E117" i="53" s="1"/>
  <c r="C118" i="53" a="1"/>
  <c r="C118" i="53" s="1"/>
  <c r="D118" i="53" a="1"/>
  <c r="D118" i="53" s="1"/>
  <c r="E118" i="53" a="1"/>
  <c r="E118" i="53" s="1"/>
  <c r="C119" i="53" a="1"/>
  <c r="C119" i="53"/>
  <c r="D119" i="53" a="1"/>
  <c r="D119" i="53" s="1"/>
  <c r="E119" i="53" a="1"/>
  <c r="E119" i="53" s="1"/>
  <c r="C120" i="53" a="1"/>
  <c r="C120" i="53" s="1"/>
  <c r="D120" i="53" a="1"/>
  <c r="D120" i="53" s="1"/>
  <c r="E120" i="53" a="1"/>
  <c r="E120" i="53" s="1"/>
  <c r="C121" i="53" a="1"/>
  <c r="C121" i="53" s="1"/>
  <c r="D121" i="53" a="1"/>
  <c r="D121" i="53" s="1"/>
  <c r="E121" i="53" a="1"/>
  <c r="E121" i="53" s="1"/>
  <c r="C122" i="53" a="1"/>
  <c r="C122" i="53" s="1"/>
  <c r="D122" i="53" a="1"/>
  <c r="D122" i="53" s="1"/>
  <c r="E122" i="53" a="1"/>
  <c r="E122" i="53" s="1"/>
  <c r="C123" i="53" a="1"/>
  <c r="C123" i="53" s="1"/>
  <c r="D123" i="53" a="1"/>
  <c r="D123" i="53" s="1"/>
  <c r="E123" i="53" a="1"/>
  <c r="E123" i="53"/>
  <c r="C124" i="53" a="1"/>
  <c r="C124" i="53" s="1"/>
  <c r="D124" i="53" a="1"/>
  <c r="D124" i="53"/>
  <c r="E124" i="53" a="1"/>
  <c r="E124" i="53" s="1"/>
  <c r="C125" i="53" a="1"/>
  <c r="C125" i="53" s="1"/>
  <c r="D125" i="53" a="1"/>
  <c r="D125" i="53" s="1"/>
  <c r="E125" i="53" a="1"/>
  <c r="E125" i="53" s="1"/>
  <c r="C126" i="53" a="1"/>
  <c r="C126" i="53" s="1"/>
  <c r="D126" i="53" a="1"/>
  <c r="D126" i="53"/>
  <c r="E126" i="53" a="1"/>
  <c r="E126" i="53" s="1"/>
  <c r="C127" i="53" a="1"/>
  <c r="C127" i="53" s="1"/>
  <c r="D127" i="53" a="1"/>
  <c r="D127" i="53" s="1"/>
  <c r="E127" i="53" a="1"/>
  <c r="E127" i="53"/>
  <c r="E12" i="53" a="1"/>
  <c r="E12" i="53" s="1"/>
  <c r="D12" i="53" a="1"/>
  <c r="D12" i="53" s="1"/>
  <c r="C12" i="53" a="1"/>
  <c r="C12" i="53"/>
  <c r="O15" i="54" a="1"/>
  <c r="O15" i="54" s="1"/>
  <c r="P15" i="54" a="1"/>
  <c r="P15" i="54" s="1"/>
  <c r="Q15" i="54" a="1"/>
  <c r="Q15" i="54" s="1"/>
  <c r="O16" i="54" a="1"/>
  <c r="O16" i="54" s="1"/>
  <c r="P16" i="54" a="1"/>
  <c r="P16" i="54" s="1"/>
  <c r="Q16" i="54" a="1"/>
  <c r="Q16" i="54" s="1"/>
  <c r="O17" i="54" a="1"/>
  <c r="O17" i="54" s="1"/>
  <c r="P17" i="54" a="1"/>
  <c r="P17" i="54" s="1"/>
  <c r="Q17" i="54" a="1"/>
  <c r="Q17" i="54"/>
  <c r="O18" i="54" a="1"/>
  <c r="O18" i="54"/>
  <c r="P18" i="54" a="1"/>
  <c r="P18" i="54" s="1"/>
  <c r="Q18" i="54" a="1"/>
  <c r="Q18" i="54"/>
  <c r="O19" i="54" a="1"/>
  <c r="O19" i="54" s="1"/>
  <c r="P19" i="54" a="1"/>
  <c r="P19" i="54" s="1"/>
  <c r="Q19" i="54" a="1"/>
  <c r="Q19" i="54" s="1"/>
  <c r="O20" i="54" a="1"/>
  <c r="O20" i="54" s="1"/>
  <c r="P20" i="54" a="1"/>
  <c r="P20" i="54" s="1"/>
  <c r="Q20" i="54" a="1"/>
  <c r="Q20" i="54" s="1"/>
  <c r="O21" i="54" a="1"/>
  <c r="O21" i="54"/>
  <c r="P21" i="54" a="1"/>
  <c r="P21" i="54" s="1"/>
  <c r="Q21" i="54" a="1"/>
  <c r="Q21" i="54"/>
  <c r="O22" i="54" a="1"/>
  <c r="O22" i="54"/>
  <c r="P22" i="54" a="1"/>
  <c r="P22" i="54" s="1"/>
  <c r="Q22" i="54" a="1"/>
  <c r="Q22" i="54"/>
  <c r="O23" i="54" a="1"/>
  <c r="O23" i="54" s="1"/>
  <c r="P23" i="54" a="1"/>
  <c r="P23" i="54" s="1"/>
  <c r="Q23" i="54" a="1"/>
  <c r="Q23" i="54" s="1"/>
  <c r="O24" i="54" a="1"/>
  <c r="O24" i="54" s="1"/>
  <c r="P24" i="54" a="1"/>
  <c r="P24" i="54" s="1"/>
  <c r="Q24" i="54" a="1"/>
  <c r="Q24" i="54" s="1"/>
  <c r="O25" i="54" a="1"/>
  <c r="O25" i="54"/>
  <c r="P25" i="54" a="1"/>
  <c r="P25" i="54" s="1"/>
  <c r="Q25" i="54" a="1"/>
  <c r="Q25" i="54"/>
  <c r="O26" i="54" a="1"/>
  <c r="O26" i="54"/>
  <c r="P26" i="54" a="1"/>
  <c r="P26" i="54" s="1"/>
  <c r="Q26" i="54" a="1"/>
  <c r="Q26" i="54"/>
  <c r="O27" i="54" a="1"/>
  <c r="O27" i="54" s="1"/>
  <c r="P27" i="54" a="1"/>
  <c r="P27" i="54" s="1"/>
  <c r="Q27" i="54" a="1"/>
  <c r="Q27" i="54" s="1"/>
  <c r="O28" i="54" a="1"/>
  <c r="O28" i="54" s="1"/>
  <c r="P28" i="54" a="1"/>
  <c r="P28" i="54" s="1"/>
  <c r="Q28" i="54" a="1"/>
  <c r="Q28" i="54" s="1"/>
  <c r="O29" i="54" a="1"/>
  <c r="O29" i="54"/>
  <c r="P29" i="54" a="1"/>
  <c r="P29" i="54" s="1"/>
  <c r="Q29" i="54" a="1"/>
  <c r="Q29" i="54"/>
  <c r="O30" i="54" a="1"/>
  <c r="O30" i="54"/>
  <c r="P30" i="54" a="1"/>
  <c r="P30" i="54" s="1"/>
  <c r="Q30" i="54" a="1"/>
  <c r="Q30" i="54"/>
  <c r="O31" i="54" a="1"/>
  <c r="O31" i="54" s="1"/>
  <c r="P31" i="54" a="1"/>
  <c r="P31" i="54" s="1"/>
  <c r="Q31" i="54" a="1"/>
  <c r="Q31" i="54" s="1"/>
  <c r="O32" i="54" a="1"/>
  <c r="O32" i="54" s="1"/>
  <c r="P32" i="54" a="1"/>
  <c r="P32" i="54" s="1"/>
  <c r="Q32" i="54" a="1"/>
  <c r="Q32" i="54" s="1"/>
  <c r="O33" i="54" a="1"/>
  <c r="O33" i="54"/>
  <c r="P33" i="54" a="1"/>
  <c r="P33" i="54" s="1"/>
  <c r="Q33" i="54" a="1"/>
  <c r="Q33" i="54"/>
  <c r="O34" i="54" a="1"/>
  <c r="O34" i="54"/>
  <c r="P34" i="54" a="1"/>
  <c r="P34" i="54" s="1"/>
  <c r="Q34" i="54" a="1"/>
  <c r="Q34" i="54"/>
  <c r="O35" i="54" a="1"/>
  <c r="O35" i="54" s="1"/>
  <c r="P35" i="54" a="1"/>
  <c r="P35" i="54" s="1"/>
  <c r="Q35" i="54" a="1"/>
  <c r="Q35" i="54" s="1"/>
  <c r="O36" i="54" a="1"/>
  <c r="O36" i="54" s="1"/>
  <c r="P36" i="54" a="1"/>
  <c r="P36" i="54" s="1"/>
  <c r="Q36" i="54" a="1"/>
  <c r="Q36" i="54" s="1"/>
  <c r="O37" i="54" a="1"/>
  <c r="O37" i="54"/>
  <c r="P37" i="54" a="1"/>
  <c r="P37" i="54" s="1"/>
  <c r="Q37" i="54" a="1"/>
  <c r="Q37" i="54"/>
  <c r="O38" i="54" a="1"/>
  <c r="O38" i="54"/>
  <c r="P38" i="54" a="1"/>
  <c r="P38" i="54" s="1"/>
  <c r="Q38" i="54" a="1"/>
  <c r="Q38" i="54"/>
  <c r="O39" i="54" a="1"/>
  <c r="O39" i="54" s="1"/>
  <c r="P39" i="54" a="1"/>
  <c r="P39" i="54" s="1"/>
  <c r="Q39" i="54" a="1"/>
  <c r="Q39" i="54" s="1"/>
  <c r="O40" i="54" a="1"/>
  <c r="O40" i="54" s="1"/>
  <c r="P40" i="54" a="1"/>
  <c r="P40" i="54" s="1"/>
  <c r="Q40" i="54" a="1"/>
  <c r="Q40" i="54" s="1"/>
  <c r="O41" i="54" a="1"/>
  <c r="O41" i="54"/>
  <c r="P41" i="54" a="1"/>
  <c r="P41" i="54" s="1"/>
  <c r="Q41" i="54" a="1"/>
  <c r="Q41" i="54"/>
  <c r="O42" i="54" a="1"/>
  <c r="O42" i="54"/>
  <c r="P42" i="54" a="1"/>
  <c r="P42" i="54" s="1"/>
  <c r="Q42" i="54" a="1"/>
  <c r="Q42" i="54"/>
  <c r="O43" i="54" a="1"/>
  <c r="O43" i="54" s="1"/>
  <c r="P43" i="54" a="1"/>
  <c r="P43" i="54" s="1"/>
  <c r="Q43" i="54" a="1"/>
  <c r="Q43" i="54" s="1"/>
  <c r="O44" i="54" a="1"/>
  <c r="O44" i="54" s="1"/>
  <c r="P44" i="54" a="1"/>
  <c r="P44" i="54" s="1"/>
  <c r="Q44" i="54" a="1"/>
  <c r="Q44" i="54" s="1"/>
  <c r="O45" i="54" a="1"/>
  <c r="O45" i="54"/>
  <c r="P45" i="54" a="1"/>
  <c r="P45" i="54" s="1"/>
  <c r="Q45" i="54" a="1"/>
  <c r="Q45" i="54"/>
  <c r="O46" i="54" a="1"/>
  <c r="O46" i="54"/>
  <c r="P46" i="54" a="1"/>
  <c r="P46" i="54" s="1"/>
  <c r="Q46" i="54" a="1"/>
  <c r="Q46" i="54"/>
  <c r="O47" i="54" a="1"/>
  <c r="O47" i="54" s="1"/>
  <c r="P47" i="54" a="1"/>
  <c r="P47" i="54" s="1"/>
  <c r="Q47" i="54" a="1"/>
  <c r="Q47" i="54" s="1"/>
  <c r="O48" i="54" a="1"/>
  <c r="O48" i="54" s="1"/>
  <c r="P48" i="54" a="1"/>
  <c r="P48" i="54" s="1"/>
  <c r="Q48" i="54" a="1"/>
  <c r="Q48" i="54" s="1"/>
  <c r="O49" i="54" a="1"/>
  <c r="O49" i="54"/>
  <c r="P49" i="54" a="1"/>
  <c r="P49" i="54" s="1"/>
  <c r="Q49" i="54" a="1"/>
  <c r="Q49" i="54"/>
  <c r="O50" i="54" a="1"/>
  <c r="O50" i="54"/>
  <c r="P50" i="54" a="1"/>
  <c r="P50" i="54" s="1"/>
  <c r="Q50" i="54" a="1"/>
  <c r="Q50" i="54"/>
  <c r="O51" i="54" a="1"/>
  <c r="O51" i="54" s="1"/>
  <c r="P51" i="54" a="1"/>
  <c r="P51" i="54" s="1"/>
  <c r="Q51" i="54" a="1"/>
  <c r="Q51" i="54" s="1"/>
  <c r="O52" i="54" a="1"/>
  <c r="O52" i="54" s="1"/>
  <c r="P52" i="54" a="1"/>
  <c r="P52" i="54" s="1"/>
  <c r="Q52" i="54" a="1"/>
  <c r="Q52" i="54" s="1"/>
  <c r="O53" i="54" a="1"/>
  <c r="O53" i="54"/>
  <c r="P53" i="54" a="1"/>
  <c r="P53" i="54" s="1"/>
  <c r="Q53" i="54" a="1"/>
  <c r="Q53" i="54"/>
  <c r="O54" i="54" a="1"/>
  <c r="O54" i="54"/>
  <c r="P54" i="54" a="1"/>
  <c r="P54" i="54" s="1"/>
  <c r="Q54" i="54" a="1"/>
  <c r="Q54" i="54"/>
  <c r="O55" i="54" a="1"/>
  <c r="O55" i="54" s="1"/>
  <c r="P55" i="54" a="1"/>
  <c r="P55" i="54" s="1"/>
  <c r="Q55" i="54" a="1"/>
  <c r="Q55" i="54" s="1"/>
  <c r="O56" i="54" a="1"/>
  <c r="O56" i="54" s="1"/>
  <c r="P56" i="54" a="1"/>
  <c r="P56" i="54" s="1"/>
  <c r="Q56" i="54" a="1"/>
  <c r="Q56" i="54" s="1"/>
  <c r="O57" i="54" a="1"/>
  <c r="O57" i="54"/>
  <c r="P57" i="54" a="1"/>
  <c r="P57" i="54" s="1"/>
  <c r="Q57" i="54" a="1"/>
  <c r="Q57" i="54"/>
  <c r="O58" i="54" a="1"/>
  <c r="O58" i="54"/>
  <c r="P58" i="54" a="1"/>
  <c r="P58" i="54" s="1"/>
  <c r="Q58" i="54" a="1"/>
  <c r="Q58" i="54"/>
  <c r="O59" i="54" a="1"/>
  <c r="O59" i="54" s="1"/>
  <c r="P59" i="54" a="1"/>
  <c r="P59" i="54" s="1"/>
  <c r="Q59" i="54" a="1"/>
  <c r="Q59" i="54" s="1"/>
  <c r="O60" i="54" a="1"/>
  <c r="O60" i="54" s="1"/>
  <c r="P60" i="54" a="1"/>
  <c r="P60" i="54" s="1"/>
  <c r="Q60" i="54" a="1"/>
  <c r="Q60" i="54" s="1"/>
  <c r="O61" i="54" a="1"/>
  <c r="O61" i="54"/>
  <c r="P61" i="54" a="1"/>
  <c r="P61" i="54" s="1"/>
  <c r="Q61" i="54" a="1"/>
  <c r="Q61" i="54"/>
  <c r="O62" i="54" a="1"/>
  <c r="O62" i="54"/>
  <c r="P62" i="54" a="1"/>
  <c r="P62" i="54" s="1"/>
  <c r="Q62" i="54" a="1"/>
  <c r="Q62" i="54"/>
  <c r="O63" i="54" a="1"/>
  <c r="O63" i="54" s="1"/>
  <c r="P63" i="54" a="1"/>
  <c r="P63" i="54" s="1"/>
  <c r="Q63" i="54" a="1"/>
  <c r="Q63" i="54" s="1"/>
  <c r="O64" i="54" a="1"/>
  <c r="O64" i="54" s="1"/>
  <c r="P64" i="54" a="1"/>
  <c r="P64" i="54" s="1"/>
  <c r="Q64" i="54" a="1"/>
  <c r="Q64" i="54" s="1"/>
  <c r="O65" i="54" a="1"/>
  <c r="O65" i="54"/>
  <c r="P65" i="54" a="1"/>
  <c r="P65" i="54" s="1"/>
  <c r="Q65" i="54" a="1"/>
  <c r="Q65" i="54"/>
  <c r="O66" i="54" a="1"/>
  <c r="O66" i="54"/>
  <c r="P66" i="54" a="1"/>
  <c r="P66" i="54" s="1"/>
  <c r="Q66" i="54" a="1"/>
  <c r="Q66" i="54"/>
  <c r="O67" i="54" a="1"/>
  <c r="O67" i="54" s="1"/>
  <c r="P67" i="54" a="1"/>
  <c r="P67" i="54" s="1"/>
  <c r="Q67" i="54" a="1"/>
  <c r="Q67" i="54" s="1"/>
  <c r="O68" i="54" a="1"/>
  <c r="O68" i="54" s="1"/>
  <c r="P68" i="54" a="1"/>
  <c r="P68" i="54" s="1"/>
  <c r="Q68" i="54" a="1"/>
  <c r="Q68" i="54" s="1"/>
  <c r="O69" i="54" a="1"/>
  <c r="O69" i="54"/>
  <c r="P69" i="54" a="1"/>
  <c r="P69" i="54" s="1"/>
  <c r="Q69" i="54" a="1"/>
  <c r="Q69" i="54"/>
  <c r="Q14" i="54" a="1"/>
  <c r="Q14" i="54"/>
  <c r="P14" i="54" a="1"/>
  <c r="P14" i="54" s="1"/>
  <c r="O14" i="54" a="1"/>
  <c r="O14" i="54" s="1"/>
  <c r="Q13" i="54"/>
  <c r="Q12" i="54"/>
  <c r="Q11" i="54"/>
  <c r="Q10" i="54"/>
  <c r="Q9" i="54"/>
  <c r="Q8" i="54"/>
  <c r="Q7" i="54"/>
  <c r="Q6" i="54"/>
  <c r="Q5" i="54"/>
  <c r="Q4" i="54"/>
  <c r="Q3" i="54"/>
  <c r="P13" i="54"/>
  <c r="P12" i="54"/>
  <c r="P11" i="54"/>
  <c r="P10" i="54"/>
  <c r="P9" i="54"/>
  <c r="P8" i="54"/>
  <c r="P7" i="54"/>
  <c r="P6" i="54"/>
  <c r="P5" i="54"/>
  <c r="P4" i="54"/>
  <c r="P3" i="54"/>
  <c r="O13" i="54"/>
  <c r="O12" i="54"/>
  <c r="O11" i="54"/>
  <c r="O10" i="54"/>
  <c r="O9" i="54"/>
  <c r="O8" i="54"/>
  <c r="O7" i="54"/>
  <c r="O6" i="54"/>
  <c r="O5" i="54"/>
  <c r="O4" i="54"/>
  <c r="O3" i="54"/>
  <c r="L15" i="54" a="1"/>
  <c r="L15" i="54" s="1"/>
  <c r="M15" i="54" a="1"/>
  <c r="M15" i="54" s="1"/>
  <c r="N15" i="54" a="1"/>
  <c r="N15" i="54"/>
  <c r="L16" i="54" a="1"/>
  <c r="L16" i="54"/>
  <c r="M16" i="54" a="1"/>
  <c r="M16" i="54" s="1"/>
  <c r="N16" i="54" a="1"/>
  <c r="N16" i="54"/>
  <c r="L17" i="54" a="1"/>
  <c r="L17" i="54"/>
  <c r="M17" i="54" a="1"/>
  <c r="M17" i="54" s="1"/>
  <c r="N17" i="54" a="1"/>
  <c r="N17" i="54"/>
  <c r="L18" i="54" a="1"/>
  <c r="L18" i="54" s="1"/>
  <c r="M18" i="54" a="1"/>
  <c r="M18" i="54"/>
  <c r="N18" i="54" a="1"/>
  <c r="N18" i="54"/>
  <c r="L19" i="54" a="1"/>
  <c r="L19" i="54" s="1"/>
  <c r="M19" i="54" a="1"/>
  <c r="M19" i="54" s="1"/>
  <c r="N19" i="54" a="1"/>
  <c r="N19" i="54"/>
  <c r="L20" i="54" a="1"/>
  <c r="L20" i="54"/>
  <c r="M20" i="54" a="1"/>
  <c r="M20" i="54" s="1"/>
  <c r="N20" i="54" a="1"/>
  <c r="N20" i="54"/>
  <c r="L21" i="54" a="1"/>
  <c r="L21" i="54"/>
  <c r="M21" i="54" a="1"/>
  <c r="M21" i="54" s="1"/>
  <c r="N21" i="54" a="1"/>
  <c r="N21" i="54"/>
  <c r="L22" i="54" a="1"/>
  <c r="L22" i="54" s="1"/>
  <c r="M22" i="54" a="1"/>
  <c r="M22" i="54"/>
  <c r="N22" i="54" a="1"/>
  <c r="N22" i="54"/>
  <c r="L23" i="54" a="1"/>
  <c r="L23" i="54" s="1"/>
  <c r="M23" i="54" a="1"/>
  <c r="M23" i="54" s="1"/>
  <c r="N23" i="54" a="1"/>
  <c r="N23" i="54"/>
  <c r="L24" i="54" a="1"/>
  <c r="L24" i="54"/>
  <c r="M24" i="54" a="1"/>
  <c r="M24" i="54" s="1"/>
  <c r="N24" i="54" a="1"/>
  <c r="N24" i="54"/>
  <c r="L25" i="54" a="1"/>
  <c r="L25" i="54"/>
  <c r="M25" i="54" a="1"/>
  <c r="M25" i="54" s="1"/>
  <c r="N25" i="54" a="1"/>
  <c r="N25" i="54"/>
  <c r="L26" i="54" a="1"/>
  <c r="L26" i="54" s="1"/>
  <c r="M26" i="54" a="1"/>
  <c r="M26" i="54"/>
  <c r="N26" i="54" a="1"/>
  <c r="N26" i="54"/>
  <c r="L27" i="54" a="1"/>
  <c r="L27" i="54" s="1"/>
  <c r="M27" i="54" a="1"/>
  <c r="M27" i="54" s="1"/>
  <c r="N27" i="54" a="1"/>
  <c r="N27" i="54"/>
  <c r="L28" i="54" a="1"/>
  <c r="L28" i="54"/>
  <c r="M28" i="54" a="1"/>
  <c r="M28" i="54" s="1"/>
  <c r="N28" i="54" a="1"/>
  <c r="N28" i="54"/>
  <c r="L29" i="54" a="1"/>
  <c r="L29" i="54"/>
  <c r="M29" i="54" a="1"/>
  <c r="M29" i="54" s="1"/>
  <c r="N29" i="54" a="1"/>
  <c r="N29" i="54"/>
  <c r="L30" i="54" a="1"/>
  <c r="L30" i="54" s="1"/>
  <c r="M30" i="54" a="1"/>
  <c r="M30" i="54"/>
  <c r="N30" i="54" a="1"/>
  <c r="N30" i="54"/>
  <c r="L31" i="54" a="1"/>
  <c r="L31" i="54" s="1"/>
  <c r="M31" i="54" a="1"/>
  <c r="M31" i="54" s="1"/>
  <c r="N31" i="54" a="1"/>
  <c r="N31" i="54"/>
  <c r="L32" i="54" a="1"/>
  <c r="L32" i="54"/>
  <c r="M32" i="54" a="1"/>
  <c r="M32" i="54" s="1"/>
  <c r="N32" i="54" a="1"/>
  <c r="N32" i="54"/>
  <c r="L33" i="54" a="1"/>
  <c r="L33" i="54"/>
  <c r="M33" i="54" a="1"/>
  <c r="M33" i="54" s="1"/>
  <c r="N33" i="54" a="1"/>
  <c r="N33" i="54"/>
  <c r="L34" i="54" a="1"/>
  <c r="L34" i="54" s="1"/>
  <c r="M34" i="54" a="1"/>
  <c r="M34" i="54"/>
  <c r="N34" i="54" a="1"/>
  <c r="N34" i="54"/>
  <c r="L35" i="54" a="1"/>
  <c r="L35" i="54" s="1"/>
  <c r="M35" i="54" a="1"/>
  <c r="M35" i="54" s="1"/>
  <c r="N35" i="54" a="1"/>
  <c r="N35" i="54"/>
  <c r="L36" i="54" a="1"/>
  <c r="L36" i="54"/>
  <c r="M36" i="54" a="1"/>
  <c r="M36" i="54" s="1"/>
  <c r="N36" i="54" a="1"/>
  <c r="N36" i="54"/>
  <c r="L37" i="54" a="1"/>
  <c r="L37" i="54"/>
  <c r="M37" i="54" a="1"/>
  <c r="M37" i="54" s="1"/>
  <c r="N37" i="54" a="1"/>
  <c r="N37" i="54"/>
  <c r="L38" i="54" a="1"/>
  <c r="L38" i="54" s="1"/>
  <c r="M38" i="54" a="1"/>
  <c r="M38" i="54"/>
  <c r="N38" i="54" a="1"/>
  <c r="N38" i="54"/>
  <c r="L39" i="54" a="1"/>
  <c r="L39" i="54" s="1"/>
  <c r="M39" i="54" a="1"/>
  <c r="M39" i="54" s="1"/>
  <c r="N39" i="54" a="1"/>
  <c r="N39" i="54"/>
  <c r="L40" i="54" a="1"/>
  <c r="L40" i="54"/>
  <c r="M40" i="54" a="1"/>
  <c r="M40" i="54" s="1"/>
  <c r="N40" i="54" a="1"/>
  <c r="N40" i="54"/>
  <c r="L41" i="54" a="1"/>
  <c r="L41" i="54"/>
  <c r="M41" i="54" a="1"/>
  <c r="M41" i="54" s="1"/>
  <c r="N41" i="54" a="1"/>
  <c r="N41" i="54"/>
  <c r="L42" i="54" a="1"/>
  <c r="L42" i="54" s="1"/>
  <c r="M42" i="54" a="1"/>
  <c r="M42" i="54"/>
  <c r="N42" i="54" a="1"/>
  <c r="N42" i="54"/>
  <c r="L43" i="54" a="1"/>
  <c r="L43" i="54" s="1"/>
  <c r="M43" i="54" a="1"/>
  <c r="M43" i="54" s="1"/>
  <c r="N43" i="54" a="1"/>
  <c r="N43" i="54"/>
  <c r="L44" i="54" a="1"/>
  <c r="L44" i="54"/>
  <c r="M44" i="54" a="1"/>
  <c r="M44" i="54" s="1"/>
  <c r="N44" i="54" a="1"/>
  <c r="N44" i="54"/>
  <c r="L45" i="54" a="1"/>
  <c r="L45" i="54"/>
  <c r="M45" i="54" a="1"/>
  <c r="M45" i="54" s="1"/>
  <c r="N45" i="54" a="1"/>
  <c r="N45" i="54"/>
  <c r="L46" i="54" a="1"/>
  <c r="L46" i="54" s="1"/>
  <c r="M46" i="54" a="1"/>
  <c r="M46" i="54"/>
  <c r="N46" i="54" a="1"/>
  <c r="N46" i="54"/>
  <c r="L47" i="54" a="1"/>
  <c r="L47" i="54" s="1"/>
  <c r="M47" i="54" a="1"/>
  <c r="M47" i="54" s="1"/>
  <c r="N47" i="54" a="1"/>
  <c r="N47" i="54"/>
  <c r="L48" i="54" a="1"/>
  <c r="L48" i="54"/>
  <c r="M48" i="54" a="1"/>
  <c r="M48" i="54" s="1"/>
  <c r="N48" i="54" a="1"/>
  <c r="N48" i="54"/>
  <c r="L49" i="54" a="1"/>
  <c r="L49" i="54"/>
  <c r="M49" i="54" a="1"/>
  <c r="M49" i="54" s="1"/>
  <c r="N49" i="54" a="1"/>
  <c r="N49" i="54"/>
  <c r="L50" i="54" a="1"/>
  <c r="L50" i="54" s="1"/>
  <c r="M50" i="54" a="1"/>
  <c r="M50" i="54"/>
  <c r="N50" i="54" a="1"/>
  <c r="N50" i="54"/>
  <c r="L51" i="54" a="1"/>
  <c r="L51" i="54" s="1"/>
  <c r="M51" i="54" a="1"/>
  <c r="M51" i="54" s="1"/>
  <c r="N51" i="54" a="1"/>
  <c r="N51" i="54"/>
  <c r="L52" i="54" a="1"/>
  <c r="L52" i="54"/>
  <c r="M52" i="54" a="1"/>
  <c r="M52" i="54" s="1"/>
  <c r="N52" i="54" a="1"/>
  <c r="N52" i="54"/>
  <c r="L53" i="54" a="1"/>
  <c r="L53" i="54"/>
  <c r="M53" i="54" a="1"/>
  <c r="M53" i="54" s="1"/>
  <c r="N53" i="54" a="1"/>
  <c r="N53" i="54"/>
  <c r="L54" i="54" a="1"/>
  <c r="L54" i="54" s="1"/>
  <c r="M54" i="54" a="1"/>
  <c r="M54" i="54"/>
  <c r="N54" i="54" a="1"/>
  <c r="N54" i="54"/>
  <c r="L55" i="54" a="1"/>
  <c r="L55" i="54" s="1"/>
  <c r="M55" i="54" a="1"/>
  <c r="M55" i="54" s="1"/>
  <c r="N55" i="54" a="1"/>
  <c r="N55" i="54"/>
  <c r="L56" i="54" a="1"/>
  <c r="L56" i="54"/>
  <c r="M56" i="54" a="1"/>
  <c r="M56" i="54" s="1"/>
  <c r="N56" i="54" a="1"/>
  <c r="N56" i="54"/>
  <c r="L57" i="54" a="1"/>
  <c r="L57" i="54"/>
  <c r="M57" i="54" a="1"/>
  <c r="M57" i="54" s="1"/>
  <c r="N57" i="54" a="1"/>
  <c r="N57" i="54"/>
  <c r="L58" i="54" a="1"/>
  <c r="L58" i="54" s="1"/>
  <c r="M58" i="54" a="1"/>
  <c r="M58" i="54"/>
  <c r="N58" i="54" a="1"/>
  <c r="N58" i="54"/>
  <c r="L59" i="54" a="1"/>
  <c r="L59" i="54" s="1"/>
  <c r="M59" i="54" a="1"/>
  <c r="M59" i="54" s="1"/>
  <c r="N59" i="54" a="1"/>
  <c r="N59" i="54"/>
  <c r="L60" i="54" a="1"/>
  <c r="L60" i="54"/>
  <c r="M60" i="54" a="1"/>
  <c r="M60" i="54" s="1"/>
  <c r="N60" i="54" a="1"/>
  <c r="N60" i="54"/>
  <c r="L61" i="54" a="1"/>
  <c r="L61" i="54"/>
  <c r="M61" i="54" a="1"/>
  <c r="M61" i="54" s="1"/>
  <c r="N61" i="54" a="1"/>
  <c r="N61" i="54"/>
  <c r="L62" i="54" a="1"/>
  <c r="L62" i="54" s="1"/>
  <c r="M62" i="54" a="1"/>
  <c r="M62" i="54"/>
  <c r="N62" i="54" a="1"/>
  <c r="N62" i="54"/>
  <c r="L63" i="54" a="1"/>
  <c r="L63" i="54" s="1"/>
  <c r="M63" i="54" a="1"/>
  <c r="M63" i="54" s="1"/>
  <c r="N63" i="54" a="1"/>
  <c r="N63" i="54"/>
  <c r="L64" i="54" a="1"/>
  <c r="L64" i="54"/>
  <c r="M64" i="54" a="1"/>
  <c r="M64" i="54" s="1"/>
  <c r="N64" i="54" a="1"/>
  <c r="N64" i="54"/>
  <c r="L65" i="54" a="1"/>
  <c r="L65" i="54"/>
  <c r="M65" i="54" a="1"/>
  <c r="M65" i="54" s="1"/>
  <c r="N65" i="54" a="1"/>
  <c r="N65" i="54"/>
  <c r="L66" i="54" a="1"/>
  <c r="L66" i="54" s="1"/>
  <c r="M66" i="54" a="1"/>
  <c r="M66" i="54"/>
  <c r="N66" i="54" a="1"/>
  <c r="N66" i="54"/>
  <c r="L67" i="54" a="1"/>
  <c r="L67" i="54" s="1"/>
  <c r="M67" i="54" a="1"/>
  <c r="M67" i="54" s="1"/>
  <c r="N67" i="54" a="1"/>
  <c r="N67" i="54"/>
  <c r="L68" i="54" a="1"/>
  <c r="L68" i="54"/>
  <c r="M68" i="54" a="1"/>
  <c r="M68" i="54" s="1"/>
  <c r="N68" i="54" a="1"/>
  <c r="N68" i="54"/>
  <c r="L69" i="54" a="1"/>
  <c r="L69" i="54"/>
  <c r="M69" i="54" a="1"/>
  <c r="M69" i="54" s="1"/>
  <c r="N69" i="54" a="1"/>
  <c r="N69" i="54"/>
  <c r="L70" i="54" a="1"/>
  <c r="L70" i="54" s="1"/>
  <c r="M70" i="54" a="1"/>
  <c r="M70" i="54"/>
  <c r="N70" i="54" a="1"/>
  <c r="N70" i="54"/>
  <c r="L71" i="54" a="1"/>
  <c r="L71" i="54" s="1"/>
  <c r="M71" i="54" a="1"/>
  <c r="M71" i="54" s="1"/>
  <c r="N71" i="54" a="1"/>
  <c r="N71" i="54" s="1"/>
  <c r="L72" i="54" a="1"/>
  <c r="L72" i="54"/>
  <c r="M72" i="54" a="1"/>
  <c r="M72" i="54" s="1"/>
  <c r="N72" i="54" a="1"/>
  <c r="N72" i="54"/>
  <c r="L73" i="54" a="1"/>
  <c r="L73" i="54"/>
  <c r="M73" i="54" a="1"/>
  <c r="M73" i="54" s="1"/>
  <c r="N73" i="54" a="1"/>
  <c r="N73" i="54"/>
  <c r="L74" i="54" a="1"/>
  <c r="L74" i="54" s="1"/>
  <c r="M74" i="54" a="1"/>
  <c r="M74" i="54"/>
  <c r="N74" i="54" a="1"/>
  <c r="N74" i="54"/>
  <c r="L75" i="54" a="1"/>
  <c r="L75" i="54" s="1"/>
  <c r="M75" i="54" a="1"/>
  <c r="M75" i="54" s="1"/>
  <c r="N75" i="54" a="1"/>
  <c r="N75" i="54" s="1"/>
  <c r="L76" i="54" a="1"/>
  <c r="L76" i="54"/>
  <c r="M76" i="54" a="1"/>
  <c r="M76" i="54" s="1"/>
  <c r="N76" i="54" a="1"/>
  <c r="N76" i="54"/>
  <c r="L77" i="54" a="1"/>
  <c r="L77" i="54"/>
  <c r="M77" i="54" a="1"/>
  <c r="M77" i="54" s="1"/>
  <c r="N77" i="54" a="1"/>
  <c r="N77" i="54"/>
  <c r="L78" i="54" a="1"/>
  <c r="L78" i="54" s="1"/>
  <c r="M78" i="54" a="1"/>
  <c r="M78" i="54"/>
  <c r="N78" i="54" a="1"/>
  <c r="N78" i="54"/>
  <c r="L79" i="54" a="1"/>
  <c r="L79" i="54" s="1"/>
  <c r="M79" i="54" a="1"/>
  <c r="M79" i="54" s="1"/>
  <c r="N79" i="54" a="1"/>
  <c r="N79" i="54" s="1"/>
  <c r="L80" i="54" a="1"/>
  <c r="L80" i="54"/>
  <c r="M80" i="54" a="1"/>
  <c r="M80" i="54" s="1"/>
  <c r="N80" i="54" a="1"/>
  <c r="N80" i="54"/>
  <c r="L81" i="54" a="1"/>
  <c r="L81" i="54"/>
  <c r="M81" i="54" a="1"/>
  <c r="M81" i="54" s="1"/>
  <c r="N81" i="54" a="1"/>
  <c r="N81" i="54"/>
  <c r="L82" i="54" a="1"/>
  <c r="L82" i="54" s="1"/>
  <c r="M82" i="54" a="1"/>
  <c r="M82" i="54"/>
  <c r="N82" i="54" a="1"/>
  <c r="N82" i="54"/>
  <c r="L83" i="54" a="1"/>
  <c r="L83" i="54" s="1"/>
  <c r="M83" i="54" a="1"/>
  <c r="M83" i="54" s="1"/>
  <c r="N83" i="54" a="1"/>
  <c r="N83" i="54" s="1"/>
  <c r="L84" i="54" a="1"/>
  <c r="L84" i="54"/>
  <c r="M84" i="54" a="1"/>
  <c r="M84" i="54" s="1"/>
  <c r="N84" i="54" a="1"/>
  <c r="N84" i="54"/>
  <c r="L85" i="54" a="1"/>
  <c r="L85" i="54"/>
  <c r="M85" i="54" a="1"/>
  <c r="M85" i="54" s="1"/>
  <c r="N85" i="54" a="1"/>
  <c r="N85" i="54"/>
  <c r="L86" i="54" a="1"/>
  <c r="L86" i="54" s="1"/>
  <c r="M86" i="54" a="1"/>
  <c r="M86" i="54"/>
  <c r="N86" i="54" a="1"/>
  <c r="N86" i="54"/>
  <c r="L87" i="54" a="1"/>
  <c r="L87" i="54" s="1"/>
  <c r="M87" i="54" a="1"/>
  <c r="M87" i="54" s="1"/>
  <c r="N87" i="54" a="1"/>
  <c r="N87" i="54" s="1"/>
  <c r="L88" i="54" a="1"/>
  <c r="L88" i="54"/>
  <c r="M88" i="54" a="1"/>
  <c r="M88" i="54" s="1"/>
  <c r="N88" i="54" a="1"/>
  <c r="N88" i="54"/>
  <c r="L89" i="54" a="1"/>
  <c r="L89" i="54"/>
  <c r="M89" i="54" a="1"/>
  <c r="M89" i="54" s="1"/>
  <c r="N89" i="54" a="1"/>
  <c r="N89" i="54"/>
  <c r="L90" i="54" a="1"/>
  <c r="L90" i="54" s="1"/>
  <c r="M90" i="54" a="1"/>
  <c r="M90" i="54"/>
  <c r="N90" i="54" a="1"/>
  <c r="N90" i="54"/>
  <c r="L91" i="54" a="1"/>
  <c r="L91" i="54" s="1"/>
  <c r="M91" i="54" a="1"/>
  <c r="M91" i="54" s="1"/>
  <c r="N91" i="54" a="1"/>
  <c r="N91" i="54" s="1"/>
  <c r="L92" i="54" a="1"/>
  <c r="L92" i="54"/>
  <c r="M92" i="54" a="1"/>
  <c r="M92" i="54" s="1"/>
  <c r="N92" i="54" a="1"/>
  <c r="N92" i="54"/>
  <c r="L93" i="54" a="1"/>
  <c r="L93" i="54"/>
  <c r="M93" i="54" a="1"/>
  <c r="M93" i="54" s="1"/>
  <c r="N93" i="54" a="1"/>
  <c r="N93" i="54"/>
  <c r="L94" i="54" a="1"/>
  <c r="L94" i="54" s="1"/>
  <c r="M94" i="54" a="1"/>
  <c r="M94" i="54"/>
  <c r="N94" i="54" a="1"/>
  <c r="N94" i="54"/>
  <c r="L95" i="54" a="1"/>
  <c r="L95" i="54" s="1"/>
  <c r="M95" i="54" a="1"/>
  <c r="M95" i="54" s="1"/>
  <c r="N95" i="54" a="1"/>
  <c r="N95" i="54" s="1"/>
  <c r="L96" i="54" a="1"/>
  <c r="L96" i="54"/>
  <c r="M96" i="54" a="1"/>
  <c r="M96" i="54" s="1"/>
  <c r="N96" i="54" a="1"/>
  <c r="N96" i="54"/>
  <c r="N14" i="54" a="1"/>
  <c r="N14" i="54"/>
  <c r="M14" i="54" a="1"/>
  <c r="M14" i="54"/>
  <c r="L14" i="54" a="1"/>
  <c r="L14" i="54"/>
  <c r="N6" i="54"/>
  <c r="N5" i="54"/>
  <c r="N4" i="54"/>
  <c r="N3" i="54"/>
  <c r="M6" i="54"/>
  <c r="M5" i="54"/>
  <c r="M4" i="54"/>
  <c r="M3" i="54"/>
  <c r="L6" i="54"/>
  <c r="L5" i="54"/>
  <c r="L4" i="54"/>
  <c r="L3" i="54"/>
  <c r="I15" i="54" a="1"/>
  <c r="I15" i="54" s="1"/>
  <c r="J15" i="54" a="1"/>
  <c r="J15" i="54"/>
  <c r="K15" i="54" a="1"/>
  <c r="K15" i="54" s="1"/>
  <c r="I16" i="54" a="1"/>
  <c r="I16" i="54"/>
  <c r="J16" i="54" a="1"/>
  <c r="J16" i="54"/>
  <c r="K16" i="54" a="1"/>
  <c r="K16" i="54" s="1"/>
  <c r="I17" i="54" a="1"/>
  <c r="I17" i="54"/>
  <c r="J17" i="54" a="1"/>
  <c r="J17" i="54" s="1"/>
  <c r="K17" i="54" a="1"/>
  <c r="K17" i="54"/>
  <c r="I18" i="54" a="1"/>
  <c r="I18" i="54"/>
  <c r="J18" i="54" a="1"/>
  <c r="J18" i="54"/>
  <c r="K18" i="54" a="1"/>
  <c r="K18" i="54"/>
  <c r="I19" i="54" a="1"/>
  <c r="I19" i="54" s="1"/>
  <c r="J19" i="54" a="1"/>
  <c r="J19" i="54"/>
  <c r="K19" i="54" a="1"/>
  <c r="K19" i="54" s="1"/>
  <c r="I20" i="54" a="1"/>
  <c r="I20" i="54"/>
  <c r="J20" i="54" a="1"/>
  <c r="J20" i="54"/>
  <c r="K20" i="54" a="1"/>
  <c r="K20" i="54" s="1"/>
  <c r="I21" i="54" a="1"/>
  <c r="I21" i="54"/>
  <c r="J21" i="54" a="1"/>
  <c r="J21" i="54" s="1"/>
  <c r="K21" i="54" a="1"/>
  <c r="K21" i="54"/>
  <c r="I22" i="54" a="1"/>
  <c r="I22" i="54"/>
  <c r="J22" i="54" a="1"/>
  <c r="J22" i="54"/>
  <c r="K22" i="54" a="1"/>
  <c r="K22" i="54"/>
  <c r="I23" i="54" a="1"/>
  <c r="I23" i="54" s="1"/>
  <c r="J23" i="54" a="1"/>
  <c r="J23" i="54"/>
  <c r="K23" i="54" a="1"/>
  <c r="K23" i="54" s="1"/>
  <c r="I24" i="54" a="1"/>
  <c r="I24" i="54"/>
  <c r="J24" i="54" a="1"/>
  <c r="J24" i="54"/>
  <c r="K24" i="54" a="1"/>
  <c r="K24" i="54" s="1"/>
  <c r="I25" i="54" a="1"/>
  <c r="I25" i="54"/>
  <c r="J25" i="54" a="1"/>
  <c r="J25" i="54" s="1"/>
  <c r="K25" i="54" a="1"/>
  <c r="K25" i="54"/>
  <c r="I26" i="54" a="1"/>
  <c r="I26" i="54"/>
  <c r="J26" i="54" a="1"/>
  <c r="J26" i="54"/>
  <c r="K26" i="54" a="1"/>
  <c r="K26" i="54"/>
  <c r="I27" i="54" a="1"/>
  <c r="I27" i="54" s="1"/>
  <c r="J27" i="54" a="1"/>
  <c r="J27" i="54"/>
  <c r="K27" i="54" a="1"/>
  <c r="K27" i="54" s="1"/>
  <c r="I28" i="54" a="1"/>
  <c r="I28" i="54"/>
  <c r="J28" i="54" a="1"/>
  <c r="J28" i="54"/>
  <c r="K28" i="54" a="1"/>
  <c r="K28" i="54" s="1"/>
  <c r="I29" i="54" a="1"/>
  <c r="I29" i="54"/>
  <c r="J29" i="54" a="1"/>
  <c r="J29" i="54" s="1"/>
  <c r="K29" i="54" a="1"/>
  <c r="K29" i="54"/>
  <c r="I30" i="54" a="1"/>
  <c r="I30" i="54"/>
  <c r="J30" i="54" a="1"/>
  <c r="J30" i="54"/>
  <c r="K30" i="54" a="1"/>
  <c r="K30" i="54"/>
  <c r="I31" i="54" a="1"/>
  <c r="I31" i="54" s="1"/>
  <c r="J31" i="54" a="1"/>
  <c r="J31" i="54"/>
  <c r="K31" i="54" a="1"/>
  <c r="K31" i="54" s="1"/>
  <c r="I32" i="54" a="1"/>
  <c r="I32" i="54"/>
  <c r="J32" i="54" a="1"/>
  <c r="J32" i="54"/>
  <c r="K32" i="54" a="1"/>
  <c r="K32" i="54" s="1"/>
  <c r="I33" i="54" a="1"/>
  <c r="I33" i="54"/>
  <c r="J33" i="54" a="1"/>
  <c r="J33" i="54" s="1"/>
  <c r="K33" i="54" a="1"/>
  <c r="K33" i="54"/>
  <c r="I34" i="54" a="1"/>
  <c r="I34" i="54"/>
  <c r="J34" i="54" a="1"/>
  <c r="J34" i="54"/>
  <c r="K34" i="54" a="1"/>
  <c r="K34" i="54"/>
  <c r="I35" i="54" a="1"/>
  <c r="I35" i="54" s="1"/>
  <c r="J35" i="54" a="1"/>
  <c r="J35" i="54"/>
  <c r="K35" i="54" a="1"/>
  <c r="K35" i="54" s="1"/>
  <c r="I36" i="54" a="1"/>
  <c r="I36" i="54"/>
  <c r="J36" i="54" a="1"/>
  <c r="J36" i="54"/>
  <c r="K36" i="54" a="1"/>
  <c r="K36" i="54" s="1"/>
  <c r="I37" i="54" a="1"/>
  <c r="I37" i="54"/>
  <c r="J37" i="54" a="1"/>
  <c r="J37" i="54" s="1"/>
  <c r="K37" i="54" a="1"/>
  <c r="K37" i="54"/>
  <c r="I38" i="54" a="1"/>
  <c r="I38" i="54"/>
  <c r="J38" i="54" a="1"/>
  <c r="J38" i="54"/>
  <c r="K38" i="54" a="1"/>
  <c r="K38" i="54"/>
  <c r="I39" i="54" a="1"/>
  <c r="I39" i="54" s="1"/>
  <c r="J39" i="54" a="1"/>
  <c r="J39" i="54"/>
  <c r="K39" i="54" a="1"/>
  <c r="K39" i="54" s="1"/>
  <c r="I40" i="54" a="1"/>
  <c r="I40" i="54"/>
  <c r="J40" i="54" a="1"/>
  <c r="J40" i="54"/>
  <c r="K40" i="54" a="1"/>
  <c r="K40" i="54" s="1"/>
  <c r="I41" i="54" a="1"/>
  <c r="I41" i="54"/>
  <c r="J41" i="54" a="1"/>
  <c r="J41" i="54" s="1"/>
  <c r="K41" i="54" a="1"/>
  <c r="K41" i="54"/>
  <c r="I42" i="54" a="1"/>
  <c r="I42" i="54"/>
  <c r="J42" i="54" a="1"/>
  <c r="J42" i="54"/>
  <c r="K42" i="54" a="1"/>
  <c r="K42" i="54"/>
  <c r="I43" i="54" a="1"/>
  <c r="I43" i="54" s="1"/>
  <c r="J43" i="54" a="1"/>
  <c r="J43" i="54"/>
  <c r="K43" i="54" a="1"/>
  <c r="K43" i="54" s="1"/>
  <c r="I44" i="54" a="1"/>
  <c r="I44" i="54"/>
  <c r="J44" i="54" a="1"/>
  <c r="J44" i="54"/>
  <c r="K44" i="54" a="1"/>
  <c r="K44" i="54" s="1"/>
  <c r="I45" i="54" a="1"/>
  <c r="I45" i="54"/>
  <c r="J45" i="54" a="1"/>
  <c r="J45" i="54" s="1"/>
  <c r="K45" i="54" a="1"/>
  <c r="K45" i="54"/>
  <c r="I46" i="54" a="1"/>
  <c r="I46" i="54"/>
  <c r="J46" i="54" a="1"/>
  <c r="J46" i="54"/>
  <c r="K46" i="54" a="1"/>
  <c r="K46" i="54"/>
  <c r="I47" i="54" a="1"/>
  <c r="I47" i="54" s="1"/>
  <c r="J47" i="54" a="1"/>
  <c r="J47" i="54"/>
  <c r="K47" i="54" a="1"/>
  <c r="K47" i="54" s="1"/>
  <c r="I48" i="54" a="1"/>
  <c r="I48" i="54"/>
  <c r="J48" i="54" a="1"/>
  <c r="J48" i="54"/>
  <c r="K48" i="54" a="1"/>
  <c r="K48" i="54" s="1"/>
  <c r="I49" i="54" a="1"/>
  <c r="I49" i="54"/>
  <c r="J49" i="54" a="1"/>
  <c r="J49" i="54" s="1"/>
  <c r="K49" i="54" a="1"/>
  <c r="K49" i="54"/>
  <c r="I50" i="54" a="1"/>
  <c r="I50" i="54"/>
  <c r="J50" i="54" a="1"/>
  <c r="J50" i="54"/>
  <c r="K50" i="54" a="1"/>
  <c r="K50" i="54"/>
  <c r="I51" i="54" a="1"/>
  <c r="I51" i="54" s="1"/>
  <c r="J51" i="54" a="1"/>
  <c r="J51" i="54"/>
  <c r="K51" i="54" a="1"/>
  <c r="K51" i="54" s="1"/>
  <c r="I52" i="54" a="1"/>
  <c r="I52" i="54"/>
  <c r="J52" i="54" a="1"/>
  <c r="J52" i="54"/>
  <c r="K52" i="54" a="1"/>
  <c r="K52" i="54" s="1"/>
  <c r="I53" i="54" a="1"/>
  <c r="I53" i="54"/>
  <c r="J53" i="54" a="1"/>
  <c r="J53" i="54" s="1"/>
  <c r="K53" i="54" a="1"/>
  <c r="K53" i="54"/>
  <c r="I54" i="54" a="1"/>
  <c r="I54" i="54"/>
  <c r="J54" i="54" a="1"/>
  <c r="J54" i="54"/>
  <c r="K54" i="54" a="1"/>
  <c r="K54" i="54"/>
  <c r="I55" i="54" a="1"/>
  <c r="I55" i="54" s="1"/>
  <c r="J55" i="54" a="1"/>
  <c r="J55" i="54"/>
  <c r="K55" i="54" a="1"/>
  <c r="K55" i="54" s="1"/>
  <c r="I56" i="54" a="1"/>
  <c r="I56" i="54"/>
  <c r="J56" i="54" a="1"/>
  <c r="J56" i="54"/>
  <c r="K56" i="54" a="1"/>
  <c r="K56" i="54" s="1"/>
  <c r="I57" i="54" a="1"/>
  <c r="I57" i="54"/>
  <c r="J57" i="54" a="1"/>
  <c r="J57" i="54" s="1"/>
  <c r="K57" i="54" a="1"/>
  <c r="K57" i="54"/>
  <c r="I58" i="54" a="1"/>
  <c r="I58" i="54"/>
  <c r="J58" i="54" a="1"/>
  <c r="J58" i="54"/>
  <c r="K58" i="54" a="1"/>
  <c r="K58" i="54"/>
  <c r="I59" i="54" a="1"/>
  <c r="I59" i="54" s="1"/>
  <c r="J59" i="54" a="1"/>
  <c r="J59" i="54"/>
  <c r="K59" i="54" a="1"/>
  <c r="K59" i="54" s="1"/>
  <c r="I60" i="54" a="1"/>
  <c r="I60" i="54"/>
  <c r="J60" i="54" a="1"/>
  <c r="J60" i="54"/>
  <c r="K60" i="54" a="1"/>
  <c r="K60" i="54" s="1"/>
  <c r="I61" i="54" a="1"/>
  <c r="I61" i="54"/>
  <c r="J61" i="54" a="1"/>
  <c r="J61" i="54" s="1"/>
  <c r="K61" i="54" a="1"/>
  <c r="K61" i="54"/>
  <c r="I62" i="54" a="1"/>
  <c r="I62" i="54"/>
  <c r="J62" i="54" a="1"/>
  <c r="J62" i="54"/>
  <c r="K62" i="54" a="1"/>
  <c r="K62" i="54"/>
  <c r="I63" i="54" a="1"/>
  <c r="I63" i="54" s="1"/>
  <c r="J63" i="54" a="1"/>
  <c r="J63" i="54"/>
  <c r="K63" i="54" a="1"/>
  <c r="K63" i="54" s="1"/>
  <c r="I64" i="54" a="1"/>
  <c r="I64" i="54"/>
  <c r="J64" i="54" a="1"/>
  <c r="J64" i="54"/>
  <c r="K64" i="54" a="1"/>
  <c r="K64" i="54" s="1"/>
  <c r="I65" i="54" a="1"/>
  <c r="I65" i="54"/>
  <c r="J65" i="54" a="1"/>
  <c r="J65" i="54" s="1"/>
  <c r="K65" i="54" a="1"/>
  <c r="K65" i="54"/>
  <c r="I66" i="54" a="1"/>
  <c r="I66" i="54"/>
  <c r="J66" i="54" a="1"/>
  <c r="J66" i="54"/>
  <c r="K66" i="54" a="1"/>
  <c r="K66" i="54"/>
  <c r="I67" i="54" a="1"/>
  <c r="I67" i="54" s="1"/>
  <c r="J67" i="54" a="1"/>
  <c r="J67" i="54"/>
  <c r="K67" i="54" a="1"/>
  <c r="K67" i="54" s="1"/>
  <c r="I68" i="54" a="1"/>
  <c r="I68" i="54"/>
  <c r="J68" i="54" a="1"/>
  <c r="J68" i="54"/>
  <c r="K68" i="54" a="1"/>
  <c r="K68" i="54" s="1"/>
  <c r="I69" i="54" a="1"/>
  <c r="I69" i="54"/>
  <c r="J69" i="54" a="1"/>
  <c r="J69" i="54" s="1"/>
  <c r="K69" i="54" a="1"/>
  <c r="K69" i="54"/>
  <c r="I70" i="54" a="1"/>
  <c r="I70" i="54"/>
  <c r="J70" i="54" a="1"/>
  <c r="J70" i="54"/>
  <c r="K70" i="54" a="1"/>
  <c r="K70" i="54"/>
  <c r="I71" i="54" a="1"/>
  <c r="I71" i="54" s="1"/>
  <c r="J71" i="54" a="1"/>
  <c r="J71" i="54"/>
  <c r="K71" i="54" a="1"/>
  <c r="K71" i="54" s="1"/>
  <c r="I72" i="54" a="1"/>
  <c r="I72" i="54"/>
  <c r="J72" i="54" a="1"/>
  <c r="J72" i="54"/>
  <c r="K72" i="54" a="1"/>
  <c r="K72" i="54" s="1"/>
  <c r="I73" i="54" a="1"/>
  <c r="I73" i="54"/>
  <c r="J73" i="54" a="1"/>
  <c r="J73" i="54" s="1"/>
  <c r="K73" i="54" a="1"/>
  <c r="K73" i="54"/>
  <c r="I74" i="54" a="1"/>
  <c r="I74" i="54"/>
  <c r="J74" i="54" a="1"/>
  <c r="J74" i="54"/>
  <c r="K74" i="54" a="1"/>
  <c r="K74" i="54"/>
  <c r="I75" i="54" a="1"/>
  <c r="I75" i="54" s="1"/>
  <c r="J75" i="54" a="1"/>
  <c r="J75" i="54"/>
  <c r="K75" i="54" a="1"/>
  <c r="K75" i="54" s="1"/>
  <c r="I76" i="54" a="1"/>
  <c r="I76" i="54"/>
  <c r="J76" i="54" a="1"/>
  <c r="J76" i="54"/>
  <c r="K76" i="54" a="1"/>
  <c r="K76" i="54" s="1"/>
  <c r="I77" i="54" a="1"/>
  <c r="I77" i="54"/>
  <c r="J77" i="54" a="1"/>
  <c r="J77" i="54" s="1"/>
  <c r="K77" i="54" a="1"/>
  <c r="K77" i="54"/>
  <c r="I78" i="54" a="1"/>
  <c r="I78" i="54"/>
  <c r="J78" i="54" a="1"/>
  <c r="J78" i="54"/>
  <c r="K78" i="54" a="1"/>
  <c r="K78" i="54"/>
  <c r="I79" i="54" a="1"/>
  <c r="I79" i="54" s="1"/>
  <c r="J79" i="54" a="1"/>
  <c r="J79" i="54"/>
  <c r="K79" i="54" a="1"/>
  <c r="K79" i="54" s="1"/>
  <c r="I80" i="54" a="1"/>
  <c r="I80" i="54"/>
  <c r="J80" i="54" a="1"/>
  <c r="J80" i="54"/>
  <c r="K80" i="54" a="1"/>
  <c r="K80" i="54" s="1"/>
  <c r="I81" i="54" a="1"/>
  <c r="I81" i="54"/>
  <c r="J81" i="54" a="1"/>
  <c r="J81" i="54" s="1"/>
  <c r="K81" i="54" a="1"/>
  <c r="K81" i="54"/>
  <c r="I82" i="54" a="1"/>
  <c r="I82" i="54"/>
  <c r="J82" i="54" a="1"/>
  <c r="J82" i="54"/>
  <c r="K82" i="54" a="1"/>
  <c r="K82" i="54"/>
  <c r="I83" i="54" a="1"/>
  <c r="I83" i="54" s="1"/>
  <c r="J83" i="54" a="1"/>
  <c r="J83" i="54"/>
  <c r="K83" i="54" a="1"/>
  <c r="K83" i="54" s="1"/>
  <c r="I84" i="54" a="1"/>
  <c r="I84" i="54"/>
  <c r="J84" i="54" a="1"/>
  <c r="J84" i="54"/>
  <c r="K84" i="54" a="1"/>
  <c r="K84" i="54" s="1"/>
  <c r="I85" i="54" a="1"/>
  <c r="I85" i="54"/>
  <c r="J85" i="54" a="1"/>
  <c r="J85" i="54" s="1"/>
  <c r="K85" i="54" a="1"/>
  <c r="K85" i="54"/>
  <c r="I86" i="54" a="1"/>
  <c r="I86" i="54"/>
  <c r="J86" i="54" a="1"/>
  <c r="J86" i="54"/>
  <c r="K86" i="54" a="1"/>
  <c r="K86" i="54"/>
  <c r="I87" i="54" a="1"/>
  <c r="I87" i="54" s="1"/>
  <c r="J87" i="54" a="1"/>
  <c r="J87" i="54"/>
  <c r="K87" i="54" a="1"/>
  <c r="K87" i="54" s="1"/>
  <c r="I88" i="54" a="1"/>
  <c r="I88" i="54"/>
  <c r="J88" i="54" a="1"/>
  <c r="J88" i="54"/>
  <c r="K88" i="54" a="1"/>
  <c r="K88" i="54" s="1"/>
  <c r="I89" i="54" a="1"/>
  <c r="I89" i="54"/>
  <c r="J89" i="54" a="1"/>
  <c r="J89" i="54" s="1"/>
  <c r="K89" i="54" a="1"/>
  <c r="K89" i="54"/>
  <c r="K14" i="54" a="1"/>
  <c r="K14" i="54"/>
  <c r="J14" i="54" a="1"/>
  <c r="J14" i="54" s="1"/>
  <c r="I14" i="54" a="1"/>
  <c r="I14" i="54" s="1"/>
  <c r="F15" i="54" a="1"/>
  <c r="F15" i="54" s="1"/>
  <c r="G15" i="54" a="1"/>
  <c r="G15" i="54" s="1"/>
  <c r="H15" i="54" a="1"/>
  <c r="H15" i="54" s="1"/>
  <c r="F16" i="54" a="1"/>
  <c r="F16" i="54" s="1"/>
  <c r="G16" i="54" a="1"/>
  <c r="G16" i="54" s="1"/>
  <c r="H16" i="54" a="1"/>
  <c r="H16" i="54"/>
  <c r="F17" i="54" a="1"/>
  <c r="F17" i="54"/>
  <c r="G17" i="54" a="1"/>
  <c r="G17" i="54" s="1"/>
  <c r="H17" i="54" a="1"/>
  <c r="H17" i="54"/>
  <c r="F18" i="54" a="1"/>
  <c r="F18" i="54"/>
  <c r="G18" i="54" a="1"/>
  <c r="G18" i="54"/>
  <c r="H18" i="54" a="1"/>
  <c r="H18" i="54"/>
  <c r="F19" i="54" a="1"/>
  <c r="F19" i="54" s="1"/>
  <c r="G19" i="54" a="1"/>
  <c r="G19" i="54" s="1"/>
  <c r="H19" i="54" a="1"/>
  <c r="H19" i="54" s="1"/>
  <c r="F20" i="54" a="1"/>
  <c r="F20" i="54" s="1"/>
  <c r="G20" i="54" a="1"/>
  <c r="G20" i="54" s="1"/>
  <c r="H20" i="54" a="1"/>
  <c r="H20" i="54"/>
  <c r="F21" i="54" a="1"/>
  <c r="F21" i="54"/>
  <c r="G21" i="54" a="1"/>
  <c r="G21" i="54" s="1"/>
  <c r="H21" i="54" a="1"/>
  <c r="H21" i="54"/>
  <c r="F22" i="54" a="1"/>
  <c r="F22" i="54"/>
  <c r="G22" i="54" a="1"/>
  <c r="G22" i="54"/>
  <c r="H22" i="54" a="1"/>
  <c r="H22" i="54"/>
  <c r="F23" i="54" a="1"/>
  <c r="F23" i="54" s="1"/>
  <c r="G23" i="54" a="1"/>
  <c r="G23" i="54" s="1"/>
  <c r="H23" i="54" a="1"/>
  <c r="H23" i="54" s="1"/>
  <c r="F24" i="54" a="1"/>
  <c r="F24" i="54" s="1"/>
  <c r="G24" i="54" a="1"/>
  <c r="G24" i="54" s="1"/>
  <c r="H24" i="54" a="1"/>
  <c r="H24" i="54"/>
  <c r="F25" i="54" a="1"/>
  <c r="F25" i="54"/>
  <c r="G25" i="54" a="1"/>
  <c r="G25" i="54" s="1"/>
  <c r="H25" i="54" a="1"/>
  <c r="H25" i="54"/>
  <c r="F26" i="54" a="1"/>
  <c r="F26" i="54"/>
  <c r="G26" i="54" a="1"/>
  <c r="G26" i="54"/>
  <c r="H26" i="54" a="1"/>
  <c r="H26" i="54"/>
  <c r="F27" i="54" a="1"/>
  <c r="F27" i="54" s="1"/>
  <c r="G27" i="54" a="1"/>
  <c r="G27" i="54" s="1"/>
  <c r="H27" i="54" a="1"/>
  <c r="H27" i="54" s="1"/>
  <c r="F28" i="54" a="1"/>
  <c r="F28" i="54" s="1"/>
  <c r="G28" i="54" a="1"/>
  <c r="G28" i="54" s="1"/>
  <c r="H28" i="54" a="1"/>
  <c r="H28" i="54"/>
  <c r="F29" i="54" a="1"/>
  <c r="F29" i="54"/>
  <c r="G29" i="54" a="1"/>
  <c r="G29" i="54" s="1"/>
  <c r="H29" i="54" a="1"/>
  <c r="H29" i="54"/>
  <c r="F30" i="54" a="1"/>
  <c r="F30" i="54"/>
  <c r="G30" i="54" a="1"/>
  <c r="G30" i="54"/>
  <c r="H30" i="54" a="1"/>
  <c r="H30" i="54"/>
  <c r="F31" i="54" a="1"/>
  <c r="F31" i="54" s="1"/>
  <c r="G31" i="54" a="1"/>
  <c r="G31" i="54" s="1"/>
  <c r="H31" i="54" a="1"/>
  <c r="H31" i="54" s="1"/>
  <c r="F32" i="54" a="1"/>
  <c r="F32" i="54" s="1"/>
  <c r="G32" i="54" a="1"/>
  <c r="G32" i="54" s="1"/>
  <c r="H32" i="54" a="1"/>
  <c r="H32" i="54"/>
  <c r="F33" i="54" a="1"/>
  <c r="F33" i="54"/>
  <c r="G33" i="54" a="1"/>
  <c r="G33" i="54" s="1"/>
  <c r="H33" i="54" a="1"/>
  <c r="H33" i="54"/>
  <c r="F34" i="54" a="1"/>
  <c r="F34" i="54"/>
  <c r="G34" i="54" a="1"/>
  <c r="G34" i="54"/>
  <c r="H34" i="54" a="1"/>
  <c r="H34" i="54"/>
  <c r="F35" i="54" a="1"/>
  <c r="F35" i="54" s="1"/>
  <c r="G35" i="54" a="1"/>
  <c r="G35" i="54" s="1"/>
  <c r="H35" i="54" a="1"/>
  <c r="H35" i="54" s="1"/>
  <c r="F36" i="54" a="1"/>
  <c r="F36" i="54" s="1"/>
  <c r="G36" i="54" a="1"/>
  <c r="G36" i="54" s="1"/>
  <c r="H36" i="54" a="1"/>
  <c r="H36" i="54"/>
  <c r="F37" i="54" a="1"/>
  <c r="F37" i="54"/>
  <c r="G37" i="54" a="1"/>
  <c r="G37" i="54" s="1"/>
  <c r="H37" i="54" a="1"/>
  <c r="H37" i="54"/>
  <c r="F38" i="54" a="1"/>
  <c r="F38" i="54"/>
  <c r="G38" i="54" a="1"/>
  <c r="G38" i="54"/>
  <c r="H38" i="54" a="1"/>
  <c r="H38" i="54"/>
  <c r="F39" i="54" a="1"/>
  <c r="F39" i="54" s="1"/>
  <c r="G39" i="54" a="1"/>
  <c r="G39" i="54" s="1"/>
  <c r="H39" i="54" a="1"/>
  <c r="H39" i="54" s="1"/>
  <c r="F40" i="54" a="1"/>
  <c r="F40" i="54" s="1"/>
  <c r="G40" i="54" a="1"/>
  <c r="G40" i="54" s="1"/>
  <c r="H40" i="54" a="1"/>
  <c r="H40" i="54"/>
  <c r="F41" i="54" a="1"/>
  <c r="F41" i="54"/>
  <c r="G41" i="54" a="1"/>
  <c r="G41" i="54" s="1"/>
  <c r="H41" i="54" a="1"/>
  <c r="H41" i="54"/>
  <c r="F42" i="54" a="1"/>
  <c r="F42" i="54"/>
  <c r="G42" i="54" a="1"/>
  <c r="G42" i="54"/>
  <c r="H42" i="54" a="1"/>
  <c r="H42" i="54"/>
  <c r="F43" i="54" a="1"/>
  <c r="F43" i="54" s="1"/>
  <c r="G43" i="54" a="1"/>
  <c r="G43" i="54" s="1"/>
  <c r="H43" i="54" a="1"/>
  <c r="H43" i="54" s="1"/>
  <c r="F44" i="54" a="1"/>
  <c r="F44" i="54" s="1"/>
  <c r="G44" i="54" a="1"/>
  <c r="G44" i="54" s="1"/>
  <c r="H44" i="54" a="1"/>
  <c r="H44" i="54"/>
  <c r="F45" i="54" a="1"/>
  <c r="F45" i="54"/>
  <c r="G45" i="54" a="1"/>
  <c r="G45" i="54" s="1"/>
  <c r="H45" i="54" a="1"/>
  <c r="H45" i="54"/>
  <c r="F46" i="54" a="1"/>
  <c r="F46" i="54"/>
  <c r="G46" i="54" a="1"/>
  <c r="G46" i="54"/>
  <c r="H46" i="54" a="1"/>
  <c r="H46" i="54"/>
  <c r="F47" i="54" a="1"/>
  <c r="F47" i="54" s="1"/>
  <c r="G47" i="54" a="1"/>
  <c r="G47" i="54" s="1"/>
  <c r="H47" i="54" a="1"/>
  <c r="H47" i="54" s="1"/>
  <c r="F48" i="54" a="1"/>
  <c r="F48" i="54" s="1"/>
  <c r="G48" i="54" a="1"/>
  <c r="G48" i="54" s="1"/>
  <c r="H48" i="54" a="1"/>
  <c r="H48" i="54"/>
  <c r="F49" i="54" a="1"/>
  <c r="F49" i="54"/>
  <c r="G49" i="54" a="1"/>
  <c r="G49" i="54" s="1"/>
  <c r="H49" i="54" a="1"/>
  <c r="H49" i="54"/>
  <c r="F50" i="54" a="1"/>
  <c r="F50" i="54"/>
  <c r="G50" i="54" a="1"/>
  <c r="G50" i="54"/>
  <c r="H50" i="54" a="1"/>
  <c r="H50" i="54"/>
  <c r="F51" i="54" a="1"/>
  <c r="F51" i="54" s="1"/>
  <c r="G51" i="54" a="1"/>
  <c r="G51" i="54" s="1"/>
  <c r="H51" i="54" a="1"/>
  <c r="H51" i="54" s="1"/>
  <c r="F52" i="54" a="1"/>
  <c r="F52" i="54" s="1"/>
  <c r="G52" i="54" a="1"/>
  <c r="G52" i="54" s="1"/>
  <c r="H52" i="54" a="1"/>
  <c r="H52" i="54"/>
  <c r="F53" i="54" a="1"/>
  <c r="F53" i="54"/>
  <c r="G53" i="54" a="1"/>
  <c r="G53" i="54" s="1"/>
  <c r="H53" i="54" a="1"/>
  <c r="H53" i="54"/>
  <c r="F54" i="54" a="1"/>
  <c r="F54" i="54"/>
  <c r="G54" i="54" a="1"/>
  <c r="G54" i="54"/>
  <c r="H54" i="54" a="1"/>
  <c r="H54" i="54"/>
  <c r="F55" i="54" a="1"/>
  <c r="F55" i="54" s="1"/>
  <c r="G55" i="54" a="1"/>
  <c r="G55" i="54" s="1"/>
  <c r="H55" i="54" a="1"/>
  <c r="H55" i="54" s="1"/>
  <c r="F56" i="54" a="1"/>
  <c r="F56" i="54" s="1"/>
  <c r="G56" i="54" a="1"/>
  <c r="G56" i="54" s="1"/>
  <c r="H56" i="54" a="1"/>
  <c r="H56" i="54"/>
  <c r="F57" i="54" a="1"/>
  <c r="F57" i="54"/>
  <c r="G57" i="54" a="1"/>
  <c r="G57" i="54" s="1"/>
  <c r="H57" i="54" a="1"/>
  <c r="H57" i="54"/>
  <c r="F58" i="54" a="1"/>
  <c r="F58" i="54"/>
  <c r="G58" i="54" a="1"/>
  <c r="G58" i="54"/>
  <c r="H58" i="54" a="1"/>
  <c r="H58" i="54"/>
  <c r="F59" i="54" a="1"/>
  <c r="F59" i="54" s="1"/>
  <c r="G59" i="54" a="1"/>
  <c r="G59" i="54" s="1"/>
  <c r="H59" i="54" a="1"/>
  <c r="H59" i="54" s="1"/>
  <c r="F60" i="54" a="1"/>
  <c r="F60" i="54" s="1"/>
  <c r="G60" i="54" a="1"/>
  <c r="G60" i="54" s="1"/>
  <c r="H60" i="54" a="1"/>
  <c r="H60" i="54"/>
  <c r="F61" i="54" a="1"/>
  <c r="F61" i="54"/>
  <c r="G61" i="54" a="1"/>
  <c r="G61" i="54" s="1"/>
  <c r="H61" i="54" a="1"/>
  <c r="H61" i="54"/>
  <c r="F62" i="54" a="1"/>
  <c r="F62" i="54"/>
  <c r="G62" i="54" a="1"/>
  <c r="G62" i="54"/>
  <c r="H62" i="54" a="1"/>
  <c r="H62" i="54"/>
  <c r="F63" i="54" a="1"/>
  <c r="F63" i="54" s="1"/>
  <c r="G63" i="54" a="1"/>
  <c r="G63" i="54" s="1"/>
  <c r="H63" i="54" a="1"/>
  <c r="H63" i="54" s="1"/>
  <c r="F64" i="54" a="1"/>
  <c r="F64" i="54" s="1"/>
  <c r="G64" i="54" a="1"/>
  <c r="G64" i="54" s="1"/>
  <c r="H64" i="54" a="1"/>
  <c r="H64" i="54"/>
  <c r="F65" i="54" a="1"/>
  <c r="F65" i="54"/>
  <c r="G65" i="54" a="1"/>
  <c r="G65" i="54" s="1"/>
  <c r="H65" i="54" a="1"/>
  <c r="H65" i="54"/>
  <c r="F66" i="54" a="1"/>
  <c r="F66" i="54"/>
  <c r="G66" i="54" a="1"/>
  <c r="G66" i="54"/>
  <c r="H66" i="54" a="1"/>
  <c r="H66" i="54"/>
  <c r="F67" i="54" a="1"/>
  <c r="F67" i="54" s="1"/>
  <c r="G67" i="54" a="1"/>
  <c r="G67" i="54" s="1"/>
  <c r="H67" i="54" a="1"/>
  <c r="H67" i="54" s="1"/>
  <c r="F68" i="54" a="1"/>
  <c r="F68" i="54" s="1"/>
  <c r="G68" i="54" a="1"/>
  <c r="G68" i="54" s="1"/>
  <c r="H68" i="54" a="1"/>
  <c r="H68" i="54"/>
  <c r="F69" i="54" a="1"/>
  <c r="F69" i="54"/>
  <c r="G69" i="54" a="1"/>
  <c r="G69" i="54" s="1"/>
  <c r="H69" i="54" a="1"/>
  <c r="H69" i="54"/>
  <c r="F70" i="54" a="1"/>
  <c r="F70" i="54"/>
  <c r="G70" i="54" a="1"/>
  <c r="G70" i="54"/>
  <c r="H70" i="54" a="1"/>
  <c r="H70" i="54"/>
  <c r="F71" i="54" a="1"/>
  <c r="F71" i="54" s="1"/>
  <c r="G71" i="54" a="1"/>
  <c r="G71" i="54" s="1"/>
  <c r="H71" i="54" a="1"/>
  <c r="H71" i="54" s="1"/>
  <c r="F72" i="54" a="1"/>
  <c r="F72" i="54" s="1"/>
  <c r="G72" i="54" a="1"/>
  <c r="G72" i="54" s="1"/>
  <c r="H72" i="54" a="1"/>
  <c r="H72" i="54"/>
  <c r="F73" i="54" a="1"/>
  <c r="F73" i="54"/>
  <c r="G73" i="54" a="1"/>
  <c r="G73" i="54" s="1"/>
  <c r="H73" i="54" a="1"/>
  <c r="H73" i="54"/>
  <c r="F74" i="54" a="1"/>
  <c r="F74" i="54"/>
  <c r="G74" i="54" a="1"/>
  <c r="G74" i="54"/>
  <c r="H74" i="54" a="1"/>
  <c r="H74" i="54"/>
  <c r="F75" i="54" a="1"/>
  <c r="F75" i="54" s="1"/>
  <c r="G75" i="54" a="1"/>
  <c r="G75" i="54" s="1"/>
  <c r="H75" i="54" a="1"/>
  <c r="H75" i="54" s="1"/>
  <c r="F76" i="54" a="1"/>
  <c r="F76" i="54" s="1"/>
  <c r="G76" i="54" a="1"/>
  <c r="G76" i="54" s="1"/>
  <c r="H76" i="54" a="1"/>
  <c r="H76" i="54"/>
  <c r="F77" i="54" a="1"/>
  <c r="F77" i="54"/>
  <c r="G77" i="54" a="1"/>
  <c r="G77" i="54" s="1"/>
  <c r="H77" i="54" a="1"/>
  <c r="H77" i="54"/>
  <c r="F78" i="54" a="1"/>
  <c r="F78" i="54"/>
  <c r="G78" i="54" a="1"/>
  <c r="G78" i="54"/>
  <c r="H78" i="54" a="1"/>
  <c r="H78" i="54"/>
  <c r="F79" i="54" a="1"/>
  <c r="F79" i="54" s="1"/>
  <c r="G79" i="54" a="1"/>
  <c r="G79" i="54" s="1"/>
  <c r="H79" i="54" a="1"/>
  <c r="H79" i="54" s="1"/>
  <c r="F80" i="54" a="1"/>
  <c r="F80" i="54" s="1"/>
  <c r="G80" i="54" a="1"/>
  <c r="G80" i="54" s="1"/>
  <c r="H80" i="54" a="1"/>
  <c r="H80" i="54"/>
  <c r="F81" i="54" a="1"/>
  <c r="F81" i="54"/>
  <c r="G81" i="54" a="1"/>
  <c r="G81" i="54" s="1"/>
  <c r="H81" i="54" a="1"/>
  <c r="H81" i="54"/>
  <c r="F82" i="54" a="1"/>
  <c r="F82" i="54"/>
  <c r="G82" i="54" a="1"/>
  <c r="G82" i="54"/>
  <c r="H82" i="54" a="1"/>
  <c r="H82" i="54"/>
  <c r="F83" i="54" a="1"/>
  <c r="F83" i="54" s="1"/>
  <c r="G83" i="54" a="1"/>
  <c r="G83" i="54" s="1"/>
  <c r="H83" i="54" a="1"/>
  <c r="H83" i="54" s="1"/>
  <c r="F84" i="54" a="1"/>
  <c r="F84" i="54" s="1"/>
  <c r="G84" i="54" a="1"/>
  <c r="G84" i="54" s="1"/>
  <c r="H84" i="54" a="1"/>
  <c r="H84" i="54"/>
  <c r="F85" i="54" a="1"/>
  <c r="F85" i="54"/>
  <c r="G85" i="54" a="1"/>
  <c r="G85" i="54" s="1"/>
  <c r="H85" i="54" a="1"/>
  <c r="H85" i="54"/>
  <c r="F86" i="54" a="1"/>
  <c r="F86" i="54"/>
  <c r="G86" i="54" a="1"/>
  <c r="G86" i="54"/>
  <c r="H86" i="54" a="1"/>
  <c r="H86" i="54"/>
  <c r="F87" i="54" a="1"/>
  <c r="F87" i="54" s="1"/>
  <c r="G87" i="54" a="1"/>
  <c r="G87" i="54" s="1"/>
  <c r="H87" i="54" a="1"/>
  <c r="H87" i="54" s="1"/>
  <c r="F88" i="54" a="1"/>
  <c r="F88" i="54" s="1"/>
  <c r="G88" i="54" a="1"/>
  <c r="G88" i="54" s="1"/>
  <c r="H88" i="54" a="1"/>
  <c r="H88" i="54"/>
  <c r="F89" i="54" a="1"/>
  <c r="F89" i="54"/>
  <c r="G89" i="54" a="1"/>
  <c r="G89" i="54" s="1"/>
  <c r="H89" i="54" a="1"/>
  <c r="H89" i="54"/>
  <c r="F90" i="54" a="1"/>
  <c r="F90" i="54"/>
  <c r="G90" i="54" a="1"/>
  <c r="G90" i="54"/>
  <c r="H90" i="54" a="1"/>
  <c r="H90" i="54"/>
  <c r="F91" i="54" a="1"/>
  <c r="F91" i="54" s="1"/>
  <c r="G91" i="54" a="1"/>
  <c r="G91" i="54" s="1"/>
  <c r="H91" i="54" a="1"/>
  <c r="H91" i="54" s="1"/>
  <c r="H14" i="54" a="1"/>
  <c r="H14" i="54" s="1"/>
  <c r="G14" i="54" a="1"/>
  <c r="G14" i="54" s="1"/>
  <c r="F14" i="54" a="1"/>
  <c r="F14" i="54" s="1"/>
  <c r="H6" i="54"/>
  <c r="H5" i="54"/>
  <c r="H4" i="54"/>
  <c r="H3" i="54"/>
  <c r="G6" i="54"/>
  <c r="G5" i="54"/>
  <c r="G4" i="54"/>
  <c r="G3" i="54"/>
  <c r="F6" i="54"/>
  <c r="F5" i="54"/>
  <c r="F4" i="54"/>
  <c r="F3" i="54"/>
  <c r="K5" i="54"/>
  <c r="K6" i="54"/>
  <c r="J6" i="54"/>
  <c r="J5" i="54"/>
  <c r="K4" i="54"/>
  <c r="J4" i="54"/>
  <c r="K3" i="54"/>
  <c r="J3" i="54"/>
  <c r="I6" i="54"/>
  <c r="I5" i="54"/>
  <c r="I4" i="54"/>
  <c r="I3" i="54"/>
  <c r="H74" i="53" a="1"/>
  <c r="H74" i="53" s="1"/>
  <c r="G74" i="53" a="1"/>
  <c r="G74" i="53" s="1"/>
  <c r="H73" i="53" a="1"/>
  <c r="H73" i="53" s="1"/>
  <c r="G73" i="53" a="1"/>
  <c r="G73" i="53" s="1"/>
  <c r="H72" i="53" a="1"/>
  <c r="H72" i="53" s="1"/>
  <c r="G72" i="53" a="1"/>
  <c r="G72" i="53" s="1"/>
  <c r="H71" i="53" a="1"/>
  <c r="H71" i="53" s="1"/>
  <c r="G71" i="53" a="1"/>
  <c r="G71" i="53" s="1"/>
  <c r="H70" i="53" a="1"/>
  <c r="H70" i="53" s="1"/>
  <c r="G70" i="53" a="1"/>
  <c r="G70" i="53" s="1"/>
  <c r="H69" i="53" a="1"/>
  <c r="H69" i="53" s="1"/>
  <c r="G69" i="53" a="1"/>
  <c r="G69" i="53" s="1"/>
  <c r="H68" i="53" a="1"/>
  <c r="H68" i="53" s="1"/>
  <c r="G68" i="53" a="1"/>
  <c r="G68" i="53" s="1"/>
  <c r="H67" i="53" a="1"/>
  <c r="H67" i="53" s="1"/>
  <c r="G67" i="53" a="1"/>
  <c r="G67" i="53" s="1"/>
  <c r="H66" i="53" a="1"/>
  <c r="H66" i="53" s="1"/>
  <c r="G66" i="53" a="1"/>
  <c r="G66" i="53" s="1"/>
  <c r="H65" i="53" a="1"/>
  <c r="H65" i="53" s="1"/>
  <c r="G65" i="53" a="1"/>
  <c r="G65" i="53" s="1"/>
  <c r="H64" i="53" a="1"/>
  <c r="H64" i="53" s="1"/>
  <c r="G64" i="53" a="1"/>
  <c r="G64" i="53" s="1"/>
  <c r="H63" i="53" a="1"/>
  <c r="H63" i="53" s="1"/>
  <c r="G63" i="53" a="1"/>
  <c r="G63" i="53" s="1"/>
  <c r="H62" i="53" a="1"/>
  <c r="H62" i="53" s="1"/>
  <c r="G62" i="53" a="1"/>
  <c r="G62" i="53" s="1"/>
  <c r="H61" i="53" a="1"/>
  <c r="H61" i="53" s="1"/>
  <c r="G61" i="53" a="1"/>
  <c r="G61" i="53" s="1"/>
  <c r="H60" i="53" a="1"/>
  <c r="H60" i="53" s="1"/>
  <c r="G60" i="53" a="1"/>
  <c r="G60" i="53" s="1"/>
  <c r="H59" i="53" a="1"/>
  <c r="H59" i="53" s="1"/>
  <c r="G59" i="53" a="1"/>
  <c r="G59" i="53" s="1"/>
  <c r="H58" i="53" a="1"/>
  <c r="H58" i="53" s="1"/>
  <c r="G58" i="53" a="1"/>
  <c r="G58" i="53" s="1"/>
  <c r="H57" i="53" a="1"/>
  <c r="H57" i="53" s="1"/>
  <c r="G57" i="53" a="1"/>
  <c r="G57" i="53" s="1"/>
  <c r="H56" i="53" a="1"/>
  <c r="H56" i="53" s="1"/>
  <c r="G56" i="53" a="1"/>
  <c r="G56" i="53" s="1"/>
  <c r="H55" i="53" a="1"/>
  <c r="H55" i="53" s="1"/>
  <c r="G55" i="53" a="1"/>
  <c r="G55" i="53" s="1"/>
  <c r="H54" i="53" a="1"/>
  <c r="H54" i="53" s="1"/>
  <c r="G54" i="53" a="1"/>
  <c r="G54" i="53" s="1"/>
  <c r="H53" i="53" a="1"/>
  <c r="H53" i="53" s="1"/>
  <c r="G53" i="53" a="1"/>
  <c r="G53" i="53" s="1"/>
  <c r="H52" i="53" a="1"/>
  <c r="H52" i="53" s="1"/>
  <c r="G52" i="53" a="1"/>
  <c r="G52" i="53" s="1"/>
  <c r="H51" i="53" a="1"/>
  <c r="H51" i="53" s="1"/>
  <c r="G51" i="53" a="1"/>
  <c r="G51" i="53" s="1"/>
  <c r="H50" i="53" a="1"/>
  <c r="H50" i="53" s="1"/>
  <c r="G50" i="53" a="1"/>
  <c r="G50" i="53" s="1"/>
  <c r="H49" i="53" a="1"/>
  <c r="H49" i="53" s="1"/>
  <c r="G49" i="53" a="1"/>
  <c r="G49" i="53" s="1"/>
  <c r="H48" i="53" a="1"/>
  <c r="H48" i="53" s="1"/>
  <c r="G48" i="53" a="1"/>
  <c r="G48" i="53" s="1"/>
  <c r="H47" i="53" a="1"/>
  <c r="H47" i="53" s="1"/>
  <c r="G47" i="53" a="1"/>
  <c r="G47" i="53" s="1"/>
  <c r="H46" i="53" a="1"/>
  <c r="H46" i="53" s="1"/>
  <c r="G46" i="53" a="1"/>
  <c r="G46" i="53" s="1"/>
  <c r="H45" i="53" a="1"/>
  <c r="H45" i="53" s="1"/>
  <c r="G45" i="53" a="1"/>
  <c r="G45" i="53" s="1"/>
  <c r="H44" i="53" a="1"/>
  <c r="H44" i="53" s="1"/>
  <c r="G44" i="53" a="1"/>
  <c r="G44" i="53" s="1"/>
  <c r="H43" i="53" a="1"/>
  <c r="H43" i="53" s="1"/>
  <c r="G43" i="53" a="1"/>
  <c r="G43" i="53" s="1"/>
  <c r="H42" i="53" a="1"/>
  <c r="H42" i="53" s="1"/>
  <c r="G42" i="53" a="1"/>
  <c r="G42" i="53" s="1"/>
  <c r="H41" i="53" a="1"/>
  <c r="H41" i="53" s="1"/>
  <c r="G41" i="53" a="1"/>
  <c r="G41" i="53" s="1"/>
  <c r="H40" i="53" a="1"/>
  <c r="H40" i="53" s="1"/>
  <c r="G40" i="53" a="1"/>
  <c r="G40" i="53" s="1"/>
  <c r="H39" i="53" a="1"/>
  <c r="H39" i="53" s="1"/>
  <c r="G39" i="53" a="1"/>
  <c r="G39" i="53" s="1"/>
  <c r="H38" i="53" a="1"/>
  <c r="H38" i="53" s="1"/>
  <c r="G38" i="53" a="1"/>
  <c r="G38" i="53" s="1"/>
  <c r="H37" i="53" a="1"/>
  <c r="H37" i="53" s="1"/>
  <c r="G37" i="53" a="1"/>
  <c r="G37" i="53" s="1"/>
  <c r="H36" i="53" a="1"/>
  <c r="H36" i="53" s="1"/>
  <c r="G36" i="53" a="1"/>
  <c r="G36" i="53" s="1"/>
  <c r="H35" i="53" a="1"/>
  <c r="H35" i="53" s="1"/>
  <c r="G35" i="53"/>
  <c r="G35" i="53" a="1"/>
  <c r="H34" i="53" a="1"/>
  <c r="H34" i="53" s="1"/>
  <c r="G34" i="53" a="1"/>
  <c r="G34" i="53" s="1"/>
  <c r="H33" i="53" a="1"/>
  <c r="H33" i="53" s="1"/>
  <c r="G33" i="53" a="1"/>
  <c r="G33" i="53" s="1"/>
  <c r="H32" i="53" a="1"/>
  <c r="H32" i="53" s="1"/>
  <c r="G32" i="53" a="1"/>
  <c r="G32" i="53" s="1"/>
  <c r="H31" i="53" a="1"/>
  <c r="H31" i="53" s="1"/>
  <c r="G31" i="53" a="1"/>
  <c r="G31" i="53" s="1"/>
  <c r="H30" i="53" a="1"/>
  <c r="H30" i="53" s="1"/>
  <c r="G30" i="53" a="1"/>
  <c r="G30" i="53" s="1"/>
  <c r="H29" i="53" a="1"/>
  <c r="H29" i="53" s="1"/>
  <c r="G29" i="53" a="1"/>
  <c r="G29" i="53" s="1"/>
  <c r="H28" i="53" a="1"/>
  <c r="H28" i="53" s="1"/>
  <c r="G28" i="53" a="1"/>
  <c r="G28" i="53" s="1"/>
  <c r="H27" i="53" a="1"/>
  <c r="H27" i="53" s="1"/>
  <c r="G27" i="53" a="1"/>
  <c r="G27" i="53" s="1"/>
  <c r="H26" i="53" a="1"/>
  <c r="H26" i="53" s="1"/>
  <c r="G26" i="53" a="1"/>
  <c r="G26" i="53" s="1"/>
  <c r="H25" i="53" a="1"/>
  <c r="H25" i="53" s="1"/>
  <c r="G25" i="53" a="1"/>
  <c r="G25" i="53" s="1"/>
  <c r="H24" i="53" a="1"/>
  <c r="H24" i="53" s="1"/>
  <c r="G24" i="53" a="1"/>
  <c r="G24" i="53" s="1"/>
  <c r="H23" i="53" a="1"/>
  <c r="H23" i="53" s="1"/>
  <c r="G23" i="53" a="1"/>
  <c r="G23" i="53" s="1"/>
  <c r="H22" i="53" a="1"/>
  <c r="H22" i="53" s="1"/>
  <c r="G22" i="53" a="1"/>
  <c r="G22" i="53" s="1"/>
  <c r="H21" i="53" a="1"/>
  <c r="H21" i="53" s="1"/>
  <c r="G21" i="53" a="1"/>
  <c r="G21" i="53" s="1"/>
  <c r="H20" i="53" a="1"/>
  <c r="H20" i="53" s="1"/>
  <c r="G20" i="53" a="1"/>
  <c r="G20" i="53" s="1"/>
  <c r="H19" i="53" a="1"/>
  <c r="H19" i="53" s="1"/>
  <c r="G19" i="53" a="1"/>
  <c r="G19" i="53" s="1"/>
  <c r="H18" i="53" a="1"/>
  <c r="H18" i="53" s="1"/>
  <c r="G18" i="53" a="1"/>
  <c r="G18" i="53" s="1"/>
  <c r="H17" i="53" a="1"/>
  <c r="H17" i="53" s="1"/>
  <c r="G17" i="53" a="1"/>
  <c r="G17" i="53" s="1"/>
  <c r="H16" i="53" a="1"/>
  <c r="H16" i="53" s="1"/>
  <c r="G16" i="53" a="1"/>
  <c r="G16" i="53" s="1"/>
  <c r="H15" i="53" a="1"/>
  <c r="H15" i="53" s="1"/>
  <c r="G15" i="53" a="1"/>
  <c r="G15" i="53" s="1"/>
  <c r="H14" i="53" a="1"/>
  <c r="H14" i="53" s="1"/>
  <c r="G14" i="53" a="1"/>
  <c r="G14" i="53" s="1"/>
  <c r="H13" i="53" a="1"/>
  <c r="H13" i="53" s="1"/>
  <c r="G13" i="53" a="1"/>
  <c r="G13" i="53" s="1"/>
  <c r="H12" i="53" a="1"/>
  <c r="H12" i="53" s="1"/>
  <c r="G12" i="53" a="1"/>
  <c r="G12" i="53" s="1"/>
  <c r="H6" i="53"/>
  <c r="G6" i="53"/>
  <c r="H5" i="53"/>
  <c r="G5" i="53"/>
  <c r="H4" i="53"/>
  <c r="G4" i="53"/>
  <c r="F4" i="53"/>
  <c r="F5" i="53" s="1"/>
  <c r="F6" i="53" s="1"/>
  <c r="H3" i="53"/>
  <c r="G3" i="53"/>
  <c r="F3" i="53"/>
  <c r="H54" i="52" a="1"/>
  <c r="H54" i="52" s="1"/>
  <c r="G54" i="52" a="1"/>
  <c r="G54" i="52" s="1"/>
  <c r="H53" i="52" a="1"/>
  <c r="H53" i="52" s="1"/>
  <c r="G53" i="52" a="1"/>
  <c r="G53" i="52" s="1"/>
  <c r="H52" i="52" a="1"/>
  <c r="H52" i="52" s="1"/>
  <c r="G52" i="52" a="1"/>
  <c r="G52" i="52" s="1"/>
  <c r="H51" i="52" a="1"/>
  <c r="H51" i="52" s="1"/>
  <c r="G51" i="52" a="1"/>
  <c r="G51" i="52" s="1"/>
  <c r="H50" i="52" a="1"/>
  <c r="H50" i="52" s="1"/>
  <c r="G50" i="52" a="1"/>
  <c r="G50" i="52" s="1"/>
  <c r="H49" i="52" a="1"/>
  <c r="H49" i="52" s="1"/>
  <c r="G49" i="52" a="1"/>
  <c r="G49" i="52" s="1"/>
  <c r="H48" i="52" a="1"/>
  <c r="H48" i="52" s="1"/>
  <c r="G48" i="52" a="1"/>
  <c r="G48" i="52" s="1"/>
  <c r="H47" i="52" a="1"/>
  <c r="H47" i="52" s="1"/>
  <c r="G47" i="52" a="1"/>
  <c r="G47" i="52" s="1"/>
  <c r="H46" i="52" a="1"/>
  <c r="H46" i="52" s="1"/>
  <c r="G46" i="52" a="1"/>
  <c r="G46" i="52" s="1"/>
  <c r="H45" i="52" a="1"/>
  <c r="H45" i="52" s="1"/>
  <c r="G45" i="52" a="1"/>
  <c r="G45" i="52" s="1"/>
  <c r="H44" i="52" a="1"/>
  <c r="H44" i="52" s="1"/>
  <c r="G44" i="52" a="1"/>
  <c r="G44" i="52" s="1"/>
  <c r="H43" i="52" a="1"/>
  <c r="H43" i="52" s="1"/>
  <c r="G43" i="52" a="1"/>
  <c r="G43" i="52" s="1"/>
  <c r="H42" i="52" a="1"/>
  <c r="H42" i="52" s="1"/>
  <c r="G42" i="52" a="1"/>
  <c r="G42" i="52" s="1"/>
  <c r="H41" i="52" a="1"/>
  <c r="H41" i="52" s="1"/>
  <c r="G41" i="52" a="1"/>
  <c r="G41" i="52" s="1"/>
  <c r="H40" i="52" a="1"/>
  <c r="H40" i="52" s="1"/>
  <c r="G40" i="52" a="1"/>
  <c r="G40" i="52" s="1"/>
  <c r="H39" i="52" a="1"/>
  <c r="H39" i="52" s="1"/>
  <c r="G39" i="52" a="1"/>
  <c r="G39" i="52" s="1"/>
  <c r="H38" i="52" a="1"/>
  <c r="H38" i="52" s="1"/>
  <c r="G38" i="52" a="1"/>
  <c r="G38" i="52" s="1"/>
  <c r="H37" i="52" a="1"/>
  <c r="H37" i="52" s="1"/>
  <c r="G37" i="52" a="1"/>
  <c r="G37" i="52" s="1"/>
  <c r="H36" i="52" a="1"/>
  <c r="H36" i="52" s="1"/>
  <c r="G36" i="52" a="1"/>
  <c r="G36" i="52" s="1"/>
  <c r="H35" i="52" a="1"/>
  <c r="H35" i="52" s="1"/>
  <c r="G35" i="52" a="1"/>
  <c r="G35" i="52" s="1"/>
  <c r="H34" i="52" a="1"/>
  <c r="H34" i="52" s="1"/>
  <c r="G34" i="52" a="1"/>
  <c r="G34" i="52" s="1"/>
  <c r="H33" i="52" a="1"/>
  <c r="H33" i="52" s="1"/>
  <c r="G33" i="52" a="1"/>
  <c r="G33" i="52" s="1"/>
  <c r="H32" i="52" a="1"/>
  <c r="H32" i="52" s="1"/>
  <c r="G32" i="52" a="1"/>
  <c r="G32" i="52" s="1"/>
  <c r="H31" i="52" a="1"/>
  <c r="H31" i="52" s="1"/>
  <c r="G31" i="52" a="1"/>
  <c r="G31" i="52" s="1"/>
  <c r="H30" i="52" a="1"/>
  <c r="H30" i="52" s="1"/>
  <c r="G30" i="52" a="1"/>
  <c r="G30" i="52" s="1"/>
  <c r="H29" i="52" a="1"/>
  <c r="H29" i="52" s="1"/>
  <c r="G29" i="52" a="1"/>
  <c r="G29" i="52" s="1"/>
  <c r="H28" i="52" a="1"/>
  <c r="H28" i="52" s="1"/>
  <c r="G28" i="52" a="1"/>
  <c r="G28" i="52" s="1"/>
  <c r="H27" i="52" a="1"/>
  <c r="H27" i="52" s="1"/>
  <c r="G27" i="52" a="1"/>
  <c r="G27" i="52" s="1"/>
  <c r="H26" i="52" a="1"/>
  <c r="H26" i="52" s="1"/>
  <c r="G26" i="52" a="1"/>
  <c r="G26" i="52" s="1"/>
  <c r="H25" i="52" a="1"/>
  <c r="H25" i="52" s="1"/>
  <c r="G25" i="52" a="1"/>
  <c r="G25" i="52" s="1"/>
  <c r="H24" i="52" a="1"/>
  <c r="H24" i="52" s="1"/>
  <c r="G24" i="52" a="1"/>
  <c r="G24" i="52" s="1"/>
  <c r="H23" i="52" a="1"/>
  <c r="H23" i="52" s="1"/>
  <c r="G23" i="52" a="1"/>
  <c r="G23" i="52" s="1"/>
  <c r="H22" i="52" a="1"/>
  <c r="H22" i="52" s="1"/>
  <c r="G22" i="52" a="1"/>
  <c r="G22" i="52" s="1"/>
  <c r="H21" i="52"/>
  <c r="H21" i="52" a="1"/>
  <c r="G21" i="52" a="1"/>
  <c r="G21" i="52" s="1"/>
  <c r="H20" i="52" a="1"/>
  <c r="H20" i="52" s="1"/>
  <c r="G20" i="52" a="1"/>
  <c r="G20" i="52" s="1"/>
  <c r="H19" i="52" a="1"/>
  <c r="H19" i="52" s="1"/>
  <c r="G19" i="52" a="1"/>
  <c r="G19" i="52" s="1"/>
  <c r="H18" i="52" a="1"/>
  <c r="H18" i="52" s="1"/>
  <c r="G18" i="52" a="1"/>
  <c r="G18" i="52" s="1"/>
  <c r="H17" i="52" a="1"/>
  <c r="H17" i="52" s="1"/>
  <c r="G17" i="52" a="1"/>
  <c r="G17" i="52" s="1"/>
  <c r="H16" i="52" a="1"/>
  <c r="H16" i="52" s="1"/>
  <c r="G16" i="52" a="1"/>
  <c r="G16" i="52" s="1"/>
  <c r="H15" i="52" a="1"/>
  <c r="H15" i="52" s="1"/>
  <c r="G15" i="52" a="1"/>
  <c r="G15" i="52" s="1"/>
  <c r="H14" i="52" a="1"/>
  <c r="H14" i="52" s="1"/>
  <c r="G14" i="52" a="1"/>
  <c r="G14" i="52" s="1"/>
  <c r="H13" i="52" a="1"/>
  <c r="H13" i="52" s="1"/>
  <c r="G13" i="52" a="1"/>
  <c r="G13" i="52" s="1"/>
  <c r="H12" i="52" a="1"/>
  <c r="H12" i="52" s="1"/>
  <c r="G12" i="52" a="1"/>
  <c r="G12" i="52" s="1"/>
  <c r="H11" i="52" a="1"/>
  <c r="H11" i="52" s="1"/>
  <c r="G11" i="52" a="1"/>
  <c r="G11" i="52" s="1"/>
  <c r="H10" i="52" a="1"/>
  <c r="H10" i="52" s="1"/>
  <c r="G10" i="52" a="1"/>
  <c r="G10" i="52" s="1"/>
  <c r="Q9" i="52"/>
  <c r="P9" i="52"/>
  <c r="Q8" i="52"/>
  <c r="P8" i="52"/>
  <c r="Q7" i="52"/>
  <c r="P7" i="52"/>
  <c r="Q6" i="52"/>
  <c r="P6" i="52"/>
  <c r="H6" i="52"/>
  <c r="G6" i="52"/>
  <c r="Q5" i="52"/>
  <c r="P5" i="52"/>
  <c r="H5" i="52"/>
  <c r="G5" i="52"/>
  <c r="Q4" i="52"/>
  <c r="P4" i="52"/>
  <c r="H4" i="52"/>
  <c r="G4" i="52"/>
  <c r="Q3" i="52"/>
  <c r="P3" i="52"/>
  <c r="H3" i="52"/>
  <c r="G3" i="52"/>
  <c r="F3" i="52"/>
  <c r="F4" i="52" s="1"/>
  <c r="F5" i="52" s="1"/>
  <c r="F6" i="52" s="1"/>
  <c r="F10" i="52" s="1" a="1"/>
  <c r="F10" i="52" s="1"/>
  <c r="W9" i="41"/>
  <c r="W8" i="41"/>
  <c r="W7" i="41"/>
  <c r="W6" i="41"/>
  <c r="W5" i="41"/>
  <c r="W4" i="41"/>
  <c r="W3" i="41"/>
  <c r="V9" i="41"/>
  <c r="V8" i="41"/>
  <c r="V7" i="41"/>
  <c r="V6" i="41"/>
  <c r="V5" i="41"/>
  <c r="V4" i="41"/>
  <c r="V3" i="41"/>
  <c r="U9" i="41"/>
  <c r="U8" i="41"/>
  <c r="U7" i="41"/>
  <c r="U6" i="41"/>
  <c r="U5" i="41"/>
  <c r="U4" i="41"/>
  <c r="U3" i="41"/>
  <c r="T9" i="41"/>
  <c r="T8" i="41"/>
  <c r="T7" i="41"/>
  <c r="T6" i="41"/>
  <c r="T5" i="41"/>
  <c r="T4" i="41"/>
  <c r="T3" i="41"/>
  <c r="S9" i="41"/>
  <c r="S8" i="41"/>
  <c r="S7" i="41"/>
  <c r="S6" i="41"/>
  <c r="S5" i="41"/>
  <c r="S4" i="41"/>
  <c r="S3" i="41"/>
  <c r="R11" i="41" a="1"/>
  <c r="R11" i="41" s="1"/>
  <c r="S11" i="41" a="1"/>
  <c r="S11" i="41" s="1"/>
  <c r="T11" i="41" a="1"/>
  <c r="T11" i="41"/>
  <c r="V11" i="41" a="1"/>
  <c r="V11" i="41" s="1"/>
  <c r="W11" i="41" a="1"/>
  <c r="W11" i="41" s="1"/>
  <c r="R12" i="41" a="1"/>
  <c r="R12" i="41"/>
  <c r="S12" i="41" a="1"/>
  <c r="S12" i="41" s="1"/>
  <c r="T12" i="41" a="1"/>
  <c r="T12" i="41"/>
  <c r="V12" i="41" a="1"/>
  <c r="V12" i="41" s="1"/>
  <c r="W12" i="41" a="1"/>
  <c r="W12" i="41" s="1"/>
  <c r="R13" i="41" a="1"/>
  <c r="R13" i="41" s="1"/>
  <c r="S13" i="41" a="1"/>
  <c r="S13" i="41" s="1"/>
  <c r="T13" i="41" a="1"/>
  <c r="T13" i="41"/>
  <c r="V13" i="41" a="1"/>
  <c r="V13" i="41"/>
  <c r="W13" i="41" a="1"/>
  <c r="W13" i="41" s="1"/>
  <c r="R14" i="41" a="1"/>
  <c r="R14" i="41"/>
  <c r="S14" i="41" a="1"/>
  <c r="S14" i="41" s="1"/>
  <c r="T14" i="41" a="1"/>
  <c r="T14" i="41"/>
  <c r="V14" i="41" a="1"/>
  <c r="V14" i="41" s="1"/>
  <c r="W14" i="41" a="1"/>
  <c r="W14" i="41" s="1"/>
  <c r="R15" i="41" a="1"/>
  <c r="R15" i="41" s="1"/>
  <c r="S15" i="41" a="1"/>
  <c r="S15" i="41" s="1"/>
  <c r="T15" i="41" a="1"/>
  <c r="T15" i="41"/>
  <c r="V15" i="41" a="1"/>
  <c r="V15" i="41" s="1"/>
  <c r="W15" i="41" a="1"/>
  <c r="W15" i="41" s="1"/>
  <c r="R16" i="41" a="1"/>
  <c r="R16" i="41"/>
  <c r="S16" i="41" a="1"/>
  <c r="S16" i="41" s="1"/>
  <c r="T16" i="41" a="1"/>
  <c r="T16" i="41"/>
  <c r="V16" i="41" a="1"/>
  <c r="V16" i="41" s="1"/>
  <c r="W16" i="41" a="1"/>
  <c r="W16" i="41" s="1"/>
  <c r="R17" i="41" a="1"/>
  <c r="R17" i="41" s="1"/>
  <c r="S17" i="41" a="1"/>
  <c r="S17" i="41" s="1"/>
  <c r="T17" i="41" a="1"/>
  <c r="T17" i="41"/>
  <c r="V17" i="41" a="1"/>
  <c r="V17" i="41" s="1"/>
  <c r="W17" i="41" a="1"/>
  <c r="W17" i="41" s="1"/>
  <c r="R18" i="41" a="1"/>
  <c r="R18" i="41"/>
  <c r="S18" i="41" a="1"/>
  <c r="S18" i="41" s="1"/>
  <c r="T18" i="41" a="1"/>
  <c r="T18" i="41"/>
  <c r="V18" i="41" a="1"/>
  <c r="V18" i="41" s="1"/>
  <c r="W18" i="41" a="1"/>
  <c r="W18" i="41" s="1"/>
  <c r="R19" i="41" a="1"/>
  <c r="R19" i="41" s="1"/>
  <c r="S19" i="41" a="1"/>
  <c r="S19" i="41" s="1"/>
  <c r="T19" i="41" a="1"/>
  <c r="T19" i="41"/>
  <c r="V19" i="41" a="1"/>
  <c r="V19" i="41" s="1"/>
  <c r="W19" i="41" a="1"/>
  <c r="W19" i="41" s="1"/>
  <c r="R20" i="41" a="1"/>
  <c r="R20" i="41"/>
  <c r="S20" i="41" a="1"/>
  <c r="S20" i="41" s="1"/>
  <c r="T20" i="41" a="1"/>
  <c r="T20" i="41"/>
  <c r="V20" i="41" a="1"/>
  <c r="V20" i="41" s="1"/>
  <c r="W20" i="41" a="1"/>
  <c r="W20" i="41" s="1"/>
  <c r="R21" i="41" a="1"/>
  <c r="R21" i="41" s="1"/>
  <c r="S21" i="41" a="1"/>
  <c r="S21" i="41" s="1"/>
  <c r="T21" i="41" a="1"/>
  <c r="T21" i="41" s="1"/>
  <c r="V21" i="41" a="1"/>
  <c r="V21" i="41" s="1"/>
  <c r="W21" i="41" a="1"/>
  <c r="W21" i="41" s="1"/>
  <c r="R22" i="41" a="1"/>
  <c r="R22" i="41"/>
  <c r="S22" i="41" a="1"/>
  <c r="S22" i="41" s="1"/>
  <c r="T22" i="41" a="1"/>
  <c r="T22" i="41"/>
  <c r="V22" i="41" a="1"/>
  <c r="V22" i="41" s="1"/>
  <c r="W22" i="41" a="1"/>
  <c r="W22" i="41" s="1"/>
  <c r="R23" i="41" a="1"/>
  <c r="R23" i="41" s="1"/>
  <c r="S23" i="41" a="1"/>
  <c r="S23" i="41" s="1"/>
  <c r="T23" i="41" a="1"/>
  <c r="T23" i="41" s="1"/>
  <c r="V23" i="41" a="1"/>
  <c r="V23" i="41" s="1"/>
  <c r="W23" i="41" a="1"/>
  <c r="W23" i="41" s="1"/>
  <c r="R24" i="41" a="1"/>
  <c r="R24" i="41"/>
  <c r="S24" i="41" a="1"/>
  <c r="S24" i="41" s="1"/>
  <c r="T24" i="41" a="1"/>
  <c r="T24" i="41"/>
  <c r="V24" i="41" a="1"/>
  <c r="V24" i="41" s="1"/>
  <c r="W24" i="41" a="1"/>
  <c r="W24" i="41" s="1"/>
  <c r="R25" i="41" a="1"/>
  <c r="R25" i="41" s="1"/>
  <c r="S25" i="41" a="1"/>
  <c r="S25" i="41" s="1"/>
  <c r="T25" i="41" a="1"/>
  <c r="T25" i="41" s="1"/>
  <c r="V25" i="41" a="1"/>
  <c r="V25" i="41" s="1"/>
  <c r="W25" i="41" a="1"/>
  <c r="W25" i="41" s="1"/>
  <c r="R26" i="41" a="1"/>
  <c r="R26" i="41"/>
  <c r="S26" i="41" a="1"/>
  <c r="S26" i="41" s="1"/>
  <c r="T26" i="41" a="1"/>
  <c r="T26" i="41"/>
  <c r="V26" i="41" a="1"/>
  <c r="V26" i="41" s="1"/>
  <c r="W26" i="41" a="1"/>
  <c r="W26" i="41" s="1"/>
  <c r="R27" i="41" a="1"/>
  <c r="R27" i="41" s="1"/>
  <c r="S27" i="41" a="1"/>
  <c r="S27" i="41" s="1"/>
  <c r="T27" i="41" a="1"/>
  <c r="T27" i="41" s="1"/>
  <c r="V27" i="41" a="1"/>
  <c r="V27" i="41" s="1"/>
  <c r="W27" i="41" a="1"/>
  <c r="W27" i="41" s="1"/>
  <c r="R28" i="41" a="1"/>
  <c r="R28" i="41"/>
  <c r="S28" i="41" a="1"/>
  <c r="S28" i="41" s="1"/>
  <c r="T28" i="41" a="1"/>
  <c r="T28" i="41"/>
  <c r="V28" i="41" a="1"/>
  <c r="V28" i="41" s="1"/>
  <c r="W28" i="41" a="1"/>
  <c r="W28" i="41" s="1"/>
  <c r="R29" i="41" a="1"/>
  <c r="R29" i="41" s="1"/>
  <c r="S29" i="41" a="1"/>
  <c r="S29" i="41" s="1"/>
  <c r="T29" i="41" a="1"/>
  <c r="T29" i="41" s="1"/>
  <c r="V29" i="41" a="1"/>
  <c r="V29" i="41" s="1"/>
  <c r="W29" i="41" a="1"/>
  <c r="W29" i="41" s="1"/>
  <c r="R30" i="41" a="1"/>
  <c r="R30" i="41"/>
  <c r="S30" i="41" a="1"/>
  <c r="S30" i="41" s="1"/>
  <c r="T30" i="41" a="1"/>
  <c r="T30" i="41"/>
  <c r="V30" i="41" a="1"/>
  <c r="V30" i="41" s="1"/>
  <c r="W30" i="41" a="1"/>
  <c r="W30" i="41" s="1"/>
  <c r="R31" i="41" a="1"/>
  <c r="R31" i="41" s="1"/>
  <c r="S31" i="41" a="1"/>
  <c r="S31" i="41" s="1"/>
  <c r="T31" i="41" a="1"/>
  <c r="T31" i="41" s="1"/>
  <c r="V31" i="41" a="1"/>
  <c r="V31" i="41" s="1"/>
  <c r="W31" i="41" a="1"/>
  <c r="W31" i="41" s="1"/>
  <c r="R32" i="41" a="1"/>
  <c r="R32" i="41"/>
  <c r="S32" i="41" a="1"/>
  <c r="S32" i="41" s="1"/>
  <c r="T32" i="41" a="1"/>
  <c r="T32" i="41"/>
  <c r="V32" i="41" a="1"/>
  <c r="V32" i="41"/>
  <c r="W32" i="41" a="1"/>
  <c r="W32" i="41"/>
  <c r="R33" i="41" a="1"/>
  <c r="R33" i="41" s="1"/>
  <c r="S33" i="41" a="1"/>
  <c r="S33" i="41" s="1"/>
  <c r="T33" i="41" a="1"/>
  <c r="T33" i="41" s="1"/>
  <c r="V33" i="41" a="1"/>
  <c r="V33" i="41" s="1"/>
  <c r="W33" i="41" a="1"/>
  <c r="W33" i="41" s="1"/>
  <c r="R34" i="41" a="1"/>
  <c r="R34" i="41"/>
  <c r="S34" i="41" a="1"/>
  <c r="S34" i="41" s="1"/>
  <c r="T34" i="41" a="1"/>
  <c r="T34" i="41"/>
  <c r="V34" i="41" a="1"/>
  <c r="V34" i="41" s="1"/>
  <c r="W34" i="41" a="1"/>
  <c r="W34" i="41" s="1"/>
  <c r="R35" i="41" a="1"/>
  <c r="R35" i="41" s="1"/>
  <c r="S35" i="41" a="1"/>
  <c r="S35" i="41" s="1"/>
  <c r="T35" i="41" a="1"/>
  <c r="T35" i="41" s="1"/>
  <c r="V35" i="41" a="1"/>
  <c r="V35" i="41" s="1"/>
  <c r="W35" i="41" a="1"/>
  <c r="W35" i="41" s="1"/>
  <c r="R36" i="41" a="1"/>
  <c r="R36" i="41"/>
  <c r="S36" i="41" a="1"/>
  <c r="S36" i="41" s="1"/>
  <c r="T36" i="41" a="1"/>
  <c r="T36" i="41"/>
  <c r="V36" i="41" a="1"/>
  <c r="V36" i="41" s="1"/>
  <c r="W36" i="41" a="1"/>
  <c r="W36" i="41"/>
  <c r="R37" i="41" a="1"/>
  <c r="R37" i="41" s="1"/>
  <c r="S37" i="41" a="1"/>
  <c r="S37" i="41" s="1"/>
  <c r="T37" i="41" a="1"/>
  <c r="T37" i="41" s="1"/>
  <c r="V37" i="41" a="1"/>
  <c r="V37" i="41" s="1"/>
  <c r="W37" i="41" a="1"/>
  <c r="W37" i="41" s="1"/>
  <c r="R38" i="41" a="1"/>
  <c r="R38" i="41"/>
  <c r="S38" i="41" a="1"/>
  <c r="S38" i="41" s="1"/>
  <c r="T38" i="41" a="1"/>
  <c r="T38" i="41"/>
  <c r="V38" i="41" a="1"/>
  <c r="V38" i="41" s="1"/>
  <c r="W38" i="41" a="1"/>
  <c r="W38" i="41" s="1"/>
  <c r="R39" i="41" a="1"/>
  <c r="R39" i="41" s="1"/>
  <c r="S39" i="41" a="1"/>
  <c r="S39" i="41" s="1"/>
  <c r="T39" i="41" a="1"/>
  <c r="T39" i="41" s="1"/>
  <c r="V39" i="41" a="1"/>
  <c r="V39" i="41" s="1"/>
  <c r="W39" i="41" a="1"/>
  <c r="W39" i="41" s="1"/>
  <c r="R40" i="41" a="1"/>
  <c r="R40" i="41"/>
  <c r="S40" i="41" a="1"/>
  <c r="S40" i="41" s="1"/>
  <c r="T40" i="41" a="1"/>
  <c r="T40" i="41"/>
  <c r="V40" i="41" a="1"/>
  <c r="V40" i="41" s="1"/>
  <c r="W40" i="41" a="1"/>
  <c r="W40" i="41" s="1"/>
  <c r="R41" i="41" a="1"/>
  <c r="R41" i="41" s="1"/>
  <c r="S41" i="41" a="1"/>
  <c r="S41" i="41" s="1"/>
  <c r="T41" i="41" a="1"/>
  <c r="T41" i="41" s="1"/>
  <c r="V41" i="41" a="1"/>
  <c r="V41" i="41" s="1"/>
  <c r="W41" i="41" a="1"/>
  <c r="W41" i="41" s="1"/>
  <c r="R42" i="41" a="1"/>
  <c r="R42" i="41"/>
  <c r="S42" i="41" a="1"/>
  <c r="S42" i="41" s="1"/>
  <c r="T42" i="41" a="1"/>
  <c r="T42" i="41"/>
  <c r="V42" i="41" a="1"/>
  <c r="V42" i="41" s="1"/>
  <c r="W42" i="41" a="1"/>
  <c r="W42" i="41" s="1"/>
  <c r="R43" i="41" a="1"/>
  <c r="R43" i="41" s="1"/>
  <c r="S43" i="41" a="1"/>
  <c r="S43" i="41" s="1"/>
  <c r="T43" i="41" a="1"/>
  <c r="T43" i="41" s="1"/>
  <c r="V43" i="41" a="1"/>
  <c r="V43" i="41" s="1"/>
  <c r="W43" i="41" a="1"/>
  <c r="W43" i="41" s="1"/>
  <c r="R44" i="41" a="1"/>
  <c r="R44" i="41"/>
  <c r="S44" i="41" a="1"/>
  <c r="S44" i="41" s="1"/>
  <c r="T44" i="41" a="1"/>
  <c r="T44" i="41"/>
  <c r="V44" i="41" a="1"/>
  <c r="V44" i="41" s="1"/>
  <c r="W44" i="41" a="1"/>
  <c r="W44" i="41" s="1"/>
  <c r="R45" i="41" a="1"/>
  <c r="R45" i="41" s="1"/>
  <c r="S45" i="41" a="1"/>
  <c r="S45" i="41" s="1"/>
  <c r="T45" i="41" a="1"/>
  <c r="T45" i="41" s="1"/>
  <c r="V45" i="41" a="1"/>
  <c r="V45" i="41" s="1"/>
  <c r="W45" i="41" a="1"/>
  <c r="W45" i="41" s="1"/>
  <c r="R46" i="41" a="1"/>
  <c r="R46" i="41"/>
  <c r="S46" i="41" a="1"/>
  <c r="S46" i="41" s="1"/>
  <c r="T46" i="41" a="1"/>
  <c r="T46" i="41"/>
  <c r="V46" i="41" a="1"/>
  <c r="V46" i="41" s="1"/>
  <c r="W46" i="41" a="1"/>
  <c r="W46" i="41" s="1"/>
  <c r="R47" i="41" a="1"/>
  <c r="R47" i="41" s="1"/>
  <c r="S47" i="41" a="1"/>
  <c r="S47" i="41" s="1"/>
  <c r="T47" i="41" a="1"/>
  <c r="T47" i="41" s="1"/>
  <c r="V47" i="41" a="1"/>
  <c r="V47" i="41" s="1"/>
  <c r="W47" i="41" a="1"/>
  <c r="W47" i="41" s="1"/>
  <c r="R48" i="41" a="1"/>
  <c r="R48" i="41"/>
  <c r="S48" i="41" a="1"/>
  <c r="S48" i="41" s="1"/>
  <c r="T48" i="41" a="1"/>
  <c r="T48" i="41"/>
  <c r="V48" i="41" a="1"/>
  <c r="V48" i="41" s="1"/>
  <c r="W48" i="41" a="1"/>
  <c r="W48" i="41" s="1"/>
  <c r="R49" i="41" a="1"/>
  <c r="R49" i="41" s="1"/>
  <c r="S49" i="41" a="1"/>
  <c r="S49" i="41" s="1"/>
  <c r="T49" i="41" a="1"/>
  <c r="T49" i="41" s="1"/>
  <c r="V49" i="41" a="1"/>
  <c r="V49" i="41" s="1"/>
  <c r="W49" i="41" a="1"/>
  <c r="W49" i="41" s="1"/>
  <c r="R50" i="41" a="1"/>
  <c r="R50" i="41"/>
  <c r="S50" i="41" a="1"/>
  <c r="S50" i="41" s="1"/>
  <c r="T50" i="41" a="1"/>
  <c r="T50" i="41"/>
  <c r="V50" i="41" a="1"/>
  <c r="V50" i="41" s="1"/>
  <c r="W50" i="41" a="1"/>
  <c r="W50" i="41" s="1"/>
  <c r="R51" i="41" a="1"/>
  <c r="R51" i="41" s="1"/>
  <c r="S51" i="41" a="1"/>
  <c r="S51" i="41" s="1"/>
  <c r="T51" i="41" a="1"/>
  <c r="T51" i="41" s="1"/>
  <c r="V51" i="41" a="1"/>
  <c r="V51" i="41" s="1"/>
  <c r="W51" i="41" a="1"/>
  <c r="W51" i="41" s="1"/>
  <c r="R52" i="41" a="1"/>
  <c r="R52" i="41"/>
  <c r="S52" i="41" a="1"/>
  <c r="S52" i="41" s="1"/>
  <c r="T52" i="41" a="1"/>
  <c r="T52" i="41"/>
  <c r="V52" i="41" a="1"/>
  <c r="V52" i="41" s="1"/>
  <c r="W52" i="41" a="1"/>
  <c r="W52" i="41" s="1"/>
  <c r="R53" i="41" a="1"/>
  <c r="R53" i="41" s="1"/>
  <c r="S53" i="41" a="1"/>
  <c r="S53" i="41" s="1"/>
  <c r="T53" i="41" a="1"/>
  <c r="T53" i="41" s="1"/>
  <c r="V53" i="41" a="1"/>
  <c r="V53" i="41" s="1"/>
  <c r="W53" i="41" a="1"/>
  <c r="W53" i="41" s="1"/>
  <c r="R54" i="41" a="1"/>
  <c r="R54" i="41"/>
  <c r="S54" i="41" a="1"/>
  <c r="S54" i="41" s="1"/>
  <c r="T54" i="41" a="1"/>
  <c r="T54" i="41"/>
  <c r="V54" i="41" a="1"/>
  <c r="V54" i="41" s="1"/>
  <c r="W54" i="41" a="1"/>
  <c r="W54" i="41" s="1"/>
  <c r="R55" i="41" a="1"/>
  <c r="R55" i="41" s="1"/>
  <c r="S55" i="41" a="1"/>
  <c r="S55" i="41" s="1"/>
  <c r="T55" i="41" a="1"/>
  <c r="T55" i="41" s="1"/>
  <c r="V55" i="41" a="1"/>
  <c r="V55" i="41" s="1"/>
  <c r="W55" i="41" a="1"/>
  <c r="W55" i="41" s="1"/>
  <c r="R56" i="41" a="1"/>
  <c r="R56" i="41"/>
  <c r="S56" i="41" a="1"/>
  <c r="S56" i="41" s="1"/>
  <c r="T56" i="41" a="1"/>
  <c r="T56" i="41"/>
  <c r="V56" i="41" a="1"/>
  <c r="V56" i="41" s="1"/>
  <c r="W56" i="41" a="1"/>
  <c r="W56" i="41"/>
  <c r="R57" i="41" a="1"/>
  <c r="R57" i="41" s="1"/>
  <c r="S57" i="41" a="1"/>
  <c r="S57" i="41" s="1"/>
  <c r="T57" i="41" a="1"/>
  <c r="T57" i="41" s="1"/>
  <c r="R58" i="41" a="1"/>
  <c r="R58" i="41"/>
  <c r="S58" i="41" a="1"/>
  <c r="S58" i="41" s="1"/>
  <c r="T58" i="41" a="1"/>
  <c r="T58" i="41"/>
  <c r="R59" i="41" a="1"/>
  <c r="R59" i="41" s="1"/>
  <c r="S59" i="41" a="1"/>
  <c r="S59" i="41" s="1"/>
  <c r="T59" i="41" a="1"/>
  <c r="T59" i="41" s="1"/>
  <c r="R60" i="41" a="1"/>
  <c r="R60" i="41"/>
  <c r="S60" i="41" a="1"/>
  <c r="S60" i="41" s="1"/>
  <c r="T60" i="41" a="1"/>
  <c r="T60" i="41"/>
  <c r="R61" i="41" a="1"/>
  <c r="R61" i="41" s="1"/>
  <c r="S61" i="41" a="1"/>
  <c r="S61" i="41" s="1"/>
  <c r="T61" i="41" a="1"/>
  <c r="T61" i="41" s="1"/>
  <c r="R62" i="41" a="1"/>
  <c r="R62" i="41"/>
  <c r="S62" i="41" a="1"/>
  <c r="S62" i="41" s="1"/>
  <c r="T62" i="41" a="1"/>
  <c r="T62" i="41"/>
  <c r="R63" i="41" a="1"/>
  <c r="R63" i="41" s="1"/>
  <c r="S63" i="41" a="1"/>
  <c r="S63" i="41" s="1"/>
  <c r="T63" i="41" a="1"/>
  <c r="T63" i="41" s="1"/>
  <c r="R64" i="41" a="1"/>
  <c r="R64" i="41"/>
  <c r="S64" i="41" a="1"/>
  <c r="S64" i="41" s="1"/>
  <c r="T64" i="41" a="1"/>
  <c r="T64" i="41"/>
  <c r="R65" i="41" a="1"/>
  <c r="R65" i="41" s="1"/>
  <c r="S65" i="41" a="1"/>
  <c r="S65" i="41" s="1"/>
  <c r="T65" i="41" a="1"/>
  <c r="T65" i="41" s="1"/>
  <c r="R66" i="41" a="1"/>
  <c r="R66" i="41"/>
  <c r="S66" i="41" a="1"/>
  <c r="S66" i="41" s="1"/>
  <c r="T66" i="41" a="1"/>
  <c r="T66" i="41"/>
  <c r="R67" i="41" a="1"/>
  <c r="R67" i="41" s="1"/>
  <c r="S67" i="41" a="1"/>
  <c r="S67" i="41" s="1"/>
  <c r="T67" i="41" a="1"/>
  <c r="T67" i="41" s="1"/>
  <c r="R68" i="41" a="1"/>
  <c r="R68" i="41"/>
  <c r="S68" i="41" a="1"/>
  <c r="S68" i="41" s="1"/>
  <c r="T68" i="41" a="1"/>
  <c r="T68" i="41"/>
  <c r="R69" i="41" a="1"/>
  <c r="R69" i="41" s="1"/>
  <c r="S69" i="41" a="1"/>
  <c r="S69" i="41" s="1"/>
  <c r="T69" i="41" a="1"/>
  <c r="T69" i="41" s="1"/>
  <c r="R70" i="41" a="1"/>
  <c r="R70" i="41"/>
  <c r="S70" i="41" a="1"/>
  <c r="S70" i="41" s="1"/>
  <c r="T70" i="41" a="1"/>
  <c r="T70" i="41"/>
  <c r="R71" i="41" a="1"/>
  <c r="R71" i="41" s="1"/>
  <c r="S71" i="41" a="1"/>
  <c r="S71" i="41" s="1"/>
  <c r="T71" i="41" a="1"/>
  <c r="T71" i="41" s="1"/>
  <c r="R72" i="41" a="1"/>
  <c r="R72" i="41"/>
  <c r="S72" i="41" a="1"/>
  <c r="S72" i="41" s="1"/>
  <c r="T72" i="41" a="1"/>
  <c r="T72" i="41"/>
  <c r="R73" i="41" a="1"/>
  <c r="R73" i="41" s="1"/>
  <c r="S73" i="41" a="1"/>
  <c r="S73" i="41" s="1"/>
  <c r="T73" i="41" a="1"/>
  <c r="T73" i="41" s="1"/>
  <c r="R74" i="41" a="1"/>
  <c r="R74" i="41"/>
  <c r="S74" i="41" a="1"/>
  <c r="S74" i="41" s="1"/>
  <c r="T74" i="41" a="1"/>
  <c r="T74" i="41"/>
  <c r="R75" i="41" a="1"/>
  <c r="R75" i="41" s="1"/>
  <c r="S75" i="41" a="1"/>
  <c r="S75" i="41" s="1"/>
  <c r="T75" i="41" a="1"/>
  <c r="T75" i="41" s="1"/>
  <c r="R76" i="41" a="1"/>
  <c r="R76" i="41"/>
  <c r="S76" i="41" a="1"/>
  <c r="S76" i="41" s="1"/>
  <c r="T76" i="41" a="1"/>
  <c r="T76" i="41"/>
  <c r="R77" i="41" a="1"/>
  <c r="R77" i="41" s="1"/>
  <c r="S77" i="41" a="1"/>
  <c r="S77" i="41" s="1"/>
  <c r="T77" i="41" a="1"/>
  <c r="T77" i="41" s="1"/>
  <c r="R78" i="41" a="1"/>
  <c r="R78" i="41"/>
  <c r="S78" i="41" a="1"/>
  <c r="S78" i="41" s="1"/>
  <c r="T78" i="41" a="1"/>
  <c r="T78" i="41"/>
  <c r="R79" i="41" a="1"/>
  <c r="R79" i="41" s="1"/>
  <c r="S79" i="41" a="1"/>
  <c r="S79" i="41" s="1"/>
  <c r="T79" i="41" a="1"/>
  <c r="T79" i="41" s="1"/>
  <c r="R80" i="41" a="1"/>
  <c r="R80" i="41"/>
  <c r="S80" i="41" a="1"/>
  <c r="S80" i="41" s="1"/>
  <c r="T80" i="41" a="1"/>
  <c r="T80" i="41"/>
  <c r="R81" i="41" a="1"/>
  <c r="R81" i="41" s="1"/>
  <c r="S81" i="41" a="1"/>
  <c r="S81" i="41" s="1"/>
  <c r="T81" i="41" a="1"/>
  <c r="T81" i="41" s="1"/>
  <c r="R82" i="41" a="1"/>
  <c r="R82" i="41"/>
  <c r="S82" i="41" a="1"/>
  <c r="S82" i="41" s="1"/>
  <c r="T82" i="41" a="1"/>
  <c r="T82" i="41"/>
  <c r="R83" i="41" a="1"/>
  <c r="R83" i="41" s="1"/>
  <c r="S83" i="41" a="1"/>
  <c r="S83" i="41" s="1"/>
  <c r="T83" i="41" a="1"/>
  <c r="T83" i="41" s="1"/>
  <c r="R84" i="41" a="1"/>
  <c r="R84" i="41"/>
  <c r="S84" i="41" a="1"/>
  <c r="S84" i="41" s="1"/>
  <c r="T84" i="41" a="1"/>
  <c r="T84" i="41"/>
  <c r="R85" i="41" a="1"/>
  <c r="R85" i="41" s="1"/>
  <c r="S85" i="41" a="1"/>
  <c r="S85" i="41" s="1"/>
  <c r="T85" i="41" a="1"/>
  <c r="T85" i="41" s="1"/>
  <c r="R86" i="41" a="1"/>
  <c r="R86" i="41"/>
  <c r="S86" i="41" a="1"/>
  <c r="S86" i="41" s="1"/>
  <c r="T86" i="41" a="1"/>
  <c r="T86" i="41"/>
  <c r="R87" i="41" a="1"/>
  <c r="R87" i="41" s="1"/>
  <c r="S87" i="41" a="1"/>
  <c r="S87" i="41" s="1"/>
  <c r="T87" i="41" a="1"/>
  <c r="T87" i="41" s="1"/>
  <c r="R88" i="41" a="1"/>
  <c r="R88" i="41"/>
  <c r="S88" i="41" a="1"/>
  <c r="S88" i="41" s="1"/>
  <c r="T88" i="41" a="1"/>
  <c r="T88" i="41"/>
  <c r="R89" i="41" a="1"/>
  <c r="R89" i="41" s="1"/>
  <c r="S89" i="41" a="1"/>
  <c r="S89" i="41" s="1"/>
  <c r="T89" i="41" a="1"/>
  <c r="T89" i="41" s="1"/>
  <c r="W10" i="41" a="1"/>
  <c r="W10" i="41" s="1"/>
  <c r="V10" i="41" a="1"/>
  <c r="V10" i="41" s="1"/>
  <c r="T10" i="41" a="1"/>
  <c r="T10" i="41"/>
  <c r="S10" i="41" a="1"/>
  <c r="S10" i="41"/>
  <c r="R10" i="41" a="1"/>
  <c r="R10" i="41"/>
  <c r="F11" i="41" a="1"/>
  <c r="F11" i="41" s="1"/>
  <c r="G11" i="41" a="1"/>
  <c r="G11" i="41"/>
  <c r="H11" i="41" a="1"/>
  <c r="H11" i="41" s="1"/>
  <c r="I11" i="41" a="1"/>
  <c r="I11" i="41"/>
  <c r="J11" i="41" a="1"/>
  <c r="J11" i="41" s="1"/>
  <c r="K11" i="41" a="1"/>
  <c r="K11" i="41"/>
  <c r="L11" i="41" a="1"/>
  <c r="L11" i="41"/>
  <c r="M11" i="41" a="1"/>
  <c r="M11" i="41"/>
  <c r="N11" i="41" a="1"/>
  <c r="N11" i="41"/>
  <c r="O11" i="41" a="1"/>
  <c r="O11" i="41"/>
  <c r="P11" i="41" a="1"/>
  <c r="P11" i="41"/>
  <c r="Q11" i="41" a="1"/>
  <c r="Q11" i="41"/>
  <c r="F12" i="41" a="1"/>
  <c r="F12" i="41" s="1"/>
  <c r="G12" i="41" a="1"/>
  <c r="G12" i="41"/>
  <c r="H12" i="41" a="1"/>
  <c r="H12" i="41" s="1"/>
  <c r="I12" i="41" a="1"/>
  <c r="I12" i="41" s="1"/>
  <c r="J12" i="41" a="1"/>
  <c r="J12" i="41" s="1"/>
  <c r="K12" i="41" a="1"/>
  <c r="K12" i="41"/>
  <c r="L12" i="41" a="1"/>
  <c r="L12" i="41" s="1"/>
  <c r="M12" i="41" a="1"/>
  <c r="M12" i="41"/>
  <c r="N12" i="41" a="1"/>
  <c r="N12" i="41" s="1"/>
  <c r="O12" i="41" a="1"/>
  <c r="O12" i="41"/>
  <c r="P12" i="41" a="1"/>
  <c r="P12" i="41" s="1"/>
  <c r="Q12" i="41" a="1"/>
  <c r="Q12" i="41"/>
  <c r="F13" i="41" a="1"/>
  <c r="F13" i="41" s="1"/>
  <c r="G13" i="41" a="1"/>
  <c r="G13" i="41"/>
  <c r="H13" i="41" a="1"/>
  <c r="H13" i="41" s="1"/>
  <c r="I13" i="41" a="1"/>
  <c r="I13" i="41"/>
  <c r="J13" i="41" a="1"/>
  <c r="J13" i="41" s="1"/>
  <c r="K13" i="41" a="1"/>
  <c r="K13" i="41"/>
  <c r="L13" i="41" a="1"/>
  <c r="L13" i="41"/>
  <c r="M13" i="41" a="1"/>
  <c r="M13" i="41" s="1"/>
  <c r="N13" i="41" a="1"/>
  <c r="N13" i="41" s="1"/>
  <c r="O13" i="41" a="1"/>
  <c r="O13" i="41"/>
  <c r="P13" i="41" a="1"/>
  <c r="P13" i="41"/>
  <c r="Q13" i="41" a="1"/>
  <c r="Q13" i="41"/>
  <c r="F14" i="41" a="1"/>
  <c r="F14" i="41" s="1"/>
  <c r="G14" i="41" a="1"/>
  <c r="G14" i="41"/>
  <c r="H14" i="41" a="1"/>
  <c r="H14" i="41" s="1"/>
  <c r="I14" i="41" a="1"/>
  <c r="I14" i="41"/>
  <c r="J14" i="41" a="1"/>
  <c r="J14" i="41" s="1"/>
  <c r="K14" i="41" a="1"/>
  <c r="K14" i="41"/>
  <c r="L14" i="41" a="1"/>
  <c r="L14" i="41" s="1"/>
  <c r="M14" i="41" a="1"/>
  <c r="M14" i="41"/>
  <c r="N14" i="41" a="1"/>
  <c r="N14" i="41"/>
  <c r="O14" i="41" a="1"/>
  <c r="O14" i="41" s="1"/>
  <c r="P14" i="41" a="1"/>
  <c r="P14" i="41"/>
  <c r="Q14" i="41" a="1"/>
  <c r="Q14" i="41" s="1"/>
  <c r="F15" i="41" a="1"/>
  <c r="F15" i="41" s="1"/>
  <c r="G15" i="41" a="1"/>
  <c r="G15" i="41"/>
  <c r="H15" i="41" a="1"/>
  <c r="H15" i="41" s="1"/>
  <c r="I15" i="41" a="1"/>
  <c r="I15" i="41"/>
  <c r="J15" i="41" a="1"/>
  <c r="J15" i="41" s="1"/>
  <c r="K15" i="41" a="1"/>
  <c r="K15" i="41"/>
  <c r="L15" i="41" a="1"/>
  <c r="L15" i="41"/>
  <c r="M15" i="41" a="1"/>
  <c r="M15" i="41" s="1"/>
  <c r="N15" i="41" a="1"/>
  <c r="N15" i="41"/>
  <c r="O15" i="41" a="1"/>
  <c r="O15" i="41"/>
  <c r="P15" i="41" a="1"/>
  <c r="P15" i="41" s="1"/>
  <c r="Q15" i="41" a="1"/>
  <c r="Q15" i="41" s="1"/>
  <c r="F16" i="41" a="1"/>
  <c r="F16" i="41" s="1"/>
  <c r="G16" i="41" a="1"/>
  <c r="G16" i="41"/>
  <c r="H16" i="41" a="1"/>
  <c r="H16" i="41" s="1"/>
  <c r="I16" i="41" a="1"/>
  <c r="I16" i="41"/>
  <c r="J16" i="41" a="1"/>
  <c r="J16" i="41" s="1"/>
  <c r="K16" i="41" a="1"/>
  <c r="K16" i="41"/>
  <c r="L16" i="41" a="1"/>
  <c r="L16" i="41"/>
  <c r="M16" i="41" a="1"/>
  <c r="M16" i="41"/>
  <c r="N16" i="41" a="1"/>
  <c r="N16" i="41"/>
  <c r="O16" i="41" a="1"/>
  <c r="O16" i="41" s="1"/>
  <c r="P16" i="41" a="1"/>
  <c r="P16" i="41"/>
  <c r="Q16" i="41" a="1"/>
  <c r="Q16" i="41"/>
  <c r="F17" i="41" a="1"/>
  <c r="F17" i="41" s="1"/>
  <c r="G17" i="41" a="1"/>
  <c r="G17" i="41"/>
  <c r="H17" i="41" a="1"/>
  <c r="H17" i="41" s="1"/>
  <c r="I17" i="41" a="1"/>
  <c r="I17" i="41" s="1"/>
  <c r="J17" i="41" a="1"/>
  <c r="J17" i="41" s="1"/>
  <c r="K17" i="41" a="1"/>
  <c r="K17" i="41"/>
  <c r="L17" i="41" a="1"/>
  <c r="L17" i="41"/>
  <c r="M17" i="41" a="1"/>
  <c r="M17" i="41"/>
  <c r="N17" i="41" a="1"/>
  <c r="N17" i="41"/>
  <c r="O17" i="41" a="1"/>
  <c r="O17" i="41"/>
  <c r="P17" i="41" a="1"/>
  <c r="P17" i="41" s="1"/>
  <c r="Q17" i="41" a="1"/>
  <c r="Q17" i="41"/>
  <c r="F18" i="41" a="1"/>
  <c r="F18" i="41" s="1"/>
  <c r="G18" i="41" a="1"/>
  <c r="G18" i="41"/>
  <c r="H18" i="41" a="1"/>
  <c r="H18" i="41" s="1"/>
  <c r="I18" i="41" a="1"/>
  <c r="I18" i="41" s="1"/>
  <c r="J18" i="41" a="1"/>
  <c r="J18" i="41" s="1"/>
  <c r="K18" i="41" a="1"/>
  <c r="K18" i="41" s="1"/>
  <c r="L18" i="41" a="1"/>
  <c r="L18" i="41"/>
  <c r="M18" i="41" a="1"/>
  <c r="M18" i="41" s="1"/>
  <c r="N18" i="41" a="1"/>
  <c r="N18" i="41"/>
  <c r="O18" i="41" a="1"/>
  <c r="O18" i="41"/>
  <c r="P18" i="41" a="1"/>
  <c r="P18" i="41"/>
  <c r="Q18" i="41" a="1"/>
  <c r="Q18" i="41"/>
  <c r="F19" i="41" a="1"/>
  <c r="F19" i="41" s="1"/>
  <c r="G19" i="41" a="1"/>
  <c r="G19" i="41"/>
  <c r="H19" i="41" a="1"/>
  <c r="H19" i="41" s="1"/>
  <c r="I19" i="41" a="1"/>
  <c r="I19" i="41"/>
  <c r="J19" i="41" a="1"/>
  <c r="J19" i="41" s="1"/>
  <c r="K19" i="41" a="1"/>
  <c r="K19" i="41" s="1"/>
  <c r="L19" i="41" a="1"/>
  <c r="L19" i="41"/>
  <c r="M19" i="41" a="1"/>
  <c r="M19" i="41"/>
  <c r="N19" i="41" a="1"/>
  <c r="N19" i="41"/>
  <c r="O19" i="41" a="1"/>
  <c r="O19" i="41"/>
  <c r="P19" i="41" a="1"/>
  <c r="P19" i="41"/>
  <c r="Q19" i="41" a="1"/>
  <c r="Q19" i="41"/>
  <c r="F20" i="41" a="1"/>
  <c r="F20" i="41" s="1"/>
  <c r="G20" i="41" a="1"/>
  <c r="G20" i="41"/>
  <c r="H20" i="41" a="1"/>
  <c r="H20" i="41" s="1"/>
  <c r="I20" i="41" a="1"/>
  <c r="I20" i="41" s="1"/>
  <c r="J20" i="41" a="1"/>
  <c r="J20" i="41" s="1"/>
  <c r="K20" i="41" a="1"/>
  <c r="K20" i="41"/>
  <c r="L20" i="41" a="1"/>
  <c r="L20" i="41" s="1"/>
  <c r="M20" i="41" a="1"/>
  <c r="M20" i="41"/>
  <c r="N20" i="41" a="1"/>
  <c r="N20" i="41" s="1"/>
  <c r="O20" i="41" a="1"/>
  <c r="O20" i="41"/>
  <c r="P20" i="41" a="1"/>
  <c r="P20" i="41" s="1"/>
  <c r="Q20" i="41" a="1"/>
  <c r="Q20" i="41"/>
  <c r="F21" i="41" a="1"/>
  <c r="F21" i="41" s="1"/>
  <c r="G21" i="41" a="1"/>
  <c r="G21" i="41"/>
  <c r="H21" i="41" a="1"/>
  <c r="H21" i="41" s="1"/>
  <c r="I21" i="41" a="1"/>
  <c r="I21" i="41"/>
  <c r="J21" i="41" a="1"/>
  <c r="J21" i="41" s="1"/>
  <c r="K21" i="41" a="1"/>
  <c r="K21" i="41" s="1"/>
  <c r="L21" i="41" a="1"/>
  <c r="L21" i="41"/>
  <c r="M21" i="41" a="1"/>
  <c r="M21" i="41" s="1"/>
  <c r="N21" i="41" a="1"/>
  <c r="N21" i="41" s="1"/>
  <c r="O21" i="41" a="1"/>
  <c r="O21" i="41"/>
  <c r="P21" i="41" a="1"/>
  <c r="P21" i="41"/>
  <c r="Q21" i="41" a="1"/>
  <c r="Q21" i="41"/>
  <c r="F22" i="41" a="1"/>
  <c r="F22" i="41" s="1"/>
  <c r="G22" i="41" a="1"/>
  <c r="G22" i="41"/>
  <c r="H22" i="41" a="1"/>
  <c r="H22" i="41" s="1"/>
  <c r="I22" i="41" a="1"/>
  <c r="I22" i="41"/>
  <c r="J22" i="41" a="1"/>
  <c r="J22" i="41" s="1"/>
  <c r="K22" i="41" a="1"/>
  <c r="K22" i="41"/>
  <c r="L22" i="41" a="1"/>
  <c r="L22" i="41" s="1"/>
  <c r="M22" i="41" a="1"/>
  <c r="M22" i="41"/>
  <c r="N22" i="41" a="1"/>
  <c r="N22" i="41"/>
  <c r="O22" i="41" a="1"/>
  <c r="O22" i="41" s="1"/>
  <c r="P22" i="41" a="1"/>
  <c r="P22" i="41"/>
  <c r="Q22" i="41" a="1"/>
  <c r="Q22" i="41" s="1"/>
  <c r="F23" i="41" a="1"/>
  <c r="F23" i="41" s="1"/>
  <c r="G23" i="41" a="1"/>
  <c r="G23" i="41"/>
  <c r="H23" i="41" a="1"/>
  <c r="H23" i="41" s="1"/>
  <c r="I23" i="41" a="1"/>
  <c r="I23" i="41"/>
  <c r="J23" i="41" a="1"/>
  <c r="J23" i="41" s="1"/>
  <c r="K23" i="41" a="1"/>
  <c r="K23" i="41"/>
  <c r="L23" i="41" a="1"/>
  <c r="L23" i="41"/>
  <c r="M23" i="41" a="1"/>
  <c r="M23" i="41" s="1"/>
  <c r="N23" i="41" a="1"/>
  <c r="N23" i="41" s="1"/>
  <c r="O23" i="41" a="1"/>
  <c r="O23" i="41"/>
  <c r="P23" i="41" a="1"/>
  <c r="P23" i="41" s="1"/>
  <c r="Q23" i="41" a="1"/>
  <c r="Q23" i="41" s="1"/>
  <c r="F24" i="41" a="1"/>
  <c r="F24" i="41" s="1"/>
  <c r="G24" i="41" a="1"/>
  <c r="G24" i="41"/>
  <c r="H24" i="41" a="1"/>
  <c r="H24" i="41" s="1"/>
  <c r="I24" i="41" a="1"/>
  <c r="I24" i="41"/>
  <c r="J24" i="41" a="1"/>
  <c r="J24" i="41" s="1"/>
  <c r="K24" i="41" a="1"/>
  <c r="K24" i="41"/>
  <c r="L24" i="41" a="1"/>
  <c r="L24" i="41"/>
  <c r="M24" i="41" a="1"/>
  <c r="M24" i="41"/>
  <c r="N24" i="41" a="1"/>
  <c r="N24" i="41"/>
  <c r="O24" i="41" a="1"/>
  <c r="O24" i="41"/>
  <c r="P24" i="41" a="1"/>
  <c r="P24" i="41"/>
  <c r="Q24" i="41" a="1"/>
  <c r="Q24" i="41"/>
  <c r="F25" i="41" a="1"/>
  <c r="F25" i="41" s="1"/>
  <c r="G25" i="41" a="1"/>
  <c r="G25" i="41"/>
  <c r="H25" i="41" a="1"/>
  <c r="H25" i="41" s="1"/>
  <c r="I25" i="41" a="1"/>
  <c r="I25" i="41" s="1"/>
  <c r="J25" i="41" a="1"/>
  <c r="J25" i="41" s="1"/>
  <c r="K25" i="41" a="1"/>
  <c r="K25" i="41"/>
  <c r="L25" i="41" a="1"/>
  <c r="L25" i="41"/>
  <c r="M25" i="41" a="1"/>
  <c r="M25" i="41"/>
  <c r="N25" i="41" a="1"/>
  <c r="N25" i="41"/>
  <c r="O25" i="41" a="1"/>
  <c r="O25" i="41"/>
  <c r="P25" i="41" a="1"/>
  <c r="P25" i="41" s="1"/>
  <c r="Q25" i="41" a="1"/>
  <c r="Q25" i="41" s="1"/>
  <c r="F26" i="41" a="1"/>
  <c r="F26" i="41" s="1"/>
  <c r="G26" i="41" a="1"/>
  <c r="G26" i="41"/>
  <c r="H26" i="41" a="1"/>
  <c r="H26" i="41" s="1"/>
  <c r="I26" i="41" a="1"/>
  <c r="I26" i="41" s="1"/>
  <c r="J26" i="41" a="1"/>
  <c r="J26" i="41" s="1"/>
  <c r="K26" i="41" a="1"/>
  <c r="K26" i="41" s="1"/>
  <c r="L26" i="41" a="1"/>
  <c r="L26" i="41"/>
  <c r="M26" i="41" a="1"/>
  <c r="M26" i="41" s="1"/>
  <c r="N26" i="41" a="1"/>
  <c r="N26" i="41"/>
  <c r="O26" i="41" a="1"/>
  <c r="O26" i="41"/>
  <c r="P26" i="41" a="1"/>
  <c r="P26" i="41"/>
  <c r="Q26" i="41" a="1"/>
  <c r="Q26" i="41"/>
  <c r="F27" i="41" a="1"/>
  <c r="F27" i="41" s="1"/>
  <c r="G27" i="41" a="1"/>
  <c r="G27" i="41"/>
  <c r="H27" i="41" a="1"/>
  <c r="H27" i="41" s="1"/>
  <c r="I27" i="41" a="1"/>
  <c r="I27" i="41"/>
  <c r="J27" i="41" a="1"/>
  <c r="J27" i="41" s="1"/>
  <c r="K27" i="41" a="1"/>
  <c r="K27" i="41" s="1"/>
  <c r="L27" i="41" a="1"/>
  <c r="L27" i="41"/>
  <c r="M27" i="41" a="1"/>
  <c r="M27" i="41"/>
  <c r="N27" i="41" a="1"/>
  <c r="N27" i="41"/>
  <c r="O27" i="41" a="1"/>
  <c r="O27" i="41"/>
  <c r="P27" i="41" a="1"/>
  <c r="P27" i="41"/>
  <c r="Q27" i="41" a="1"/>
  <c r="Q27" i="41"/>
  <c r="F28" i="41" a="1"/>
  <c r="F28" i="41" s="1"/>
  <c r="G28" i="41" a="1"/>
  <c r="G28" i="41"/>
  <c r="H28" i="41" a="1"/>
  <c r="H28" i="41" s="1"/>
  <c r="I28" i="41" a="1"/>
  <c r="I28" i="41" s="1"/>
  <c r="J28" i="41" a="1"/>
  <c r="J28" i="41" s="1"/>
  <c r="K28" i="41" a="1"/>
  <c r="K28" i="41"/>
  <c r="L28" i="41" a="1"/>
  <c r="L28" i="41" s="1"/>
  <c r="M28" i="41" a="1"/>
  <c r="M28" i="41"/>
  <c r="N28" i="41" a="1"/>
  <c r="N28" i="41" s="1"/>
  <c r="O28" i="41" a="1"/>
  <c r="O28" i="41"/>
  <c r="P28" i="41" a="1"/>
  <c r="P28" i="41" s="1"/>
  <c r="Q28" i="41" a="1"/>
  <c r="Q28" i="41"/>
  <c r="F29" i="41" a="1"/>
  <c r="F29" i="41" s="1"/>
  <c r="G29" i="41" a="1"/>
  <c r="G29" i="41"/>
  <c r="H29" i="41" a="1"/>
  <c r="H29" i="41" s="1"/>
  <c r="I29" i="41" a="1"/>
  <c r="I29" i="41"/>
  <c r="J29" i="41" a="1"/>
  <c r="J29" i="41" s="1"/>
  <c r="K29" i="41" a="1"/>
  <c r="K29" i="41" s="1"/>
  <c r="L29" i="41" a="1"/>
  <c r="L29" i="41"/>
  <c r="M29" i="41" a="1"/>
  <c r="M29" i="41" s="1"/>
  <c r="N29" i="41" a="1"/>
  <c r="N29" i="41" s="1"/>
  <c r="O29" i="41" a="1"/>
  <c r="O29" i="41"/>
  <c r="P29" i="41" a="1"/>
  <c r="P29" i="41"/>
  <c r="Q29" i="41" a="1"/>
  <c r="Q29" i="41"/>
  <c r="F30" i="41" a="1"/>
  <c r="F30" i="41" s="1"/>
  <c r="G30" i="41" a="1"/>
  <c r="G30" i="41"/>
  <c r="H30" i="41" a="1"/>
  <c r="H30" i="41" s="1"/>
  <c r="I30" i="41" a="1"/>
  <c r="I30" i="41"/>
  <c r="J30" i="41" a="1"/>
  <c r="J30" i="41" s="1"/>
  <c r="K30" i="41" a="1"/>
  <c r="K30" i="41"/>
  <c r="L30" i="41" a="1"/>
  <c r="L30" i="41" s="1"/>
  <c r="M30" i="41" a="1"/>
  <c r="M30" i="41"/>
  <c r="N30" i="41" a="1"/>
  <c r="N30" i="41"/>
  <c r="O30" i="41" a="1"/>
  <c r="O30" i="41" s="1"/>
  <c r="P30" i="41" a="1"/>
  <c r="P30" i="41"/>
  <c r="Q30" i="41" a="1"/>
  <c r="Q30" i="41" s="1"/>
  <c r="F31" i="41" a="1"/>
  <c r="F31" i="41" s="1"/>
  <c r="G31" i="41" a="1"/>
  <c r="G31" i="41"/>
  <c r="H31" i="41" a="1"/>
  <c r="H31" i="41" s="1"/>
  <c r="I31" i="41" a="1"/>
  <c r="I31" i="41"/>
  <c r="J31" i="41" a="1"/>
  <c r="J31" i="41" s="1"/>
  <c r="K31" i="41" a="1"/>
  <c r="K31" i="41"/>
  <c r="L31" i="41" a="1"/>
  <c r="L31" i="41"/>
  <c r="M31" i="41" a="1"/>
  <c r="M31" i="41" s="1"/>
  <c r="N31" i="41" a="1"/>
  <c r="N31" i="41" s="1"/>
  <c r="O31" i="41" a="1"/>
  <c r="O31" i="41"/>
  <c r="P31" i="41" a="1"/>
  <c r="P31" i="41" s="1"/>
  <c r="Q31" i="41" a="1"/>
  <c r="Q31" i="41" s="1"/>
  <c r="F32" i="41" a="1"/>
  <c r="F32" i="41" s="1"/>
  <c r="G32" i="41" a="1"/>
  <c r="G32" i="41"/>
  <c r="H32" i="41" a="1"/>
  <c r="H32" i="41" s="1"/>
  <c r="I32" i="41" a="1"/>
  <c r="I32" i="41"/>
  <c r="J32" i="41" a="1"/>
  <c r="J32" i="41" s="1"/>
  <c r="K32" i="41" a="1"/>
  <c r="K32" i="41"/>
  <c r="L32" i="41" a="1"/>
  <c r="L32" i="41"/>
  <c r="M32" i="41" a="1"/>
  <c r="M32" i="41"/>
  <c r="N32" i="41" a="1"/>
  <c r="N32" i="41"/>
  <c r="O32" i="41" a="1"/>
  <c r="O32" i="41" s="1"/>
  <c r="P32" i="41" a="1"/>
  <c r="P32" i="41"/>
  <c r="Q32" i="41" a="1"/>
  <c r="Q32" i="41"/>
  <c r="F33" i="41" a="1"/>
  <c r="F33" i="41" s="1"/>
  <c r="G33" i="41" a="1"/>
  <c r="G33" i="41"/>
  <c r="H33" i="41" a="1"/>
  <c r="H33" i="41" s="1"/>
  <c r="I33" i="41" a="1"/>
  <c r="I33" i="41" s="1"/>
  <c r="J33" i="41" a="1"/>
  <c r="J33" i="41" s="1"/>
  <c r="K33" i="41" a="1"/>
  <c r="K33" i="41"/>
  <c r="L33" i="41" a="1"/>
  <c r="L33" i="41"/>
  <c r="M33" i="41" a="1"/>
  <c r="M33" i="41"/>
  <c r="N33" i="41" a="1"/>
  <c r="N33" i="41"/>
  <c r="O33" i="41" a="1"/>
  <c r="O33" i="41"/>
  <c r="P33" i="41" a="1"/>
  <c r="P33" i="41" s="1"/>
  <c r="Q33" i="41" a="1"/>
  <c r="Q33" i="41" s="1"/>
  <c r="F34" i="41" a="1"/>
  <c r="F34" i="41" s="1"/>
  <c r="G34" i="41" a="1"/>
  <c r="G34" i="41"/>
  <c r="H34" i="41" a="1"/>
  <c r="H34" i="41" s="1"/>
  <c r="I34" i="41" a="1"/>
  <c r="I34" i="41" s="1"/>
  <c r="J34" i="41" a="1"/>
  <c r="J34" i="41" s="1"/>
  <c r="K34" i="41" a="1"/>
  <c r="K34" i="41" s="1"/>
  <c r="L34" i="41" a="1"/>
  <c r="L34" i="41"/>
  <c r="M34" i="41" a="1"/>
  <c r="M34" i="41" s="1"/>
  <c r="N34" i="41" a="1"/>
  <c r="N34" i="41"/>
  <c r="O34" i="41" a="1"/>
  <c r="O34" i="41"/>
  <c r="P34" i="41" a="1"/>
  <c r="P34" i="41"/>
  <c r="Q34" i="41" a="1"/>
  <c r="Q34" i="41"/>
  <c r="F35" i="41" a="1"/>
  <c r="F35" i="41" s="1"/>
  <c r="G35" i="41" a="1"/>
  <c r="G35" i="41"/>
  <c r="H35" i="41" a="1"/>
  <c r="H35" i="41" s="1"/>
  <c r="I35" i="41" a="1"/>
  <c r="I35" i="41"/>
  <c r="J35" i="41" a="1"/>
  <c r="J35" i="41" s="1"/>
  <c r="K35" i="41" a="1"/>
  <c r="K35" i="41" s="1"/>
  <c r="L35" i="41" a="1"/>
  <c r="L35" i="41"/>
  <c r="M35" i="41" a="1"/>
  <c r="M35" i="41"/>
  <c r="N35" i="41" a="1"/>
  <c r="N35" i="41"/>
  <c r="O35" i="41" a="1"/>
  <c r="O35" i="41"/>
  <c r="P35" i="41" a="1"/>
  <c r="P35" i="41"/>
  <c r="Q35" i="41" a="1"/>
  <c r="Q35" i="41"/>
  <c r="F36" i="41" a="1"/>
  <c r="F36" i="41" s="1"/>
  <c r="G36" i="41" a="1"/>
  <c r="G36" i="41"/>
  <c r="H36" i="41" a="1"/>
  <c r="H36" i="41" s="1"/>
  <c r="I36" i="41" a="1"/>
  <c r="I36" i="41" s="1"/>
  <c r="J36" i="41" a="1"/>
  <c r="J36" i="41" s="1"/>
  <c r="K36" i="41" a="1"/>
  <c r="K36" i="41"/>
  <c r="L36" i="41" a="1"/>
  <c r="L36" i="41" s="1"/>
  <c r="M36" i="41" a="1"/>
  <c r="M36" i="41"/>
  <c r="N36" i="41" a="1"/>
  <c r="N36" i="41" s="1"/>
  <c r="O36" i="41" a="1"/>
  <c r="O36" i="41"/>
  <c r="P36" i="41" a="1"/>
  <c r="P36" i="41" s="1"/>
  <c r="Q36" i="41" a="1"/>
  <c r="Q36" i="41"/>
  <c r="F37" i="41" a="1"/>
  <c r="F37" i="41" s="1"/>
  <c r="G37" i="41" a="1"/>
  <c r="G37" i="41"/>
  <c r="H37" i="41" a="1"/>
  <c r="H37" i="41" s="1"/>
  <c r="I37" i="41" a="1"/>
  <c r="I37" i="41"/>
  <c r="J37" i="41" a="1"/>
  <c r="J37" i="41" s="1"/>
  <c r="K37" i="41" a="1"/>
  <c r="K37" i="41" s="1"/>
  <c r="L37" i="41" a="1"/>
  <c r="L37" i="41"/>
  <c r="M37" i="41" a="1"/>
  <c r="M37" i="41" s="1"/>
  <c r="N37" i="41" a="1"/>
  <c r="N37" i="41" s="1"/>
  <c r="O37" i="41" a="1"/>
  <c r="O37" i="41"/>
  <c r="P37" i="41" a="1"/>
  <c r="P37" i="41"/>
  <c r="Q37" i="41" a="1"/>
  <c r="Q37" i="41"/>
  <c r="F38" i="41" a="1"/>
  <c r="F38" i="41" s="1"/>
  <c r="G38" i="41" a="1"/>
  <c r="G38" i="41"/>
  <c r="H38" i="41" a="1"/>
  <c r="H38" i="41" s="1"/>
  <c r="I38" i="41" a="1"/>
  <c r="I38" i="41"/>
  <c r="J38" i="41" a="1"/>
  <c r="J38" i="41" s="1"/>
  <c r="K38" i="41" a="1"/>
  <c r="K38" i="41"/>
  <c r="L38" i="41" a="1"/>
  <c r="L38" i="41" s="1"/>
  <c r="M38" i="41" a="1"/>
  <c r="M38" i="41"/>
  <c r="N38" i="41" a="1"/>
  <c r="N38" i="41"/>
  <c r="O38" i="41" a="1"/>
  <c r="O38" i="41" s="1"/>
  <c r="P38" i="41" a="1"/>
  <c r="P38" i="41" s="1"/>
  <c r="Q38" i="41" a="1"/>
  <c r="Q38" i="41" s="1"/>
  <c r="F39" i="41" a="1"/>
  <c r="F39" i="41" s="1"/>
  <c r="G39" i="41" a="1"/>
  <c r="G39" i="41"/>
  <c r="H39" i="41" a="1"/>
  <c r="H39" i="41" s="1"/>
  <c r="I39" i="41" a="1"/>
  <c r="I39" i="41"/>
  <c r="J39" i="41" a="1"/>
  <c r="J39" i="41" s="1"/>
  <c r="K39" i="41" a="1"/>
  <c r="K39" i="41"/>
  <c r="L39" i="41" a="1"/>
  <c r="L39" i="41"/>
  <c r="M39" i="41" a="1"/>
  <c r="M39" i="41" s="1"/>
  <c r="N39" i="41" a="1"/>
  <c r="N39" i="41" s="1"/>
  <c r="O39" i="41" a="1"/>
  <c r="O39" i="41"/>
  <c r="P39" i="41" a="1"/>
  <c r="P39" i="41" s="1"/>
  <c r="Q39" i="41" a="1"/>
  <c r="Q39" i="41" s="1"/>
  <c r="F40" i="41" a="1"/>
  <c r="F40" i="41" s="1"/>
  <c r="G40" i="41" a="1"/>
  <c r="G40" i="41"/>
  <c r="H40" i="41" a="1"/>
  <c r="H40" i="41" s="1"/>
  <c r="I40" i="41" a="1"/>
  <c r="I40" i="41"/>
  <c r="J40" i="41" a="1"/>
  <c r="J40" i="41" s="1"/>
  <c r="K40" i="41" a="1"/>
  <c r="K40" i="41"/>
  <c r="L40" i="41" a="1"/>
  <c r="L40" i="41"/>
  <c r="M40" i="41" a="1"/>
  <c r="M40" i="41"/>
  <c r="N40" i="41" a="1"/>
  <c r="N40" i="41"/>
  <c r="O40" i="41" a="1"/>
  <c r="O40" i="41" s="1"/>
  <c r="P40" i="41" a="1"/>
  <c r="P40" i="41"/>
  <c r="Q40" i="41" a="1"/>
  <c r="Q40" i="41"/>
  <c r="F41" i="41" a="1"/>
  <c r="F41" i="41" s="1"/>
  <c r="G41" i="41" a="1"/>
  <c r="G41" i="41"/>
  <c r="H41" i="41" a="1"/>
  <c r="H41" i="41" s="1"/>
  <c r="I41" i="41" a="1"/>
  <c r="I41" i="41" s="1"/>
  <c r="J41" i="41" a="1"/>
  <c r="J41" i="41" s="1"/>
  <c r="K41" i="41" a="1"/>
  <c r="K41" i="41"/>
  <c r="L41" i="41" a="1"/>
  <c r="L41" i="41"/>
  <c r="M41" i="41" a="1"/>
  <c r="M41" i="41"/>
  <c r="N41" i="41" a="1"/>
  <c r="N41" i="41"/>
  <c r="O41" i="41" a="1"/>
  <c r="O41" i="41"/>
  <c r="P41" i="41" a="1"/>
  <c r="P41" i="41" s="1"/>
  <c r="Q41" i="41" a="1"/>
  <c r="Q41" i="41" s="1"/>
  <c r="F42" i="41" a="1"/>
  <c r="F42" i="41" s="1"/>
  <c r="G42" i="41" a="1"/>
  <c r="G42" i="41"/>
  <c r="H42" i="41" a="1"/>
  <c r="H42" i="41" s="1"/>
  <c r="I42" i="41" a="1"/>
  <c r="I42" i="41" s="1"/>
  <c r="J42" i="41" a="1"/>
  <c r="J42" i="41" s="1"/>
  <c r="K42" i="41" a="1"/>
  <c r="K42" i="41" s="1"/>
  <c r="L42" i="41" a="1"/>
  <c r="L42" i="41"/>
  <c r="M42" i="41" a="1"/>
  <c r="M42" i="41" s="1"/>
  <c r="N42" i="41" a="1"/>
  <c r="N42" i="41"/>
  <c r="O42" i="41" a="1"/>
  <c r="O42" i="41"/>
  <c r="P42" i="41" a="1"/>
  <c r="P42" i="41"/>
  <c r="Q42" i="41" a="1"/>
  <c r="Q42" i="41"/>
  <c r="F43" i="41" a="1"/>
  <c r="F43" i="41" s="1"/>
  <c r="G43" i="41" a="1"/>
  <c r="G43" i="41"/>
  <c r="H43" i="41" a="1"/>
  <c r="H43" i="41" s="1"/>
  <c r="I43" i="41" a="1"/>
  <c r="I43" i="41"/>
  <c r="J43" i="41" a="1"/>
  <c r="J43" i="41" s="1"/>
  <c r="K43" i="41" a="1"/>
  <c r="K43" i="41" s="1"/>
  <c r="L43" i="41" a="1"/>
  <c r="L43" i="41"/>
  <c r="M43" i="41" a="1"/>
  <c r="M43" i="41"/>
  <c r="N43" i="41" a="1"/>
  <c r="N43" i="41"/>
  <c r="O43" i="41" a="1"/>
  <c r="O43" i="41"/>
  <c r="P43" i="41" a="1"/>
  <c r="P43" i="41"/>
  <c r="Q43" i="41" a="1"/>
  <c r="Q43" i="41"/>
  <c r="F44" i="41" a="1"/>
  <c r="F44" i="41" s="1"/>
  <c r="G44" i="41" a="1"/>
  <c r="G44" i="41"/>
  <c r="H44" i="41" a="1"/>
  <c r="H44" i="41" s="1"/>
  <c r="I44" i="41" a="1"/>
  <c r="I44" i="41" s="1"/>
  <c r="J44" i="41" a="1"/>
  <c r="J44" i="41" s="1"/>
  <c r="K44" i="41" a="1"/>
  <c r="K44" i="41"/>
  <c r="L44" i="41" a="1"/>
  <c r="L44" i="41" s="1"/>
  <c r="M44" i="41" a="1"/>
  <c r="M44" i="41"/>
  <c r="N44" i="41" a="1"/>
  <c r="N44" i="41" s="1"/>
  <c r="O44" i="41" a="1"/>
  <c r="O44" i="41"/>
  <c r="P44" i="41" a="1"/>
  <c r="P44" i="41" s="1"/>
  <c r="Q44" i="41" a="1"/>
  <c r="Q44" i="41"/>
  <c r="F45" i="41" a="1"/>
  <c r="F45" i="41" s="1"/>
  <c r="G45" i="41" a="1"/>
  <c r="G45" i="41"/>
  <c r="H45" i="41" a="1"/>
  <c r="H45" i="41" s="1"/>
  <c r="I45" i="41" a="1"/>
  <c r="I45" i="41"/>
  <c r="J45" i="41" a="1"/>
  <c r="J45" i="41" s="1"/>
  <c r="K45" i="41" a="1"/>
  <c r="K45" i="41" s="1"/>
  <c r="L45" i="41" a="1"/>
  <c r="L45" i="41" s="1"/>
  <c r="M45" i="41" a="1"/>
  <c r="M45" i="41" s="1"/>
  <c r="N45" i="41" a="1"/>
  <c r="N45" i="41" s="1"/>
  <c r="O45" i="41" a="1"/>
  <c r="O45" i="41"/>
  <c r="P45" i="41" a="1"/>
  <c r="P45" i="41"/>
  <c r="Q45" i="41" a="1"/>
  <c r="Q45" i="41"/>
  <c r="F46" i="41" a="1"/>
  <c r="F46" i="41" s="1"/>
  <c r="G46" i="41" a="1"/>
  <c r="G46" i="41"/>
  <c r="H46" i="41" a="1"/>
  <c r="H46" i="41" s="1"/>
  <c r="I46" i="41" a="1"/>
  <c r="I46" i="41"/>
  <c r="J46" i="41" a="1"/>
  <c r="J46" i="41" s="1"/>
  <c r="K46" i="41" a="1"/>
  <c r="K46" i="41"/>
  <c r="L46" i="41" a="1"/>
  <c r="L46" i="41" s="1"/>
  <c r="M46" i="41" a="1"/>
  <c r="M46" i="41"/>
  <c r="N46" i="41" a="1"/>
  <c r="N46" i="41"/>
  <c r="O46" i="41" a="1"/>
  <c r="O46" i="41" s="1"/>
  <c r="P46" i="41" a="1"/>
  <c r="P46" i="41" s="1"/>
  <c r="Q46" i="41" a="1"/>
  <c r="Q46" i="41" s="1"/>
  <c r="F47" i="41" a="1"/>
  <c r="F47" i="41" s="1"/>
  <c r="G47" i="41" a="1"/>
  <c r="G47" i="41"/>
  <c r="H47" i="41" a="1"/>
  <c r="H47" i="41" s="1"/>
  <c r="I47" i="41" a="1"/>
  <c r="I47" i="41"/>
  <c r="J47" i="41" a="1"/>
  <c r="J47" i="41" s="1"/>
  <c r="K47" i="41" a="1"/>
  <c r="K47" i="41"/>
  <c r="L47" i="41" a="1"/>
  <c r="L47" i="41"/>
  <c r="M47" i="41" a="1"/>
  <c r="M47" i="41" s="1"/>
  <c r="N47" i="41" a="1"/>
  <c r="N47" i="41" s="1"/>
  <c r="O47" i="41" a="1"/>
  <c r="O47" i="41"/>
  <c r="P47" i="41" a="1"/>
  <c r="P47" i="41" s="1"/>
  <c r="Q47" i="41" a="1"/>
  <c r="Q47" i="41" s="1"/>
  <c r="F48" i="41" a="1"/>
  <c r="F48" i="41" s="1"/>
  <c r="G48" i="41" a="1"/>
  <c r="G48" i="41"/>
  <c r="H48" i="41" a="1"/>
  <c r="H48" i="41" s="1"/>
  <c r="I48" i="41" a="1"/>
  <c r="I48" i="41"/>
  <c r="J48" i="41" a="1"/>
  <c r="J48" i="41" s="1"/>
  <c r="K48" i="41" a="1"/>
  <c r="K48" i="41"/>
  <c r="L48" i="41" a="1"/>
  <c r="L48" i="41"/>
  <c r="M48" i="41" a="1"/>
  <c r="M48" i="41"/>
  <c r="N48" i="41" a="1"/>
  <c r="N48" i="41"/>
  <c r="O48" i="41" a="1"/>
  <c r="O48" i="41" s="1"/>
  <c r="P48" i="41" a="1"/>
  <c r="P48" i="41"/>
  <c r="Q48" i="41" a="1"/>
  <c r="Q48" i="41"/>
  <c r="F49" i="41" a="1"/>
  <c r="F49" i="41" s="1"/>
  <c r="G49" i="41" a="1"/>
  <c r="G49" i="41"/>
  <c r="H49" i="41" a="1"/>
  <c r="H49" i="41" s="1"/>
  <c r="I49" i="41" a="1"/>
  <c r="I49" i="41" s="1"/>
  <c r="J49" i="41" a="1"/>
  <c r="J49" i="41" s="1"/>
  <c r="K49" i="41" a="1"/>
  <c r="K49" i="41"/>
  <c r="L49" i="41" a="1"/>
  <c r="L49" i="41"/>
  <c r="M49" i="41" a="1"/>
  <c r="M49" i="41"/>
  <c r="N49" i="41" a="1"/>
  <c r="N49" i="41"/>
  <c r="O49" i="41" a="1"/>
  <c r="O49" i="41"/>
  <c r="P49" i="41" a="1"/>
  <c r="P49" i="41" s="1"/>
  <c r="Q49" i="41" a="1"/>
  <c r="Q49" i="41" s="1"/>
  <c r="F50" i="41" a="1"/>
  <c r="F50" i="41" s="1"/>
  <c r="G50" i="41" a="1"/>
  <c r="G50" i="41"/>
  <c r="H50" i="41" a="1"/>
  <c r="H50" i="41" s="1"/>
  <c r="I50" i="41" a="1"/>
  <c r="I50" i="41" s="1"/>
  <c r="J50" i="41" a="1"/>
  <c r="J50" i="41" s="1"/>
  <c r="K50" i="41" a="1"/>
  <c r="K50" i="41" s="1"/>
  <c r="L50" i="41" a="1"/>
  <c r="L50" i="41"/>
  <c r="M50" i="41" a="1"/>
  <c r="M50" i="41" s="1"/>
  <c r="N50" i="41" a="1"/>
  <c r="N50" i="41"/>
  <c r="O50" i="41" a="1"/>
  <c r="O50" i="41"/>
  <c r="P50" i="41" a="1"/>
  <c r="P50" i="41"/>
  <c r="Q50" i="41" a="1"/>
  <c r="Q50" i="41"/>
  <c r="F51" i="41" a="1"/>
  <c r="F51" i="41" s="1"/>
  <c r="G51" i="41" a="1"/>
  <c r="G51" i="41"/>
  <c r="H51" i="41" a="1"/>
  <c r="H51" i="41" s="1"/>
  <c r="I51" i="41" a="1"/>
  <c r="I51" i="41"/>
  <c r="J51" i="41" a="1"/>
  <c r="J51" i="41" s="1"/>
  <c r="K51" i="41" a="1"/>
  <c r="K51" i="41" s="1"/>
  <c r="L51" i="41" a="1"/>
  <c r="L51" i="41"/>
  <c r="M51" i="41" a="1"/>
  <c r="M51" i="41"/>
  <c r="N51" i="41" a="1"/>
  <c r="N51" i="41"/>
  <c r="O51" i="41" a="1"/>
  <c r="O51" i="41"/>
  <c r="P51" i="41" a="1"/>
  <c r="P51" i="41"/>
  <c r="Q51" i="41" a="1"/>
  <c r="Q51" i="41"/>
  <c r="F52" i="41" a="1"/>
  <c r="F52" i="41" s="1"/>
  <c r="G52" i="41" a="1"/>
  <c r="G52" i="41"/>
  <c r="H52" i="41" a="1"/>
  <c r="H52" i="41" s="1"/>
  <c r="I52" i="41" a="1"/>
  <c r="I52" i="41" s="1"/>
  <c r="J52" i="41" a="1"/>
  <c r="J52" i="41" s="1"/>
  <c r="K52" i="41" a="1"/>
  <c r="K52" i="41"/>
  <c r="L52" i="41" a="1"/>
  <c r="L52" i="41" s="1"/>
  <c r="M52" i="41" a="1"/>
  <c r="M52" i="41" s="1"/>
  <c r="N52" i="41" a="1"/>
  <c r="N52" i="41" s="1"/>
  <c r="O52" i="41" a="1"/>
  <c r="O52" i="41"/>
  <c r="P52" i="41" a="1"/>
  <c r="P52" i="41" s="1"/>
  <c r="Q52" i="41" a="1"/>
  <c r="Q52" i="41"/>
  <c r="F53" i="41" a="1"/>
  <c r="F53" i="41" s="1"/>
  <c r="G53" i="41" a="1"/>
  <c r="G53" i="41"/>
  <c r="H53" i="41" a="1"/>
  <c r="H53" i="41" s="1"/>
  <c r="I53" i="41" a="1"/>
  <c r="I53" i="41"/>
  <c r="J53" i="41" a="1"/>
  <c r="J53" i="41" s="1"/>
  <c r="K53" i="41" a="1"/>
  <c r="K53" i="41" s="1"/>
  <c r="L53" i="41" a="1"/>
  <c r="L53" i="41" s="1"/>
  <c r="M53" i="41" a="1"/>
  <c r="M53" i="41" s="1"/>
  <c r="N53" i="41" a="1"/>
  <c r="N53" i="41" s="1"/>
  <c r="F54" i="41" a="1"/>
  <c r="F54" i="41" s="1"/>
  <c r="G54" i="41" a="1"/>
  <c r="G54" i="41"/>
  <c r="H54" i="41" a="1"/>
  <c r="H54" i="41" s="1"/>
  <c r="I54" i="41" a="1"/>
  <c r="I54" i="41"/>
  <c r="J54" i="41" a="1"/>
  <c r="J54" i="41" s="1"/>
  <c r="K54" i="41" a="1"/>
  <c r="K54" i="41"/>
  <c r="L54" i="41" a="1"/>
  <c r="L54" i="41" s="1"/>
  <c r="M54" i="41" a="1"/>
  <c r="M54" i="41"/>
  <c r="N54" i="41" a="1"/>
  <c r="N54" i="41"/>
  <c r="F55" i="41" a="1"/>
  <c r="F55" i="41" s="1"/>
  <c r="G55" i="41" a="1"/>
  <c r="G55" i="41"/>
  <c r="H55" i="41" a="1"/>
  <c r="H55" i="41" s="1"/>
  <c r="L55" i="41" a="1"/>
  <c r="L55" i="41"/>
  <c r="M55" i="41" a="1"/>
  <c r="M55" i="41" s="1"/>
  <c r="N55" i="41" a="1"/>
  <c r="N55" i="41" s="1"/>
  <c r="F56" i="41" a="1"/>
  <c r="F56" i="41" s="1"/>
  <c r="G56" i="41" a="1"/>
  <c r="G56" i="41" s="1"/>
  <c r="H56" i="41" a="1"/>
  <c r="H56" i="41" s="1"/>
  <c r="L56" i="41" a="1"/>
  <c r="L56" i="41"/>
  <c r="M56" i="41" a="1"/>
  <c r="M56" i="41"/>
  <c r="N56" i="41" a="1"/>
  <c r="N56" i="41"/>
  <c r="F57" i="41" a="1"/>
  <c r="F57" i="41" s="1"/>
  <c r="G57" i="41" a="1"/>
  <c r="G57" i="41" s="1"/>
  <c r="H57" i="41" a="1"/>
  <c r="H57" i="41" s="1"/>
  <c r="L57" i="41" a="1"/>
  <c r="L57" i="41"/>
  <c r="M57" i="41" a="1"/>
  <c r="M57" i="41"/>
  <c r="N57" i="41" a="1"/>
  <c r="N57" i="41"/>
  <c r="F58" i="41" a="1"/>
  <c r="F58" i="41" s="1"/>
  <c r="G58" i="41" a="1"/>
  <c r="G58" i="41"/>
  <c r="H58" i="41" a="1"/>
  <c r="H58" i="41" s="1"/>
  <c r="L58" i="41" a="1"/>
  <c r="L58" i="41"/>
  <c r="M58" i="41" a="1"/>
  <c r="M58" i="41" s="1"/>
  <c r="N58" i="41" a="1"/>
  <c r="N58" i="41"/>
  <c r="F59" i="41" a="1"/>
  <c r="F59" i="41" s="1"/>
  <c r="G59" i="41" a="1"/>
  <c r="G59" i="41" s="1"/>
  <c r="H59" i="41" a="1"/>
  <c r="H59" i="41" s="1"/>
  <c r="L59" i="41" a="1"/>
  <c r="L59" i="41" s="1"/>
  <c r="M59" i="41" a="1"/>
  <c r="M59" i="41"/>
  <c r="N59" i="41" a="1"/>
  <c r="N59" i="41" s="1"/>
  <c r="F60" i="41" a="1"/>
  <c r="F60" i="41" s="1"/>
  <c r="G60" i="41" a="1"/>
  <c r="G60" i="41" s="1"/>
  <c r="H60" i="41" a="1"/>
  <c r="H60" i="41" s="1"/>
  <c r="L60" i="41" a="1"/>
  <c r="L60" i="41" s="1"/>
  <c r="M60" i="41" a="1"/>
  <c r="M60" i="41" s="1"/>
  <c r="N60" i="41" a="1"/>
  <c r="N60" i="41"/>
  <c r="F61" i="41" a="1"/>
  <c r="F61" i="41" s="1"/>
  <c r="G61" i="41" a="1"/>
  <c r="G61" i="41"/>
  <c r="H61" i="41" a="1"/>
  <c r="H61" i="41" s="1"/>
  <c r="L61" i="41" a="1"/>
  <c r="L61" i="41" s="1"/>
  <c r="M61" i="41" a="1"/>
  <c r="M61" i="41" s="1"/>
  <c r="N61" i="41" a="1"/>
  <c r="N61" i="41" s="1"/>
  <c r="F62" i="41" a="1"/>
  <c r="F62" i="41" s="1"/>
  <c r="G62" i="41" a="1"/>
  <c r="G62" i="41"/>
  <c r="H62" i="41" a="1"/>
  <c r="H62" i="41" s="1"/>
  <c r="L62" i="41" a="1"/>
  <c r="L62" i="41"/>
  <c r="M62" i="41" a="1"/>
  <c r="M62" i="41" s="1"/>
  <c r="N62" i="41" a="1"/>
  <c r="N62" i="41" s="1"/>
  <c r="F63" i="41" a="1"/>
  <c r="F63" i="41" s="1"/>
  <c r="G63" i="41" a="1"/>
  <c r="G63" i="41"/>
  <c r="H63" i="41" a="1"/>
  <c r="H63" i="41" s="1"/>
  <c r="L63" i="41" a="1"/>
  <c r="L63" i="41"/>
  <c r="M63" i="41" a="1"/>
  <c r="M63" i="41"/>
  <c r="N63" i="41" a="1"/>
  <c r="N63" i="41" s="1"/>
  <c r="F64" i="41" a="1"/>
  <c r="F64" i="41" s="1"/>
  <c r="G64" i="41" a="1"/>
  <c r="G64" i="41"/>
  <c r="H64" i="41" a="1"/>
  <c r="H64" i="41" s="1"/>
  <c r="L64" i="41" a="1"/>
  <c r="L64" i="41" s="1"/>
  <c r="M64" i="41" a="1"/>
  <c r="M64" i="41"/>
  <c r="N64" i="41" a="1"/>
  <c r="N64" i="41"/>
  <c r="F65" i="41" a="1"/>
  <c r="F65" i="41" s="1"/>
  <c r="G65" i="41" a="1"/>
  <c r="G65" i="41"/>
  <c r="H65" i="41" a="1"/>
  <c r="H65" i="41" s="1"/>
  <c r="L65" i="41" a="1"/>
  <c r="L65" i="41"/>
  <c r="M65" i="41" a="1"/>
  <c r="M65" i="41" s="1"/>
  <c r="N65" i="41" a="1"/>
  <c r="N65" i="41"/>
  <c r="F66" i="41" a="1"/>
  <c r="F66" i="41" s="1"/>
  <c r="G66" i="41" a="1"/>
  <c r="G66" i="41"/>
  <c r="H66" i="41" a="1"/>
  <c r="H66" i="41" s="1"/>
  <c r="L66" i="41" a="1"/>
  <c r="L66" i="41"/>
  <c r="M66" i="41" a="1"/>
  <c r="M66" i="41"/>
  <c r="N66" i="41" a="1"/>
  <c r="N66" i="41" s="1"/>
  <c r="F67" i="41" a="1"/>
  <c r="F67" i="41" s="1"/>
  <c r="G67" i="41" a="1"/>
  <c r="G67" i="41"/>
  <c r="H67" i="41" a="1"/>
  <c r="H67" i="41" s="1"/>
  <c r="L67" i="41" a="1"/>
  <c r="L67" i="41"/>
  <c r="M67" i="41" a="1"/>
  <c r="M67" i="41"/>
  <c r="N67" i="41" a="1"/>
  <c r="N67" i="41"/>
  <c r="F68" i="41" a="1"/>
  <c r="F68" i="41" s="1"/>
  <c r="G68" i="41" a="1"/>
  <c r="G68" i="41" s="1"/>
  <c r="H68" i="41" a="1"/>
  <c r="H68" i="41" s="1"/>
  <c r="L68" i="41" a="1"/>
  <c r="L68" i="41"/>
  <c r="M68" i="41" a="1"/>
  <c r="M68" i="41"/>
  <c r="N68" i="41" a="1"/>
  <c r="N68" i="41"/>
  <c r="F69" i="41" a="1"/>
  <c r="F69" i="41" s="1"/>
  <c r="G69" i="41" a="1"/>
  <c r="G69" i="41"/>
  <c r="H69" i="41" a="1"/>
  <c r="H69" i="41" s="1"/>
  <c r="L69" i="41" a="1"/>
  <c r="L69" i="41" s="1"/>
  <c r="M69" i="41" a="1"/>
  <c r="M69" i="41"/>
  <c r="N69" i="41" a="1"/>
  <c r="N69" i="41"/>
  <c r="F70" i="41" a="1"/>
  <c r="F70" i="41" s="1"/>
  <c r="G70" i="41" a="1"/>
  <c r="G70" i="41"/>
  <c r="H70" i="41" a="1"/>
  <c r="H70" i="41" s="1"/>
  <c r="L70" i="41" a="1"/>
  <c r="L70" i="41"/>
  <c r="M70" i="41" a="1"/>
  <c r="M70" i="41" s="1"/>
  <c r="N70" i="41" a="1"/>
  <c r="N70" i="41"/>
  <c r="F71" i="41" a="1"/>
  <c r="F71" i="41" s="1"/>
  <c r="G71" i="41" a="1"/>
  <c r="G71" i="41" s="1"/>
  <c r="H71" i="41" a="1"/>
  <c r="H71" i="41" s="1"/>
  <c r="L71" i="41" a="1"/>
  <c r="L71" i="41" s="1"/>
  <c r="M71" i="41" a="1"/>
  <c r="M71" i="41"/>
  <c r="N71" i="41" a="1"/>
  <c r="N71" i="41" s="1"/>
  <c r="F72" i="41" a="1"/>
  <c r="F72" i="41" s="1"/>
  <c r="G72" i="41" a="1"/>
  <c r="G72" i="41" s="1"/>
  <c r="H72" i="41" a="1"/>
  <c r="H72" i="41" s="1"/>
  <c r="L72" i="41" a="1"/>
  <c r="L72" i="41" s="1"/>
  <c r="M72" i="41" a="1"/>
  <c r="M72" i="41" s="1"/>
  <c r="N72" i="41" a="1"/>
  <c r="N72" i="41"/>
  <c r="F73" i="41" a="1"/>
  <c r="F73" i="41" s="1"/>
  <c r="G73" i="41" a="1"/>
  <c r="G73" i="41"/>
  <c r="H73" i="41" a="1"/>
  <c r="H73" i="41" s="1"/>
  <c r="L73" i="41" a="1"/>
  <c r="L73" i="41" s="1"/>
  <c r="M73" i="41" a="1"/>
  <c r="M73" i="41" s="1"/>
  <c r="N73" i="41" a="1"/>
  <c r="N73" i="41" s="1"/>
  <c r="F74" i="41" a="1"/>
  <c r="F74" i="41" s="1"/>
  <c r="G74" i="41" a="1"/>
  <c r="G74" i="41"/>
  <c r="H74" i="41" a="1"/>
  <c r="H74" i="41" s="1"/>
  <c r="L74" i="41" a="1"/>
  <c r="L74" i="41"/>
  <c r="M74" i="41" a="1"/>
  <c r="M74" i="41" s="1"/>
  <c r="N74" i="41" a="1"/>
  <c r="N74" i="41" s="1"/>
  <c r="F75" i="41" a="1"/>
  <c r="F75" i="41" s="1"/>
  <c r="G75" i="41" a="1"/>
  <c r="G75" i="41"/>
  <c r="H75" i="41" a="1"/>
  <c r="H75" i="41" s="1"/>
  <c r="L75" i="41" a="1"/>
  <c r="L75" i="41"/>
  <c r="M75" i="41" a="1"/>
  <c r="M75" i="41"/>
  <c r="N75" i="41" a="1"/>
  <c r="N75" i="41" s="1"/>
  <c r="F76" i="41" a="1"/>
  <c r="F76" i="41" s="1"/>
  <c r="G76" i="41" a="1"/>
  <c r="G76" i="41"/>
  <c r="H76" i="41" a="1"/>
  <c r="H76" i="41" s="1"/>
  <c r="L76" i="41" a="1"/>
  <c r="L76" i="41" s="1"/>
  <c r="M76" i="41" a="1"/>
  <c r="M76" i="41"/>
  <c r="N76" i="41" a="1"/>
  <c r="N76" i="41"/>
  <c r="F77" i="41" a="1"/>
  <c r="F77" i="41" s="1"/>
  <c r="G77" i="41" a="1"/>
  <c r="G77" i="41"/>
  <c r="H77" i="41" a="1"/>
  <c r="H77" i="41" s="1"/>
  <c r="L77" i="41" a="1"/>
  <c r="L77" i="41"/>
  <c r="M77" i="41" a="1"/>
  <c r="M77" i="41" s="1"/>
  <c r="N77" i="41" a="1"/>
  <c r="N77" i="41"/>
  <c r="F78" i="41" a="1"/>
  <c r="F78" i="41" s="1"/>
  <c r="G78" i="41" a="1"/>
  <c r="G78" i="41"/>
  <c r="H78" i="41" a="1"/>
  <c r="H78" i="41" s="1"/>
  <c r="L78" i="41" a="1"/>
  <c r="L78" i="41"/>
  <c r="M78" i="41" a="1"/>
  <c r="M78" i="41"/>
  <c r="N78" i="41" a="1"/>
  <c r="N78" i="41" s="1"/>
  <c r="F79" i="41" a="1"/>
  <c r="F79" i="41" s="1"/>
  <c r="G79" i="41" a="1"/>
  <c r="G79" i="41"/>
  <c r="H79" i="41" a="1"/>
  <c r="H79" i="41" s="1"/>
  <c r="L79" i="41" a="1"/>
  <c r="L79" i="41"/>
  <c r="M79" i="41" a="1"/>
  <c r="M79" i="41"/>
  <c r="N79" i="41" a="1"/>
  <c r="N79" i="41"/>
  <c r="F80" i="41" a="1"/>
  <c r="F80" i="41" s="1"/>
  <c r="G80" i="41" a="1"/>
  <c r="G80" i="41" s="1"/>
  <c r="H80" i="41" a="1"/>
  <c r="H80" i="41" s="1"/>
  <c r="L80" i="41" a="1"/>
  <c r="L80" i="41"/>
  <c r="M80" i="41" a="1"/>
  <c r="M80" i="41"/>
  <c r="N80" i="41" a="1"/>
  <c r="N80" i="41"/>
  <c r="F81" i="41" a="1"/>
  <c r="F81" i="41" s="1"/>
  <c r="G81" i="41" a="1"/>
  <c r="G81" i="41"/>
  <c r="H81" i="41" a="1"/>
  <c r="H81" i="41" s="1"/>
  <c r="L81" i="41" a="1"/>
  <c r="L81" i="41" s="1"/>
  <c r="M81" i="41" a="1"/>
  <c r="M81" i="41"/>
  <c r="N81" i="41" a="1"/>
  <c r="N81" i="41"/>
  <c r="F82" i="41" a="1"/>
  <c r="F82" i="41" s="1"/>
  <c r="G82" i="41" a="1"/>
  <c r="G82" i="41"/>
  <c r="H82" i="41" a="1"/>
  <c r="H82" i="41" s="1"/>
  <c r="L82" i="41" a="1"/>
  <c r="L82" i="41"/>
  <c r="M82" i="41" a="1"/>
  <c r="M82" i="41" s="1"/>
  <c r="N82" i="41" a="1"/>
  <c r="N82" i="41"/>
  <c r="F83" i="41" a="1"/>
  <c r="F83" i="41" s="1"/>
  <c r="G83" i="41" a="1"/>
  <c r="G83" i="41"/>
  <c r="H83" i="41" a="1"/>
  <c r="H83" i="41" s="1"/>
  <c r="L83" i="41" a="1"/>
  <c r="L83" i="41" s="1"/>
  <c r="M83" i="41" a="1"/>
  <c r="M83" i="41"/>
  <c r="N83" i="41" a="1"/>
  <c r="N83" i="41" s="1"/>
  <c r="F84" i="41" a="1"/>
  <c r="F84" i="41" s="1"/>
  <c r="G84" i="41" a="1"/>
  <c r="G84" i="41" s="1"/>
  <c r="H84" i="41" a="1"/>
  <c r="H84" i="41" s="1"/>
  <c r="F85" i="41" a="1"/>
  <c r="F85" i="41" s="1"/>
  <c r="G85" i="41" a="1"/>
  <c r="G85" i="41"/>
  <c r="H85" i="41" a="1"/>
  <c r="H85" i="41" s="1"/>
  <c r="F86" i="41" a="1"/>
  <c r="F86" i="41" s="1"/>
  <c r="G86" i="41" a="1"/>
  <c r="G86" i="41"/>
  <c r="H86" i="41" a="1"/>
  <c r="H86" i="41" s="1"/>
  <c r="F87" i="41" a="1"/>
  <c r="F87" i="41" s="1"/>
  <c r="G87" i="41" a="1"/>
  <c r="G87" i="41"/>
  <c r="H87" i="41" a="1"/>
  <c r="H87" i="41" s="1"/>
  <c r="F88" i="41" a="1"/>
  <c r="F88" i="41" s="1"/>
  <c r="G88" i="41" a="1"/>
  <c r="G88" i="41"/>
  <c r="H88" i="41" a="1"/>
  <c r="H88" i="41" s="1"/>
  <c r="F89" i="41" a="1"/>
  <c r="F89" i="41" s="1"/>
  <c r="G89" i="41" a="1"/>
  <c r="G89" i="41"/>
  <c r="H89" i="41" a="1"/>
  <c r="H89" i="41" s="1"/>
  <c r="F90" i="41" a="1"/>
  <c r="F90" i="41" s="1"/>
  <c r="G90" i="41" a="1"/>
  <c r="G90" i="41"/>
  <c r="H90" i="41" a="1"/>
  <c r="H90" i="41" s="1"/>
  <c r="Q10" i="41" a="1"/>
  <c r="Q10" i="41"/>
  <c r="P10" i="41" a="1"/>
  <c r="P10" i="41"/>
  <c r="O10" i="41" a="1"/>
  <c r="O10" i="41"/>
  <c r="N10" i="41" a="1"/>
  <c r="N10" i="41" s="1"/>
  <c r="M10" i="41" a="1"/>
  <c r="M10" i="41" s="1"/>
  <c r="L10" i="41" a="1"/>
  <c r="L10" i="41" s="1"/>
  <c r="K10" i="41" a="1"/>
  <c r="K10" i="41"/>
  <c r="J10" i="41" a="1"/>
  <c r="J10" i="41"/>
  <c r="I10" i="41" a="1"/>
  <c r="I10" i="41" s="1"/>
  <c r="H10" i="41" a="1"/>
  <c r="H10" i="41" s="1"/>
  <c r="G10" i="41" a="1"/>
  <c r="G10" i="41" s="1"/>
  <c r="F10" i="41" a="1"/>
  <c r="F10" i="41"/>
  <c r="C11" i="41" a="1"/>
  <c r="C11" i="41" s="1"/>
  <c r="D11" i="41" a="1"/>
  <c r="D11" i="41" s="1"/>
  <c r="E11" i="41" a="1"/>
  <c r="E11" i="41" s="1"/>
  <c r="C12" i="41" a="1"/>
  <c r="C12" i="41" s="1"/>
  <c r="D12" i="41" a="1"/>
  <c r="D12" i="41" s="1"/>
  <c r="E12" i="41" a="1"/>
  <c r="E12" i="41" s="1"/>
  <c r="C13" i="41" a="1"/>
  <c r="C13" i="41"/>
  <c r="D13" i="41" a="1"/>
  <c r="D13" i="41" s="1"/>
  <c r="E13" i="41" a="1"/>
  <c r="E13" i="41"/>
  <c r="C14" i="41" a="1"/>
  <c r="C14" i="41"/>
  <c r="D14" i="41" a="1"/>
  <c r="D14" i="41"/>
  <c r="E14" i="41" a="1"/>
  <c r="E14" i="41"/>
  <c r="C15" i="41" a="1"/>
  <c r="C15" i="41" s="1"/>
  <c r="D15" i="41" a="1"/>
  <c r="D15" i="41" s="1"/>
  <c r="E15" i="41" a="1"/>
  <c r="E15" i="41" s="1"/>
  <c r="C16" i="41" a="1"/>
  <c r="C16" i="41" s="1"/>
  <c r="D16" i="41" a="1"/>
  <c r="D16" i="41" s="1"/>
  <c r="E16" i="41" a="1"/>
  <c r="E16" i="41" s="1"/>
  <c r="C17" i="41" a="1"/>
  <c r="C17" i="41"/>
  <c r="D17" i="41" a="1"/>
  <c r="D17" i="41" s="1"/>
  <c r="E17" i="41" a="1"/>
  <c r="E17" i="41"/>
  <c r="C18" i="41" a="1"/>
  <c r="C18" i="41"/>
  <c r="D18" i="41" a="1"/>
  <c r="D18" i="41"/>
  <c r="E18" i="41" a="1"/>
  <c r="E18" i="41"/>
  <c r="C19" i="41" a="1"/>
  <c r="C19" i="41" s="1"/>
  <c r="D19" i="41" a="1"/>
  <c r="D19" i="41" s="1"/>
  <c r="E19" i="41" a="1"/>
  <c r="E19" i="41" s="1"/>
  <c r="C20" i="41" a="1"/>
  <c r="C20" i="41" s="1"/>
  <c r="D20" i="41" a="1"/>
  <c r="D20" i="41" s="1"/>
  <c r="E20" i="41" a="1"/>
  <c r="E20" i="41" s="1"/>
  <c r="C21" i="41" a="1"/>
  <c r="C21" i="41"/>
  <c r="D21" i="41" a="1"/>
  <c r="D21" i="41" s="1"/>
  <c r="E21" i="41" a="1"/>
  <c r="E21" i="41"/>
  <c r="C22" i="41" a="1"/>
  <c r="C22" i="41"/>
  <c r="D22" i="41" a="1"/>
  <c r="D22" i="41"/>
  <c r="E22" i="41" a="1"/>
  <c r="E22" i="41"/>
  <c r="C23" i="41" a="1"/>
  <c r="C23" i="41" s="1"/>
  <c r="D23" i="41" a="1"/>
  <c r="D23" i="41" s="1"/>
  <c r="E23" i="41" a="1"/>
  <c r="E23" i="41" s="1"/>
  <c r="C24" i="41" a="1"/>
  <c r="C24" i="41" s="1"/>
  <c r="D24" i="41" a="1"/>
  <c r="D24" i="41" s="1"/>
  <c r="E24" i="41" a="1"/>
  <c r="E24" i="41" s="1"/>
  <c r="C25" i="41" a="1"/>
  <c r="C25" i="41"/>
  <c r="D25" i="41" a="1"/>
  <c r="D25" i="41" s="1"/>
  <c r="E25" i="41" a="1"/>
  <c r="E25" i="41"/>
  <c r="C26" i="41" a="1"/>
  <c r="C26" i="41"/>
  <c r="D26" i="41" a="1"/>
  <c r="D26" i="41"/>
  <c r="E26" i="41" a="1"/>
  <c r="E26" i="41"/>
  <c r="C27" i="41" a="1"/>
  <c r="C27" i="41" s="1"/>
  <c r="D27" i="41" a="1"/>
  <c r="D27" i="41" s="1"/>
  <c r="E27" i="41" a="1"/>
  <c r="E27" i="41" s="1"/>
  <c r="C28" i="41" a="1"/>
  <c r="C28" i="41" s="1"/>
  <c r="D28" i="41" a="1"/>
  <c r="D28" i="41" s="1"/>
  <c r="E28" i="41" a="1"/>
  <c r="E28" i="41" s="1"/>
  <c r="C29" i="41" a="1"/>
  <c r="C29" i="41"/>
  <c r="D29" i="41" a="1"/>
  <c r="D29" i="41" s="1"/>
  <c r="E29" i="41" a="1"/>
  <c r="E29" i="41"/>
  <c r="C30" i="41" a="1"/>
  <c r="C30" i="41"/>
  <c r="D30" i="41" a="1"/>
  <c r="D30" i="41"/>
  <c r="E30" i="41" a="1"/>
  <c r="E30" i="41"/>
  <c r="C31" i="41" a="1"/>
  <c r="C31" i="41" s="1"/>
  <c r="D31" i="41" a="1"/>
  <c r="D31" i="41" s="1"/>
  <c r="E31" i="41" a="1"/>
  <c r="E31" i="41" s="1"/>
  <c r="C32" i="41" a="1"/>
  <c r="C32" i="41" s="1"/>
  <c r="D32" i="41" a="1"/>
  <c r="D32" i="41" s="1"/>
  <c r="E32" i="41" a="1"/>
  <c r="E32" i="41" s="1"/>
  <c r="C33" i="41" a="1"/>
  <c r="C33" i="41"/>
  <c r="D33" i="41" a="1"/>
  <c r="D33" i="41" s="1"/>
  <c r="E33" i="41" a="1"/>
  <c r="E33" i="41"/>
  <c r="C34" i="41" a="1"/>
  <c r="C34" i="41"/>
  <c r="D34" i="41" a="1"/>
  <c r="D34" i="41"/>
  <c r="E34" i="41" a="1"/>
  <c r="E34" i="41"/>
  <c r="C35" i="41" a="1"/>
  <c r="C35" i="41" s="1"/>
  <c r="D35" i="41" a="1"/>
  <c r="D35" i="41" s="1"/>
  <c r="E35" i="41" a="1"/>
  <c r="E35" i="41" s="1"/>
  <c r="C36" i="41" a="1"/>
  <c r="C36" i="41" s="1"/>
  <c r="D36" i="41" a="1"/>
  <c r="D36" i="41" s="1"/>
  <c r="E36" i="41" a="1"/>
  <c r="E36" i="41" s="1"/>
  <c r="C37" i="41" a="1"/>
  <c r="C37" i="41"/>
  <c r="D37" i="41" a="1"/>
  <c r="D37" i="41" s="1"/>
  <c r="E37" i="41" a="1"/>
  <c r="E37" i="41"/>
  <c r="C38" i="41" a="1"/>
  <c r="C38" i="41"/>
  <c r="D38" i="41" a="1"/>
  <c r="D38" i="41"/>
  <c r="E38" i="41" a="1"/>
  <c r="E38" i="41"/>
  <c r="C39" i="41" a="1"/>
  <c r="C39" i="41" s="1"/>
  <c r="D39" i="41" a="1"/>
  <c r="D39" i="41" s="1"/>
  <c r="E39" i="41" a="1"/>
  <c r="E39" i="41" s="1"/>
  <c r="C40" i="41" a="1"/>
  <c r="C40" i="41" s="1"/>
  <c r="D40" i="41" a="1"/>
  <c r="D40" i="41" s="1"/>
  <c r="E40" i="41" a="1"/>
  <c r="E40" i="41" s="1"/>
  <c r="C41" i="41" a="1"/>
  <c r="C41" i="41"/>
  <c r="D41" i="41" a="1"/>
  <c r="D41" i="41" s="1"/>
  <c r="E41" i="41" a="1"/>
  <c r="E41" i="41"/>
  <c r="C42" i="41" a="1"/>
  <c r="C42" i="41"/>
  <c r="D42" i="41" a="1"/>
  <c r="D42" i="41"/>
  <c r="E42" i="41" a="1"/>
  <c r="E42" i="41"/>
  <c r="C43" i="41" a="1"/>
  <c r="C43" i="41" s="1"/>
  <c r="D43" i="41" a="1"/>
  <c r="D43" i="41" s="1"/>
  <c r="E43" i="41" a="1"/>
  <c r="E43" i="41" s="1"/>
  <c r="C44" i="41" a="1"/>
  <c r="C44" i="41" s="1"/>
  <c r="D44" i="41" a="1"/>
  <c r="D44" i="41" s="1"/>
  <c r="E44" i="41" a="1"/>
  <c r="E44" i="41" s="1"/>
  <c r="C45" i="41" a="1"/>
  <c r="C45" i="41"/>
  <c r="D45" i="41" a="1"/>
  <c r="D45" i="41" s="1"/>
  <c r="E45" i="41" a="1"/>
  <c r="E45" i="41"/>
  <c r="C46" i="41" a="1"/>
  <c r="C46" i="41"/>
  <c r="D46" i="41" a="1"/>
  <c r="D46" i="41"/>
  <c r="E46" i="41" a="1"/>
  <c r="E46" i="41"/>
  <c r="C47" i="41" a="1"/>
  <c r="C47" i="41" s="1"/>
  <c r="D47" i="41" a="1"/>
  <c r="D47" i="41" s="1"/>
  <c r="E47" i="41" a="1"/>
  <c r="E47" i="41" s="1"/>
  <c r="C48" i="41" a="1"/>
  <c r="C48" i="41" s="1"/>
  <c r="D48" i="41" a="1"/>
  <c r="D48" i="41" s="1"/>
  <c r="E48" i="41" a="1"/>
  <c r="E48" i="41" s="1"/>
  <c r="C49" i="41" a="1"/>
  <c r="C49" i="41"/>
  <c r="D49" i="41" a="1"/>
  <c r="D49" i="41" s="1"/>
  <c r="E49" i="41" a="1"/>
  <c r="E49" i="41"/>
  <c r="C50" i="41" a="1"/>
  <c r="C50" i="41"/>
  <c r="D50" i="41" a="1"/>
  <c r="D50" i="41"/>
  <c r="E50" i="41" a="1"/>
  <c r="E50" i="41"/>
  <c r="C51" i="41" a="1"/>
  <c r="C51" i="41" s="1"/>
  <c r="D51" i="41" a="1"/>
  <c r="D51" i="41" s="1"/>
  <c r="E51" i="41" a="1"/>
  <c r="E51" i="41" s="1"/>
  <c r="C52" i="41" a="1"/>
  <c r="C52" i="41" s="1"/>
  <c r="D52" i="41" a="1"/>
  <c r="D52" i="41" s="1"/>
  <c r="E52" i="41" a="1"/>
  <c r="E52" i="41" s="1"/>
  <c r="C53" i="41" a="1"/>
  <c r="C53" i="41"/>
  <c r="D53" i="41" a="1"/>
  <c r="D53" i="41" s="1"/>
  <c r="E53" i="41" a="1"/>
  <c r="E53" i="41"/>
  <c r="C54" i="41" a="1"/>
  <c r="C54" i="41"/>
  <c r="D54" i="41" a="1"/>
  <c r="D54" i="41"/>
  <c r="E54" i="41" a="1"/>
  <c r="E54" i="41"/>
  <c r="C55" i="41" a="1"/>
  <c r="C55" i="41" s="1"/>
  <c r="D55" i="41" a="1"/>
  <c r="D55" i="41" s="1"/>
  <c r="E55" i="41" a="1"/>
  <c r="E55" i="41" s="1"/>
  <c r="C56" i="41" a="1"/>
  <c r="C56" i="41" s="1"/>
  <c r="D56" i="41" a="1"/>
  <c r="D56" i="41" s="1"/>
  <c r="E56" i="41" a="1"/>
  <c r="E56" i="41" s="1"/>
  <c r="C57" i="41" a="1"/>
  <c r="C57" i="41"/>
  <c r="D57" i="41" a="1"/>
  <c r="D57" i="41" s="1"/>
  <c r="E57" i="41" a="1"/>
  <c r="E57" i="41"/>
  <c r="C58" i="41" a="1"/>
  <c r="C58" i="41"/>
  <c r="D58" i="41" a="1"/>
  <c r="D58" i="41"/>
  <c r="E58" i="41" a="1"/>
  <c r="E58" i="41"/>
  <c r="C59" i="41" a="1"/>
  <c r="C59" i="41" s="1"/>
  <c r="D59" i="41" a="1"/>
  <c r="D59" i="41" s="1"/>
  <c r="E59" i="41" a="1"/>
  <c r="E59" i="41" s="1"/>
  <c r="C60" i="41" a="1"/>
  <c r="C60" i="41" s="1"/>
  <c r="D60" i="41" a="1"/>
  <c r="D60" i="41" s="1"/>
  <c r="E60" i="41" a="1"/>
  <c r="E60" i="41" s="1"/>
  <c r="C61" i="41" a="1"/>
  <c r="C61" i="41"/>
  <c r="D61" i="41" a="1"/>
  <c r="D61" i="41" s="1"/>
  <c r="E61" i="41" a="1"/>
  <c r="E61" i="41"/>
  <c r="C62" i="41" a="1"/>
  <c r="C62" i="41"/>
  <c r="D62" i="41" a="1"/>
  <c r="D62" i="41"/>
  <c r="E62" i="41" a="1"/>
  <c r="E62" i="41"/>
  <c r="C63" i="41" a="1"/>
  <c r="C63" i="41" s="1"/>
  <c r="D63" i="41" a="1"/>
  <c r="D63" i="41" s="1"/>
  <c r="E63" i="41" a="1"/>
  <c r="E63" i="41" s="1"/>
  <c r="C64" i="41" a="1"/>
  <c r="C64" i="41" s="1"/>
  <c r="D64" i="41" a="1"/>
  <c r="D64" i="41" s="1"/>
  <c r="E64" i="41" a="1"/>
  <c r="E64" i="41" s="1"/>
  <c r="C65" i="41" a="1"/>
  <c r="C65" i="41"/>
  <c r="D65" i="41" a="1"/>
  <c r="D65" i="41" s="1"/>
  <c r="E65" i="41" a="1"/>
  <c r="E65" i="41"/>
  <c r="C66" i="41" a="1"/>
  <c r="C66" i="41"/>
  <c r="D66" i="41" a="1"/>
  <c r="D66" i="41"/>
  <c r="E66" i="41" a="1"/>
  <c r="E66" i="41"/>
  <c r="C67" i="41" a="1"/>
  <c r="C67" i="41" s="1"/>
  <c r="D67" i="41" a="1"/>
  <c r="D67" i="41" s="1"/>
  <c r="E67" i="41" a="1"/>
  <c r="E67" i="41" s="1"/>
  <c r="C68" i="41" a="1"/>
  <c r="C68" i="41" s="1"/>
  <c r="D68" i="41" a="1"/>
  <c r="D68" i="41" s="1"/>
  <c r="E68" i="41" a="1"/>
  <c r="E68" i="41" s="1"/>
  <c r="C69" i="41" a="1"/>
  <c r="C69" i="41"/>
  <c r="D69" i="41" a="1"/>
  <c r="D69" i="41" s="1"/>
  <c r="E69" i="41" a="1"/>
  <c r="E69" i="41"/>
  <c r="C70" i="41" a="1"/>
  <c r="C70" i="41"/>
  <c r="D70" i="41" a="1"/>
  <c r="D70" i="41"/>
  <c r="E70" i="41" a="1"/>
  <c r="E70" i="41"/>
  <c r="C71" i="41" a="1"/>
  <c r="C71" i="41" s="1"/>
  <c r="D71" i="41" a="1"/>
  <c r="D71" i="41" s="1"/>
  <c r="E71" i="41" a="1"/>
  <c r="E71" i="41" s="1"/>
  <c r="C72" i="41" a="1"/>
  <c r="C72" i="41" s="1"/>
  <c r="D72" i="41" a="1"/>
  <c r="D72" i="41" s="1"/>
  <c r="E72" i="41" a="1"/>
  <c r="E72" i="41" s="1"/>
  <c r="C73" i="41" a="1"/>
  <c r="C73" i="41"/>
  <c r="D73" i="41" a="1"/>
  <c r="D73" i="41" s="1"/>
  <c r="E73" i="41" a="1"/>
  <c r="E73" i="41"/>
  <c r="C74" i="41" a="1"/>
  <c r="C74" i="41"/>
  <c r="D74" i="41" a="1"/>
  <c r="D74" i="41"/>
  <c r="E74" i="41" a="1"/>
  <c r="E74" i="41"/>
  <c r="C75" i="41" a="1"/>
  <c r="C75" i="41" s="1"/>
  <c r="D75" i="41" a="1"/>
  <c r="D75" i="41" s="1"/>
  <c r="E75" i="41" a="1"/>
  <c r="E75" i="41" s="1"/>
  <c r="C76" i="41" a="1"/>
  <c r="C76" i="41" s="1"/>
  <c r="D76" i="41" a="1"/>
  <c r="D76" i="41" s="1"/>
  <c r="E76" i="41" a="1"/>
  <c r="E76" i="41" s="1"/>
  <c r="C77" i="41" a="1"/>
  <c r="C77" i="41"/>
  <c r="D77" i="41" a="1"/>
  <c r="D77" i="41" s="1"/>
  <c r="E77" i="41" a="1"/>
  <c r="E77" i="41"/>
  <c r="C78" i="41" a="1"/>
  <c r="C78" i="41"/>
  <c r="D78" i="41" a="1"/>
  <c r="D78" i="41"/>
  <c r="E78" i="41" a="1"/>
  <c r="E78" i="41"/>
  <c r="C79" i="41" a="1"/>
  <c r="C79" i="41" s="1"/>
  <c r="D79" i="41" a="1"/>
  <c r="D79" i="41" s="1"/>
  <c r="E79" i="41" a="1"/>
  <c r="E79" i="41" s="1"/>
  <c r="C80" i="41" a="1"/>
  <c r="C80" i="41" s="1"/>
  <c r="D80" i="41" a="1"/>
  <c r="D80" i="41" s="1"/>
  <c r="E80" i="41" a="1"/>
  <c r="E80" i="41" s="1"/>
  <c r="C81" i="41" a="1"/>
  <c r="C81" i="41"/>
  <c r="D81" i="41" a="1"/>
  <c r="D81" i="41" s="1"/>
  <c r="E81" i="41" a="1"/>
  <c r="E81" i="41"/>
  <c r="C82" i="41" a="1"/>
  <c r="C82" i="41"/>
  <c r="D82" i="41" a="1"/>
  <c r="D82" i="41"/>
  <c r="E82" i="41" a="1"/>
  <c r="E82" i="41"/>
  <c r="C83" i="41" a="1"/>
  <c r="C83" i="41" s="1"/>
  <c r="D83" i="41" a="1"/>
  <c r="D83" i="41" s="1"/>
  <c r="E83" i="41" a="1"/>
  <c r="E83" i="41" s="1"/>
  <c r="C84" i="41" a="1"/>
  <c r="C84" i="41" s="1"/>
  <c r="D84" i="41" a="1"/>
  <c r="D84" i="41" s="1"/>
  <c r="E84" i="41" a="1"/>
  <c r="E84" i="41" s="1"/>
  <c r="C85" i="41" a="1"/>
  <c r="C85" i="41"/>
  <c r="D85" i="41" a="1"/>
  <c r="D85" i="41" s="1"/>
  <c r="E85" i="41" a="1"/>
  <c r="E85" i="41"/>
  <c r="C86" i="41" a="1"/>
  <c r="C86" i="41"/>
  <c r="D86" i="41" a="1"/>
  <c r="D86" i="41"/>
  <c r="E86" i="41" a="1"/>
  <c r="E86" i="41"/>
  <c r="C87" i="41" a="1"/>
  <c r="C87" i="41" s="1"/>
  <c r="D87" i="41" a="1"/>
  <c r="D87" i="41" s="1"/>
  <c r="E87" i="41" a="1"/>
  <c r="E87" i="41" s="1"/>
  <c r="C88" i="41" a="1"/>
  <c r="C88" i="41" s="1"/>
  <c r="D88" i="41" a="1"/>
  <c r="D88" i="41" s="1"/>
  <c r="E88" i="41" a="1"/>
  <c r="E88" i="41" s="1"/>
  <c r="C89" i="41" a="1"/>
  <c r="C89" i="41"/>
  <c r="D89" i="41" a="1"/>
  <c r="D89" i="41" s="1"/>
  <c r="E89" i="41" a="1"/>
  <c r="E89" i="41"/>
  <c r="C90" i="41" a="1"/>
  <c r="C90" i="41"/>
  <c r="D90" i="41" a="1"/>
  <c r="D90" i="41"/>
  <c r="E90" i="41" a="1"/>
  <c r="E90" i="41"/>
  <c r="C91" i="41" a="1"/>
  <c r="C91" i="41" s="1"/>
  <c r="D91" i="41" a="1"/>
  <c r="D91" i="41" s="1"/>
  <c r="E91" i="41" a="1"/>
  <c r="E91" i="41" s="1"/>
  <c r="C92" i="41" a="1"/>
  <c r="C92" i="41" s="1"/>
  <c r="D92" i="41" a="1"/>
  <c r="D92" i="41" s="1"/>
  <c r="E92" i="41" a="1"/>
  <c r="E92" i="41" s="1"/>
  <c r="C93" i="41" a="1"/>
  <c r="C93" i="41"/>
  <c r="D93" i="41" a="1"/>
  <c r="D93" i="41" s="1"/>
  <c r="E93" i="41" a="1"/>
  <c r="E93" i="41"/>
  <c r="C94" i="41" a="1"/>
  <c r="C94" i="41"/>
  <c r="D94" i="41" a="1"/>
  <c r="D94" i="41"/>
  <c r="E94" i="41" a="1"/>
  <c r="E94" i="41"/>
  <c r="C95" i="41" a="1"/>
  <c r="C95" i="41" s="1"/>
  <c r="D95" i="41" a="1"/>
  <c r="D95" i="41" s="1"/>
  <c r="E95" i="41" a="1"/>
  <c r="E95" i="41" s="1"/>
  <c r="C96" i="41" a="1"/>
  <c r="C96" i="41" s="1"/>
  <c r="D96" i="41" a="1"/>
  <c r="D96" i="41" s="1"/>
  <c r="E96" i="41" a="1"/>
  <c r="E96" i="41" s="1"/>
  <c r="C97" i="41" a="1"/>
  <c r="C97" i="41"/>
  <c r="D97" i="41" a="1"/>
  <c r="D97" i="41" s="1"/>
  <c r="E97" i="41" a="1"/>
  <c r="E97" i="41"/>
  <c r="C98" i="41" a="1"/>
  <c r="C98" i="41"/>
  <c r="D98" i="41" a="1"/>
  <c r="D98" i="41"/>
  <c r="E98" i="41" a="1"/>
  <c r="E98" i="41"/>
  <c r="C99" i="41" a="1"/>
  <c r="C99" i="41" s="1"/>
  <c r="D99" i="41" a="1"/>
  <c r="D99" i="41" s="1"/>
  <c r="E99" i="41" a="1"/>
  <c r="E99" i="41" s="1"/>
  <c r="C100" i="41" a="1"/>
  <c r="C100" i="41" s="1"/>
  <c r="D100" i="41" a="1"/>
  <c r="D100" i="41" s="1"/>
  <c r="E100" i="41" a="1"/>
  <c r="E100" i="41" s="1"/>
  <c r="C101" i="41" a="1"/>
  <c r="C101" i="41"/>
  <c r="D101" i="41" a="1"/>
  <c r="D101" i="41" s="1"/>
  <c r="E101" i="41" a="1"/>
  <c r="E101" i="41"/>
  <c r="C102" i="41" a="1"/>
  <c r="C102" i="41"/>
  <c r="D102" i="41" a="1"/>
  <c r="D102" i="41"/>
  <c r="E102" i="41" a="1"/>
  <c r="E102" i="41"/>
  <c r="C103" i="41" a="1"/>
  <c r="C103" i="41" s="1"/>
  <c r="D103" i="41" a="1"/>
  <c r="D103" i="41" s="1"/>
  <c r="E103" i="41" a="1"/>
  <c r="E103" i="41" s="1"/>
  <c r="C104" i="41" a="1"/>
  <c r="C104" i="41" s="1"/>
  <c r="D104" i="41" a="1"/>
  <c r="D104" i="41" s="1"/>
  <c r="E104" i="41" a="1"/>
  <c r="E104" i="41" s="1"/>
  <c r="C105" i="41" a="1"/>
  <c r="C105" i="41"/>
  <c r="D105" i="41" a="1"/>
  <c r="D105" i="41" s="1"/>
  <c r="E105" i="41" a="1"/>
  <c r="E105" i="41"/>
  <c r="C106" i="41" a="1"/>
  <c r="C106" i="41"/>
  <c r="D106" i="41" a="1"/>
  <c r="D106" i="41"/>
  <c r="E106" i="41" a="1"/>
  <c r="E106" i="41"/>
  <c r="C107" i="41" a="1"/>
  <c r="C107" i="41" s="1"/>
  <c r="D107" i="41" a="1"/>
  <c r="D107" i="41" s="1"/>
  <c r="E107" i="41" a="1"/>
  <c r="E107" i="41" s="1"/>
  <c r="C108" i="41" a="1"/>
  <c r="C108" i="41" s="1"/>
  <c r="D108" i="41" a="1"/>
  <c r="D108" i="41" s="1"/>
  <c r="E108" i="41" a="1"/>
  <c r="E108" i="41" s="1"/>
  <c r="C109" i="41" a="1"/>
  <c r="C109" i="41"/>
  <c r="D109" i="41" a="1"/>
  <c r="D109" i="41" s="1"/>
  <c r="E109" i="41" a="1"/>
  <c r="E109" i="41"/>
  <c r="C110" i="41" a="1"/>
  <c r="C110" i="41"/>
  <c r="D110" i="41" a="1"/>
  <c r="D110" i="41"/>
  <c r="E110" i="41" a="1"/>
  <c r="E110" i="41"/>
  <c r="C111" i="41" a="1"/>
  <c r="C111" i="41" s="1"/>
  <c r="D111" i="41" a="1"/>
  <c r="D111" i="41" s="1"/>
  <c r="E111" i="41" a="1"/>
  <c r="E111" i="41" s="1"/>
  <c r="C112" i="41" a="1"/>
  <c r="C112" i="41" s="1"/>
  <c r="D112" i="41" a="1"/>
  <c r="D112" i="41" s="1"/>
  <c r="E112" i="41" a="1"/>
  <c r="E112" i="41" s="1"/>
  <c r="C113" i="41" a="1"/>
  <c r="C113" i="41"/>
  <c r="D113" i="41" a="1"/>
  <c r="D113" i="41" s="1"/>
  <c r="E113" i="41" a="1"/>
  <c r="E113" i="41"/>
  <c r="C114" i="41" a="1"/>
  <c r="C114" i="41"/>
  <c r="D114" i="41" a="1"/>
  <c r="D114" i="41"/>
  <c r="E114" i="41" a="1"/>
  <c r="E114" i="41"/>
  <c r="C115" i="41" a="1"/>
  <c r="C115" i="41" s="1"/>
  <c r="D115" i="41" a="1"/>
  <c r="D115" i="41" s="1"/>
  <c r="E115" i="41" a="1"/>
  <c r="E115" i="41" s="1"/>
  <c r="C116" i="41" a="1"/>
  <c r="C116" i="41" s="1"/>
  <c r="D116" i="41" a="1"/>
  <c r="D116" i="41" s="1"/>
  <c r="E116" i="41" a="1"/>
  <c r="E116" i="41" s="1"/>
  <c r="C117" i="41" a="1"/>
  <c r="C117" i="41"/>
  <c r="D117" i="41" a="1"/>
  <c r="D117" i="41" s="1"/>
  <c r="E117" i="41" a="1"/>
  <c r="E117" i="41"/>
  <c r="C118" i="41" a="1"/>
  <c r="C118" i="41"/>
  <c r="D118" i="41" a="1"/>
  <c r="D118" i="41"/>
  <c r="E118" i="41" a="1"/>
  <c r="E118" i="41"/>
  <c r="C119" i="41" a="1"/>
  <c r="C119" i="41" s="1"/>
  <c r="D119" i="41" a="1"/>
  <c r="D119" i="41" s="1"/>
  <c r="E119" i="41" a="1"/>
  <c r="E119" i="41" s="1"/>
  <c r="C120" i="41" a="1"/>
  <c r="C120" i="41" s="1"/>
  <c r="D120" i="41" a="1"/>
  <c r="D120" i="41" s="1"/>
  <c r="E120" i="41" a="1"/>
  <c r="E120" i="41" s="1"/>
  <c r="E10" i="41" a="1"/>
  <c r="E10" i="41"/>
  <c r="D10" i="41" a="1"/>
  <c r="D10" i="41"/>
  <c r="C10" i="41" a="1"/>
  <c r="C10" i="41" s="1"/>
  <c r="R4" i="41"/>
  <c r="R5" i="41" s="1"/>
  <c r="R6" i="41" s="1"/>
  <c r="R7" i="41" s="1"/>
  <c r="R8" i="41" s="1"/>
  <c r="R9" i="41" s="1"/>
  <c r="R3" i="41"/>
  <c r="C16" i="40" a="1"/>
  <c r="C16" i="40"/>
  <c r="D16" i="40" a="1"/>
  <c r="D16" i="40" s="1"/>
  <c r="E16" i="40" a="1"/>
  <c r="E16" i="40"/>
  <c r="C17" i="40" a="1"/>
  <c r="C17" i="40" s="1"/>
  <c r="D17" i="40" a="1"/>
  <c r="D17" i="40" s="1"/>
  <c r="E17" i="40" a="1"/>
  <c r="E17" i="40" s="1"/>
  <c r="C18" i="40" a="1"/>
  <c r="C18" i="40"/>
  <c r="D18" i="40" a="1"/>
  <c r="D18" i="40" s="1"/>
  <c r="E18" i="40" a="1"/>
  <c r="E18" i="40"/>
  <c r="C19" i="40" a="1"/>
  <c r="C19" i="40"/>
  <c r="D19" i="40" a="1"/>
  <c r="D19" i="40"/>
  <c r="E19" i="40" a="1"/>
  <c r="E19" i="40"/>
  <c r="C20" i="40" a="1"/>
  <c r="C20" i="40"/>
  <c r="D20" i="40" a="1"/>
  <c r="D20" i="40" s="1"/>
  <c r="E20" i="40" a="1"/>
  <c r="E20" i="40"/>
  <c r="C21" i="40" a="1"/>
  <c r="C21" i="40" s="1"/>
  <c r="D21" i="40" a="1"/>
  <c r="D21" i="40" s="1"/>
  <c r="E21" i="40" a="1"/>
  <c r="E21" i="40" s="1"/>
  <c r="C22" i="40" a="1"/>
  <c r="C22" i="40"/>
  <c r="D22" i="40" a="1"/>
  <c r="D22" i="40" s="1"/>
  <c r="E22" i="40" a="1"/>
  <c r="E22" i="40"/>
  <c r="C23" i="40" a="1"/>
  <c r="C23" i="40"/>
  <c r="D23" i="40" a="1"/>
  <c r="D23" i="40"/>
  <c r="E23" i="40" a="1"/>
  <c r="E23" i="40"/>
  <c r="C24" i="40" a="1"/>
  <c r="C24" i="40"/>
  <c r="D24" i="40" a="1"/>
  <c r="D24" i="40" s="1"/>
  <c r="E24" i="40" a="1"/>
  <c r="E24" i="40"/>
  <c r="C25" i="40" a="1"/>
  <c r="C25" i="40" s="1"/>
  <c r="D25" i="40" a="1"/>
  <c r="D25" i="40" s="1"/>
  <c r="E25" i="40" a="1"/>
  <c r="E25" i="40" s="1"/>
  <c r="C26" i="40" a="1"/>
  <c r="C26" i="40"/>
  <c r="D26" i="40" a="1"/>
  <c r="D26" i="40" s="1"/>
  <c r="E26" i="40" a="1"/>
  <c r="E26" i="40"/>
  <c r="C27" i="40" a="1"/>
  <c r="C27" i="40"/>
  <c r="D27" i="40" a="1"/>
  <c r="D27" i="40"/>
  <c r="E27" i="40" a="1"/>
  <c r="E27" i="40"/>
  <c r="C28" i="40" a="1"/>
  <c r="C28" i="40"/>
  <c r="D28" i="40" a="1"/>
  <c r="D28" i="40" s="1"/>
  <c r="E28" i="40" a="1"/>
  <c r="E28" i="40"/>
  <c r="C29" i="40" a="1"/>
  <c r="C29" i="40" s="1"/>
  <c r="D29" i="40" a="1"/>
  <c r="D29" i="40" s="1"/>
  <c r="E29" i="40" a="1"/>
  <c r="E29" i="40" s="1"/>
  <c r="C30" i="40" a="1"/>
  <c r="C30" i="40"/>
  <c r="D30" i="40" a="1"/>
  <c r="D30" i="40" s="1"/>
  <c r="E30" i="40" a="1"/>
  <c r="E30" i="40"/>
  <c r="C31" i="40" a="1"/>
  <c r="C31" i="40"/>
  <c r="D31" i="40" a="1"/>
  <c r="D31" i="40"/>
  <c r="E31" i="40" a="1"/>
  <c r="E31" i="40"/>
  <c r="C32" i="40" a="1"/>
  <c r="C32" i="40"/>
  <c r="D32" i="40" a="1"/>
  <c r="D32" i="40" s="1"/>
  <c r="E32" i="40" a="1"/>
  <c r="E32" i="40"/>
  <c r="C33" i="40" a="1"/>
  <c r="C33" i="40" s="1"/>
  <c r="D33" i="40" a="1"/>
  <c r="D33" i="40" s="1"/>
  <c r="E33" i="40" a="1"/>
  <c r="E33" i="40" s="1"/>
  <c r="C34" i="40" a="1"/>
  <c r="C34" i="40"/>
  <c r="D34" i="40" a="1"/>
  <c r="D34" i="40" s="1"/>
  <c r="E34" i="40" a="1"/>
  <c r="E34" i="40"/>
  <c r="C35" i="40" a="1"/>
  <c r="C35" i="40"/>
  <c r="D35" i="40" a="1"/>
  <c r="D35" i="40"/>
  <c r="E35" i="40" a="1"/>
  <c r="E35" i="40"/>
  <c r="C36" i="40" a="1"/>
  <c r="C36" i="40"/>
  <c r="D36" i="40" a="1"/>
  <c r="D36" i="40" s="1"/>
  <c r="E36" i="40" a="1"/>
  <c r="E36" i="40"/>
  <c r="C37" i="40" a="1"/>
  <c r="C37" i="40" s="1"/>
  <c r="D37" i="40" a="1"/>
  <c r="D37" i="40" s="1"/>
  <c r="E37" i="40" a="1"/>
  <c r="E37" i="40" s="1"/>
  <c r="C38" i="40" a="1"/>
  <c r="C38" i="40"/>
  <c r="D38" i="40" a="1"/>
  <c r="D38" i="40" s="1"/>
  <c r="E38" i="40" a="1"/>
  <c r="E38" i="40"/>
  <c r="C39" i="40" a="1"/>
  <c r="C39" i="40"/>
  <c r="D39" i="40" a="1"/>
  <c r="D39" i="40"/>
  <c r="E39" i="40" a="1"/>
  <c r="E39" i="40"/>
  <c r="C40" i="40" a="1"/>
  <c r="C40" i="40"/>
  <c r="D40" i="40" a="1"/>
  <c r="D40" i="40" s="1"/>
  <c r="E40" i="40" a="1"/>
  <c r="E40" i="40"/>
  <c r="C41" i="40" a="1"/>
  <c r="C41" i="40" s="1"/>
  <c r="D41" i="40" a="1"/>
  <c r="D41" i="40" s="1"/>
  <c r="E41" i="40" a="1"/>
  <c r="E41" i="40" s="1"/>
  <c r="C42" i="40" a="1"/>
  <c r="C42" i="40"/>
  <c r="D42" i="40" a="1"/>
  <c r="D42" i="40" s="1"/>
  <c r="E42" i="40" a="1"/>
  <c r="E42" i="40"/>
  <c r="C43" i="40" a="1"/>
  <c r="C43" i="40"/>
  <c r="D43" i="40" a="1"/>
  <c r="D43" i="40"/>
  <c r="E43" i="40" a="1"/>
  <c r="E43" i="40"/>
  <c r="C44" i="40" a="1"/>
  <c r="C44" i="40"/>
  <c r="D44" i="40" a="1"/>
  <c r="D44" i="40" s="1"/>
  <c r="E44" i="40" a="1"/>
  <c r="E44" i="40"/>
  <c r="C45" i="40" a="1"/>
  <c r="C45" i="40" s="1"/>
  <c r="D45" i="40" a="1"/>
  <c r="D45" i="40" s="1"/>
  <c r="E45" i="40" a="1"/>
  <c r="E45" i="40" s="1"/>
  <c r="C46" i="40" a="1"/>
  <c r="C46" i="40"/>
  <c r="D46" i="40" a="1"/>
  <c r="D46" i="40" s="1"/>
  <c r="E46" i="40" a="1"/>
  <c r="E46" i="40"/>
  <c r="C47" i="40" a="1"/>
  <c r="C47" i="40"/>
  <c r="D47" i="40" a="1"/>
  <c r="D47" i="40"/>
  <c r="E47" i="40" a="1"/>
  <c r="E47" i="40"/>
  <c r="C48" i="40" a="1"/>
  <c r="C48" i="40"/>
  <c r="D48" i="40" a="1"/>
  <c r="D48" i="40" s="1"/>
  <c r="E48" i="40" a="1"/>
  <c r="E48" i="40"/>
  <c r="C49" i="40" a="1"/>
  <c r="C49" i="40" s="1"/>
  <c r="D49" i="40" a="1"/>
  <c r="D49" i="40" s="1"/>
  <c r="E49" i="40" a="1"/>
  <c r="E49" i="40" s="1"/>
  <c r="C50" i="40" a="1"/>
  <c r="C50" i="40"/>
  <c r="D50" i="40" a="1"/>
  <c r="D50" i="40" s="1"/>
  <c r="E50" i="40" a="1"/>
  <c r="E50" i="40"/>
  <c r="C51" i="40" a="1"/>
  <c r="C51" i="40"/>
  <c r="D51" i="40" a="1"/>
  <c r="D51" i="40"/>
  <c r="E51" i="40" a="1"/>
  <c r="E51" i="40"/>
  <c r="C52" i="40" a="1"/>
  <c r="C52" i="40"/>
  <c r="D52" i="40" a="1"/>
  <c r="D52" i="40" s="1"/>
  <c r="E52" i="40" a="1"/>
  <c r="E52" i="40"/>
  <c r="C53" i="40" a="1"/>
  <c r="C53" i="40" s="1"/>
  <c r="D53" i="40" a="1"/>
  <c r="D53" i="40" s="1"/>
  <c r="E53" i="40" a="1"/>
  <c r="E53" i="40" s="1"/>
  <c r="C54" i="40" a="1"/>
  <c r="C54" i="40"/>
  <c r="D54" i="40" a="1"/>
  <c r="D54" i="40" s="1"/>
  <c r="E54" i="40" a="1"/>
  <c r="E54" i="40"/>
  <c r="C55" i="40" a="1"/>
  <c r="C55" i="40"/>
  <c r="D55" i="40" a="1"/>
  <c r="D55" i="40"/>
  <c r="E55" i="40" a="1"/>
  <c r="E55" i="40"/>
  <c r="C56" i="40" a="1"/>
  <c r="C56" i="40"/>
  <c r="D56" i="40" a="1"/>
  <c r="D56" i="40" s="1"/>
  <c r="E56" i="40" a="1"/>
  <c r="E56" i="40"/>
  <c r="C57" i="40" a="1"/>
  <c r="C57" i="40" s="1"/>
  <c r="D57" i="40" a="1"/>
  <c r="D57" i="40" s="1"/>
  <c r="E57" i="40" a="1"/>
  <c r="E57" i="40" s="1"/>
  <c r="C58" i="40" a="1"/>
  <c r="C58" i="40"/>
  <c r="D58" i="40" a="1"/>
  <c r="D58" i="40" s="1"/>
  <c r="E58" i="40" a="1"/>
  <c r="E58" i="40"/>
  <c r="C59" i="40" a="1"/>
  <c r="C59" i="40"/>
  <c r="D59" i="40" a="1"/>
  <c r="D59" i="40"/>
  <c r="E59" i="40" a="1"/>
  <c r="E59" i="40"/>
  <c r="C60" i="40" a="1"/>
  <c r="C60" i="40"/>
  <c r="D60" i="40" a="1"/>
  <c r="D60" i="40" s="1"/>
  <c r="E60" i="40" a="1"/>
  <c r="E60" i="40"/>
  <c r="C61" i="40" a="1"/>
  <c r="C61" i="40" s="1"/>
  <c r="D61" i="40" a="1"/>
  <c r="D61" i="40" s="1"/>
  <c r="E61" i="40" a="1"/>
  <c r="E61" i="40" s="1"/>
  <c r="C62" i="40" a="1"/>
  <c r="C62" i="40"/>
  <c r="D62" i="40" a="1"/>
  <c r="D62" i="40" s="1"/>
  <c r="E62" i="40" a="1"/>
  <c r="E62" i="40"/>
  <c r="C63" i="40" a="1"/>
  <c r="C63" i="40"/>
  <c r="D63" i="40" a="1"/>
  <c r="D63" i="40"/>
  <c r="E63" i="40" a="1"/>
  <c r="E63" i="40"/>
  <c r="C64" i="40" a="1"/>
  <c r="C64" i="40"/>
  <c r="D64" i="40" a="1"/>
  <c r="D64" i="40" s="1"/>
  <c r="E64" i="40" a="1"/>
  <c r="E64" i="40"/>
  <c r="C65" i="40" a="1"/>
  <c r="C65" i="40" s="1"/>
  <c r="D65" i="40" a="1"/>
  <c r="D65" i="40" s="1"/>
  <c r="E65" i="40" a="1"/>
  <c r="E65" i="40" s="1"/>
  <c r="C66" i="40" a="1"/>
  <c r="C66" i="40"/>
  <c r="D66" i="40" a="1"/>
  <c r="D66" i="40" s="1"/>
  <c r="E66" i="40" a="1"/>
  <c r="E66" i="40"/>
  <c r="C67" i="40" a="1"/>
  <c r="C67" i="40"/>
  <c r="D67" i="40" a="1"/>
  <c r="D67" i="40"/>
  <c r="E67" i="40" a="1"/>
  <c r="E67" i="40"/>
  <c r="C68" i="40" a="1"/>
  <c r="C68" i="40"/>
  <c r="D68" i="40" a="1"/>
  <c r="D68" i="40" s="1"/>
  <c r="E68" i="40" a="1"/>
  <c r="E68" i="40"/>
  <c r="C69" i="40" a="1"/>
  <c r="C69" i="40" s="1"/>
  <c r="D69" i="40" a="1"/>
  <c r="D69" i="40" s="1"/>
  <c r="E69" i="40" a="1"/>
  <c r="E69" i="40" s="1"/>
  <c r="C70" i="40" a="1"/>
  <c r="C70" i="40"/>
  <c r="D70" i="40" a="1"/>
  <c r="D70" i="40" s="1"/>
  <c r="E70" i="40" a="1"/>
  <c r="E70" i="40"/>
  <c r="C71" i="40" a="1"/>
  <c r="C71" i="40"/>
  <c r="D71" i="40" a="1"/>
  <c r="D71" i="40"/>
  <c r="E71" i="40" a="1"/>
  <c r="E71" i="40"/>
  <c r="C72" i="40" a="1"/>
  <c r="C72" i="40"/>
  <c r="D72" i="40" a="1"/>
  <c r="D72" i="40" s="1"/>
  <c r="E72" i="40" a="1"/>
  <c r="E72" i="40"/>
  <c r="C73" i="40" a="1"/>
  <c r="C73" i="40" s="1"/>
  <c r="D73" i="40" a="1"/>
  <c r="D73" i="40" s="1"/>
  <c r="E73" i="40" a="1"/>
  <c r="E73" i="40" s="1"/>
  <c r="C74" i="40" a="1"/>
  <c r="C74" i="40"/>
  <c r="D74" i="40" a="1"/>
  <c r="D74" i="40" s="1"/>
  <c r="E74" i="40" a="1"/>
  <c r="E74" i="40"/>
  <c r="C75" i="40" a="1"/>
  <c r="C75" i="40"/>
  <c r="D75" i="40" a="1"/>
  <c r="D75" i="40"/>
  <c r="E75" i="40" a="1"/>
  <c r="E75" i="40"/>
  <c r="C76" i="40" a="1"/>
  <c r="C76" i="40"/>
  <c r="D76" i="40" a="1"/>
  <c r="D76" i="40" s="1"/>
  <c r="E76" i="40" a="1"/>
  <c r="E76" i="40"/>
  <c r="C77" i="40" a="1"/>
  <c r="C77" i="40" s="1"/>
  <c r="D77" i="40" a="1"/>
  <c r="D77" i="40" s="1"/>
  <c r="E77" i="40" a="1"/>
  <c r="E77" i="40" s="1"/>
  <c r="C78" i="40" a="1"/>
  <c r="C78" i="40"/>
  <c r="D78" i="40" a="1"/>
  <c r="D78" i="40" s="1"/>
  <c r="E78" i="40" a="1"/>
  <c r="E78" i="40"/>
  <c r="C79" i="40" a="1"/>
  <c r="C79" i="40"/>
  <c r="D79" i="40" a="1"/>
  <c r="D79" i="40"/>
  <c r="E79" i="40" a="1"/>
  <c r="E79" i="40"/>
  <c r="C80" i="40" a="1"/>
  <c r="C80" i="40"/>
  <c r="D80" i="40" a="1"/>
  <c r="D80" i="40" s="1"/>
  <c r="E80" i="40" a="1"/>
  <c r="E80" i="40"/>
  <c r="C81" i="40" a="1"/>
  <c r="C81" i="40" s="1"/>
  <c r="D81" i="40" a="1"/>
  <c r="D81" i="40" s="1"/>
  <c r="E81" i="40" a="1"/>
  <c r="E81" i="40" s="1"/>
  <c r="C82" i="40" a="1"/>
  <c r="C82" i="40"/>
  <c r="D82" i="40" a="1"/>
  <c r="D82" i="40" s="1"/>
  <c r="E82" i="40" a="1"/>
  <c r="E82" i="40"/>
  <c r="C83" i="40" a="1"/>
  <c r="C83" i="40"/>
  <c r="D83" i="40" a="1"/>
  <c r="D83" i="40"/>
  <c r="E83" i="40" a="1"/>
  <c r="E83" i="40"/>
  <c r="C84" i="40" a="1"/>
  <c r="C84" i="40"/>
  <c r="D84" i="40" a="1"/>
  <c r="D84" i="40" s="1"/>
  <c r="E84" i="40" a="1"/>
  <c r="E84" i="40"/>
  <c r="C85" i="40" a="1"/>
  <c r="C85" i="40" s="1"/>
  <c r="D85" i="40" a="1"/>
  <c r="D85" i="40" s="1"/>
  <c r="E85" i="40" a="1"/>
  <c r="E85" i="40" s="1"/>
  <c r="C86" i="40" a="1"/>
  <c r="C86" i="40"/>
  <c r="D86" i="40" a="1"/>
  <c r="D86" i="40" s="1"/>
  <c r="E86" i="40" a="1"/>
  <c r="E86" i="40"/>
  <c r="C87" i="40" a="1"/>
  <c r="C87" i="40"/>
  <c r="D87" i="40" a="1"/>
  <c r="D87" i="40"/>
  <c r="E87" i="40" a="1"/>
  <c r="E87" i="40"/>
  <c r="C88" i="40" a="1"/>
  <c r="C88" i="40"/>
  <c r="D88" i="40" a="1"/>
  <c r="D88" i="40" s="1"/>
  <c r="E88" i="40" a="1"/>
  <c r="E88" i="40"/>
  <c r="C89" i="40" a="1"/>
  <c r="C89" i="40" s="1"/>
  <c r="D89" i="40" a="1"/>
  <c r="D89" i="40" s="1"/>
  <c r="E89" i="40" a="1"/>
  <c r="E89" i="40" s="1"/>
  <c r="C90" i="40" a="1"/>
  <c r="C90" i="40"/>
  <c r="D90" i="40" a="1"/>
  <c r="D90" i="40" s="1"/>
  <c r="E90" i="40" a="1"/>
  <c r="E90" i="40"/>
  <c r="C91" i="40" a="1"/>
  <c r="C91" i="40"/>
  <c r="D91" i="40" a="1"/>
  <c r="D91" i="40"/>
  <c r="E91" i="40" a="1"/>
  <c r="E91" i="40"/>
  <c r="C92" i="40" a="1"/>
  <c r="C92" i="40"/>
  <c r="D92" i="40" a="1"/>
  <c r="D92" i="40" s="1"/>
  <c r="E92" i="40" a="1"/>
  <c r="E92" i="40"/>
  <c r="C93" i="40" a="1"/>
  <c r="C93" i="40" s="1"/>
  <c r="D93" i="40" a="1"/>
  <c r="D93" i="40" s="1"/>
  <c r="E93" i="40" a="1"/>
  <c r="E93" i="40" s="1"/>
  <c r="C94" i="40" a="1"/>
  <c r="C94" i="40"/>
  <c r="D94" i="40" a="1"/>
  <c r="D94" i="40" s="1"/>
  <c r="E94" i="40" a="1"/>
  <c r="E94" i="40"/>
  <c r="C95" i="40" a="1"/>
  <c r="C95" i="40"/>
  <c r="D95" i="40" a="1"/>
  <c r="D95" i="40"/>
  <c r="E95" i="40" a="1"/>
  <c r="E95" i="40"/>
  <c r="C96" i="40" a="1"/>
  <c r="C96" i="40"/>
  <c r="D96" i="40" a="1"/>
  <c r="D96" i="40" s="1"/>
  <c r="E96" i="40" a="1"/>
  <c r="E96" i="40"/>
  <c r="C97" i="40" a="1"/>
  <c r="C97" i="40" s="1"/>
  <c r="D97" i="40" a="1"/>
  <c r="D97" i="40" s="1"/>
  <c r="E97" i="40" a="1"/>
  <c r="E97" i="40" s="1"/>
  <c r="C98" i="40" a="1"/>
  <c r="C98" i="40"/>
  <c r="D98" i="40" a="1"/>
  <c r="D98" i="40" s="1"/>
  <c r="E98" i="40" a="1"/>
  <c r="E98" i="40"/>
  <c r="C99" i="40" a="1"/>
  <c r="C99" i="40"/>
  <c r="D99" i="40" a="1"/>
  <c r="D99" i="40"/>
  <c r="E99" i="40" a="1"/>
  <c r="E99" i="40"/>
  <c r="C100" i="40" a="1"/>
  <c r="C100" i="40"/>
  <c r="D100" i="40" a="1"/>
  <c r="D100" i="40" s="1"/>
  <c r="E100" i="40" a="1"/>
  <c r="E100" i="40"/>
  <c r="C101" i="40" a="1"/>
  <c r="C101" i="40" s="1"/>
  <c r="D101" i="40" a="1"/>
  <c r="D101" i="40" s="1"/>
  <c r="E101" i="40" a="1"/>
  <c r="E101" i="40" s="1"/>
  <c r="C102" i="40" a="1"/>
  <c r="C102" i="40"/>
  <c r="D102" i="40" a="1"/>
  <c r="D102" i="40" s="1"/>
  <c r="E102" i="40" a="1"/>
  <c r="E102" i="40"/>
  <c r="C103" i="40" a="1"/>
  <c r="C103" i="40"/>
  <c r="D103" i="40" a="1"/>
  <c r="D103" i="40"/>
  <c r="E103" i="40" a="1"/>
  <c r="E103" i="40"/>
  <c r="C104" i="40" a="1"/>
  <c r="C104" i="40"/>
  <c r="D104" i="40" a="1"/>
  <c r="D104" i="40" s="1"/>
  <c r="E104" i="40" a="1"/>
  <c r="E104" i="40"/>
  <c r="C105" i="40" a="1"/>
  <c r="C105" i="40" s="1"/>
  <c r="D105" i="40" a="1"/>
  <c r="D105" i="40" s="1"/>
  <c r="E105" i="40" a="1"/>
  <c r="E105" i="40" s="1"/>
  <c r="C106" i="40" a="1"/>
  <c r="C106" i="40"/>
  <c r="D106" i="40" a="1"/>
  <c r="D106" i="40" s="1"/>
  <c r="E106" i="40" a="1"/>
  <c r="E106" i="40"/>
  <c r="C107" i="40" a="1"/>
  <c r="C107" i="40"/>
  <c r="D107" i="40" a="1"/>
  <c r="D107" i="40"/>
  <c r="E107" i="40" a="1"/>
  <c r="E107" i="40"/>
  <c r="C108" i="40" a="1"/>
  <c r="C108" i="40"/>
  <c r="D108" i="40" a="1"/>
  <c r="D108" i="40" s="1"/>
  <c r="E108" i="40" a="1"/>
  <c r="E108" i="40"/>
  <c r="C109" i="40" a="1"/>
  <c r="C109" i="40" s="1"/>
  <c r="D109" i="40" a="1"/>
  <c r="D109" i="40" s="1"/>
  <c r="E109" i="40" a="1"/>
  <c r="E109" i="40" s="1"/>
  <c r="C110" i="40" a="1"/>
  <c r="C110" i="40"/>
  <c r="D110" i="40" a="1"/>
  <c r="D110" i="40" s="1"/>
  <c r="E110" i="40" a="1"/>
  <c r="E110" i="40"/>
  <c r="C111" i="40" a="1"/>
  <c r="C111" i="40"/>
  <c r="D111" i="40" a="1"/>
  <c r="D111" i="40"/>
  <c r="E111" i="40" a="1"/>
  <c r="E111" i="40"/>
  <c r="C112" i="40" a="1"/>
  <c r="C112" i="40"/>
  <c r="D112" i="40" a="1"/>
  <c r="D112" i="40" s="1"/>
  <c r="E112" i="40" a="1"/>
  <c r="E112" i="40"/>
  <c r="C113" i="40" a="1"/>
  <c r="C113" i="40" s="1"/>
  <c r="D113" i="40" a="1"/>
  <c r="D113" i="40" s="1"/>
  <c r="E113" i="40" a="1"/>
  <c r="E113" i="40" s="1"/>
  <c r="C114" i="40" a="1"/>
  <c r="C114" i="40"/>
  <c r="D114" i="40" a="1"/>
  <c r="D114" i="40" s="1"/>
  <c r="E114" i="40" a="1"/>
  <c r="E114" i="40"/>
  <c r="C115" i="40" a="1"/>
  <c r="C115" i="40" s="1"/>
  <c r="D115" i="40" a="1"/>
  <c r="D115" i="40"/>
  <c r="E115" i="40" a="1"/>
  <c r="E115" i="40"/>
  <c r="C116" i="40" a="1"/>
  <c r="C116" i="40"/>
  <c r="D116" i="40" a="1"/>
  <c r="D116" i="40" s="1"/>
  <c r="E116" i="40" a="1"/>
  <c r="E116" i="40"/>
  <c r="C117" i="40" a="1"/>
  <c r="C117" i="40" s="1"/>
  <c r="D117" i="40" a="1"/>
  <c r="D117" i="40" s="1"/>
  <c r="E117" i="40" a="1"/>
  <c r="E117" i="40" s="1"/>
  <c r="C118" i="40" a="1"/>
  <c r="C118" i="40"/>
  <c r="D118" i="40" a="1"/>
  <c r="D118" i="40" s="1"/>
  <c r="E118" i="40" a="1"/>
  <c r="E118" i="40"/>
  <c r="C119" i="40" a="1"/>
  <c r="C119" i="40"/>
  <c r="D119" i="40" a="1"/>
  <c r="D119" i="40"/>
  <c r="E119" i="40" a="1"/>
  <c r="E119" i="40"/>
  <c r="C120" i="40" a="1"/>
  <c r="C120" i="40"/>
  <c r="D120" i="40" a="1"/>
  <c r="D120" i="40" s="1"/>
  <c r="E120" i="40" a="1"/>
  <c r="E120" i="40"/>
  <c r="C121" i="40" a="1"/>
  <c r="C121" i="40" s="1"/>
  <c r="D121" i="40" a="1"/>
  <c r="D121" i="40" s="1"/>
  <c r="E121" i="40" a="1"/>
  <c r="E121" i="40" s="1"/>
  <c r="C122" i="40" a="1"/>
  <c r="C122" i="40"/>
  <c r="D122" i="40" a="1"/>
  <c r="D122" i="40" s="1"/>
  <c r="E122" i="40" a="1"/>
  <c r="E122" i="40"/>
  <c r="C123" i="40" a="1"/>
  <c r="C123" i="40"/>
  <c r="D123" i="40" a="1"/>
  <c r="D123" i="40"/>
  <c r="E123" i="40" a="1"/>
  <c r="E123" i="40"/>
  <c r="C124" i="40" a="1"/>
  <c r="C124" i="40"/>
  <c r="D124" i="40" a="1"/>
  <c r="D124" i="40" s="1"/>
  <c r="E124" i="40" a="1"/>
  <c r="E124" i="40"/>
  <c r="C125" i="40" a="1"/>
  <c r="C125" i="40" s="1"/>
  <c r="D125" i="40" a="1"/>
  <c r="D125" i="40" s="1"/>
  <c r="E125" i="40" a="1"/>
  <c r="E125" i="40" s="1"/>
  <c r="C126" i="40" a="1"/>
  <c r="C126" i="40"/>
  <c r="D126" i="40" a="1"/>
  <c r="D126" i="40" s="1"/>
  <c r="E126" i="40" a="1"/>
  <c r="E126" i="40"/>
  <c r="C127" i="40" a="1"/>
  <c r="C127" i="40"/>
  <c r="D127" i="40" a="1"/>
  <c r="D127" i="40"/>
  <c r="E127" i="40" a="1"/>
  <c r="E127" i="40"/>
  <c r="C13" i="40" a="1"/>
  <c r="C13" i="40"/>
  <c r="D13" i="40" a="1"/>
  <c r="D13" i="40" s="1"/>
  <c r="E13" i="40" a="1"/>
  <c r="E13" i="40"/>
  <c r="C14" i="40" a="1"/>
  <c r="C14" i="40" s="1"/>
  <c r="D14" i="40" a="1"/>
  <c r="D14" i="40" s="1"/>
  <c r="E14" i="40" a="1"/>
  <c r="E14" i="40"/>
  <c r="C15" i="40" a="1"/>
  <c r="C15" i="40"/>
  <c r="D15" i="40" a="1"/>
  <c r="D15" i="40" s="1"/>
  <c r="E15" i="40" a="1"/>
  <c r="E15" i="40"/>
  <c r="E12" i="40" a="1"/>
  <c r="E12" i="40" s="1"/>
  <c r="D12" i="40" a="1"/>
  <c r="D12" i="40" s="1"/>
  <c r="C12" i="40" a="1"/>
  <c r="C12" i="40" s="1"/>
  <c r="Q6" i="41"/>
  <c r="P6" i="41"/>
  <c r="N6" i="41"/>
  <c r="M6" i="41"/>
  <c r="K6" i="41"/>
  <c r="J6" i="41"/>
  <c r="H6" i="41"/>
  <c r="G6" i="41"/>
  <c r="Q5" i="41"/>
  <c r="P5" i="41"/>
  <c r="N5" i="41"/>
  <c r="M5" i="41"/>
  <c r="K5" i="41"/>
  <c r="J5" i="41"/>
  <c r="H5" i="41"/>
  <c r="G5" i="41"/>
  <c r="Q4" i="41"/>
  <c r="P4" i="41"/>
  <c r="N4" i="41"/>
  <c r="M4" i="41"/>
  <c r="L4" i="41"/>
  <c r="L5" i="41" s="1"/>
  <c r="L6" i="41" s="1"/>
  <c r="K4" i="41"/>
  <c r="J4" i="41"/>
  <c r="H4" i="41"/>
  <c r="G4" i="41"/>
  <c r="U12" i="41" a="1"/>
  <c r="U12" i="41" s="1"/>
  <c r="Q3" i="41"/>
  <c r="P3" i="41"/>
  <c r="O3" i="41"/>
  <c r="O4" i="41" s="1"/>
  <c r="O5" i="41" s="1"/>
  <c r="O6" i="41" s="1"/>
  <c r="N3" i="41"/>
  <c r="M3" i="41"/>
  <c r="L3" i="41"/>
  <c r="K3" i="41"/>
  <c r="J3" i="41"/>
  <c r="I3" i="41"/>
  <c r="I4" i="41" s="1"/>
  <c r="I5" i="41" s="1"/>
  <c r="I6" i="41" s="1"/>
  <c r="H3" i="41"/>
  <c r="G3" i="41"/>
  <c r="F3" i="41"/>
  <c r="F4" i="41" s="1"/>
  <c r="F5" i="41" s="1"/>
  <c r="F6" i="41" s="1"/>
  <c r="R13" i="40" a="1"/>
  <c r="R13" i="40"/>
  <c r="S13" i="40" a="1"/>
  <c r="S13" i="40" s="1"/>
  <c r="T13" i="40" a="1"/>
  <c r="T13" i="40"/>
  <c r="U13" i="40" a="1"/>
  <c r="U13" i="40" s="1"/>
  <c r="V13" i="40" a="1"/>
  <c r="V13" i="40"/>
  <c r="W13" i="40" a="1"/>
  <c r="W13" i="40" s="1"/>
  <c r="R14" i="40" a="1"/>
  <c r="R14" i="40"/>
  <c r="S14" i="40" a="1"/>
  <c r="S14" i="40" s="1"/>
  <c r="T14" i="40" a="1"/>
  <c r="T14" i="40"/>
  <c r="U14" i="40" a="1"/>
  <c r="U14" i="40" s="1"/>
  <c r="V14" i="40" a="1"/>
  <c r="V14" i="40"/>
  <c r="W14" i="40" a="1"/>
  <c r="W14" i="40"/>
  <c r="R15" i="40" a="1"/>
  <c r="R15" i="40"/>
  <c r="S15" i="40" a="1"/>
  <c r="S15" i="40" s="1"/>
  <c r="T15" i="40" a="1"/>
  <c r="T15" i="40"/>
  <c r="U15" i="40" a="1"/>
  <c r="U15" i="40" s="1"/>
  <c r="V15" i="40" a="1"/>
  <c r="V15" i="40"/>
  <c r="W15" i="40" a="1"/>
  <c r="W15" i="40" s="1"/>
  <c r="R16" i="40" a="1"/>
  <c r="R16" i="40"/>
  <c r="S16" i="40" a="1"/>
  <c r="S16" i="40" s="1"/>
  <c r="T16" i="40" a="1"/>
  <c r="T16" i="40"/>
  <c r="U16" i="40" a="1"/>
  <c r="U16" i="40" s="1"/>
  <c r="V16" i="40" a="1"/>
  <c r="V16" i="40"/>
  <c r="W16" i="40" a="1"/>
  <c r="W16" i="40"/>
  <c r="R17" i="40" a="1"/>
  <c r="R17" i="40"/>
  <c r="S17" i="40" a="1"/>
  <c r="S17" i="40" s="1"/>
  <c r="T17" i="40" a="1"/>
  <c r="T17" i="40"/>
  <c r="U17" i="40" a="1"/>
  <c r="U17" i="40" s="1"/>
  <c r="V17" i="40" a="1"/>
  <c r="V17" i="40"/>
  <c r="W17" i="40" a="1"/>
  <c r="W17" i="40" s="1"/>
  <c r="R18" i="40" a="1"/>
  <c r="R18" i="40"/>
  <c r="S18" i="40" a="1"/>
  <c r="S18" i="40" s="1"/>
  <c r="T18" i="40" a="1"/>
  <c r="T18" i="40"/>
  <c r="U18" i="40" a="1"/>
  <c r="U18" i="40" s="1"/>
  <c r="V18" i="40" a="1"/>
  <c r="V18" i="40"/>
  <c r="W18" i="40" a="1"/>
  <c r="W18" i="40"/>
  <c r="R19" i="40" a="1"/>
  <c r="R19" i="40"/>
  <c r="S19" i="40" a="1"/>
  <c r="S19" i="40" s="1"/>
  <c r="T19" i="40" a="1"/>
  <c r="T19" i="40"/>
  <c r="U19" i="40" a="1"/>
  <c r="U19" i="40" s="1"/>
  <c r="V19" i="40" a="1"/>
  <c r="V19" i="40"/>
  <c r="W19" i="40" a="1"/>
  <c r="W19" i="40" s="1"/>
  <c r="R20" i="40" a="1"/>
  <c r="R20" i="40"/>
  <c r="S20" i="40" a="1"/>
  <c r="S20" i="40" s="1"/>
  <c r="T20" i="40" a="1"/>
  <c r="T20" i="40"/>
  <c r="U20" i="40" a="1"/>
  <c r="U20" i="40" s="1"/>
  <c r="V20" i="40" a="1"/>
  <c r="V20" i="40"/>
  <c r="W20" i="40" a="1"/>
  <c r="W20" i="40"/>
  <c r="R21" i="40" a="1"/>
  <c r="R21" i="40"/>
  <c r="S21" i="40" a="1"/>
  <c r="S21" i="40" s="1"/>
  <c r="T21" i="40" a="1"/>
  <c r="T21" i="40"/>
  <c r="U21" i="40" a="1"/>
  <c r="U21" i="40" s="1"/>
  <c r="V21" i="40" a="1"/>
  <c r="V21" i="40"/>
  <c r="W21" i="40" a="1"/>
  <c r="W21" i="40" s="1"/>
  <c r="R22" i="40" a="1"/>
  <c r="R22" i="40"/>
  <c r="S22" i="40" a="1"/>
  <c r="S22" i="40" s="1"/>
  <c r="T22" i="40" a="1"/>
  <c r="T22" i="40"/>
  <c r="U22" i="40" a="1"/>
  <c r="U22" i="40" s="1"/>
  <c r="V22" i="40" a="1"/>
  <c r="V22" i="40"/>
  <c r="W22" i="40" a="1"/>
  <c r="W22" i="40"/>
  <c r="R23" i="40" a="1"/>
  <c r="R23" i="40"/>
  <c r="S23" i="40" a="1"/>
  <c r="S23" i="40" s="1"/>
  <c r="T23" i="40" a="1"/>
  <c r="T23" i="40"/>
  <c r="U23" i="40" a="1"/>
  <c r="U23" i="40" s="1"/>
  <c r="V23" i="40" a="1"/>
  <c r="V23" i="40"/>
  <c r="W23" i="40" a="1"/>
  <c r="W23" i="40" s="1"/>
  <c r="R24" i="40" a="1"/>
  <c r="R24" i="40"/>
  <c r="S24" i="40" a="1"/>
  <c r="S24" i="40" s="1"/>
  <c r="T24" i="40" a="1"/>
  <c r="T24" i="40"/>
  <c r="U24" i="40" a="1"/>
  <c r="U24" i="40" s="1"/>
  <c r="V24" i="40" a="1"/>
  <c r="V24" i="40"/>
  <c r="W24" i="40" a="1"/>
  <c r="W24" i="40"/>
  <c r="R25" i="40" a="1"/>
  <c r="R25" i="40"/>
  <c r="S25" i="40" a="1"/>
  <c r="S25" i="40" s="1"/>
  <c r="T25" i="40" a="1"/>
  <c r="T25" i="40"/>
  <c r="U25" i="40" a="1"/>
  <c r="U25" i="40" s="1"/>
  <c r="V25" i="40" a="1"/>
  <c r="V25" i="40"/>
  <c r="W25" i="40" a="1"/>
  <c r="W25" i="40" s="1"/>
  <c r="R26" i="40" a="1"/>
  <c r="R26" i="40"/>
  <c r="S26" i="40" a="1"/>
  <c r="S26" i="40" s="1"/>
  <c r="T26" i="40" a="1"/>
  <c r="T26" i="40"/>
  <c r="U26" i="40" a="1"/>
  <c r="U26" i="40" s="1"/>
  <c r="V26" i="40" a="1"/>
  <c r="V26" i="40"/>
  <c r="W26" i="40" a="1"/>
  <c r="W26" i="40"/>
  <c r="R27" i="40" a="1"/>
  <c r="R27" i="40"/>
  <c r="S27" i="40" a="1"/>
  <c r="S27" i="40" s="1"/>
  <c r="T27" i="40" a="1"/>
  <c r="T27" i="40"/>
  <c r="U27" i="40" a="1"/>
  <c r="U27" i="40" s="1"/>
  <c r="V27" i="40" a="1"/>
  <c r="V27" i="40"/>
  <c r="W27" i="40" a="1"/>
  <c r="W27" i="40" s="1"/>
  <c r="R28" i="40" a="1"/>
  <c r="R28" i="40"/>
  <c r="S28" i="40" a="1"/>
  <c r="S28" i="40" s="1"/>
  <c r="T28" i="40" a="1"/>
  <c r="T28" i="40"/>
  <c r="U28" i="40" a="1"/>
  <c r="U28" i="40" s="1"/>
  <c r="V28" i="40" a="1"/>
  <c r="V28" i="40"/>
  <c r="W28" i="40" a="1"/>
  <c r="W28" i="40"/>
  <c r="R29" i="40" a="1"/>
  <c r="R29" i="40"/>
  <c r="S29" i="40" a="1"/>
  <c r="S29" i="40" s="1"/>
  <c r="T29" i="40" a="1"/>
  <c r="T29" i="40"/>
  <c r="U29" i="40" a="1"/>
  <c r="U29" i="40" s="1"/>
  <c r="V29" i="40" a="1"/>
  <c r="V29" i="40"/>
  <c r="W29" i="40" a="1"/>
  <c r="W29" i="40" s="1"/>
  <c r="R30" i="40" a="1"/>
  <c r="R30" i="40" s="1"/>
  <c r="S30" i="40" a="1"/>
  <c r="S30" i="40" s="1"/>
  <c r="T30" i="40" a="1"/>
  <c r="T30" i="40"/>
  <c r="U30" i="40" a="1"/>
  <c r="U30" i="40" s="1"/>
  <c r="V30" i="40" a="1"/>
  <c r="V30" i="40"/>
  <c r="W30" i="40" a="1"/>
  <c r="W30" i="40"/>
  <c r="R31" i="40" a="1"/>
  <c r="R31" i="40"/>
  <c r="S31" i="40" a="1"/>
  <c r="S31" i="40" s="1"/>
  <c r="T31" i="40" a="1"/>
  <c r="T31" i="40"/>
  <c r="U31" i="40" a="1"/>
  <c r="U31" i="40" s="1"/>
  <c r="V31" i="40" a="1"/>
  <c r="V31" i="40"/>
  <c r="W31" i="40" a="1"/>
  <c r="W31" i="40" s="1"/>
  <c r="R32" i="40" a="1"/>
  <c r="R32" i="40" s="1"/>
  <c r="S32" i="40" a="1"/>
  <c r="S32" i="40" s="1"/>
  <c r="T32" i="40" a="1"/>
  <c r="T32" i="40"/>
  <c r="U32" i="40" a="1"/>
  <c r="U32" i="40" s="1"/>
  <c r="V32" i="40" a="1"/>
  <c r="V32" i="40"/>
  <c r="W32" i="40" a="1"/>
  <c r="W32" i="40"/>
  <c r="R33" i="40" a="1"/>
  <c r="R33" i="40"/>
  <c r="S33" i="40" a="1"/>
  <c r="S33" i="40" s="1"/>
  <c r="T33" i="40" a="1"/>
  <c r="T33" i="40"/>
  <c r="U33" i="40" a="1"/>
  <c r="U33" i="40" s="1"/>
  <c r="V33" i="40" a="1"/>
  <c r="V33" i="40"/>
  <c r="W33" i="40" a="1"/>
  <c r="W33" i="40" s="1"/>
  <c r="R34" i="40" a="1"/>
  <c r="R34" i="40" s="1"/>
  <c r="S34" i="40" a="1"/>
  <c r="S34" i="40" s="1"/>
  <c r="T34" i="40" a="1"/>
  <c r="T34" i="40"/>
  <c r="U34" i="40" a="1"/>
  <c r="U34" i="40" s="1"/>
  <c r="V34" i="40" a="1"/>
  <c r="V34" i="40"/>
  <c r="W34" i="40" a="1"/>
  <c r="W34" i="40"/>
  <c r="R35" i="40" a="1"/>
  <c r="R35" i="40"/>
  <c r="S35" i="40" a="1"/>
  <c r="S35" i="40" s="1"/>
  <c r="T35" i="40" a="1"/>
  <c r="T35" i="40"/>
  <c r="U35" i="40" a="1"/>
  <c r="U35" i="40" s="1"/>
  <c r="V35" i="40" a="1"/>
  <c r="V35" i="40"/>
  <c r="W35" i="40" a="1"/>
  <c r="W35" i="40" s="1"/>
  <c r="R36" i="40" a="1"/>
  <c r="R36" i="40" s="1"/>
  <c r="S36" i="40" a="1"/>
  <c r="S36" i="40" s="1"/>
  <c r="T36" i="40" a="1"/>
  <c r="T36" i="40"/>
  <c r="U36" i="40" a="1"/>
  <c r="U36" i="40" s="1"/>
  <c r="V36" i="40" a="1"/>
  <c r="V36" i="40"/>
  <c r="W36" i="40" a="1"/>
  <c r="W36" i="40"/>
  <c r="R37" i="40" a="1"/>
  <c r="R37" i="40"/>
  <c r="S37" i="40" a="1"/>
  <c r="S37" i="40" s="1"/>
  <c r="T37" i="40" a="1"/>
  <c r="T37" i="40"/>
  <c r="U37" i="40" a="1"/>
  <c r="U37" i="40" s="1"/>
  <c r="V37" i="40" a="1"/>
  <c r="V37" i="40"/>
  <c r="W37" i="40" a="1"/>
  <c r="W37" i="40" s="1"/>
  <c r="R38" i="40" a="1"/>
  <c r="R38" i="40" s="1"/>
  <c r="S38" i="40" a="1"/>
  <c r="S38" i="40" s="1"/>
  <c r="T38" i="40" a="1"/>
  <c r="T38" i="40"/>
  <c r="U38" i="40" a="1"/>
  <c r="U38" i="40" s="1"/>
  <c r="V38" i="40" a="1"/>
  <c r="V38" i="40"/>
  <c r="W38" i="40" a="1"/>
  <c r="W38" i="40"/>
  <c r="R39" i="40" a="1"/>
  <c r="R39" i="40"/>
  <c r="S39" i="40" a="1"/>
  <c r="S39" i="40" s="1"/>
  <c r="T39" i="40" a="1"/>
  <c r="T39" i="40"/>
  <c r="U39" i="40" a="1"/>
  <c r="U39" i="40" s="1"/>
  <c r="V39" i="40" a="1"/>
  <c r="V39" i="40"/>
  <c r="W39" i="40" a="1"/>
  <c r="W39" i="40" s="1"/>
  <c r="R40" i="40" a="1"/>
  <c r="R40" i="40" s="1"/>
  <c r="S40" i="40" a="1"/>
  <c r="S40" i="40" s="1"/>
  <c r="T40" i="40" a="1"/>
  <c r="T40" i="40"/>
  <c r="U40" i="40" a="1"/>
  <c r="U40" i="40" s="1"/>
  <c r="V40" i="40" a="1"/>
  <c r="V40" i="40"/>
  <c r="W40" i="40" a="1"/>
  <c r="W40" i="40"/>
  <c r="R41" i="40" a="1"/>
  <c r="R41" i="40"/>
  <c r="S41" i="40" a="1"/>
  <c r="S41" i="40" s="1"/>
  <c r="T41" i="40" a="1"/>
  <c r="T41" i="40"/>
  <c r="U41" i="40" a="1"/>
  <c r="U41" i="40" s="1"/>
  <c r="V41" i="40" a="1"/>
  <c r="V41" i="40"/>
  <c r="W41" i="40" a="1"/>
  <c r="W41" i="40" s="1"/>
  <c r="R42" i="40" a="1"/>
  <c r="R42" i="40" s="1"/>
  <c r="S42" i="40" a="1"/>
  <c r="S42" i="40" s="1"/>
  <c r="T42" i="40" a="1"/>
  <c r="T42" i="40"/>
  <c r="U42" i="40" a="1"/>
  <c r="U42" i="40" s="1"/>
  <c r="V42" i="40" a="1"/>
  <c r="V42" i="40"/>
  <c r="W42" i="40" a="1"/>
  <c r="W42" i="40"/>
  <c r="R43" i="40" a="1"/>
  <c r="R43" i="40"/>
  <c r="S43" i="40" a="1"/>
  <c r="S43" i="40" s="1"/>
  <c r="T43" i="40" a="1"/>
  <c r="T43" i="40"/>
  <c r="U43" i="40" a="1"/>
  <c r="U43" i="40" s="1"/>
  <c r="V43" i="40" a="1"/>
  <c r="V43" i="40"/>
  <c r="W43" i="40" a="1"/>
  <c r="W43" i="40" s="1"/>
  <c r="R44" i="40" a="1"/>
  <c r="R44" i="40" s="1"/>
  <c r="S44" i="40" a="1"/>
  <c r="S44" i="40" s="1"/>
  <c r="T44" i="40" a="1"/>
  <c r="T44" i="40"/>
  <c r="U44" i="40" a="1"/>
  <c r="U44" i="40" s="1"/>
  <c r="V44" i="40" a="1"/>
  <c r="V44" i="40"/>
  <c r="W44" i="40" a="1"/>
  <c r="W44" i="40"/>
  <c r="R45" i="40" a="1"/>
  <c r="R45" i="40"/>
  <c r="S45" i="40" a="1"/>
  <c r="S45" i="40" s="1"/>
  <c r="T45" i="40" a="1"/>
  <c r="T45" i="40"/>
  <c r="U45" i="40" a="1"/>
  <c r="U45" i="40" s="1"/>
  <c r="V45" i="40" a="1"/>
  <c r="V45" i="40"/>
  <c r="W45" i="40" a="1"/>
  <c r="W45" i="40" s="1"/>
  <c r="R46" i="40" a="1"/>
  <c r="R46" i="40" s="1"/>
  <c r="S46" i="40" a="1"/>
  <c r="S46" i="40" s="1"/>
  <c r="T46" i="40" a="1"/>
  <c r="T46" i="40"/>
  <c r="U46" i="40" a="1"/>
  <c r="U46" i="40" s="1"/>
  <c r="V46" i="40" a="1"/>
  <c r="V46" i="40"/>
  <c r="W46" i="40" a="1"/>
  <c r="W46" i="40"/>
  <c r="R47" i="40" a="1"/>
  <c r="R47" i="40"/>
  <c r="S47" i="40" a="1"/>
  <c r="S47" i="40" s="1"/>
  <c r="T47" i="40" a="1"/>
  <c r="T47" i="40"/>
  <c r="U47" i="40" a="1"/>
  <c r="U47" i="40" s="1"/>
  <c r="V47" i="40" a="1"/>
  <c r="V47" i="40"/>
  <c r="W47" i="40" a="1"/>
  <c r="W47" i="40" s="1"/>
  <c r="R48" i="40" a="1"/>
  <c r="R48" i="40" s="1"/>
  <c r="S48" i="40" a="1"/>
  <c r="S48" i="40" s="1"/>
  <c r="T48" i="40" a="1"/>
  <c r="T48" i="40"/>
  <c r="U48" i="40" a="1"/>
  <c r="U48" i="40" s="1"/>
  <c r="V48" i="40" a="1"/>
  <c r="V48" i="40"/>
  <c r="W48" i="40" a="1"/>
  <c r="W48" i="40"/>
  <c r="R49" i="40" a="1"/>
  <c r="R49" i="40"/>
  <c r="S49" i="40" a="1"/>
  <c r="S49" i="40" s="1"/>
  <c r="T49" i="40" a="1"/>
  <c r="T49" i="40"/>
  <c r="U49" i="40" a="1"/>
  <c r="U49" i="40" s="1"/>
  <c r="V49" i="40" a="1"/>
  <c r="V49" i="40"/>
  <c r="W49" i="40" a="1"/>
  <c r="W49" i="40" s="1"/>
  <c r="R50" i="40" a="1"/>
  <c r="R50" i="40" s="1"/>
  <c r="S50" i="40" a="1"/>
  <c r="S50" i="40" s="1"/>
  <c r="T50" i="40" a="1"/>
  <c r="T50" i="40"/>
  <c r="U50" i="40" a="1"/>
  <c r="U50" i="40" s="1"/>
  <c r="V50" i="40" a="1"/>
  <c r="V50" i="40"/>
  <c r="W50" i="40" a="1"/>
  <c r="W50" i="40"/>
  <c r="R51" i="40" a="1"/>
  <c r="R51" i="40"/>
  <c r="S51" i="40" a="1"/>
  <c r="S51" i="40" s="1"/>
  <c r="T51" i="40" a="1"/>
  <c r="T51" i="40"/>
  <c r="U51" i="40" a="1"/>
  <c r="U51" i="40" s="1"/>
  <c r="V51" i="40" a="1"/>
  <c r="V51" i="40"/>
  <c r="W51" i="40" a="1"/>
  <c r="W51" i="40" s="1"/>
  <c r="R52" i="40" a="1"/>
  <c r="R52" i="40" s="1"/>
  <c r="S52" i="40" a="1"/>
  <c r="S52" i="40" s="1"/>
  <c r="T52" i="40" a="1"/>
  <c r="T52" i="40"/>
  <c r="U52" i="40" a="1"/>
  <c r="U52" i="40" s="1"/>
  <c r="V52" i="40" a="1"/>
  <c r="V52" i="40"/>
  <c r="W52" i="40" a="1"/>
  <c r="W52" i="40"/>
  <c r="R53" i="40" a="1"/>
  <c r="R53" i="40"/>
  <c r="S53" i="40" a="1"/>
  <c r="S53" i="40" s="1"/>
  <c r="T53" i="40" a="1"/>
  <c r="T53" i="40"/>
  <c r="U53" i="40" a="1"/>
  <c r="U53" i="40" s="1"/>
  <c r="V53" i="40" a="1"/>
  <c r="V53" i="40"/>
  <c r="W53" i="40" a="1"/>
  <c r="W53" i="40" s="1"/>
  <c r="R54" i="40" a="1"/>
  <c r="R54" i="40" s="1"/>
  <c r="S54" i="40" a="1"/>
  <c r="S54" i="40" s="1"/>
  <c r="T54" i="40" a="1"/>
  <c r="T54" i="40"/>
  <c r="U54" i="40" a="1"/>
  <c r="U54" i="40" s="1"/>
  <c r="V54" i="40" a="1"/>
  <c r="V54" i="40"/>
  <c r="W54" i="40" a="1"/>
  <c r="W54" i="40"/>
  <c r="R55" i="40" a="1"/>
  <c r="R55" i="40"/>
  <c r="S55" i="40" a="1"/>
  <c r="S55" i="40" s="1"/>
  <c r="T55" i="40" a="1"/>
  <c r="T55" i="40"/>
  <c r="U55" i="40" a="1"/>
  <c r="U55" i="40" s="1"/>
  <c r="V55" i="40" a="1"/>
  <c r="V55" i="40"/>
  <c r="W55" i="40" a="1"/>
  <c r="W55" i="40" s="1"/>
  <c r="R56" i="40" a="1"/>
  <c r="R56" i="40" s="1"/>
  <c r="S56" i="40" a="1"/>
  <c r="S56" i="40" s="1"/>
  <c r="T56" i="40" a="1"/>
  <c r="T56" i="40"/>
  <c r="U56" i="40" a="1"/>
  <c r="U56" i="40" s="1"/>
  <c r="V56" i="40" a="1"/>
  <c r="V56" i="40"/>
  <c r="W56" i="40" a="1"/>
  <c r="W56" i="40"/>
  <c r="R57" i="40" a="1"/>
  <c r="R57" i="40"/>
  <c r="S57" i="40" a="1"/>
  <c r="S57" i="40" s="1"/>
  <c r="T57" i="40" a="1"/>
  <c r="T57" i="40"/>
  <c r="U57" i="40" a="1"/>
  <c r="U57" i="40" s="1"/>
  <c r="V57" i="40" a="1"/>
  <c r="V57" i="40"/>
  <c r="W57" i="40" a="1"/>
  <c r="W57" i="40" s="1"/>
  <c r="R58" i="40" a="1"/>
  <c r="R58" i="40" s="1"/>
  <c r="S58" i="40" a="1"/>
  <c r="S58" i="40" s="1"/>
  <c r="T58" i="40" a="1"/>
  <c r="T58" i="40"/>
  <c r="U58" i="40" a="1"/>
  <c r="U58" i="40" s="1"/>
  <c r="V58" i="40" a="1"/>
  <c r="V58" i="40"/>
  <c r="W58" i="40" a="1"/>
  <c r="W58" i="40"/>
  <c r="R59" i="40" a="1"/>
  <c r="R59" i="40"/>
  <c r="S59" i="40" a="1"/>
  <c r="S59" i="40" s="1"/>
  <c r="T59" i="40" a="1"/>
  <c r="T59" i="40"/>
  <c r="U59" i="40" a="1"/>
  <c r="U59" i="40" s="1"/>
  <c r="V59" i="40" a="1"/>
  <c r="V59" i="40"/>
  <c r="W59" i="40" a="1"/>
  <c r="W59" i="40" s="1"/>
  <c r="R60" i="40" a="1"/>
  <c r="R60" i="40" s="1"/>
  <c r="S60" i="40" a="1"/>
  <c r="S60" i="40" s="1"/>
  <c r="T60" i="40" a="1"/>
  <c r="T60" i="40"/>
  <c r="U60" i="40" a="1"/>
  <c r="U60" i="40" s="1"/>
  <c r="V60" i="40" a="1"/>
  <c r="V60" i="40"/>
  <c r="W60" i="40" a="1"/>
  <c r="W60" i="40"/>
  <c r="R61" i="40" a="1"/>
  <c r="R61" i="40"/>
  <c r="S61" i="40" a="1"/>
  <c r="S61" i="40" s="1"/>
  <c r="T61" i="40" a="1"/>
  <c r="T61" i="40"/>
  <c r="U61" i="40" a="1"/>
  <c r="U61" i="40" s="1"/>
  <c r="V61" i="40" a="1"/>
  <c r="V61" i="40"/>
  <c r="W61" i="40" a="1"/>
  <c r="W61" i="40" s="1"/>
  <c r="R62" i="40" a="1"/>
  <c r="R62" i="40" s="1"/>
  <c r="S62" i="40" a="1"/>
  <c r="S62" i="40" s="1"/>
  <c r="T62" i="40" a="1"/>
  <c r="T62" i="40"/>
  <c r="U62" i="40" a="1"/>
  <c r="U62" i="40" s="1"/>
  <c r="V62" i="40" a="1"/>
  <c r="V62" i="40"/>
  <c r="W62" i="40" a="1"/>
  <c r="W62" i="40"/>
  <c r="R63" i="40" a="1"/>
  <c r="R63" i="40"/>
  <c r="S63" i="40" a="1"/>
  <c r="S63" i="40" s="1"/>
  <c r="T63" i="40" a="1"/>
  <c r="T63" i="40"/>
  <c r="U63" i="40" a="1"/>
  <c r="U63" i="40" s="1"/>
  <c r="V63" i="40" a="1"/>
  <c r="V63" i="40"/>
  <c r="W63" i="40" a="1"/>
  <c r="W63" i="40" s="1"/>
  <c r="R64" i="40" a="1"/>
  <c r="R64" i="40" s="1"/>
  <c r="S64" i="40" a="1"/>
  <c r="S64" i="40" s="1"/>
  <c r="T64" i="40" a="1"/>
  <c r="T64" i="40"/>
  <c r="U64" i="40" a="1"/>
  <c r="U64" i="40" s="1"/>
  <c r="V64" i="40" a="1"/>
  <c r="V64" i="40"/>
  <c r="W64" i="40" a="1"/>
  <c r="W64" i="40"/>
  <c r="R65" i="40" a="1"/>
  <c r="R65" i="40"/>
  <c r="S65" i="40" a="1"/>
  <c r="S65" i="40" s="1"/>
  <c r="T65" i="40" a="1"/>
  <c r="T65" i="40"/>
  <c r="U65" i="40" a="1"/>
  <c r="U65" i="40" s="1"/>
  <c r="V65" i="40" a="1"/>
  <c r="V65" i="40"/>
  <c r="W65" i="40" a="1"/>
  <c r="W65" i="40" s="1"/>
  <c r="R66" i="40" a="1"/>
  <c r="R66" i="40" s="1"/>
  <c r="S66" i="40" a="1"/>
  <c r="S66" i="40" s="1"/>
  <c r="T66" i="40" a="1"/>
  <c r="T66" i="40"/>
  <c r="U66" i="40" a="1"/>
  <c r="U66" i="40" s="1"/>
  <c r="V66" i="40" a="1"/>
  <c r="V66" i="40"/>
  <c r="W66" i="40" a="1"/>
  <c r="W66" i="40"/>
  <c r="R67" i="40" a="1"/>
  <c r="R67" i="40"/>
  <c r="S67" i="40" a="1"/>
  <c r="S67" i="40" s="1"/>
  <c r="T67" i="40" a="1"/>
  <c r="T67" i="40"/>
  <c r="U67" i="40" a="1"/>
  <c r="U67" i="40" s="1"/>
  <c r="V67" i="40" a="1"/>
  <c r="V67" i="40"/>
  <c r="W67" i="40" a="1"/>
  <c r="W67" i="40" s="1"/>
  <c r="U68" i="40" a="1"/>
  <c r="U68" i="40" s="1"/>
  <c r="V68" i="40" a="1"/>
  <c r="V68" i="40"/>
  <c r="W68" i="40" a="1"/>
  <c r="W68" i="40"/>
  <c r="U69" i="40" a="1"/>
  <c r="U69" i="40" s="1"/>
  <c r="V69" i="40" a="1"/>
  <c r="V69" i="40"/>
  <c r="W69" i="40" a="1"/>
  <c r="W69" i="40" s="1"/>
  <c r="U70" i="40" a="1"/>
  <c r="U70" i="40" s="1"/>
  <c r="V70" i="40" a="1"/>
  <c r="V70" i="40"/>
  <c r="W70" i="40" a="1"/>
  <c r="W70" i="40"/>
  <c r="U71" i="40" a="1"/>
  <c r="U71" i="40" s="1"/>
  <c r="V71" i="40" a="1"/>
  <c r="V71" i="40"/>
  <c r="W71" i="40" a="1"/>
  <c r="W71" i="40" s="1"/>
  <c r="U72" i="40" a="1"/>
  <c r="U72" i="40" s="1"/>
  <c r="V72" i="40" a="1"/>
  <c r="V72" i="40"/>
  <c r="W72" i="40" a="1"/>
  <c r="W72" i="40"/>
  <c r="U73" i="40" a="1"/>
  <c r="U73" i="40" s="1"/>
  <c r="V73" i="40" a="1"/>
  <c r="V73" i="40"/>
  <c r="W73" i="40" a="1"/>
  <c r="W73" i="40" s="1"/>
  <c r="U74" i="40" a="1"/>
  <c r="U74" i="40" s="1"/>
  <c r="V74" i="40" a="1"/>
  <c r="V74" i="40"/>
  <c r="W74" i="40" a="1"/>
  <c r="W74" i="40"/>
  <c r="U75" i="40" a="1"/>
  <c r="U75" i="40" s="1"/>
  <c r="V75" i="40" a="1"/>
  <c r="V75" i="40"/>
  <c r="W75" i="40" a="1"/>
  <c r="W75" i="40" s="1"/>
  <c r="U76" i="40" a="1"/>
  <c r="U76" i="40" s="1"/>
  <c r="V76" i="40" a="1"/>
  <c r="V76" i="40"/>
  <c r="W76" i="40" a="1"/>
  <c r="W76" i="40"/>
  <c r="U77" i="40" a="1"/>
  <c r="U77" i="40" s="1"/>
  <c r="V77" i="40" a="1"/>
  <c r="V77" i="40"/>
  <c r="W77" i="40" a="1"/>
  <c r="W77" i="40" s="1"/>
  <c r="U78" i="40" a="1"/>
  <c r="U78" i="40" s="1"/>
  <c r="V78" i="40" a="1"/>
  <c r="V78" i="40"/>
  <c r="W78" i="40" a="1"/>
  <c r="W78" i="40"/>
  <c r="U79" i="40" a="1"/>
  <c r="U79" i="40" s="1"/>
  <c r="V79" i="40" a="1"/>
  <c r="V79" i="40"/>
  <c r="W79" i="40" a="1"/>
  <c r="W79" i="40" s="1"/>
  <c r="U80" i="40" a="1"/>
  <c r="U80" i="40" s="1"/>
  <c r="V80" i="40" a="1"/>
  <c r="V80" i="40"/>
  <c r="W80" i="40" a="1"/>
  <c r="W80" i="40"/>
  <c r="U81" i="40" a="1"/>
  <c r="U81" i="40" s="1"/>
  <c r="V81" i="40" a="1"/>
  <c r="V81" i="40"/>
  <c r="W81" i="40" a="1"/>
  <c r="W81" i="40" s="1"/>
  <c r="U82" i="40" a="1"/>
  <c r="U82" i="40" s="1"/>
  <c r="V82" i="40" a="1"/>
  <c r="V82" i="40"/>
  <c r="W82" i="40" a="1"/>
  <c r="W82" i="40"/>
  <c r="U83" i="40" a="1"/>
  <c r="U83" i="40" s="1"/>
  <c r="V83" i="40" a="1"/>
  <c r="V83" i="40"/>
  <c r="W83" i="40" a="1"/>
  <c r="W83" i="40" s="1"/>
  <c r="U84" i="40" a="1"/>
  <c r="U84" i="40" s="1"/>
  <c r="V84" i="40" a="1"/>
  <c r="V84" i="40"/>
  <c r="W84" i="40" a="1"/>
  <c r="W84" i="40"/>
  <c r="U85" i="40" a="1"/>
  <c r="U85" i="40" s="1"/>
  <c r="V85" i="40" a="1"/>
  <c r="V85" i="40"/>
  <c r="W85" i="40" a="1"/>
  <c r="W85" i="40" s="1"/>
  <c r="U86" i="40" a="1"/>
  <c r="U86" i="40" s="1"/>
  <c r="V86" i="40" a="1"/>
  <c r="V86" i="40"/>
  <c r="W86" i="40" a="1"/>
  <c r="W86" i="40"/>
  <c r="U87" i="40" a="1"/>
  <c r="U87" i="40" s="1"/>
  <c r="V87" i="40" a="1"/>
  <c r="V87" i="40"/>
  <c r="W87" i="40" a="1"/>
  <c r="W87" i="40" s="1"/>
  <c r="U88" i="40" a="1"/>
  <c r="U88" i="40" s="1"/>
  <c r="V88" i="40" a="1"/>
  <c r="V88" i="40"/>
  <c r="W88" i="40" a="1"/>
  <c r="W88" i="40"/>
  <c r="U89" i="40" a="1"/>
  <c r="U89" i="40" s="1"/>
  <c r="V89" i="40" a="1"/>
  <c r="V89" i="40"/>
  <c r="W89" i="40" a="1"/>
  <c r="W89" i="40" s="1"/>
  <c r="U90" i="40" a="1"/>
  <c r="U90" i="40" s="1"/>
  <c r="V90" i="40" a="1"/>
  <c r="V90" i="40"/>
  <c r="W90" i="40" a="1"/>
  <c r="W90" i="40"/>
  <c r="U91" i="40" a="1"/>
  <c r="U91" i="40" s="1"/>
  <c r="V91" i="40" a="1"/>
  <c r="V91" i="40"/>
  <c r="W91" i="40" a="1"/>
  <c r="W91" i="40" s="1"/>
  <c r="W12" i="40" a="1"/>
  <c r="W12" i="40" s="1"/>
  <c r="V12" i="40" a="1"/>
  <c r="V12" i="40"/>
  <c r="U12" i="40" a="1"/>
  <c r="U12" i="40"/>
  <c r="T12" i="40" a="1"/>
  <c r="T12" i="40" s="1"/>
  <c r="S12" i="40" a="1"/>
  <c r="S12" i="40"/>
  <c r="R12" i="40" a="1"/>
  <c r="R12" i="40" s="1"/>
  <c r="F13" i="40" a="1"/>
  <c r="F13" i="40"/>
  <c r="G13" i="40" a="1"/>
  <c r="G13" i="40" s="1"/>
  <c r="H13" i="40" a="1"/>
  <c r="H13" i="40" s="1"/>
  <c r="I13" i="40" a="1"/>
  <c r="I13" i="40" s="1"/>
  <c r="J13" i="40" a="1"/>
  <c r="J13" i="40"/>
  <c r="K13" i="40" a="1"/>
  <c r="K13" i="40"/>
  <c r="L13" i="40" a="1"/>
  <c r="L13" i="40"/>
  <c r="M13" i="40" a="1"/>
  <c r="M13" i="40"/>
  <c r="N13" i="40" a="1"/>
  <c r="N13" i="40"/>
  <c r="O13" i="40" a="1"/>
  <c r="O13" i="40" s="1"/>
  <c r="P13" i="40" a="1"/>
  <c r="P13" i="40"/>
  <c r="Q13" i="40" a="1"/>
  <c r="Q13" i="40" s="1"/>
  <c r="F14" i="40" a="1"/>
  <c r="F14" i="40" s="1"/>
  <c r="G14" i="40" a="1"/>
  <c r="G14" i="40" s="1"/>
  <c r="H14" i="40" a="1"/>
  <c r="H14" i="40"/>
  <c r="I14" i="40" a="1"/>
  <c r="I14" i="40"/>
  <c r="J14" i="40" a="1"/>
  <c r="J14" i="40"/>
  <c r="K14" i="40" a="1"/>
  <c r="K14" i="40"/>
  <c r="L14" i="40" a="1"/>
  <c r="L14" i="40" s="1"/>
  <c r="M14" i="40" a="1"/>
  <c r="M14" i="40"/>
  <c r="N14" i="40" a="1"/>
  <c r="N14" i="40" s="1"/>
  <c r="O14" i="40" a="1"/>
  <c r="O14" i="40"/>
  <c r="P14" i="40" a="1"/>
  <c r="P14" i="40" s="1"/>
  <c r="Q14" i="40" a="1"/>
  <c r="Q14" i="40"/>
  <c r="F15" i="40" a="1"/>
  <c r="F15" i="40"/>
  <c r="G15" i="40" a="1"/>
  <c r="G15" i="40"/>
  <c r="H15" i="40" a="1"/>
  <c r="H15" i="40"/>
  <c r="I15" i="40" a="1"/>
  <c r="I15" i="40" s="1"/>
  <c r="J15" i="40" a="1"/>
  <c r="J15" i="40"/>
  <c r="K15" i="40" a="1"/>
  <c r="K15" i="40" s="1"/>
  <c r="L15" i="40" a="1"/>
  <c r="L15" i="40"/>
  <c r="M15" i="40" a="1"/>
  <c r="M15" i="40" s="1"/>
  <c r="N15" i="40" a="1"/>
  <c r="N15" i="40" s="1"/>
  <c r="O15" i="40" a="1"/>
  <c r="O15" i="40"/>
  <c r="P15" i="40" a="1"/>
  <c r="P15" i="40" s="1"/>
  <c r="Q15" i="40" a="1"/>
  <c r="Q15" i="40"/>
  <c r="F16" i="40" a="1"/>
  <c r="F16" i="40" s="1"/>
  <c r="G16" i="40" a="1"/>
  <c r="G16" i="40"/>
  <c r="H16" i="40" a="1"/>
  <c r="H16" i="40" s="1"/>
  <c r="I16" i="40" a="1"/>
  <c r="I16" i="40"/>
  <c r="J16" i="40" a="1"/>
  <c r="J16" i="40" s="1"/>
  <c r="K16" i="40" a="1"/>
  <c r="K16" i="40" s="1"/>
  <c r="L16" i="40" a="1"/>
  <c r="L16" i="40" s="1"/>
  <c r="M16" i="40" a="1"/>
  <c r="M16" i="40"/>
  <c r="N16" i="40" a="1"/>
  <c r="N16" i="40"/>
  <c r="O16" i="40" a="1"/>
  <c r="O16" i="40"/>
  <c r="P16" i="40" a="1"/>
  <c r="P16" i="40" s="1"/>
  <c r="Q16" i="40" a="1"/>
  <c r="Q16" i="40"/>
  <c r="F17" i="40" a="1"/>
  <c r="F17" i="40"/>
  <c r="G17" i="40" a="1"/>
  <c r="G17" i="40"/>
  <c r="H17" i="40" a="1"/>
  <c r="H17" i="40"/>
  <c r="I17" i="40" a="1"/>
  <c r="I17" i="40" s="1"/>
  <c r="J17" i="40" a="1"/>
  <c r="J17" i="40" s="1"/>
  <c r="K17" i="40" a="1"/>
  <c r="K17" i="40"/>
  <c r="L17" i="40" a="1"/>
  <c r="L17" i="40"/>
  <c r="M17" i="40" a="1"/>
  <c r="M17" i="40"/>
  <c r="N17" i="40" a="1"/>
  <c r="N17" i="40" s="1"/>
  <c r="O17" i="40" a="1"/>
  <c r="O17" i="40" s="1"/>
  <c r="P17" i="40" a="1"/>
  <c r="P17" i="40"/>
  <c r="Q17" i="40" a="1"/>
  <c r="Q17" i="40" s="1"/>
  <c r="F18" i="40" a="1"/>
  <c r="F18" i="40" s="1"/>
  <c r="G18" i="40" a="1"/>
  <c r="G18" i="40" s="1"/>
  <c r="H18" i="40" a="1"/>
  <c r="H18" i="40" s="1"/>
  <c r="I18" i="40" a="1"/>
  <c r="I18" i="40"/>
  <c r="J18" i="40" a="1"/>
  <c r="J18" i="40" s="1"/>
  <c r="K18" i="40" a="1"/>
  <c r="K18" i="40"/>
  <c r="L18" i="40" a="1"/>
  <c r="L18" i="40" s="1"/>
  <c r="M18" i="40" a="1"/>
  <c r="M18" i="40"/>
  <c r="N18" i="40" a="1"/>
  <c r="N18" i="40" s="1"/>
  <c r="O18" i="40" a="1"/>
  <c r="O18" i="40"/>
  <c r="P18" i="40" a="1"/>
  <c r="P18" i="40"/>
  <c r="Q18" i="40" a="1"/>
  <c r="Q18" i="40"/>
  <c r="F19" i="40" a="1"/>
  <c r="F19" i="40" s="1"/>
  <c r="G19" i="40" a="1"/>
  <c r="G19" i="40"/>
  <c r="H19" i="40" a="1"/>
  <c r="H19" i="40"/>
  <c r="I19" i="40" a="1"/>
  <c r="I19" i="40" s="1"/>
  <c r="J19" i="40" a="1"/>
  <c r="J19" i="40"/>
  <c r="K19" i="40" a="1"/>
  <c r="K19" i="40" s="1"/>
  <c r="L19" i="40" a="1"/>
  <c r="L19" i="40" s="1"/>
  <c r="M19" i="40" a="1"/>
  <c r="M19" i="40"/>
  <c r="N19" i="40" a="1"/>
  <c r="N19" i="40"/>
  <c r="O19" i="40" a="1"/>
  <c r="O19" i="40"/>
  <c r="P19" i="40" a="1"/>
  <c r="P19" i="40" s="1"/>
  <c r="Q19" i="40" a="1"/>
  <c r="Q19" i="40" s="1"/>
  <c r="F20" i="40" a="1"/>
  <c r="F20" i="40" s="1"/>
  <c r="G20" i="40" a="1"/>
  <c r="G20" i="40"/>
  <c r="H20" i="40" a="1"/>
  <c r="H20" i="40" s="1"/>
  <c r="I20" i="40" a="1"/>
  <c r="I20" i="40" s="1"/>
  <c r="J20" i="40" a="1"/>
  <c r="J20" i="40"/>
  <c r="K20" i="40" a="1"/>
  <c r="K20" i="40"/>
  <c r="L20" i="40" a="1"/>
  <c r="L20" i="40"/>
  <c r="M20" i="40" a="1"/>
  <c r="M20" i="40"/>
  <c r="N20" i="40" a="1"/>
  <c r="N20" i="40" s="1"/>
  <c r="O20" i="40" a="1"/>
  <c r="O20" i="40"/>
  <c r="P20" i="40" a="1"/>
  <c r="P20" i="40" s="1"/>
  <c r="Q20" i="40" a="1"/>
  <c r="Q20" i="40" s="1"/>
  <c r="F21" i="40" a="1"/>
  <c r="F21" i="40"/>
  <c r="G21" i="40" a="1"/>
  <c r="G21" i="40" s="1"/>
  <c r="H21" i="40" a="1"/>
  <c r="H21" i="40"/>
  <c r="I21" i="40" a="1"/>
  <c r="I21" i="40" s="1"/>
  <c r="J21" i="40" a="1"/>
  <c r="J21" i="40"/>
  <c r="K21" i="40" a="1"/>
  <c r="K21" i="40" s="1"/>
  <c r="L21" i="40" a="1"/>
  <c r="L21" i="40"/>
  <c r="M21" i="40" a="1"/>
  <c r="M21" i="40"/>
  <c r="N21" i="40" a="1"/>
  <c r="N21" i="40" s="1"/>
  <c r="O21" i="40" a="1"/>
  <c r="O21" i="40" s="1"/>
  <c r="P21" i="40" a="1"/>
  <c r="P21" i="40"/>
  <c r="Q21" i="40" a="1"/>
  <c r="Q21" i="40" s="1"/>
  <c r="F22" i="40" a="1"/>
  <c r="F22" i="40" s="1"/>
  <c r="G22" i="40" a="1"/>
  <c r="G22" i="40"/>
  <c r="H22" i="40" a="1"/>
  <c r="H22" i="40" s="1"/>
  <c r="I22" i="40" a="1"/>
  <c r="I22" i="40"/>
  <c r="J22" i="40" a="1"/>
  <c r="J22" i="40" s="1"/>
  <c r="K22" i="40" a="1"/>
  <c r="K22" i="40"/>
  <c r="L22" i="40" a="1"/>
  <c r="L22" i="40" s="1"/>
  <c r="M22" i="40" a="1"/>
  <c r="M22" i="40"/>
  <c r="N22" i="40" a="1"/>
  <c r="N22" i="40" s="1"/>
  <c r="O22" i="40" a="1"/>
  <c r="O22" i="40"/>
  <c r="P22" i="40" a="1"/>
  <c r="P22" i="40" s="1"/>
  <c r="Q22" i="40" a="1"/>
  <c r="Q22" i="40" s="1"/>
  <c r="F23" i="40" a="1"/>
  <c r="F23" i="40"/>
  <c r="G23" i="40" a="1"/>
  <c r="G23" i="40"/>
  <c r="H23" i="40" a="1"/>
  <c r="H23" i="40"/>
  <c r="I23" i="40" a="1"/>
  <c r="I23" i="40" s="1"/>
  <c r="J23" i="40" a="1"/>
  <c r="J23" i="40"/>
  <c r="K23" i="40" a="1"/>
  <c r="K23" i="40" s="1"/>
  <c r="L23" i="40" a="1"/>
  <c r="L23" i="40" s="1"/>
  <c r="M23" i="40" a="1"/>
  <c r="M23" i="40"/>
  <c r="N23" i="40" a="1"/>
  <c r="N23" i="40" s="1"/>
  <c r="O23" i="40" a="1"/>
  <c r="O23" i="40" s="1"/>
  <c r="P23" i="40" a="1"/>
  <c r="P23" i="40" s="1"/>
  <c r="Q23" i="40" a="1"/>
  <c r="Q23" i="40"/>
  <c r="F24" i="40" a="1"/>
  <c r="F24" i="40" s="1"/>
  <c r="G24" i="40" a="1"/>
  <c r="G24" i="40"/>
  <c r="H24" i="40" a="1"/>
  <c r="H24" i="40" s="1"/>
  <c r="I24" i="40" a="1"/>
  <c r="I24" i="40" s="1"/>
  <c r="J24" i="40" a="1"/>
  <c r="J24" i="40" s="1"/>
  <c r="K24" i="40" a="1"/>
  <c r="K24" i="40"/>
  <c r="L24" i="40" a="1"/>
  <c r="L24" i="40" s="1"/>
  <c r="M24" i="40" a="1"/>
  <c r="M24" i="40"/>
  <c r="N24" i="40" a="1"/>
  <c r="N24" i="40" s="1"/>
  <c r="O24" i="40" a="1"/>
  <c r="O24" i="40" s="1"/>
  <c r="P24" i="40" a="1"/>
  <c r="P24" i="40" s="1"/>
  <c r="Q24" i="40" a="1"/>
  <c r="Q24" i="40" s="1"/>
  <c r="F25" i="40" a="1"/>
  <c r="F25" i="40" s="1"/>
  <c r="G25" i="40" a="1"/>
  <c r="G25" i="40" s="1"/>
  <c r="H25" i="40" a="1"/>
  <c r="H25" i="40" s="1"/>
  <c r="I25" i="40" a="1"/>
  <c r="I25" i="40"/>
  <c r="J25" i="40" a="1"/>
  <c r="J25" i="40"/>
  <c r="K25" i="40" a="1"/>
  <c r="K25" i="40"/>
  <c r="L25" i="40" a="1"/>
  <c r="L25" i="40" s="1"/>
  <c r="M25" i="40" a="1"/>
  <c r="M25" i="40"/>
  <c r="N25" i="40" a="1"/>
  <c r="N25" i="40"/>
  <c r="O25" i="40" a="1"/>
  <c r="O25" i="40" s="1"/>
  <c r="P25" i="40" a="1"/>
  <c r="P25" i="40"/>
  <c r="Q25" i="40" a="1"/>
  <c r="Q25" i="40" s="1"/>
  <c r="F26" i="40" a="1"/>
  <c r="F26" i="40" s="1"/>
  <c r="G26" i="40" a="1"/>
  <c r="G26" i="40"/>
  <c r="H26" i="40" a="1"/>
  <c r="H26" i="40"/>
  <c r="I26" i="40" a="1"/>
  <c r="I26" i="40"/>
  <c r="J26" i="40" a="1"/>
  <c r="J26" i="40"/>
  <c r="K26" i="40" a="1"/>
  <c r="K26" i="40" s="1"/>
  <c r="L26" i="40" a="1"/>
  <c r="L26" i="40" s="1"/>
  <c r="M26" i="40" a="1"/>
  <c r="M26" i="40"/>
  <c r="N26" i="40" a="1"/>
  <c r="N26" i="40" s="1"/>
  <c r="O26" i="40" a="1"/>
  <c r="O26" i="40"/>
  <c r="P26" i="40" a="1"/>
  <c r="P26" i="40"/>
  <c r="Q26" i="40" a="1"/>
  <c r="Q26" i="40"/>
  <c r="F27" i="40" a="1"/>
  <c r="F27" i="40"/>
  <c r="G27" i="40" a="1"/>
  <c r="G27" i="40"/>
  <c r="H27" i="40" a="1"/>
  <c r="H27" i="40"/>
  <c r="I27" i="40" a="1"/>
  <c r="I27" i="40" s="1"/>
  <c r="J27" i="40" a="1"/>
  <c r="J27" i="40"/>
  <c r="K27" i="40" a="1"/>
  <c r="K27" i="40" s="1"/>
  <c r="L27" i="40" a="1"/>
  <c r="L27" i="40"/>
  <c r="M27" i="40" a="1"/>
  <c r="M27" i="40"/>
  <c r="N27" i="40" a="1"/>
  <c r="N27" i="40"/>
  <c r="O27" i="40" a="1"/>
  <c r="O27" i="40"/>
  <c r="P27" i="40" a="1"/>
  <c r="P27" i="40" s="1"/>
  <c r="Q27" i="40" a="1"/>
  <c r="Q27" i="40" s="1"/>
  <c r="F28" i="40" a="1"/>
  <c r="F28" i="40" s="1"/>
  <c r="G28" i="40" a="1"/>
  <c r="G28" i="40"/>
  <c r="H28" i="40" a="1"/>
  <c r="H28" i="40" s="1"/>
  <c r="I28" i="40" a="1"/>
  <c r="I28" i="40"/>
  <c r="J28" i="40" a="1"/>
  <c r="J28" i="40" s="1"/>
  <c r="K28" i="40" a="1"/>
  <c r="K28" i="40" s="1"/>
  <c r="L28" i="40" a="1"/>
  <c r="L28" i="40"/>
  <c r="M28" i="40" a="1"/>
  <c r="M28" i="40"/>
  <c r="N28" i="40" a="1"/>
  <c r="N28" i="40" s="1"/>
  <c r="O28" i="40" a="1"/>
  <c r="O28" i="40" s="1"/>
  <c r="P28" i="40" a="1"/>
  <c r="P28" i="40"/>
  <c r="Q28" i="40" a="1"/>
  <c r="Q28" i="40"/>
  <c r="F29" i="40" a="1"/>
  <c r="F29" i="40"/>
  <c r="G29" i="40" a="1"/>
  <c r="G29" i="40"/>
  <c r="H29" i="40" a="1"/>
  <c r="H29" i="40"/>
  <c r="I29" i="40" a="1"/>
  <c r="I29" i="40" s="1"/>
  <c r="J29" i="40" a="1"/>
  <c r="J29" i="40" s="1"/>
  <c r="K29" i="40" a="1"/>
  <c r="K29" i="40"/>
  <c r="L29" i="40" a="1"/>
  <c r="L29" i="40" s="1"/>
  <c r="M29" i="40" a="1"/>
  <c r="M29" i="40" s="1"/>
  <c r="N29" i="40" a="1"/>
  <c r="N29" i="40"/>
  <c r="O29" i="40" a="1"/>
  <c r="O29" i="40" s="1"/>
  <c r="P29" i="40" a="1"/>
  <c r="P29" i="40"/>
  <c r="Q29" i="40" a="1"/>
  <c r="Q29" i="40" s="1"/>
  <c r="F30" i="40" a="1"/>
  <c r="F30" i="40"/>
  <c r="G30" i="40" a="1"/>
  <c r="G30" i="40"/>
  <c r="H30" i="40" a="1"/>
  <c r="H30" i="40" s="1"/>
  <c r="I30" i="40" a="1"/>
  <c r="I30" i="40" s="1"/>
  <c r="J30" i="40" a="1"/>
  <c r="J30" i="40" s="1"/>
  <c r="K30" i="40" a="1"/>
  <c r="K30" i="40" s="1"/>
  <c r="L30" i="40" a="1"/>
  <c r="L30" i="40" s="1"/>
  <c r="M30" i="40" a="1"/>
  <c r="M30" i="40"/>
  <c r="N30" i="40" a="1"/>
  <c r="N30" i="40" s="1"/>
  <c r="O30" i="40" a="1"/>
  <c r="O30" i="40"/>
  <c r="P30" i="40" a="1"/>
  <c r="P30" i="40"/>
  <c r="Q30" i="40" a="1"/>
  <c r="Q30" i="40"/>
  <c r="F31" i="40" a="1"/>
  <c r="F31" i="40"/>
  <c r="G31" i="40" a="1"/>
  <c r="G31" i="40" s="1"/>
  <c r="H31" i="40" a="1"/>
  <c r="H31" i="40" s="1"/>
  <c r="I31" i="40" a="1"/>
  <c r="I31" i="40" s="1"/>
  <c r="J31" i="40" a="1"/>
  <c r="J31" i="40"/>
  <c r="K31" i="40" a="1"/>
  <c r="K31" i="40" s="1"/>
  <c r="L31" i="40" a="1"/>
  <c r="L31" i="40" s="1"/>
  <c r="M31" i="40" a="1"/>
  <c r="M31" i="40" s="1"/>
  <c r="N31" i="40" a="1"/>
  <c r="N31" i="40" s="1"/>
  <c r="O31" i="40" a="1"/>
  <c r="O31" i="40"/>
  <c r="P31" i="40" a="1"/>
  <c r="P31" i="40" s="1"/>
  <c r="Q31" i="40" a="1"/>
  <c r="Q31" i="40"/>
  <c r="F32" i="40" a="1"/>
  <c r="F32" i="40" s="1"/>
  <c r="G32" i="40" a="1"/>
  <c r="G32" i="40"/>
  <c r="H32" i="40" a="1"/>
  <c r="H32" i="40" s="1"/>
  <c r="I32" i="40" a="1"/>
  <c r="I32" i="40"/>
  <c r="J32" i="40" a="1"/>
  <c r="J32" i="40" s="1"/>
  <c r="K32" i="40" a="1"/>
  <c r="K32" i="40" s="1"/>
  <c r="L32" i="40" a="1"/>
  <c r="L32" i="40" s="1"/>
  <c r="M32" i="40" a="1"/>
  <c r="M32" i="40"/>
  <c r="N32" i="40" a="1"/>
  <c r="N32" i="40" s="1"/>
  <c r="O32" i="40" a="1"/>
  <c r="O32" i="40"/>
  <c r="P32" i="40" a="1"/>
  <c r="P32" i="40" s="1"/>
  <c r="Q32" i="40" a="1"/>
  <c r="Q32" i="40"/>
  <c r="F33" i="40" a="1"/>
  <c r="F33" i="40" s="1"/>
  <c r="G33" i="40" a="1"/>
  <c r="G33" i="40"/>
  <c r="H33" i="40" a="1"/>
  <c r="H33" i="40" s="1"/>
  <c r="I33" i="40" a="1"/>
  <c r="I33" i="40" s="1"/>
  <c r="J33" i="40" a="1"/>
  <c r="J33" i="40" s="1"/>
  <c r="K33" i="40" a="1"/>
  <c r="K33" i="40" s="1"/>
  <c r="L33" i="40" a="1"/>
  <c r="L33" i="40"/>
  <c r="M33" i="40" a="1"/>
  <c r="M33" i="40" s="1"/>
  <c r="N33" i="40" a="1"/>
  <c r="N33" i="40"/>
  <c r="O33" i="40" a="1"/>
  <c r="O33" i="40" s="1"/>
  <c r="P33" i="40" a="1"/>
  <c r="P33" i="40"/>
  <c r="Q33" i="40" a="1"/>
  <c r="Q33" i="40" s="1"/>
  <c r="F34" i="40" a="1"/>
  <c r="F34" i="40"/>
  <c r="G34" i="40" a="1"/>
  <c r="G34" i="40" s="1"/>
  <c r="H34" i="40" a="1"/>
  <c r="H34" i="40" s="1"/>
  <c r="I34" i="40" a="1"/>
  <c r="I34" i="40" s="1"/>
  <c r="J34" i="40" a="1"/>
  <c r="J34" i="40" s="1"/>
  <c r="K34" i="40" a="1"/>
  <c r="K34" i="40"/>
  <c r="L34" i="40" a="1"/>
  <c r="L34" i="40" s="1"/>
  <c r="M34" i="40" a="1"/>
  <c r="M34" i="40"/>
  <c r="N34" i="40" a="1"/>
  <c r="N34" i="40" s="1"/>
  <c r="O34" i="40" a="1"/>
  <c r="O34" i="40" s="1"/>
  <c r="P34" i="40" a="1"/>
  <c r="P34" i="40" s="1"/>
  <c r="Q34" i="40" a="1"/>
  <c r="Q34" i="40" s="1"/>
  <c r="F35" i="40" a="1"/>
  <c r="F35" i="40" s="1"/>
  <c r="G35" i="40" a="1"/>
  <c r="G35" i="40" s="1"/>
  <c r="H35" i="40" a="1"/>
  <c r="H35" i="40" s="1"/>
  <c r="I35" i="40" a="1"/>
  <c r="I35" i="40" s="1"/>
  <c r="J35" i="40" a="1"/>
  <c r="J35" i="40"/>
  <c r="K35" i="40" a="1"/>
  <c r="K35" i="40" s="1"/>
  <c r="L35" i="40" a="1"/>
  <c r="L35" i="40" s="1"/>
  <c r="M35" i="40" a="1"/>
  <c r="M35" i="40"/>
  <c r="N35" i="40" a="1"/>
  <c r="N35" i="40" s="1"/>
  <c r="O35" i="40" a="1"/>
  <c r="O35" i="40" s="1"/>
  <c r="P35" i="40" a="1"/>
  <c r="P35" i="40"/>
  <c r="Q35" i="40" a="1"/>
  <c r="Q35" i="40"/>
  <c r="F36" i="40" a="1"/>
  <c r="F36" i="40" s="1"/>
  <c r="G36" i="40" a="1"/>
  <c r="G36" i="40"/>
  <c r="H36" i="40" a="1"/>
  <c r="H36" i="40" s="1"/>
  <c r="I36" i="40" a="1"/>
  <c r="I36" i="40" s="1"/>
  <c r="J36" i="40" a="1"/>
  <c r="J36" i="40"/>
  <c r="K36" i="40" a="1"/>
  <c r="K36" i="40" s="1"/>
  <c r="L36" i="40" a="1"/>
  <c r="L36" i="40" s="1"/>
  <c r="M36" i="40" a="1"/>
  <c r="M36" i="40" s="1"/>
  <c r="N36" i="40" a="1"/>
  <c r="N36" i="40"/>
  <c r="O36" i="40" a="1"/>
  <c r="O36" i="40"/>
  <c r="P36" i="40" a="1"/>
  <c r="P36" i="40"/>
  <c r="Q36" i="40" a="1"/>
  <c r="Q36" i="40"/>
  <c r="F37" i="40" a="1"/>
  <c r="F37" i="40" s="1"/>
  <c r="G37" i="40" a="1"/>
  <c r="G37" i="40" s="1"/>
  <c r="H37" i="40" a="1"/>
  <c r="H37" i="40" s="1"/>
  <c r="I37" i="40" a="1"/>
  <c r="I37" i="40"/>
  <c r="J37" i="40" a="1"/>
  <c r="J37" i="40" s="1"/>
  <c r="K37" i="40" a="1"/>
  <c r="K37" i="40" s="1"/>
  <c r="L37" i="40" a="1"/>
  <c r="L37" i="40"/>
  <c r="M37" i="40" a="1"/>
  <c r="M37" i="40" s="1"/>
  <c r="N37" i="40" a="1"/>
  <c r="N37" i="40"/>
  <c r="O37" i="40" a="1"/>
  <c r="O37" i="40" s="1"/>
  <c r="P37" i="40" a="1"/>
  <c r="P37" i="40" s="1"/>
  <c r="Q37" i="40" a="1"/>
  <c r="Q37" i="40" s="1"/>
  <c r="F38" i="40" a="1"/>
  <c r="F38" i="40" s="1"/>
  <c r="G38" i="40" a="1"/>
  <c r="G38" i="40" s="1"/>
  <c r="H38" i="40" a="1"/>
  <c r="H38" i="40" s="1"/>
  <c r="I38" i="40" a="1"/>
  <c r="I38" i="40" s="1"/>
  <c r="J38" i="40" a="1"/>
  <c r="J38" i="40"/>
  <c r="K38" i="40" a="1"/>
  <c r="K38" i="40"/>
  <c r="L38" i="40" a="1"/>
  <c r="L38" i="40" s="1"/>
  <c r="M38" i="40" a="1"/>
  <c r="M38" i="40"/>
  <c r="N38" i="40" a="1"/>
  <c r="N38" i="40" s="1"/>
  <c r="O38" i="40" a="1"/>
  <c r="O38" i="40"/>
  <c r="P38" i="40" a="1"/>
  <c r="P38" i="40"/>
  <c r="Q38" i="40" a="1"/>
  <c r="Q38" i="40" s="1"/>
  <c r="F39" i="40" a="1"/>
  <c r="F39" i="40" s="1"/>
  <c r="G39" i="40" a="1"/>
  <c r="G39" i="40" s="1"/>
  <c r="H39" i="40" a="1"/>
  <c r="H39" i="40"/>
  <c r="I39" i="40" a="1"/>
  <c r="I39" i="40" s="1"/>
  <c r="J39" i="40" a="1"/>
  <c r="J39" i="40"/>
  <c r="K39" i="40" a="1"/>
  <c r="K39" i="40" s="1"/>
  <c r="L39" i="40" a="1"/>
  <c r="L39" i="40" s="1"/>
  <c r="M39" i="40" a="1"/>
  <c r="M39" i="40"/>
  <c r="N39" i="40" a="1"/>
  <c r="N39" i="40"/>
  <c r="O39" i="40" a="1"/>
  <c r="O39" i="40"/>
  <c r="P39" i="40" a="1"/>
  <c r="P39" i="40" s="1"/>
  <c r="Q39" i="40" a="1"/>
  <c r="Q39" i="40" s="1"/>
  <c r="F40" i="40" a="1"/>
  <c r="F40" i="40" s="1"/>
  <c r="G40" i="40" a="1"/>
  <c r="G40" i="40"/>
  <c r="H40" i="40" a="1"/>
  <c r="H40" i="40" s="1"/>
  <c r="I40" i="40" a="1"/>
  <c r="I40" i="40" s="1"/>
  <c r="J40" i="40" a="1"/>
  <c r="J40" i="40"/>
  <c r="K40" i="40" a="1"/>
  <c r="K40" i="40" s="1"/>
  <c r="L40" i="40" a="1"/>
  <c r="L40" i="40"/>
  <c r="M40" i="40" a="1"/>
  <c r="M40" i="40"/>
  <c r="N40" i="40" a="1"/>
  <c r="N40" i="40"/>
  <c r="O40" i="40" a="1"/>
  <c r="O40" i="40" s="1"/>
  <c r="P40" i="40" a="1"/>
  <c r="P40" i="40" s="1"/>
  <c r="Q40" i="40" a="1"/>
  <c r="Q40" i="40" s="1"/>
  <c r="F41" i="40" a="1"/>
  <c r="F41" i="40"/>
  <c r="G41" i="40" a="1"/>
  <c r="G41" i="40"/>
  <c r="H41" i="40" a="1"/>
  <c r="H41" i="40"/>
  <c r="I41" i="40" a="1"/>
  <c r="I41" i="40"/>
  <c r="J41" i="40" a="1"/>
  <c r="J41" i="40"/>
  <c r="K41" i="40" a="1"/>
  <c r="K41" i="40"/>
  <c r="L41" i="40" a="1"/>
  <c r="L41" i="40" s="1"/>
  <c r="M41" i="40" a="1"/>
  <c r="M41" i="40"/>
  <c r="N41" i="40" a="1"/>
  <c r="N41" i="40"/>
  <c r="O41" i="40" a="1"/>
  <c r="O41" i="40" s="1"/>
  <c r="P41" i="40" a="1"/>
  <c r="P41" i="40"/>
  <c r="Q41" i="40" a="1"/>
  <c r="Q41" i="40" s="1"/>
  <c r="F42" i="40" a="1"/>
  <c r="F42" i="40"/>
  <c r="G42" i="40" a="1"/>
  <c r="G42" i="40"/>
  <c r="H42" i="40" a="1"/>
  <c r="H42" i="40"/>
  <c r="I42" i="40" a="1"/>
  <c r="I42" i="40"/>
  <c r="J42" i="40" a="1"/>
  <c r="J42" i="40" s="1"/>
  <c r="K42" i="40" a="1"/>
  <c r="K42" i="40"/>
  <c r="L42" i="40" a="1"/>
  <c r="L42" i="40" s="1"/>
  <c r="M42" i="40" a="1"/>
  <c r="M42" i="40" s="1"/>
  <c r="N42" i="40" a="1"/>
  <c r="N42" i="40" s="1"/>
  <c r="O42" i="40" a="1"/>
  <c r="O42" i="40" s="1"/>
  <c r="P42" i="40" a="1"/>
  <c r="P42" i="40"/>
  <c r="Q42" i="40" a="1"/>
  <c r="Q42" i="40"/>
  <c r="F43" i="40" a="1"/>
  <c r="F43" i="40"/>
  <c r="G43" i="40" a="1"/>
  <c r="G43" i="40"/>
  <c r="H43" i="40" a="1"/>
  <c r="H43" i="40"/>
  <c r="I43" i="40" a="1"/>
  <c r="I43" i="40" s="1"/>
  <c r="J43" i="40" a="1"/>
  <c r="J43" i="40"/>
  <c r="K43" i="40" a="1"/>
  <c r="K43" i="40" s="1"/>
  <c r="L43" i="40" a="1"/>
  <c r="L43" i="40" s="1"/>
  <c r="M43" i="40" a="1"/>
  <c r="M43" i="40" s="1"/>
  <c r="N43" i="40" a="1"/>
  <c r="N43" i="40"/>
  <c r="O43" i="40" a="1"/>
  <c r="O43" i="40"/>
  <c r="P43" i="40" a="1"/>
  <c r="P43" i="40"/>
  <c r="Q43" i="40" a="1"/>
  <c r="Q43" i="40"/>
  <c r="F44" i="40" a="1"/>
  <c r="F44" i="40" s="1"/>
  <c r="G44" i="40" a="1"/>
  <c r="G44" i="40"/>
  <c r="H44" i="40" a="1"/>
  <c r="H44" i="40" s="1"/>
  <c r="I44" i="40" a="1"/>
  <c r="I44" i="40" s="1"/>
  <c r="J44" i="40" a="1"/>
  <c r="J44" i="40" s="1"/>
  <c r="K44" i="40" a="1"/>
  <c r="K44" i="40" s="1"/>
  <c r="L44" i="40" a="1"/>
  <c r="L44" i="40"/>
  <c r="M44" i="40" a="1"/>
  <c r="M44" i="40"/>
  <c r="N44" i="40" a="1"/>
  <c r="N44" i="40"/>
  <c r="O44" i="40" a="1"/>
  <c r="O44" i="40"/>
  <c r="P44" i="40" a="1"/>
  <c r="P44" i="40"/>
  <c r="Q44" i="40" a="1"/>
  <c r="Q44" i="40"/>
  <c r="F45" i="40" a="1"/>
  <c r="F45" i="40"/>
  <c r="G45" i="40" a="1"/>
  <c r="G45" i="40"/>
  <c r="H45" i="40" a="1"/>
  <c r="H45" i="40" s="1"/>
  <c r="I45" i="40" a="1"/>
  <c r="I45" i="40" s="1"/>
  <c r="J45" i="40" a="1"/>
  <c r="J45" i="40"/>
  <c r="K45" i="40" a="1"/>
  <c r="K45" i="40"/>
  <c r="L45" i="40" a="1"/>
  <c r="L45" i="40"/>
  <c r="M45" i="40" a="1"/>
  <c r="M45" i="40"/>
  <c r="N45" i="40" a="1"/>
  <c r="N45" i="40"/>
  <c r="O45" i="40" a="1"/>
  <c r="O45" i="40" s="1"/>
  <c r="P45" i="40" a="1"/>
  <c r="P45" i="40"/>
  <c r="Q45" i="40" a="1"/>
  <c r="Q45" i="40" s="1"/>
  <c r="F46" i="40" a="1"/>
  <c r="F46" i="40" s="1"/>
  <c r="G46" i="40" a="1"/>
  <c r="G46" i="40" s="1"/>
  <c r="H46" i="40" a="1"/>
  <c r="H46" i="40"/>
  <c r="I46" i="40" a="1"/>
  <c r="I46" i="40"/>
  <c r="J46" i="40" a="1"/>
  <c r="J46" i="40"/>
  <c r="K46" i="40" a="1"/>
  <c r="K46" i="40"/>
  <c r="L46" i="40" a="1"/>
  <c r="L46" i="40" s="1"/>
  <c r="M46" i="40" a="1"/>
  <c r="M46" i="40" s="1"/>
  <c r="N46" i="40" a="1"/>
  <c r="N46" i="40" s="1"/>
  <c r="O46" i="40" a="1"/>
  <c r="O46" i="40"/>
  <c r="P46" i="40" a="1"/>
  <c r="P46" i="40"/>
  <c r="Q46" i="40" a="1"/>
  <c r="Q46" i="40"/>
  <c r="F47" i="40" a="1"/>
  <c r="F47" i="40"/>
  <c r="G47" i="40" a="1"/>
  <c r="G47" i="40" s="1"/>
  <c r="H47" i="40" a="1"/>
  <c r="H47" i="40" s="1"/>
  <c r="I47" i="40" a="1"/>
  <c r="I47" i="40" s="1"/>
  <c r="J47" i="40" a="1"/>
  <c r="J47" i="40" s="1"/>
  <c r="K47" i="40" a="1"/>
  <c r="K47" i="40" s="1"/>
  <c r="L47" i="40" a="1"/>
  <c r="L47" i="40"/>
  <c r="M47" i="40" a="1"/>
  <c r="M47" i="40"/>
  <c r="N47" i="40" a="1"/>
  <c r="N47" i="40"/>
  <c r="O47" i="40" a="1"/>
  <c r="O47" i="40"/>
  <c r="P47" i="40" a="1"/>
  <c r="P47" i="40"/>
  <c r="Q47" i="40" a="1"/>
  <c r="Q47" i="40" s="1"/>
  <c r="F48" i="40" a="1"/>
  <c r="F48" i="40" s="1"/>
  <c r="G48" i="40" a="1"/>
  <c r="G48" i="40"/>
  <c r="H48" i="40" a="1"/>
  <c r="H48" i="40" s="1"/>
  <c r="I48" i="40" a="1"/>
  <c r="I48" i="40"/>
  <c r="J48" i="40" a="1"/>
  <c r="J48" i="40"/>
  <c r="K48" i="40" a="1"/>
  <c r="K48" i="40"/>
  <c r="L48" i="40" a="1"/>
  <c r="L48" i="40"/>
  <c r="M48" i="40" a="1"/>
  <c r="M48" i="40"/>
  <c r="N48" i="40" a="1"/>
  <c r="N48" i="40"/>
  <c r="O48" i="40" a="1"/>
  <c r="O48" i="40" s="1"/>
  <c r="P48" i="40" a="1"/>
  <c r="P48" i="40" s="1"/>
  <c r="Q48" i="40" a="1"/>
  <c r="Q48" i="40"/>
  <c r="F49" i="40" a="1"/>
  <c r="F49" i="40" s="1"/>
  <c r="G49" i="40" a="1"/>
  <c r="G49" i="40" s="1"/>
  <c r="H49" i="40" a="1"/>
  <c r="H49" i="40"/>
  <c r="I49" i="40" a="1"/>
  <c r="I49" i="40"/>
  <c r="J49" i="40" a="1"/>
  <c r="J49" i="40"/>
  <c r="K49" i="40" a="1"/>
  <c r="K49" i="40"/>
  <c r="L49" i="40" a="1"/>
  <c r="L49" i="40"/>
  <c r="M49" i="40" a="1"/>
  <c r="M49" i="40" s="1"/>
  <c r="N49" i="40" a="1"/>
  <c r="N49" i="40" s="1"/>
  <c r="O49" i="40" a="1"/>
  <c r="O49" i="40" s="1"/>
  <c r="P49" i="40" a="1"/>
  <c r="P49" i="40"/>
  <c r="Q49" i="40" a="1"/>
  <c r="Q49" i="40" s="1"/>
  <c r="F50" i="40" a="1"/>
  <c r="F50" i="40" s="1"/>
  <c r="G50" i="40" a="1"/>
  <c r="G50" i="40"/>
  <c r="H50" i="40" a="1"/>
  <c r="H50" i="40"/>
  <c r="I50" i="40" a="1"/>
  <c r="I50" i="40"/>
  <c r="J50" i="40" a="1"/>
  <c r="J50" i="40"/>
  <c r="K50" i="40" a="1"/>
  <c r="K50" i="40" s="1"/>
  <c r="L50" i="40" a="1"/>
  <c r="L50" i="40" s="1"/>
  <c r="M50" i="40" a="1"/>
  <c r="M50" i="40"/>
  <c r="N50" i="40" a="1"/>
  <c r="N50" i="40" s="1"/>
  <c r="O50" i="40" a="1"/>
  <c r="O50" i="40"/>
  <c r="P50" i="40" a="1"/>
  <c r="P50" i="40" s="1"/>
  <c r="Q50" i="40" a="1"/>
  <c r="Q50" i="40"/>
  <c r="F51" i="40" a="1"/>
  <c r="F51" i="40" s="1"/>
  <c r="G51" i="40" a="1"/>
  <c r="G51" i="40" s="1"/>
  <c r="H51" i="40" a="1"/>
  <c r="H51" i="40" s="1"/>
  <c r="I51" i="40" a="1"/>
  <c r="I51" i="40" s="1"/>
  <c r="J51" i="40" a="1"/>
  <c r="J51" i="40"/>
  <c r="K51" i="40" a="1"/>
  <c r="K51" i="40" s="1"/>
  <c r="L51" i="40" a="1"/>
  <c r="L51" i="40" s="1"/>
  <c r="M51" i="40" a="1"/>
  <c r="M51" i="40"/>
  <c r="N51" i="40" a="1"/>
  <c r="N51" i="40" s="1"/>
  <c r="O51" i="40" a="1"/>
  <c r="O51" i="40"/>
  <c r="P51" i="40" a="1"/>
  <c r="P51" i="40"/>
  <c r="Q51" i="40" a="1"/>
  <c r="Q51" i="40"/>
  <c r="F52" i="40" a="1"/>
  <c r="F52" i="40" s="1"/>
  <c r="G52" i="40" a="1"/>
  <c r="G52" i="40"/>
  <c r="H52" i="40" a="1"/>
  <c r="H52" i="40" s="1"/>
  <c r="I52" i="40" a="1"/>
  <c r="I52" i="40" s="1"/>
  <c r="J52" i="40" a="1"/>
  <c r="J52" i="40"/>
  <c r="K52" i="40" a="1"/>
  <c r="K52" i="40"/>
  <c r="L52" i="40" a="1"/>
  <c r="L52" i="40"/>
  <c r="M52" i="40" a="1"/>
  <c r="M52" i="40"/>
  <c r="N52" i="40" a="1"/>
  <c r="N52" i="40"/>
  <c r="O52" i="40" a="1"/>
  <c r="O52" i="40" s="1"/>
  <c r="P52" i="40" a="1"/>
  <c r="P52" i="40" s="1"/>
  <c r="Q52" i="40" a="1"/>
  <c r="Q52" i="40"/>
  <c r="F53" i="40" a="1"/>
  <c r="F53" i="40" s="1"/>
  <c r="G53" i="40" a="1"/>
  <c r="G53" i="40" s="1"/>
  <c r="H53" i="40" a="1"/>
  <c r="H53" i="40"/>
  <c r="I53" i="40" a="1"/>
  <c r="I53" i="40"/>
  <c r="J53" i="40" a="1"/>
  <c r="J53" i="40"/>
  <c r="K53" i="40" a="1"/>
  <c r="K53" i="40"/>
  <c r="L53" i="40" a="1"/>
  <c r="L53" i="40"/>
  <c r="M53" i="40" a="1"/>
  <c r="M53" i="40"/>
  <c r="N53" i="40" a="1"/>
  <c r="N53" i="40" s="1"/>
  <c r="O53" i="40" a="1"/>
  <c r="O53" i="40" s="1"/>
  <c r="P53" i="40" a="1"/>
  <c r="P53" i="40"/>
  <c r="Q53" i="40" a="1"/>
  <c r="Q53" i="40" s="1"/>
  <c r="F54" i="40" a="1"/>
  <c r="F54" i="40"/>
  <c r="G54" i="40" a="1"/>
  <c r="G54" i="40"/>
  <c r="H54" i="40" a="1"/>
  <c r="H54" i="40"/>
  <c r="I54" i="40" a="1"/>
  <c r="I54" i="40"/>
  <c r="J54" i="40" a="1"/>
  <c r="J54" i="40"/>
  <c r="K54" i="40" a="1"/>
  <c r="K54" i="40"/>
  <c r="L54" i="40" a="1"/>
  <c r="L54" i="40" s="1"/>
  <c r="M54" i="40" a="1"/>
  <c r="M54" i="40"/>
  <c r="N54" i="40" a="1"/>
  <c r="N54" i="40" s="1"/>
  <c r="O54" i="40" a="1"/>
  <c r="O54" i="40" s="1"/>
  <c r="P54" i="40" a="1"/>
  <c r="P54" i="40"/>
  <c r="Q54" i="40" a="1"/>
  <c r="Q54" i="40" s="1"/>
  <c r="F55" i="40" a="1"/>
  <c r="F55" i="40"/>
  <c r="G55" i="40" a="1"/>
  <c r="G55" i="40"/>
  <c r="H55" i="40" a="1"/>
  <c r="H55" i="40"/>
  <c r="I55" i="40" a="1"/>
  <c r="I55" i="40" s="1"/>
  <c r="J55" i="40" a="1"/>
  <c r="J55" i="40" s="1"/>
  <c r="K55" i="40" a="1"/>
  <c r="K55" i="40" s="1"/>
  <c r="L55" i="40" a="1"/>
  <c r="L55" i="40"/>
  <c r="M55" i="40" a="1"/>
  <c r="M55" i="40" s="1"/>
  <c r="N55" i="40" a="1"/>
  <c r="N55" i="40" s="1"/>
  <c r="O55" i="40" a="1"/>
  <c r="O55" i="40" s="1"/>
  <c r="P55" i="40" a="1"/>
  <c r="P55" i="40" s="1"/>
  <c r="Q55" i="40" a="1"/>
  <c r="Q55" i="40"/>
  <c r="F56" i="40" a="1"/>
  <c r="F56" i="40" s="1"/>
  <c r="G56" i="40" a="1"/>
  <c r="G56" i="40" s="1"/>
  <c r="H56" i="40" a="1"/>
  <c r="H56" i="40" s="1"/>
  <c r="I56" i="40" a="1"/>
  <c r="I56" i="40"/>
  <c r="J56" i="40" a="1"/>
  <c r="J56" i="40"/>
  <c r="K56" i="40" a="1"/>
  <c r="K56" i="40"/>
  <c r="L56" i="40" a="1"/>
  <c r="L56" i="40" s="1"/>
  <c r="M56" i="40" a="1"/>
  <c r="M56" i="40" s="1"/>
  <c r="N56" i="40" a="1"/>
  <c r="N56" i="40" s="1"/>
  <c r="O56" i="40" a="1"/>
  <c r="O56" i="40"/>
  <c r="P56" i="40" a="1"/>
  <c r="P56" i="40"/>
  <c r="Q56" i="40" a="1"/>
  <c r="Q56" i="40"/>
  <c r="F57" i="40" a="1"/>
  <c r="F57" i="40"/>
  <c r="G57" i="40" a="1"/>
  <c r="G57" i="40"/>
  <c r="H57" i="40" a="1"/>
  <c r="H57" i="40"/>
  <c r="I57" i="40" a="1"/>
  <c r="I57" i="40"/>
  <c r="J57" i="40" a="1"/>
  <c r="J57" i="40"/>
  <c r="K57" i="40" a="1"/>
  <c r="K57" i="40" s="1"/>
  <c r="L57" i="40" a="1"/>
  <c r="L57" i="40" s="1"/>
  <c r="M57" i="40" a="1"/>
  <c r="M57" i="40" s="1"/>
  <c r="N57" i="40" a="1"/>
  <c r="N57" i="40"/>
  <c r="O57" i="40" a="1"/>
  <c r="O57" i="40" s="1"/>
  <c r="P57" i="40" a="1"/>
  <c r="P57" i="40" s="1"/>
  <c r="Q57" i="40" a="1"/>
  <c r="Q57" i="40" s="1"/>
  <c r="F58" i="40" a="1"/>
  <c r="F58" i="40"/>
  <c r="G58" i="40" a="1"/>
  <c r="G58" i="40"/>
  <c r="H58" i="40" a="1"/>
  <c r="H58" i="40"/>
  <c r="I58" i="40" a="1"/>
  <c r="I58" i="40" s="1"/>
  <c r="J58" i="40" a="1"/>
  <c r="J58" i="40" s="1"/>
  <c r="K58" i="40" a="1"/>
  <c r="K58" i="40" s="1"/>
  <c r="L58" i="40" a="1"/>
  <c r="L58" i="40" s="1"/>
  <c r="M58" i="40" a="1"/>
  <c r="M58" i="40"/>
  <c r="N58" i="40" a="1"/>
  <c r="N58" i="40" s="1"/>
  <c r="O58" i="40" a="1"/>
  <c r="O58" i="40"/>
  <c r="P58" i="40" a="1"/>
  <c r="P58" i="40"/>
  <c r="Q58" i="40" a="1"/>
  <c r="Q58" i="40"/>
  <c r="F59" i="40" a="1"/>
  <c r="F59" i="40"/>
  <c r="G59" i="40" a="1"/>
  <c r="G59" i="40" s="1"/>
  <c r="H59" i="40" a="1"/>
  <c r="H59" i="40" s="1"/>
  <c r="I59" i="40" a="1"/>
  <c r="I59" i="40" s="1"/>
  <c r="J59" i="40" a="1"/>
  <c r="J59" i="40"/>
  <c r="K59" i="40" a="1"/>
  <c r="K59" i="40" s="1"/>
  <c r="L59" i="40" a="1"/>
  <c r="L59" i="40" s="1"/>
  <c r="M59" i="40" a="1"/>
  <c r="M59" i="40"/>
  <c r="N59" i="40" a="1"/>
  <c r="N59" i="40"/>
  <c r="O59" i="40" a="1"/>
  <c r="O59" i="40"/>
  <c r="P59" i="40" a="1"/>
  <c r="P59" i="40"/>
  <c r="Q59" i="40" a="1"/>
  <c r="Q59" i="40"/>
  <c r="F60" i="40" a="1"/>
  <c r="F60" i="40" s="1"/>
  <c r="G60" i="40" a="1"/>
  <c r="G60" i="40"/>
  <c r="H60" i="40" a="1"/>
  <c r="H60" i="40" s="1"/>
  <c r="I60" i="40" a="1"/>
  <c r="I60" i="40"/>
  <c r="J60" i="40" a="1"/>
  <c r="J60" i="40"/>
  <c r="K60" i="40" a="1"/>
  <c r="K60" i="40"/>
  <c r="L60" i="40" a="1"/>
  <c r="L60" i="40" s="1"/>
  <c r="M60" i="40" a="1"/>
  <c r="M60" i="40" s="1"/>
  <c r="N60" i="40" a="1"/>
  <c r="N60" i="40" s="1"/>
  <c r="O60" i="40" a="1"/>
  <c r="O60" i="40" s="1"/>
  <c r="P60" i="40" a="1"/>
  <c r="P60" i="40"/>
  <c r="Q60" i="40" a="1"/>
  <c r="Q60" i="40" s="1"/>
  <c r="F61" i="40" a="1"/>
  <c r="F61" i="40"/>
  <c r="G61" i="40" a="1"/>
  <c r="G61" i="40"/>
  <c r="H61" i="40" a="1"/>
  <c r="H61" i="40"/>
  <c r="I61" i="40" a="1"/>
  <c r="I61" i="40"/>
  <c r="J61" i="40" a="1"/>
  <c r="J61" i="40" s="1"/>
  <c r="K61" i="40" a="1"/>
  <c r="K61" i="40" s="1"/>
  <c r="L61" i="40" a="1"/>
  <c r="L61" i="40" s="1"/>
  <c r="M61" i="40" a="1"/>
  <c r="M61" i="40" s="1"/>
  <c r="N61" i="40" a="1"/>
  <c r="N61" i="40"/>
  <c r="O61" i="40" a="1"/>
  <c r="O61" i="40" s="1"/>
  <c r="P61" i="40" a="1"/>
  <c r="P61" i="40"/>
  <c r="Q61" i="40" a="1"/>
  <c r="Q61" i="40" s="1"/>
  <c r="F62" i="40" a="1"/>
  <c r="F62" i="40" s="1"/>
  <c r="G62" i="40" a="1"/>
  <c r="G62" i="40" s="1"/>
  <c r="H62" i="40" a="1"/>
  <c r="H62" i="40"/>
  <c r="I62" i="40" a="1"/>
  <c r="I62" i="40"/>
  <c r="J62" i="40" a="1"/>
  <c r="J62" i="40"/>
  <c r="K62" i="40" a="1"/>
  <c r="K62" i="40"/>
  <c r="L62" i="40" a="1"/>
  <c r="L62" i="40" s="1"/>
  <c r="M62" i="40" a="1"/>
  <c r="M62" i="40"/>
  <c r="N62" i="40" a="1"/>
  <c r="N62" i="40" s="1"/>
  <c r="O62" i="40" a="1"/>
  <c r="O62" i="40" s="1"/>
  <c r="P62" i="40" a="1"/>
  <c r="P62" i="40" s="1"/>
  <c r="Q62" i="40" a="1"/>
  <c r="Q62" i="40"/>
  <c r="F63" i="40" a="1"/>
  <c r="F63" i="40" s="1"/>
  <c r="G63" i="40" a="1"/>
  <c r="G63" i="40"/>
  <c r="H63" i="40" a="1"/>
  <c r="H63" i="40"/>
  <c r="I63" i="40" a="1"/>
  <c r="I63" i="40" s="1"/>
  <c r="J63" i="40" a="1"/>
  <c r="J63" i="40" s="1"/>
  <c r="K63" i="40" a="1"/>
  <c r="K63" i="40" s="1"/>
  <c r="L63" i="40" a="1"/>
  <c r="L63" i="40"/>
  <c r="M63" i="40" a="1"/>
  <c r="M63" i="40" s="1"/>
  <c r="N63" i="40" a="1"/>
  <c r="N63" i="40" s="1"/>
  <c r="O63" i="40" a="1"/>
  <c r="O63" i="40"/>
  <c r="P63" i="40" a="1"/>
  <c r="P63" i="40"/>
  <c r="Q63" i="40" a="1"/>
  <c r="Q63" i="40"/>
  <c r="F64" i="40" a="1"/>
  <c r="F64" i="40" s="1"/>
  <c r="G64" i="40" a="1"/>
  <c r="G64" i="40" s="1"/>
  <c r="H64" i="40" a="1"/>
  <c r="H64" i="40" s="1"/>
  <c r="I64" i="40" a="1"/>
  <c r="I64" i="40"/>
  <c r="J64" i="40" a="1"/>
  <c r="J64" i="40"/>
  <c r="K64" i="40" a="1"/>
  <c r="K64" i="40" s="1"/>
  <c r="L64" i="40" a="1"/>
  <c r="L64" i="40" s="1"/>
  <c r="M64" i="40" a="1"/>
  <c r="M64" i="40"/>
  <c r="N64" i="40" a="1"/>
  <c r="N64" i="40"/>
  <c r="O64" i="40" a="1"/>
  <c r="O64" i="40"/>
  <c r="P64" i="40" a="1"/>
  <c r="P64" i="40"/>
  <c r="Q64" i="40" a="1"/>
  <c r="Q64" i="40"/>
  <c r="F65" i="40" a="1"/>
  <c r="F65" i="40"/>
  <c r="G65" i="40" a="1"/>
  <c r="G65" i="40"/>
  <c r="H65" i="40" a="1"/>
  <c r="H65" i="40"/>
  <c r="I65" i="40" a="1"/>
  <c r="I65" i="40" s="1"/>
  <c r="J65" i="40" a="1"/>
  <c r="J65" i="40" s="1"/>
  <c r="K65" i="40" a="1"/>
  <c r="K65" i="40"/>
  <c r="L65" i="40" a="1"/>
  <c r="L65" i="40"/>
  <c r="M65" i="40" a="1"/>
  <c r="M65" i="40"/>
  <c r="N65" i="40" a="1"/>
  <c r="N65" i="40"/>
  <c r="O65" i="40" a="1"/>
  <c r="O65" i="40" s="1"/>
  <c r="P65" i="40" a="1"/>
  <c r="P65" i="40"/>
  <c r="Q65" i="40" a="1"/>
  <c r="Q65" i="40" s="1"/>
  <c r="F66" i="40" a="1"/>
  <c r="F66" i="40"/>
  <c r="G66" i="40" a="1"/>
  <c r="G66" i="40" s="1"/>
  <c r="H66" i="40" a="1"/>
  <c r="H66" i="40" s="1"/>
  <c r="I66" i="40" a="1"/>
  <c r="I66" i="40"/>
  <c r="J66" i="40" a="1"/>
  <c r="J66" i="40"/>
  <c r="K66" i="40" a="1"/>
  <c r="K66" i="40"/>
  <c r="L66" i="40" a="1"/>
  <c r="L66" i="40" s="1"/>
  <c r="M66" i="40" a="1"/>
  <c r="M66" i="40"/>
  <c r="N66" i="40" a="1"/>
  <c r="N66" i="40" s="1"/>
  <c r="O66" i="40" a="1"/>
  <c r="O66" i="40"/>
  <c r="P66" i="40" a="1"/>
  <c r="P66" i="40"/>
  <c r="Q66" i="40" a="1"/>
  <c r="Q66" i="40" s="1"/>
  <c r="F67" i="40" a="1"/>
  <c r="F67" i="40" s="1"/>
  <c r="G67" i="40" a="1"/>
  <c r="G67" i="40"/>
  <c r="H67" i="40" a="1"/>
  <c r="H67" i="40"/>
  <c r="I67" i="40" a="1"/>
  <c r="I67" i="40" s="1"/>
  <c r="J67" i="40" a="1"/>
  <c r="J67" i="40"/>
  <c r="K67" i="40" a="1"/>
  <c r="K67" i="40" s="1"/>
  <c r="L67" i="40" a="1"/>
  <c r="L67" i="40"/>
  <c r="M67" i="40" a="1"/>
  <c r="M67" i="40"/>
  <c r="N67" i="40" a="1"/>
  <c r="N67" i="40"/>
  <c r="O67" i="40" a="1"/>
  <c r="O67" i="40"/>
  <c r="P67" i="40" a="1"/>
  <c r="P67" i="40" s="1"/>
  <c r="Q67" i="40" a="1"/>
  <c r="Q67" i="40" s="1"/>
  <c r="F68" i="40" a="1"/>
  <c r="F68" i="40" s="1"/>
  <c r="G68" i="40" a="1"/>
  <c r="G68" i="40" s="1"/>
  <c r="H68" i="40" a="1"/>
  <c r="H68" i="40" s="1"/>
  <c r="I68" i="40" a="1"/>
  <c r="I68" i="40"/>
  <c r="J68" i="40" a="1"/>
  <c r="J68" i="40"/>
  <c r="K68" i="40" a="1"/>
  <c r="K68" i="40"/>
  <c r="L68" i="40" a="1"/>
  <c r="L68" i="40"/>
  <c r="M68" i="40" a="1"/>
  <c r="M68" i="40"/>
  <c r="N68" i="40" a="1"/>
  <c r="N68" i="40"/>
  <c r="O68" i="40" a="1"/>
  <c r="O68" i="40" s="1"/>
  <c r="P68" i="40" a="1"/>
  <c r="P68" i="40" s="1"/>
  <c r="Q68" i="40" a="1"/>
  <c r="Q68" i="40" s="1"/>
  <c r="F69" i="40" a="1"/>
  <c r="F69" i="40"/>
  <c r="G69" i="40" a="1"/>
  <c r="G69" i="40"/>
  <c r="H69" i="40" a="1"/>
  <c r="H69" i="40"/>
  <c r="I69" i="40" a="1"/>
  <c r="I69" i="40"/>
  <c r="J69" i="40" a="1"/>
  <c r="J69" i="40"/>
  <c r="K69" i="40" a="1"/>
  <c r="K69" i="40"/>
  <c r="L69" i="40" a="1"/>
  <c r="L69" i="40"/>
  <c r="M69" i="40" a="1"/>
  <c r="M69" i="40"/>
  <c r="N69" i="40" a="1"/>
  <c r="N69" i="40" s="1"/>
  <c r="O69" i="40" a="1"/>
  <c r="O69" i="40" s="1"/>
  <c r="P69" i="40" a="1"/>
  <c r="P69" i="40"/>
  <c r="Q69" i="40" a="1"/>
  <c r="Q69" i="40" s="1"/>
  <c r="F70" i="40" a="1"/>
  <c r="F70" i="40" s="1"/>
  <c r="G70" i="40" a="1"/>
  <c r="G70" i="40"/>
  <c r="H70" i="40" a="1"/>
  <c r="H70" i="40" s="1"/>
  <c r="I70" i="40" a="1"/>
  <c r="I70" i="40"/>
  <c r="J70" i="40" a="1"/>
  <c r="J70" i="40" s="1"/>
  <c r="K70" i="40" a="1"/>
  <c r="K70" i="40"/>
  <c r="L70" i="40" a="1"/>
  <c r="L70" i="40" s="1"/>
  <c r="M70" i="40" a="1"/>
  <c r="M70" i="40"/>
  <c r="N70" i="40" a="1"/>
  <c r="N70" i="40" s="1"/>
  <c r="O70" i="40" a="1"/>
  <c r="O70" i="40"/>
  <c r="P70" i="40" a="1"/>
  <c r="P70" i="40" s="1"/>
  <c r="Q70" i="40" a="1"/>
  <c r="Q70" i="40" s="1"/>
  <c r="F71" i="40" a="1"/>
  <c r="F71" i="40" s="1"/>
  <c r="G71" i="40" a="1"/>
  <c r="G71" i="40"/>
  <c r="H71" i="40" a="1"/>
  <c r="H71" i="40" s="1"/>
  <c r="I71" i="40" a="1"/>
  <c r="I71" i="40" s="1"/>
  <c r="J71" i="40" a="1"/>
  <c r="J71" i="40"/>
  <c r="K71" i="40" a="1"/>
  <c r="K71" i="40" s="1"/>
  <c r="L71" i="40" a="1"/>
  <c r="L71" i="40" s="1"/>
  <c r="M71" i="40" a="1"/>
  <c r="M71" i="40" s="1"/>
  <c r="N71" i="40" a="1"/>
  <c r="N71" i="40"/>
  <c r="O71" i="40" a="1"/>
  <c r="O71" i="40"/>
  <c r="P71" i="40" a="1"/>
  <c r="P71" i="40"/>
  <c r="Q71" i="40" a="1"/>
  <c r="Q71" i="40"/>
  <c r="F72" i="40" a="1"/>
  <c r="F72" i="40" s="1"/>
  <c r="G72" i="40" a="1"/>
  <c r="G72" i="40" s="1"/>
  <c r="H72" i="40" a="1"/>
  <c r="H72" i="40" s="1"/>
  <c r="I72" i="40" a="1"/>
  <c r="I72" i="40" s="1"/>
  <c r="J72" i="40" a="1"/>
  <c r="J72" i="40" s="1"/>
  <c r="K72" i="40" a="1"/>
  <c r="K72" i="40" s="1"/>
  <c r="L72" i="40" a="1"/>
  <c r="L72" i="40" s="1"/>
  <c r="M72" i="40" a="1"/>
  <c r="M72" i="40"/>
  <c r="N72" i="40" a="1"/>
  <c r="N72" i="40"/>
  <c r="O72" i="40" a="1"/>
  <c r="O72" i="40"/>
  <c r="P72" i="40" a="1"/>
  <c r="P72" i="40"/>
  <c r="Q72" i="40" a="1"/>
  <c r="Q72" i="40"/>
  <c r="F73" i="40" a="1"/>
  <c r="F73" i="40"/>
  <c r="G73" i="40" a="1"/>
  <c r="G73" i="40" s="1"/>
  <c r="H73" i="40" a="1"/>
  <c r="H73" i="40" s="1"/>
  <c r="I73" i="40" a="1"/>
  <c r="I73" i="40"/>
  <c r="J73" i="40" a="1"/>
  <c r="J73" i="40" s="1"/>
  <c r="K73" i="40" a="1"/>
  <c r="K73" i="40" s="1"/>
  <c r="L73" i="40" a="1"/>
  <c r="L73" i="40"/>
  <c r="M73" i="40" a="1"/>
  <c r="M73" i="40" s="1"/>
  <c r="N73" i="40" a="1"/>
  <c r="N73" i="40"/>
  <c r="F74" i="40" a="1"/>
  <c r="F74" i="40" s="1"/>
  <c r="G74" i="40" a="1"/>
  <c r="G74" i="40"/>
  <c r="H74" i="40" a="1"/>
  <c r="H74" i="40"/>
  <c r="I74" i="40" a="1"/>
  <c r="I74" i="40" s="1"/>
  <c r="J74" i="40" a="1"/>
  <c r="J74" i="40" s="1"/>
  <c r="K74" i="40" a="1"/>
  <c r="K74" i="40"/>
  <c r="L74" i="40" a="1"/>
  <c r="L74" i="40" s="1"/>
  <c r="M74" i="40" a="1"/>
  <c r="M74" i="40" s="1"/>
  <c r="N74" i="40" a="1"/>
  <c r="N74" i="40" s="1"/>
  <c r="F75" i="40" a="1"/>
  <c r="F75" i="40"/>
  <c r="G75" i="40" a="1"/>
  <c r="G75" i="40"/>
  <c r="H75" i="40" a="1"/>
  <c r="H75" i="40" s="1"/>
  <c r="L75" i="40" a="1"/>
  <c r="L75" i="40" s="1"/>
  <c r="M75" i="40" a="1"/>
  <c r="M75" i="40"/>
  <c r="N75" i="40" a="1"/>
  <c r="N75" i="40"/>
  <c r="L76" i="40" a="1"/>
  <c r="L76" i="40"/>
  <c r="M76" i="40" a="1"/>
  <c r="M76" i="40"/>
  <c r="N76" i="40" a="1"/>
  <c r="N76" i="40" s="1"/>
  <c r="L77" i="40" a="1"/>
  <c r="L77" i="40" s="1"/>
  <c r="M77" i="40" a="1"/>
  <c r="M77" i="40" s="1"/>
  <c r="N77" i="40" a="1"/>
  <c r="N77" i="40"/>
  <c r="L78" i="40" a="1"/>
  <c r="L78" i="40" s="1"/>
  <c r="M78" i="40" a="1"/>
  <c r="M78" i="40" s="1"/>
  <c r="N78" i="40" a="1"/>
  <c r="N78" i="40" s="1"/>
  <c r="L79" i="40" a="1"/>
  <c r="L79" i="40" s="1"/>
  <c r="M79" i="40" a="1"/>
  <c r="M79" i="40"/>
  <c r="N79" i="40" a="1"/>
  <c r="N79" i="40" s="1"/>
  <c r="L80" i="40" a="1"/>
  <c r="L80" i="40" s="1"/>
  <c r="M80" i="40" a="1"/>
  <c r="M80" i="40"/>
  <c r="N80" i="40" a="1"/>
  <c r="N80" i="40" s="1"/>
  <c r="L81" i="40" a="1"/>
  <c r="L81" i="40" s="1"/>
  <c r="M81" i="40" a="1"/>
  <c r="M81" i="40"/>
  <c r="N81" i="40" a="1"/>
  <c r="N81" i="40"/>
  <c r="L82" i="40" a="1"/>
  <c r="L82" i="40"/>
  <c r="M82" i="40" a="1"/>
  <c r="M82" i="40" s="1"/>
  <c r="N82" i="40" a="1"/>
  <c r="N82" i="40" s="1"/>
  <c r="L83" i="40" a="1"/>
  <c r="L83" i="40" s="1"/>
  <c r="M83" i="40" a="1"/>
  <c r="M83" i="40"/>
  <c r="N83" i="40" a="1"/>
  <c r="N83" i="40" s="1"/>
  <c r="L84" i="40" a="1"/>
  <c r="L84" i="40" s="1"/>
  <c r="M84" i="40" a="1"/>
  <c r="M84" i="40" s="1"/>
  <c r="N84" i="40" a="1"/>
  <c r="N84" i="40" s="1"/>
  <c r="L85" i="40" a="1"/>
  <c r="L85" i="40" s="1"/>
  <c r="M85" i="40" a="1"/>
  <c r="M85" i="40" s="1"/>
  <c r="N85" i="40" a="1"/>
  <c r="N85" i="40"/>
  <c r="L86" i="40" a="1"/>
  <c r="L86" i="40"/>
  <c r="M86" i="40" a="1"/>
  <c r="M86" i="40" s="1"/>
  <c r="N86" i="40" a="1"/>
  <c r="N86" i="40" s="1"/>
  <c r="L87" i="40" a="1"/>
  <c r="L87" i="40" s="1"/>
  <c r="M87" i="40" a="1"/>
  <c r="M87" i="40"/>
  <c r="N87" i="40" a="1"/>
  <c r="N87" i="40" s="1"/>
  <c r="L88" i="40" a="1"/>
  <c r="L88" i="40" s="1"/>
  <c r="M88" i="40" a="1"/>
  <c r="M88" i="40"/>
  <c r="N88" i="40" a="1"/>
  <c r="N88" i="40"/>
  <c r="L89" i="40" a="1"/>
  <c r="L89" i="40"/>
  <c r="M89" i="40" a="1"/>
  <c r="M89" i="40" s="1"/>
  <c r="N89" i="40" a="1"/>
  <c r="N89" i="40"/>
  <c r="L90" i="40" a="1"/>
  <c r="L90" i="40"/>
  <c r="M90" i="40" a="1"/>
  <c r="M90" i="40" s="1"/>
  <c r="N90" i="40" a="1"/>
  <c r="N90" i="40" s="1"/>
  <c r="L91" i="40" a="1"/>
  <c r="L91" i="40" s="1"/>
  <c r="M91" i="40" a="1"/>
  <c r="M91" i="40" s="1"/>
  <c r="N91" i="40" a="1"/>
  <c r="N91" i="40" s="1"/>
  <c r="L92" i="40" a="1"/>
  <c r="L92" i="40" s="1"/>
  <c r="M92" i="40" a="1"/>
  <c r="M92" i="40" s="1"/>
  <c r="N92" i="40" a="1"/>
  <c r="N92" i="40"/>
  <c r="Q12" i="40" a="1"/>
  <c r="Q12" i="40" s="1"/>
  <c r="P12" i="40" a="1"/>
  <c r="P12" i="40" s="1"/>
  <c r="N12" i="40" a="1"/>
  <c r="N12" i="40" s="1"/>
  <c r="M12" i="40" a="1"/>
  <c r="M12" i="40" s="1"/>
  <c r="L12" i="40" a="1"/>
  <c r="L12" i="40" s="1"/>
  <c r="K12" i="40" a="1"/>
  <c r="K12" i="40"/>
  <c r="J12" i="40" a="1"/>
  <c r="J12" i="40" s="1"/>
  <c r="I12" i="40" a="1"/>
  <c r="I12" i="40" s="1"/>
  <c r="H12" i="40" a="1"/>
  <c r="H12" i="40" s="1"/>
  <c r="G12" i="40" a="1"/>
  <c r="G12" i="40" s="1"/>
  <c r="W11" i="40"/>
  <c r="W10" i="40"/>
  <c r="W9" i="40"/>
  <c r="W8" i="40"/>
  <c r="W7" i="40"/>
  <c r="V11" i="40"/>
  <c r="V10" i="40"/>
  <c r="V9" i="40"/>
  <c r="V8" i="40"/>
  <c r="V7" i="40"/>
  <c r="T11" i="40"/>
  <c r="S11" i="40"/>
  <c r="T10" i="40"/>
  <c r="S10" i="40"/>
  <c r="T9" i="40"/>
  <c r="S9" i="40"/>
  <c r="T8" i="40"/>
  <c r="S8" i="40"/>
  <c r="T7" i="40"/>
  <c r="S7" i="40"/>
  <c r="W6" i="40"/>
  <c r="W5" i="40"/>
  <c r="W4" i="40"/>
  <c r="W3" i="40"/>
  <c r="V6" i="40"/>
  <c r="V5" i="40"/>
  <c r="V4" i="40"/>
  <c r="V3" i="40"/>
  <c r="U3" i="40"/>
  <c r="U4" i="40" s="1"/>
  <c r="U5" i="40" s="1"/>
  <c r="U6" i="40" s="1"/>
  <c r="Q6" i="40"/>
  <c r="Q5" i="40"/>
  <c r="Q4" i="40"/>
  <c r="Q3" i="40"/>
  <c r="P6" i="40"/>
  <c r="P5" i="40"/>
  <c r="P4" i="40"/>
  <c r="P3" i="40"/>
  <c r="O3" i="40"/>
  <c r="O4" i="40" s="1"/>
  <c r="O5" i="40" s="1"/>
  <c r="O6" i="40" s="1"/>
  <c r="K6" i="40"/>
  <c r="K5" i="40"/>
  <c r="K4" i="40"/>
  <c r="K3" i="40"/>
  <c r="J6" i="40"/>
  <c r="J5" i="40"/>
  <c r="J4" i="40"/>
  <c r="J3" i="40"/>
  <c r="I3" i="40"/>
  <c r="I4" i="40" s="1"/>
  <c r="I5" i="40" s="1"/>
  <c r="I6" i="40" s="1"/>
  <c r="T6" i="40"/>
  <c r="T5" i="40"/>
  <c r="T4" i="40"/>
  <c r="T3" i="40"/>
  <c r="S6" i="40"/>
  <c r="S5" i="40"/>
  <c r="S4" i="40"/>
  <c r="S3" i="40"/>
  <c r="R3" i="40"/>
  <c r="R4" i="40" s="1"/>
  <c r="R5" i="40" s="1"/>
  <c r="R6" i="40" s="1"/>
  <c r="N6" i="40"/>
  <c r="N5" i="40"/>
  <c r="N4" i="40"/>
  <c r="N3" i="40"/>
  <c r="M6" i="40"/>
  <c r="M5" i="40"/>
  <c r="M4" i="40"/>
  <c r="M3" i="40"/>
  <c r="L3" i="40"/>
  <c r="L4" i="40" s="1"/>
  <c r="L5" i="40" s="1"/>
  <c r="L6" i="40" s="1"/>
  <c r="H6" i="40"/>
  <c r="H5" i="40"/>
  <c r="H4" i="40"/>
  <c r="H3" i="40"/>
  <c r="G6" i="40"/>
  <c r="G5" i="40"/>
  <c r="G4" i="40"/>
  <c r="G3" i="40"/>
  <c r="F3" i="40"/>
  <c r="F4" i="40" s="1"/>
  <c r="F5" i="40" s="1"/>
  <c r="F6" i="40" s="1"/>
  <c r="M8" i="33" a="1"/>
  <c r="M8" i="33" s="1"/>
  <c r="N8" i="33" a="1"/>
  <c r="N8" i="33" s="1"/>
  <c r="M9" i="33" a="1"/>
  <c r="M9" i="33" s="1"/>
  <c r="N9" i="33" a="1"/>
  <c r="N9" i="33" s="1"/>
  <c r="M10" i="33" a="1"/>
  <c r="M10" i="33" s="1"/>
  <c r="N10" i="33" a="1"/>
  <c r="N10" i="33" s="1"/>
  <c r="M11" i="33" a="1"/>
  <c r="M11" i="33" s="1"/>
  <c r="N11" i="33" a="1"/>
  <c r="N11" i="33" s="1"/>
  <c r="M12" i="33" a="1"/>
  <c r="M12" i="33" s="1"/>
  <c r="N12" i="33" a="1"/>
  <c r="N12" i="33" s="1"/>
  <c r="M13" i="33" a="1"/>
  <c r="M13" i="33" s="1"/>
  <c r="N13" i="33" a="1"/>
  <c r="N13" i="33" s="1"/>
  <c r="M14" i="33" a="1"/>
  <c r="M14" i="33" s="1"/>
  <c r="N14" i="33" a="1"/>
  <c r="N14" i="33" s="1"/>
  <c r="M15" i="33" a="1"/>
  <c r="M15" i="33"/>
  <c r="N15" i="33" a="1"/>
  <c r="N15" i="33" s="1"/>
  <c r="M16" i="33" a="1"/>
  <c r="M16" i="33" s="1"/>
  <c r="N16" i="33" a="1"/>
  <c r="N16" i="33" s="1"/>
  <c r="M17" i="33" a="1"/>
  <c r="M17" i="33" s="1"/>
  <c r="N17" i="33" a="1"/>
  <c r="N17" i="33" s="1"/>
  <c r="M18" i="33" a="1"/>
  <c r="M18" i="33" s="1"/>
  <c r="N18" i="33" a="1"/>
  <c r="N18" i="33"/>
  <c r="M19" i="33" a="1"/>
  <c r="M19" i="33" s="1"/>
  <c r="N19" i="33" a="1"/>
  <c r="N19" i="33" s="1"/>
  <c r="M20" i="33" a="1"/>
  <c r="M20" i="33" s="1"/>
  <c r="N20" i="33" a="1"/>
  <c r="N20" i="33" s="1"/>
  <c r="M21" i="33" a="1"/>
  <c r="M21" i="33" s="1"/>
  <c r="N21" i="33" a="1"/>
  <c r="N21" i="33" s="1"/>
  <c r="M22" i="33" a="1"/>
  <c r="M22" i="33" s="1"/>
  <c r="N22" i="33" a="1"/>
  <c r="N22" i="33" s="1"/>
  <c r="M23" i="33" a="1"/>
  <c r="M23" i="33"/>
  <c r="N23" i="33" a="1"/>
  <c r="N23" i="33" s="1"/>
  <c r="M24" i="33" a="1"/>
  <c r="M24" i="33" s="1"/>
  <c r="N24" i="33" a="1"/>
  <c r="N24" i="33" s="1"/>
  <c r="M25" i="33" a="1"/>
  <c r="M25" i="33" s="1"/>
  <c r="N25" i="33" a="1"/>
  <c r="N25" i="33" s="1"/>
  <c r="M26" i="33" a="1"/>
  <c r="M26" i="33" s="1"/>
  <c r="N26" i="33" a="1"/>
  <c r="N26" i="33" s="1"/>
  <c r="M27" i="33" a="1"/>
  <c r="M27" i="33" s="1"/>
  <c r="N27" i="33" a="1"/>
  <c r="N27" i="33" s="1"/>
  <c r="M28" i="33" a="1"/>
  <c r="M28" i="33" s="1"/>
  <c r="N28" i="33" a="1"/>
  <c r="N28" i="33" s="1"/>
  <c r="M29" i="33" a="1"/>
  <c r="M29" i="33" s="1"/>
  <c r="N29" i="33" a="1"/>
  <c r="N29" i="33" s="1"/>
  <c r="M30" i="33" a="1"/>
  <c r="M30" i="33" s="1"/>
  <c r="N30" i="33" a="1"/>
  <c r="N30" i="33" s="1"/>
  <c r="M31" i="33" a="1"/>
  <c r="M31" i="33"/>
  <c r="N31" i="33" a="1"/>
  <c r="N31" i="33" s="1"/>
  <c r="M32" i="33" a="1"/>
  <c r="M32" i="33" s="1"/>
  <c r="N32" i="33" a="1"/>
  <c r="N32" i="33" s="1"/>
  <c r="M33" i="33" a="1"/>
  <c r="M33" i="33" s="1"/>
  <c r="N33" i="33" a="1"/>
  <c r="N33" i="33" s="1"/>
  <c r="M34" i="33" a="1"/>
  <c r="M34" i="33" s="1"/>
  <c r="N34" i="33" a="1"/>
  <c r="N34" i="33" s="1"/>
  <c r="M35" i="33" a="1"/>
  <c r="M35" i="33" s="1"/>
  <c r="N35" i="33" a="1"/>
  <c r="N35" i="33"/>
  <c r="M36" i="33" a="1"/>
  <c r="M36" i="33" s="1"/>
  <c r="N36" i="33" a="1"/>
  <c r="N36" i="33" s="1"/>
  <c r="M37" i="33" a="1"/>
  <c r="M37" i="33" s="1"/>
  <c r="N37" i="33" a="1"/>
  <c r="N37" i="33" s="1"/>
  <c r="M38" i="33" a="1"/>
  <c r="M38" i="33" s="1"/>
  <c r="N38" i="33" a="1"/>
  <c r="N38" i="33"/>
  <c r="M39" i="33" a="1"/>
  <c r="M39" i="33"/>
  <c r="N39" i="33" a="1"/>
  <c r="N39" i="33"/>
  <c r="M40" i="33" a="1"/>
  <c r="M40" i="33" s="1"/>
  <c r="N40" i="33" a="1"/>
  <c r="N40" i="33" s="1"/>
  <c r="M41" i="33" a="1"/>
  <c r="M41" i="33" s="1"/>
  <c r="N41" i="33" a="1"/>
  <c r="N41" i="33" s="1"/>
  <c r="M42" i="33" a="1"/>
  <c r="M42" i="33" s="1"/>
  <c r="N42" i="33" a="1"/>
  <c r="N42" i="33" s="1"/>
  <c r="M43" i="33" a="1"/>
  <c r="M43" i="33" s="1"/>
  <c r="N43" i="33" a="1"/>
  <c r="N43" i="33"/>
  <c r="M44" i="33" a="1"/>
  <c r="M44" i="33" s="1"/>
  <c r="N44" i="33" a="1"/>
  <c r="N44" i="33" s="1"/>
  <c r="M45" i="33" a="1"/>
  <c r="M45" i="33" s="1"/>
  <c r="N45" i="33" a="1"/>
  <c r="N45" i="33" s="1"/>
  <c r="M46" i="33" a="1"/>
  <c r="M46" i="33" s="1"/>
  <c r="N46" i="33" a="1"/>
  <c r="N46" i="33"/>
  <c r="M47" i="33" a="1"/>
  <c r="M47" i="33"/>
  <c r="N47" i="33" a="1"/>
  <c r="N47" i="33" s="1"/>
  <c r="M48" i="33" a="1"/>
  <c r="M48" i="33" s="1"/>
  <c r="N48" i="33" a="1"/>
  <c r="N48" i="33" s="1"/>
  <c r="M49" i="33" a="1"/>
  <c r="M49" i="33" s="1"/>
  <c r="N49" i="33" a="1"/>
  <c r="N49" i="33" s="1"/>
  <c r="M50" i="33" a="1"/>
  <c r="M50" i="33" s="1"/>
  <c r="N50" i="33" a="1"/>
  <c r="N50" i="33" s="1"/>
  <c r="M51" i="33" a="1"/>
  <c r="M51" i="33" s="1"/>
  <c r="N51" i="33" a="1"/>
  <c r="N51" i="33"/>
  <c r="M52" i="33" a="1"/>
  <c r="M52" i="33" s="1"/>
  <c r="N52" i="33" a="1"/>
  <c r="N52" i="33" s="1"/>
  <c r="M53" i="33" a="1"/>
  <c r="M53" i="33" s="1"/>
  <c r="N53" i="33" a="1"/>
  <c r="N53" i="33" s="1"/>
  <c r="M54" i="33" a="1"/>
  <c r="M54" i="33" s="1"/>
  <c r="N54" i="33" a="1"/>
  <c r="N54" i="33"/>
  <c r="M55" i="33" a="1"/>
  <c r="M55" i="33"/>
  <c r="N55" i="33" a="1"/>
  <c r="N55" i="33"/>
  <c r="M56" i="33" a="1"/>
  <c r="M56" i="33" s="1"/>
  <c r="N56" i="33" a="1"/>
  <c r="N56" i="33" s="1"/>
  <c r="M57" i="33" a="1"/>
  <c r="M57" i="33" s="1"/>
  <c r="N57" i="33" a="1"/>
  <c r="N57" i="33" s="1"/>
  <c r="M58" i="33" a="1"/>
  <c r="M58" i="33" s="1"/>
  <c r="N58" i="33" a="1"/>
  <c r="N58" i="33" s="1"/>
  <c r="M59" i="33" a="1"/>
  <c r="M59" i="33" s="1"/>
  <c r="N59" i="33" a="1"/>
  <c r="N59" i="33" s="1"/>
  <c r="M60" i="33" a="1"/>
  <c r="M60" i="33" s="1"/>
  <c r="N60" i="33" a="1"/>
  <c r="N60" i="33" s="1"/>
  <c r="M61" i="33" a="1"/>
  <c r="M61" i="33" s="1"/>
  <c r="N61" i="33" a="1"/>
  <c r="N61" i="33" s="1"/>
  <c r="M62" i="33" a="1"/>
  <c r="M62" i="33" s="1"/>
  <c r="N62" i="33" a="1"/>
  <c r="N62" i="33"/>
  <c r="M63" i="33" a="1"/>
  <c r="M63" i="33"/>
  <c r="N63" i="33" a="1"/>
  <c r="N63" i="33" s="1"/>
  <c r="M64" i="33" a="1"/>
  <c r="M64" i="33" s="1"/>
  <c r="N64" i="33" a="1"/>
  <c r="N64" i="33" s="1"/>
  <c r="M65" i="33" a="1"/>
  <c r="M65" i="33" s="1"/>
  <c r="N65" i="33" a="1"/>
  <c r="N65" i="33" s="1"/>
  <c r="M66" i="33" a="1"/>
  <c r="M66" i="33" s="1"/>
  <c r="N66" i="33" a="1"/>
  <c r="N66" i="33" s="1"/>
  <c r="M67" i="33" a="1"/>
  <c r="M67" i="33" s="1"/>
  <c r="N67" i="33" a="1"/>
  <c r="N67" i="33" s="1"/>
  <c r="M68" i="33" a="1"/>
  <c r="M68" i="33" s="1"/>
  <c r="N68" i="33" a="1"/>
  <c r="N68" i="33" s="1"/>
  <c r="M69" i="33" a="1"/>
  <c r="M69" i="33" s="1"/>
  <c r="N69" i="33" a="1"/>
  <c r="N69" i="33" s="1"/>
  <c r="M70" i="33" a="1"/>
  <c r="M70" i="33" s="1"/>
  <c r="N70" i="33" a="1"/>
  <c r="N70" i="33" s="1"/>
  <c r="M71" i="33" a="1"/>
  <c r="M71" i="33" s="1"/>
  <c r="N71" i="33" a="1"/>
  <c r="N71" i="33"/>
  <c r="M72" i="33" a="1"/>
  <c r="M72" i="33" s="1"/>
  <c r="N72" i="33" a="1"/>
  <c r="N72" i="33" s="1"/>
  <c r="M73" i="33" a="1"/>
  <c r="M73" i="33" s="1"/>
  <c r="N73" i="33" a="1"/>
  <c r="N73" i="33" s="1"/>
  <c r="M74" i="33" a="1"/>
  <c r="M74" i="33" s="1"/>
  <c r="N74" i="33" a="1"/>
  <c r="N74" i="33" s="1"/>
  <c r="M75" i="33" a="1"/>
  <c r="M75" i="33" s="1"/>
  <c r="N75" i="33" a="1"/>
  <c r="N75" i="33"/>
  <c r="M76" i="33" a="1"/>
  <c r="M76" i="33" s="1"/>
  <c r="N76" i="33" a="1"/>
  <c r="N76" i="33" s="1"/>
  <c r="M77" i="33" a="1"/>
  <c r="M77" i="33" s="1"/>
  <c r="N77" i="33" a="1"/>
  <c r="N77" i="33" s="1"/>
  <c r="M78" i="33" a="1"/>
  <c r="M78" i="33" s="1"/>
  <c r="N78" i="33" a="1"/>
  <c r="N78" i="33"/>
  <c r="M79" i="33" a="1"/>
  <c r="M79" i="33" s="1"/>
  <c r="N79" i="33" a="1"/>
  <c r="N79" i="33" s="1"/>
  <c r="M80" i="33" a="1"/>
  <c r="M80" i="33" s="1"/>
  <c r="N80" i="33" a="1"/>
  <c r="N80" i="33" s="1"/>
  <c r="M81" i="33" a="1"/>
  <c r="M81" i="33" s="1"/>
  <c r="N81" i="33" a="1"/>
  <c r="N81" i="33" s="1"/>
  <c r="M82" i="33" a="1"/>
  <c r="M82" i="33" s="1"/>
  <c r="N82" i="33" a="1"/>
  <c r="N82" i="33"/>
  <c r="M83" i="33" a="1"/>
  <c r="M83" i="33" s="1"/>
  <c r="N83" i="33" a="1"/>
  <c r="N83" i="33" s="1"/>
  <c r="M84" i="33" a="1"/>
  <c r="M84" i="33" s="1"/>
  <c r="N84" i="33" a="1"/>
  <c r="N84" i="33" s="1"/>
  <c r="M85" i="33" a="1"/>
  <c r="M85" i="33" s="1"/>
  <c r="N85" i="33" a="1"/>
  <c r="N85" i="33" s="1"/>
  <c r="M86" i="33" a="1"/>
  <c r="M86" i="33" s="1"/>
  <c r="N86" i="33" a="1"/>
  <c r="N86" i="33"/>
  <c r="M87" i="33" a="1"/>
  <c r="M87" i="33" s="1"/>
  <c r="N87" i="33" a="1"/>
  <c r="N87" i="33" s="1"/>
  <c r="M88" i="33" a="1"/>
  <c r="M88" i="33" s="1"/>
  <c r="N88" i="33" a="1"/>
  <c r="N88" i="33" s="1"/>
  <c r="M89" i="33" a="1"/>
  <c r="M89" i="33" s="1"/>
  <c r="N89" i="33" a="1"/>
  <c r="N89" i="33" s="1"/>
  <c r="M90" i="33" a="1"/>
  <c r="M90" i="33" s="1"/>
  <c r="N90" i="33" a="1"/>
  <c r="N90" i="33" s="1"/>
  <c r="M91" i="33" a="1"/>
  <c r="M91" i="33" s="1"/>
  <c r="N91" i="33" a="1"/>
  <c r="N91" i="33"/>
  <c r="M92" i="33" a="1"/>
  <c r="M92" i="33" s="1"/>
  <c r="N92" i="33" a="1"/>
  <c r="N92" i="33" s="1"/>
  <c r="M93" i="33" a="1"/>
  <c r="M93" i="33" s="1"/>
  <c r="N93" i="33" a="1"/>
  <c r="N93" i="33" s="1"/>
  <c r="M94" i="33" a="1"/>
  <c r="M94" i="33" s="1"/>
  <c r="N94" i="33" a="1"/>
  <c r="N94" i="33"/>
  <c r="M95" i="33" a="1"/>
  <c r="M95" i="33"/>
  <c r="N95" i="33" a="1"/>
  <c r="N95" i="33" s="1"/>
  <c r="M96" i="33" a="1"/>
  <c r="M96" i="33" s="1"/>
  <c r="N96" i="33" a="1"/>
  <c r="N96" i="33" s="1"/>
  <c r="M97" i="33" a="1"/>
  <c r="M97" i="33" s="1"/>
  <c r="N97" i="33" a="1"/>
  <c r="N97" i="33" s="1"/>
  <c r="M98" i="33" a="1"/>
  <c r="M98" i="33" s="1"/>
  <c r="N98" i="33" a="1"/>
  <c r="N98" i="33"/>
  <c r="M99" i="33" a="1"/>
  <c r="M99" i="33" s="1"/>
  <c r="N99" i="33" a="1"/>
  <c r="N99" i="33" s="1"/>
  <c r="M100" i="33" a="1"/>
  <c r="M100" i="33" s="1"/>
  <c r="N100" i="33" a="1"/>
  <c r="N100" i="33" s="1"/>
  <c r="M101" i="33" a="1"/>
  <c r="M101" i="33" s="1"/>
  <c r="N101" i="33" a="1"/>
  <c r="N101" i="33" s="1"/>
  <c r="M102" i="33" a="1"/>
  <c r="M102" i="33" s="1"/>
  <c r="N102" i="33" a="1"/>
  <c r="N102" i="33" s="1"/>
  <c r="M103" i="33" a="1"/>
  <c r="M103" i="33" s="1"/>
  <c r="N103" i="33" a="1"/>
  <c r="N103" i="33" s="1"/>
  <c r="M104" i="33" a="1"/>
  <c r="M104" i="33" s="1"/>
  <c r="N104" i="33" a="1"/>
  <c r="N104" i="33" s="1"/>
  <c r="M105" i="33" a="1"/>
  <c r="M105" i="33" s="1"/>
  <c r="N105" i="33" a="1"/>
  <c r="N105" i="33" s="1"/>
  <c r="M106" i="33" a="1"/>
  <c r="M106" i="33" s="1"/>
  <c r="N106" i="33" a="1"/>
  <c r="N106" i="33" s="1"/>
  <c r="M107" i="33" a="1"/>
  <c r="M107" i="33" s="1"/>
  <c r="N107" i="33" a="1"/>
  <c r="N107" i="33" s="1"/>
  <c r="O8" i="33" a="1"/>
  <c r="O8" i="33" s="1"/>
  <c r="P8" i="33" a="1"/>
  <c r="P8" i="33" s="1"/>
  <c r="Q8" i="33" a="1"/>
  <c r="Q8" i="33" s="1"/>
  <c r="P9" i="33" a="1"/>
  <c r="P9" i="33" s="1"/>
  <c r="Q9" i="33" a="1"/>
  <c r="Q9" i="33" s="1"/>
  <c r="P10" i="33" a="1"/>
  <c r="P10" i="33" s="1"/>
  <c r="Q10" i="33" a="1"/>
  <c r="Q10" i="33"/>
  <c r="P11" i="33" a="1"/>
  <c r="P11" i="33" s="1"/>
  <c r="Q11" i="33" a="1"/>
  <c r="Q11" i="33" s="1"/>
  <c r="P12" i="33" a="1"/>
  <c r="P12" i="33" s="1"/>
  <c r="Q12" i="33" a="1"/>
  <c r="Q12" i="33" s="1"/>
  <c r="P13" i="33" a="1"/>
  <c r="P13" i="33" s="1"/>
  <c r="Q13" i="33" a="1"/>
  <c r="Q13" i="33" s="1"/>
  <c r="O14" i="33" a="1"/>
  <c r="O14" i="33"/>
  <c r="P14" i="33" a="1"/>
  <c r="P14" i="33" s="1"/>
  <c r="Q14" i="33" a="1"/>
  <c r="Q14" i="33" s="1"/>
  <c r="P15" i="33" a="1"/>
  <c r="P15" i="33" s="1"/>
  <c r="Q15" i="33" a="1"/>
  <c r="Q15" i="33"/>
  <c r="P16" i="33" a="1"/>
  <c r="P16" i="33" s="1"/>
  <c r="Q16" i="33" a="1"/>
  <c r="Q16" i="33"/>
  <c r="P17" i="33" a="1"/>
  <c r="P17" i="33"/>
  <c r="Q17" i="33" a="1"/>
  <c r="Q17" i="33" s="1"/>
  <c r="P18" i="33" a="1"/>
  <c r="P18" i="33" s="1"/>
  <c r="Q18" i="33" a="1"/>
  <c r="Q18" i="33" s="1"/>
  <c r="P19" i="33" a="1"/>
  <c r="P19" i="33" s="1"/>
  <c r="Q19" i="33" a="1"/>
  <c r="Q19" i="33" s="1"/>
  <c r="P20" i="33" a="1"/>
  <c r="P20" i="33" s="1"/>
  <c r="Q20" i="33" a="1"/>
  <c r="Q20" i="33" s="1"/>
  <c r="P21" i="33" a="1"/>
  <c r="P21" i="33"/>
  <c r="Q21" i="33" a="1"/>
  <c r="Q21" i="33" s="1"/>
  <c r="P22" i="33" a="1"/>
  <c r="P22" i="33" s="1"/>
  <c r="Q22" i="33" a="1"/>
  <c r="Q22" i="33"/>
  <c r="P23" i="33" a="1"/>
  <c r="P23" i="33" s="1"/>
  <c r="Q23" i="33" a="1"/>
  <c r="Q23" i="33"/>
  <c r="P24" i="33" a="1"/>
  <c r="P24" i="33" s="1"/>
  <c r="Q24" i="33" a="1"/>
  <c r="Q24" i="33" s="1"/>
  <c r="P25" i="33" a="1"/>
  <c r="P25" i="33" s="1"/>
  <c r="Q25" i="33" a="1"/>
  <c r="Q25" i="33" s="1"/>
  <c r="P26" i="33" a="1"/>
  <c r="P26" i="33" s="1"/>
  <c r="Q26" i="33" a="1"/>
  <c r="Q26" i="33"/>
  <c r="P27" i="33" a="1"/>
  <c r="P27" i="33" s="1"/>
  <c r="Q27" i="33" a="1"/>
  <c r="Q27" i="33" s="1"/>
  <c r="P28" i="33" a="1"/>
  <c r="P28" i="33" s="1"/>
  <c r="Q28" i="33" a="1"/>
  <c r="Q28" i="33" s="1"/>
  <c r="O29" i="33" a="1"/>
  <c r="O29" i="33" s="1"/>
  <c r="P29" i="33" a="1"/>
  <c r="P29" i="33"/>
  <c r="Q29" i="33" a="1"/>
  <c r="Q29" i="33" s="1"/>
  <c r="O30" i="33" a="1"/>
  <c r="O30" i="33"/>
  <c r="P30" i="33" a="1"/>
  <c r="P30" i="33" s="1"/>
  <c r="Q30" i="33" a="1"/>
  <c r="Q30" i="33" s="1"/>
  <c r="P31" i="33" a="1"/>
  <c r="P31" i="33" s="1"/>
  <c r="Q31" i="33" a="1"/>
  <c r="Q31" i="33"/>
  <c r="P32" i="33" a="1"/>
  <c r="P32" i="33" s="1"/>
  <c r="Q32" i="33" a="1"/>
  <c r="Q32" i="33"/>
  <c r="P33" i="33" a="1"/>
  <c r="P33" i="33"/>
  <c r="Q33" i="33" a="1"/>
  <c r="Q33" i="33" s="1"/>
  <c r="P34" i="33" a="1"/>
  <c r="P34" i="33" s="1"/>
  <c r="Q34" i="33" a="1"/>
  <c r="Q34" i="33" s="1"/>
  <c r="P35" i="33" a="1"/>
  <c r="P35" i="33" s="1"/>
  <c r="Q35" i="33" a="1"/>
  <c r="Q35" i="33"/>
  <c r="P36" i="33" a="1"/>
  <c r="P36" i="33" s="1"/>
  <c r="Q36" i="33" a="1"/>
  <c r="Q36" i="33" s="1"/>
  <c r="P37" i="33" a="1"/>
  <c r="P37" i="33"/>
  <c r="Q37" i="33" a="1"/>
  <c r="Q37" i="33" s="1"/>
  <c r="P38" i="33" a="1"/>
  <c r="P38" i="33" s="1"/>
  <c r="Q38" i="33" a="1"/>
  <c r="Q38" i="33"/>
  <c r="P39" i="33" a="1"/>
  <c r="P39" i="33" s="1"/>
  <c r="Q39" i="33" a="1"/>
  <c r="Q39" i="33"/>
  <c r="P40" i="33" a="1"/>
  <c r="P40" i="33" s="1"/>
  <c r="Q40" i="33" a="1"/>
  <c r="Q40" i="33" s="1"/>
  <c r="P41" i="33" a="1"/>
  <c r="P41" i="33" s="1"/>
  <c r="Q41" i="33" a="1"/>
  <c r="Q41" i="33" s="1"/>
  <c r="P42" i="33" a="1"/>
  <c r="P42" i="33" s="1"/>
  <c r="Q42" i="33" a="1"/>
  <c r="Q42" i="33"/>
  <c r="P43" i="33" a="1"/>
  <c r="P43" i="33" s="1"/>
  <c r="Q43" i="33" a="1"/>
  <c r="Q43" i="33" s="1"/>
  <c r="P44" i="33" a="1"/>
  <c r="P44" i="33" s="1"/>
  <c r="Q44" i="33" a="1"/>
  <c r="Q44" i="33" s="1"/>
  <c r="O45" i="33" a="1"/>
  <c r="O45" i="33" s="1"/>
  <c r="P45" i="33" a="1"/>
  <c r="P45" i="33"/>
  <c r="Q45" i="33" a="1"/>
  <c r="Q45" i="33" s="1"/>
  <c r="P46" i="33" a="1"/>
  <c r="P46" i="33" s="1"/>
  <c r="Q46" i="33" a="1"/>
  <c r="Q46" i="33" s="1"/>
  <c r="P47" i="33" a="1"/>
  <c r="P47" i="33" s="1"/>
  <c r="Q47" i="33" a="1"/>
  <c r="Q47" i="33"/>
  <c r="P48" i="33" a="1"/>
  <c r="P48" i="33" s="1"/>
  <c r="Q48" i="33" a="1"/>
  <c r="Q48" i="33"/>
  <c r="P49" i="33" a="1"/>
  <c r="P49" i="33"/>
  <c r="Q49" i="33" a="1"/>
  <c r="Q49" i="33" s="1"/>
  <c r="O50" i="33" a="1"/>
  <c r="O50" i="33" s="1"/>
  <c r="P50" i="33" a="1"/>
  <c r="P50" i="33" s="1"/>
  <c r="Q50" i="33" a="1"/>
  <c r="Q50" i="33"/>
  <c r="O51" i="33" a="1"/>
  <c r="O51" i="33"/>
  <c r="P51" i="33" a="1"/>
  <c r="P51" i="33" s="1"/>
  <c r="Q51" i="33" a="1"/>
  <c r="Q51" i="33"/>
  <c r="P52" i="33" a="1"/>
  <c r="P52" i="33" s="1"/>
  <c r="Q52" i="33" a="1"/>
  <c r="Q52" i="33" s="1"/>
  <c r="P53" i="33" a="1"/>
  <c r="P53" i="33"/>
  <c r="Q53" i="33" a="1"/>
  <c r="Q53" i="33" s="1"/>
  <c r="P54" i="33" a="1"/>
  <c r="P54" i="33" s="1"/>
  <c r="Q54" i="33" a="1"/>
  <c r="Q54" i="33"/>
  <c r="P55" i="33" a="1"/>
  <c r="P55" i="33" s="1"/>
  <c r="Q55" i="33" a="1"/>
  <c r="Q55" i="33"/>
  <c r="O56" i="33" a="1"/>
  <c r="O56" i="33" s="1"/>
  <c r="P56" i="33" a="1"/>
  <c r="P56" i="33" s="1"/>
  <c r="Q56" i="33" a="1"/>
  <c r="Q56" i="33"/>
  <c r="O57" i="33" a="1"/>
  <c r="O57" i="33" s="1"/>
  <c r="P57" i="33" a="1"/>
  <c r="P57" i="33" s="1"/>
  <c r="Q57" i="33" a="1"/>
  <c r="Q57" i="33" s="1"/>
  <c r="P58" i="33" a="1"/>
  <c r="P58" i="33" s="1"/>
  <c r="Q58" i="33" a="1"/>
  <c r="Q58" i="33" s="1"/>
  <c r="P59" i="33" a="1"/>
  <c r="P59" i="33" s="1"/>
  <c r="Q59" i="33" a="1"/>
  <c r="Q59" i="33" s="1"/>
  <c r="P60" i="33" a="1"/>
  <c r="P60" i="33" s="1"/>
  <c r="Q60" i="33" a="1"/>
  <c r="Q60" i="33" s="1"/>
  <c r="P61" i="33" a="1"/>
  <c r="P61" i="33"/>
  <c r="Q61" i="33" a="1"/>
  <c r="Q61" i="33" s="1"/>
  <c r="P62" i="33" a="1"/>
  <c r="P62" i="33" s="1"/>
  <c r="Q62" i="33" a="1"/>
  <c r="Q62" i="33" s="1"/>
  <c r="P63" i="33" a="1"/>
  <c r="P63" i="33" s="1"/>
  <c r="Q63" i="33" a="1"/>
  <c r="Q63" i="33"/>
  <c r="P64" i="33" a="1"/>
  <c r="P64" i="33" s="1"/>
  <c r="Q64" i="33" a="1"/>
  <c r="Q64" i="33"/>
  <c r="O65" i="33" a="1"/>
  <c r="O65" i="33" s="1"/>
  <c r="P65" i="33" a="1"/>
  <c r="P65" i="33"/>
  <c r="Q65" i="33" a="1"/>
  <c r="Q65" i="33" s="1"/>
  <c r="O66" i="33" a="1"/>
  <c r="O66" i="33" s="1"/>
  <c r="P66" i="33" a="1"/>
  <c r="P66" i="33" s="1"/>
  <c r="Q66" i="33" a="1"/>
  <c r="Q66" i="33"/>
  <c r="O67" i="33" a="1"/>
  <c r="O67" i="33" s="1"/>
  <c r="P67" i="33" a="1"/>
  <c r="P67" i="33" s="1"/>
  <c r="Q67" i="33" a="1"/>
  <c r="Q67" i="33"/>
  <c r="P68" i="33" a="1"/>
  <c r="P68" i="33" s="1"/>
  <c r="Q68" i="33" a="1"/>
  <c r="Q68" i="33" s="1"/>
  <c r="P69" i="33" a="1"/>
  <c r="P69" i="33" s="1"/>
  <c r="Q69" i="33" a="1"/>
  <c r="Q69" i="33" s="1"/>
  <c r="P70" i="33" a="1"/>
  <c r="P70" i="33" s="1"/>
  <c r="Q70" i="33" a="1"/>
  <c r="Q70" i="33"/>
  <c r="P71" i="33" a="1"/>
  <c r="P71" i="33" s="1"/>
  <c r="Q71" i="33" a="1"/>
  <c r="Q71" i="33"/>
  <c r="O72" i="33" a="1"/>
  <c r="O72" i="33" s="1"/>
  <c r="P72" i="33" a="1"/>
  <c r="P72" i="33" s="1"/>
  <c r="Q72" i="33" a="1"/>
  <c r="Q72" i="33"/>
  <c r="O73" i="33" a="1"/>
  <c r="O73" i="33" s="1"/>
  <c r="P73" i="33" a="1"/>
  <c r="P73" i="33" s="1"/>
  <c r="Q73" i="33" a="1"/>
  <c r="Q73" i="33" s="1"/>
  <c r="P74" i="33" a="1"/>
  <c r="P74" i="33" s="1"/>
  <c r="Q74" i="33" a="1"/>
  <c r="Q74" i="33" s="1"/>
  <c r="P75" i="33" a="1"/>
  <c r="P75" i="33" s="1"/>
  <c r="Q75" i="33" a="1"/>
  <c r="Q75" i="33" s="1"/>
  <c r="P76" i="33" a="1"/>
  <c r="P76" i="33" s="1"/>
  <c r="Q76" i="33" a="1"/>
  <c r="Q76" i="33" s="1"/>
  <c r="P77" i="33" a="1"/>
  <c r="P77" i="33"/>
  <c r="Q77" i="33" a="1"/>
  <c r="Q77" i="33" s="1"/>
  <c r="P78" i="33" a="1"/>
  <c r="P78" i="33" s="1"/>
  <c r="Q78" i="33" a="1"/>
  <c r="Q78" i="33" s="1"/>
  <c r="P79" i="33" a="1"/>
  <c r="P79" i="33" s="1"/>
  <c r="Q79" i="33" a="1"/>
  <c r="Q79" i="33"/>
  <c r="Q7" i="33" a="1"/>
  <c r="Q7" i="33"/>
  <c r="P7" i="33" a="1"/>
  <c r="P7" i="33" s="1"/>
  <c r="N7" i="33" a="1"/>
  <c r="N7" i="33" s="1"/>
  <c r="M7" i="33" a="1"/>
  <c r="M7" i="33" s="1"/>
  <c r="Q6" i="33"/>
  <c r="Q5" i="33"/>
  <c r="Q4" i="33"/>
  <c r="Q3" i="33"/>
  <c r="P6" i="33"/>
  <c r="P5" i="33"/>
  <c r="P4" i="33"/>
  <c r="P3" i="33"/>
  <c r="O3" i="33"/>
  <c r="O4" i="33" s="1"/>
  <c r="O5" i="33" s="1"/>
  <c r="O6" i="33" s="1"/>
  <c r="O19" i="33" s="1" a="1"/>
  <c r="O19" i="33" s="1"/>
  <c r="N6" i="33"/>
  <c r="N5" i="33"/>
  <c r="N4" i="33"/>
  <c r="N3" i="33"/>
  <c r="M6" i="33"/>
  <c r="M5" i="33"/>
  <c r="M4" i="33"/>
  <c r="M3" i="33"/>
  <c r="L3" i="33"/>
  <c r="L4" i="33" s="1"/>
  <c r="L5" i="33" s="1"/>
  <c r="L6" i="33" s="1"/>
  <c r="I3" i="33"/>
  <c r="I4" i="33" s="1"/>
  <c r="I5" i="33" s="1"/>
  <c r="I6" i="33" s="1"/>
  <c r="J8" i="33" a="1"/>
  <c r="J8" i="33" s="1"/>
  <c r="K8" i="33" a="1"/>
  <c r="K8" i="33"/>
  <c r="J9" i="33" a="1"/>
  <c r="J9" i="33"/>
  <c r="K9" i="33" a="1"/>
  <c r="K9" i="33" s="1"/>
  <c r="J10" i="33" a="1"/>
  <c r="J10" i="33" s="1"/>
  <c r="K10" i="33" a="1"/>
  <c r="K10" i="33" s="1"/>
  <c r="J11" i="33" a="1"/>
  <c r="J11" i="33" s="1"/>
  <c r="K11" i="33" a="1"/>
  <c r="K11" i="33" s="1"/>
  <c r="J12" i="33" a="1"/>
  <c r="J12" i="33" s="1"/>
  <c r="K12" i="33" a="1"/>
  <c r="K12" i="33" s="1"/>
  <c r="J13" i="33" a="1"/>
  <c r="J13" i="33" s="1"/>
  <c r="K13" i="33" a="1"/>
  <c r="K13" i="33" s="1"/>
  <c r="J14" i="33" a="1"/>
  <c r="J14" i="33" s="1"/>
  <c r="K14" i="33" a="1"/>
  <c r="K14" i="33"/>
  <c r="J15" i="33" a="1"/>
  <c r="J15" i="33" s="1"/>
  <c r="K15" i="33" a="1"/>
  <c r="K15" i="33"/>
  <c r="J16" i="33" a="1"/>
  <c r="J16" i="33" s="1"/>
  <c r="K16" i="33" a="1"/>
  <c r="K16" i="33" s="1"/>
  <c r="J17" i="33" a="1"/>
  <c r="J17" i="33"/>
  <c r="K17" i="33" a="1"/>
  <c r="K17" i="33"/>
  <c r="J18" i="33" a="1"/>
  <c r="J18" i="33" s="1"/>
  <c r="K18" i="33" a="1"/>
  <c r="K18" i="33" s="1"/>
  <c r="J19" i="33" a="1"/>
  <c r="J19" i="33" s="1"/>
  <c r="K19" i="33" a="1"/>
  <c r="K19" i="33" s="1"/>
  <c r="J20" i="33" a="1"/>
  <c r="J20" i="33" s="1"/>
  <c r="K20" i="33" a="1"/>
  <c r="K20" i="33" s="1"/>
  <c r="J21" i="33" a="1"/>
  <c r="J21" i="33" s="1"/>
  <c r="K21" i="33" a="1"/>
  <c r="K21" i="33" s="1"/>
  <c r="J22" i="33" a="1"/>
  <c r="J22" i="33" s="1"/>
  <c r="K22" i="33" a="1"/>
  <c r="K22" i="33" s="1"/>
  <c r="J23" i="33" a="1"/>
  <c r="J23" i="33" s="1"/>
  <c r="K23" i="33" a="1"/>
  <c r="K23" i="33"/>
  <c r="J24" i="33" a="1"/>
  <c r="J24" i="33" s="1"/>
  <c r="K24" i="33" a="1"/>
  <c r="K24" i="33" s="1"/>
  <c r="J25" i="33" a="1"/>
  <c r="J25" i="33"/>
  <c r="K25" i="33" a="1"/>
  <c r="K25" i="33" s="1"/>
  <c r="J26" i="33" a="1"/>
  <c r="J26" i="33" s="1"/>
  <c r="K26" i="33" a="1"/>
  <c r="K26" i="33" s="1"/>
  <c r="J27" i="33" a="1"/>
  <c r="J27" i="33"/>
  <c r="K27" i="33" a="1"/>
  <c r="K27" i="33"/>
  <c r="J28" i="33" a="1"/>
  <c r="J28" i="33" s="1"/>
  <c r="K28" i="33" a="1"/>
  <c r="K28" i="33" s="1"/>
  <c r="J29" i="33" a="1"/>
  <c r="J29" i="33" s="1"/>
  <c r="K29" i="33" a="1"/>
  <c r="K29" i="33" s="1"/>
  <c r="J30" i="33" a="1"/>
  <c r="J30" i="33" s="1"/>
  <c r="K30" i="33" a="1"/>
  <c r="K30" i="33" s="1"/>
  <c r="J31" i="33" a="1"/>
  <c r="J31" i="33" s="1"/>
  <c r="K31" i="33" a="1"/>
  <c r="K31" i="33" s="1"/>
  <c r="J32" i="33" a="1"/>
  <c r="J32" i="33" s="1"/>
  <c r="K32" i="33" a="1"/>
  <c r="K32" i="33" s="1"/>
  <c r="J33" i="33" a="1"/>
  <c r="J33" i="33" s="1"/>
  <c r="K33" i="33" a="1"/>
  <c r="K33" i="33"/>
  <c r="J34" i="33" a="1"/>
  <c r="J34" i="33" s="1"/>
  <c r="K34" i="33" a="1"/>
  <c r="K34" i="33"/>
  <c r="J35" i="33" a="1"/>
  <c r="J35" i="33" s="1"/>
  <c r="K35" i="33" a="1"/>
  <c r="K35" i="33" s="1"/>
  <c r="J36" i="33" a="1"/>
  <c r="J36" i="33" s="1"/>
  <c r="K36" i="33" a="1"/>
  <c r="K36" i="33" s="1"/>
  <c r="J37" i="33" a="1"/>
  <c r="J37" i="33" s="1"/>
  <c r="K37" i="33" a="1"/>
  <c r="K37" i="33"/>
  <c r="J38" i="33" a="1"/>
  <c r="J38" i="33" s="1"/>
  <c r="K38" i="33" a="1"/>
  <c r="K38" i="33" s="1"/>
  <c r="J39" i="33" a="1"/>
  <c r="J39" i="33" s="1"/>
  <c r="K39" i="33" a="1"/>
  <c r="K39" i="33" s="1"/>
  <c r="J40" i="33" a="1"/>
  <c r="J40" i="33" s="1"/>
  <c r="K40" i="33" a="1"/>
  <c r="K40" i="33" s="1"/>
  <c r="J41" i="33" a="1"/>
  <c r="J41" i="33" s="1"/>
  <c r="K41" i="33" a="1"/>
  <c r="K41" i="33" s="1"/>
  <c r="J42" i="33" a="1"/>
  <c r="J42" i="33" s="1"/>
  <c r="K42" i="33" a="1"/>
  <c r="K42" i="33" s="1"/>
  <c r="J43" i="33" a="1"/>
  <c r="J43" i="33" s="1"/>
  <c r="K43" i="33" a="1"/>
  <c r="K43" i="33"/>
  <c r="J44" i="33" a="1"/>
  <c r="J44" i="33" s="1"/>
  <c r="K44" i="33" a="1"/>
  <c r="K44" i="33"/>
  <c r="J45" i="33" a="1"/>
  <c r="J45" i="33" s="1"/>
  <c r="K45" i="33" a="1"/>
  <c r="K45" i="33" s="1"/>
  <c r="J46" i="33" a="1"/>
  <c r="J46" i="33" s="1"/>
  <c r="K46" i="33" a="1"/>
  <c r="K46" i="33" s="1"/>
  <c r="J47" i="33" a="1"/>
  <c r="J47" i="33" s="1"/>
  <c r="K47" i="33" a="1"/>
  <c r="K47" i="33" s="1"/>
  <c r="J48" i="33" a="1"/>
  <c r="J48" i="33" s="1"/>
  <c r="K48" i="33" a="1"/>
  <c r="K48" i="33" s="1"/>
  <c r="J49" i="33" a="1"/>
  <c r="J49" i="33"/>
  <c r="K49" i="33" a="1"/>
  <c r="K49" i="33" s="1"/>
  <c r="J50" i="33" a="1"/>
  <c r="J50" i="33" s="1"/>
  <c r="K50" i="33" a="1"/>
  <c r="K50" i="33" s="1"/>
  <c r="J51" i="33" a="1"/>
  <c r="J51" i="33" s="1"/>
  <c r="K51" i="33" a="1"/>
  <c r="K51" i="33" s="1"/>
  <c r="J52" i="33" a="1"/>
  <c r="J52" i="33" s="1"/>
  <c r="K52" i="33" a="1"/>
  <c r="K52" i="33"/>
  <c r="J53" i="33" a="1"/>
  <c r="J53" i="33" s="1"/>
  <c r="K53" i="33" a="1"/>
  <c r="K53" i="33" s="1"/>
  <c r="J54" i="33" a="1"/>
  <c r="J54" i="33" s="1"/>
  <c r="K54" i="33" a="1"/>
  <c r="K54" i="33" s="1"/>
  <c r="J55" i="33" a="1"/>
  <c r="J55" i="33" s="1"/>
  <c r="K55" i="33" a="1"/>
  <c r="K55" i="33" s="1"/>
  <c r="J56" i="33" a="1"/>
  <c r="J56" i="33" s="1"/>
  <c r="K56" i="33" a="1"/>
  <c r="K56" i="33" s="1"/>
  <c r="J57" i="33" a="1"/>
  <c r="J57" i="33" s="1"/>
  <c r="K57" i="33" a="1"/>
  <c r="K57" i="33" s="1"/>
  <c r="J58" i="33" a="1"/>
  <c r="J58" i="33" s="1"/>
  <c r="K58" i="33" a="1"/>
  <c r="K58" i="33" s="1"/>
  <c r="J59" i="33" a="1"/>
  <c r="J59" i="33" s="1"/>
  <c r="K59" i="33" a="1"/>
  <c r="K59" i="33" s="1"/>
  <c r="J60" i="33" a="1"/>
  <c r="J60" i="33" s="1"/>
  <c r="K60" i="33" a="1"/>
  <c r="K60" i="33" s="1"/>
  <c r="J61" i="33" a="1"/>
  <c r="J61" i="33" s="1"/>
  <c r="K61" i="33" a="1"/>
  <c r="K61" i="33" s="1"/>
  <c r="J62" i="33" a="1"/>
  <c r="J62" i="33" s="1"/>
  <c r="K62" i="33" a="1"/>
  <c r="K62" i="33" s="1"/>
  <c r="J63" i="33" a="1"/>
  <c r="J63" i="33" s="1"/>
  <c r="K63" i="33" a="1"/>
  <c r="K63" i="33" s="1"/>
  <c r="J64" i="33" a="1"/>
  <c r="J64" i="33" s="1"/>
  <c r="K64" i="33" a="1"/>
  <c r="K64" i="33" s="1"/>
  <c r="J65" i="33" a="1"/>
  <c r="J65" i="33" s="1"/>
  <c r="K65" i="33" a="1"/>
  <c r="K65" i="33" s="1"/>
  <c r="J66" i="33" a="1"/>
  <c r="J66" i="33" s="1"/>
  <c r="K66" i="33" a="1"/>
  <c r="K66" i="33" s="1"/>
  <c r="J67" i="33" a="1"/>
  <c r="J67" i="33" s="1"/>
  <c r="K67" i="33" a="1"/>
  <c r="K67" i="33" s="1"/>
  <c r="J68" i="33" a="1"/>
  <c r="J68" i="33" s="1"/>
  <c r="K68" i="33" a="1"/>
  <c r="K68" i="33" s="1"/>
  <c r="J69" i="33" a="1"/>
  <c r="J69" i="33" s="1"/>
  <c r="K69" i="33" a="1"/>
  <c r="K69" i="33"/>
  <c r="J70" i="33" a="1"/>
  <c r="J70" i="33" s="1"/>
  <c r="K70" i="33" a="1"/>
  <c r="K70" i="33" s="1"/>
  <c r="J71" i="33" a="1"/>
  <c r="J71" i="33" s="1"/>
  <c r="K71" i="33" a="1"/>
  <c r="K71" i="33" s="1"/>
  <c r="J72" i="33" a="1"/>
  <c r="J72" i="33" s="1"/>
  <c r="K72" i="33" a="1"/>
  <c r="K72" i="33" s="1"/>
  <c r="J73" i="33" a="1"/>
  <c r="J73" i="33"/>
  <c r="K73" i="33" a="1"/>
  <c r="K73" i="33" s="1"/>
  <c r="J74" i="33" a="1"/>
  <c r="J74" i="33" s="1"/>
  <c r="K74" i="33" a="1"/>
  <c r="K74" i="33" s="1"/>
  <c r="J75" i="33" a="1"/>
  <c r="J75" i="33" s="1"/>
  <c r="K75" i="33" a="1"/>
  <c r="K75" i="33" s="1"/>
  <c r="J76" i="33" a="1"/>
  <c r="J76" i="33" s="1"/>
  <c r="K76" i="33" a="1"/>
  <c r="K76" i="33" s="1"/>
  <c r="J77" i="33" a="1"/>
  <c r="J77" i="33" s="1"/>
  <c r="K77" i="33" a="1"/>
  <c r="K77" i="33" s="1"/>
  <c r="J78" i="33" a="1"/>
  <c r="J78" i="33" s="1"/>
  <c r="K78" i="33" a="1"/>
  <c r="K78" i="33" s="1"/>
  <c r="J79" i="33" a="1"/>
  <c r="J79" i="33" s="1"/>
  <c r="K79" i="33" a="1"/>
  <c r="K79" i="33" s="1"/>
  <c r="J80" i="33" a="1"/>
  <c r="J80" i="33" s="1"/>
  <c r="K80" i="33" a="1"/>
  <c r="K80" i="33" s="1"/>
  <c r="J81" i="33" a="1"/>
  <c r="J81" i="33" s="1"/>
  <c r="K81" i="33" a="1"/>
  <c r="K81" i="33" s="1"/>
  <c r="J82" i="33" a="1"/>
  <c r="J82" i="33" s="1"/>
  <c r="K82" i="33" a="1"/>
  <c r="K82" i="33" s="1"/>
  <c r="J83" i="33" a="1"/>
  <c r="J83" i="33" s="1"/>
  <c r="K83" i="33" a="1"/>
  <c r="K83" i="33" s="1"/>
  <c r="J84" i="33" a="1"/>
  <c r="J84" i="33" s="1"/>
  <c r="K84" i="33" a="1"/>
  <c r="K84" i="33" s="1"/>
  <c r="K7" i="33" a="1"/>
  <c r="K7" i="33" s="1"/>
  <c r="J7" i="33" a="1"/>
  <c r="J7" i="33" s="1"/>
  <c r="K6" i="33"/>
  <c r="K5" i="33"/>
  <c r="K4" i="33"/>
  <c r="K3" i="33"/>
  <c r="J6" i="33"/>
  <c r="J5" i="33"/>
  <c r="J4" i="33"/>
  <c r="J3" i="33"/>
  <c r="G8" i="33" a="1"/>
  <c r="G8" i="33" s="1"/>
  <c r="H8" i="33" a="1"/>
  <c r="H8" i="33" s="1"/>
  <c r="G9" i="33" a="1"/>
  <c r="G9" i="33"/>
  <c r="H9" i="33" a="1"/>
  <c r="H9" i="33" s="1"/>
  <c r="G10" i="33" a="1"/>
  <c r="G10" i="33" s="1"/>
  <c r="H10" i="33" a="1"/>
  <c r="H10" i="33" s="1"/>
  <c r="G11" i="33" a="1"/>
  <c r="G11" i="33"/>
  <c r="H11" i="33" a="1"/>
  <c r="H11" i="33" s="1"/>
  <c r="G12" i="33" a="1"/>
  <c r="G12" i="33" s="1"/>
  <c r="H12" i="33" a="1"/>
  <c r="H12" i="33"/>
  <c r="G13" i="33" a="1"/>
  <c r="G13" i="33"/>
  <c r="H13" i="33" a="1"/>
  <c r="H13" i="33" s="1"/>
  <c r="G14" i="33" a="1"/>
  <c r="G14" i="33" s="1"/>
  <c r="H14" i="33" a="1"/>
  <c r="H14" i="33" s="1"/>
  <c r="G15" i="33" a="1"/>
  <c r="G15" i="33" s="1"/>
  <c r="H15" i="33" a="1"/>
  <c r="H15" i="33" s="1"/>
  <c r="G16" i="33" a="1"/>
  <c r="G16" i="33" s="1"/>
  <c r="H16" i="33" a="1"/>
  <c r="H16" i="33" s="1"/>
  <c r="G17" i="33" a="1"/>
  <c r="G17" i="33" s="1"/>
  <c r="H17" i="33" a="1"/>
  <c r="H17" i="33" s="1"/>
  <c r="G18" i="33" a="1"/>
  <c r="G18" i="33" s="1"/>
  <c r="H18" i="33" a="1"/>
  <c r="H18" i="33"/>
  <c r="G19" i="33" a="1"/>
  <c r="G19" i="33" s="1"/>
  <c r="H19" i="33" a="1"/>
  <c r="H19" i="33"/>
  <c r="G20" i="33" a="1"/>
  <c r="G20" i="33" s="1"/>
  <c r="H20" i="33" a="1"/>
  <c r="H20" i="33" s="1"/>
  <c r="G21" i="33" a="1"/>
  <c r="G21" i="33"/>
  <c r="H21" i="33" a="1"/>
  <c r="H21" i="33" s="1"/>
  <c r="G22" i="33" a="1"/>
  <c r="G22" i="33" s="1"/>
  <c r="H22" i="33" a="1"/>
  <c r="H22" i="33" s="1"/>
  <c r="G23" i="33" a="1"/>
  <c r="G23" i="33"/>
  <c r="H23" i="33" a="1"/>
  <c r="H23" i="33" s="1"/>
  <c r="G24" i="33" a="1"/>
  <c r="G24" i="33" s="1"/>
  <c r="H24" i="33" a="1"/>
  <c r="H24" i="33" s="1"/>
  <c r="G25" i="33" a="1"/>
  <c r="G25" i="33"/>
  <c r="H25" i="33" a="1"/>
  <c r="H25" i="33" s="1"/>
  <c r="G26" i="33" a="1"/>
  <c r="G26" i="33" s="1"/>
  <c r="H26" i="33" a="1"/>
  <c r="H26" i="33" s="1"/>
  <c r="G27" i="33" a="1"/>
  <c r="G27" i="33" s="1"/>
  <c r="H27" i="33" a="1"/>
  <c r="H27" i="33" s="1"/>
  <c r="G28" i="33" a="1"/>
  <c r="G28" i="33" s="1"/>
  <c r="H28" i="33" a="1"/>
  <c r="H28" i="33"/>
  <c r="G29" i="33" a="1"/>
  <c r="G29" i="33"/>
  <c r="H29" i="33" a="1"/>
  <c r="H29" i="33" s="1"/>
  <c r="G30" i="33" a="1"/>
  <c r="G30" i="33" s="1"/>
  <c r="H30" i="33" a="1"/>
  <c r="H30" i="33" s="1"/>
  <c r="G31" i="33" a="1"/>
  <c r="G31" i="33"/>
  <c r="H31" i="33" a="1"/>
  <c r="H31" i="33"/>
  <c r="G32" i="33" a="1"/>
  <c r="G32" i="33" s="1"/>
  <c r="H32" i="33" a="1"/>
  <c r="H32" i="33" s="1"/>
  <c r="G33" i="33" a="1"/>
  <c r="G33" i="33" s="1"/>
  <c r="H33" i="33" a="1"/>
  <c r="H33" i="33" s="1"/>
  <c r="G34" i="33" a="1"/>
  <c r="G34" i="33" s="1"/>
  <c r="H34" i="33" a="1"/>
  <c r="H34" i="33" s="1"/>
  <c r="G35" i="33" a="1"/>
  <c r="G35" i="33"/>
  <c r="H35" i="33" a="1"/>
  <c r="H35" i="33" s="1"/>
  <c r="G36" i="33" a="1"/>
  <c r="G36" i="33"/>
  <c r="H36" i="33" a="1"/>
  <c r="H36" i="33"/>
  <c r="G37" i="33" a="1"/>
  <c r="G37" i="33"/>
  <c r="H37" i="33" a="1"/>
  <c r="H37" i="33"/>
  <c r="G38" i="33" a="1"/>
  <c r="G38" i="33" s="1"/>
  <c r="H38" i="33" a="1"/>
  <c r="H38" i="33" s="1"/>
  <c r="G39" i="33" a="1"/>
  <c r="G39" i="33" s="1"/>
  <c r="H39" i="33" a="1"/>
  <c r="H39" i="33" s="1"/>
  <c r="G40" i="33" a="1"/>
  <c r="G40" i="33" s="1"/>
  <c r="H40" i="33" a="1"/>
  <c r="H40" i="33"/>
  <c r="G41" i="33" a="1"/>
  <c r="G41" i="33" s="1"/>
  <c r="H41" i="33" a="1"/>
  <c r="H41" i="33" s="1"/>
  <c r="G42" i="33" a="1"/>
  <c r="G42" i="33" s="1"/>
  <c r="H42" i="33" a="1"/>
  <c r="H42" i="33"/>
  <c r="G43" i="33" a="1"/>
  <c r="G43" i="33" s="1"/>
  <c r="H43" i="33" a="1"/>
  <c r="H43" i="33"/>
  <c r="G44" i="33" a="1"/>
  <c r="G44" i="33" s="1"/>
  <c r="H44" i="33" a="1"/>
  <c r="H44" i="33" s="1"/>
  <c r="G45" i="33" a="1"/>
  <c r="G45" i="33"/>
  <c r="H45" i="33" a="1"/>
  <c r="H45" i="33" s="1"/>
  <c r="G46" i="33" a="1"/>
  <c r="G46" i="33" s="1"/>
  <c r="H46" i="33" a="1"/>
  <c r="H46" i="33"/>
  <c r="G47" i="33" a="1"/>
  <c r="G47" i="33"/>
  <c r="H47" i="33" a="1"/>
  <c r="H47" i="33" s="1"/>
  <c r="G48" i="33" a="1"/>
  <c r="G48" i="33"/>
  <c r="H48" i="33" a="1"/>
  <c r="H48" i="33" s="1"/>
  <c r="G49" i="33" a="1"/>
  <c r="G49" i="33"/>
  <c r="H49" i="33" a="1"/>
  <c r="H49" i="33" s="1"/>
  <c r="G50" i="33" a="1"/>
  <c r="G50" i="33" s="1"/>
  <c r="H50" i="33" a="1"/>
  <c r="H50" i="33" s="1"/>
  <c r="G51" i="33" a="1"/>
  <c r="G51" i="33"/>
  <c r="H51" i="33" a="1"/>
  <c r="H51" i="33" s="1"/>
  <c r="G52" i="33" a="1"/>
  <c r="G52" i="33" s="1"/>
  <c r="H52" i="33" a="1"/>
  <c r="H52" i="33"/>
  <c r="G53" i="33" a="1"/>
  <c r="G53" i="33"/>
  <c r="H53" i="33" a="1"/>
  <c r="H53" i="33" s="1"/>
  <c r="G54" i="33" a="1"/>
  <c r="G54" i="33"/>
  <c r="H54" i="33" a="1"/>
  <c r="H54" i="33"/>
  <c r="G55" i="33" a="1"/>
  <c r="G55" i="33" s="1"/>
  <c r="H55" i="33" a="1"/>
  <c r="H55" i="33" s="1"/>
  <c r="G56" i="33" a="1"/>
  <c r="G56" i="33" s="1"/>
  <c r="H56" i="33" a="1"/>
  <c r="H56" i="33" s="1"/>
  <c r="G57" i="33" a="1"/>
  <c r="G57" i="33" s="1"/>
  <c r="H57" i="33" a="1"/>
  <c r="H57" i="33" s="1"/>
  <c r="G58" i="33" a="1"/>
  <c r="G58" i="33" s="1"/>
  <c r="H58" i="33" a="1"/>
  <c r="H58" i="33"/>
  <c r="G59" i="33" a="1"/>
  <c r="G59" i="33"/>
  <c r="H59" i="33" a="1"/>
  <c r="H59" i="33" s="1"/>
  <c r="G60" i="33" a="1"/>
  <c r="G60" i="33" s="1"/>
  <c r="H60" i="33" a="1"/>
  <c r="H60" i="33"/>
  <c r="G61" i="33" a="1"/>
  <c r="G61" i="33"/>
  <c r="H61" i="33" a="1"/>
  <c r="H61" i="33"/>
  <c r="G62" i="33" a="1"/>
  <c r="G62" i="33" s="1"/>
  <c r="H62" i="33" a="1"/>
  <c r="H62" i="33" s="1"/>
  <c r="G63" i="33" a="1"/>
  <c r="G63" i="33" s="1"/>
  <c r="H63" i="33" a="1"/>
  <c r="H63" i="33" s="1"/>
  <c r="G64" i="33" a="1"/>
  <c r="G64" i="33" s="1"/>
  <c r="H64" i="33" a="1"/>
  <c r="H64" i="33" s="1"/>
  <c r="G65" i="33" a="1"/>
  <c r="G65" i="33"/>
  <c r="H65" i="33" a="1"/>
  <c r="H65" i="33" s="1"/>
  <c r="G66" i="33" a="1"/>
  <c r="G66" i="33"/>
  <c r="H66" i="33" a="1"/>
  <c r="H66" i="33" s="1"/>
  <c r="G67" i="33" a="1"/>
  <c r="G67" i="33"/>
  <c r="H67" i="33" a="1"/>
  <c r="H67" i="33" s="1"/>
  <c r="G68" i="33" a="1"/>
  <c r="G68" i="33" s="1"/>
  <c r="H68" i="33" a="1"/>
  <c r="H68" i="33" s="1"/>
  <c r="G69" i="33" a="1"/>
  <c r="G69" i="33" s="1"/>
  <c r="H69" i="33" a="1"/>
  <c r="H69" i="33" s="1"/>
  <c r="G70" i="33" a="1"/>
  <c r="G70" i="33" s="1"/>
  <c r="H70" i="33" a="1"/>
  <c r="H70" i="33"/>
  <c r="G71" i="33" a="1"/>
  <c r="G71" i="33" s="1"/>
  <c r="H71" i="33" a="1"/>
  <c r="H71" i="33" s="1"/>
  <c r="G72" i="33" a="1"/>
  <c r="G72" i="33" s="1"/>
  <c r="H72" i="33" a="1"/>
  <c r="H72" i="33"/>
  <c r="G73" i="33" a="1"/>
  <c r="G73" i="33" s="1"/>
  <c r="H73" i="33" a="1"/>
  <c r="H73" i="33"/>
  <c r="G74" i="33" a="1"/>
  <c r="G74" i="33" s="1"/>
  <c r="H74" i="33" a="1"/>
  <c r="H74" i="33" s="1"/>
  <c r="G75" i="33" a="1"/>
  <c r="G75" i="33" s="1"/>
  <c r="H75" i="33" a="1"/>
  <c r="H75" i="33" s="1"/>
  <c r="G76" i="33" a="1"/>
  <c r="G76" i="33" s="1"/>
  <c r="H76" i="33" a="1"/>
  <c r="H76" i="33"/>
  <c r="G77" i="33" a="1"/>
  <c r="G77" i="33"/>
  <c r="H77" i="33" a="1"/>
  <c r="H77" i="33" s="1"/>
  <c r="G78" i="33" a="1"/>
  <c r="G78" i="33" s="1"/>
  <c r="H78" i="33" a="1"/>
  <c r="H78" i="33"/>
  <c r="G79" i="33" a="1"/>
  <c r="G79" i="33" s="1"/>
  <c r="H79" i="33" a="1"/>
  <c r="H79" i="33" s="1"/>
  <c r="G80" i="33" a="1"/>
  <c r="G80" i="33" s="1"/>
  <c r="H80" i="33" a="1"/>
  <c r="H80" i="33" s="1"/>
  <c r="G81" i="33" a="1"/>
  <c r="G81" i="33" s="1"/>
  <c r="H81" i="33" a="1"/>
  <c r="H81" i="33" s="1"/>
  <c r="G82" i="33" a="1"/>
  <c r="G82" i="33" s="1"/>
  <c r="H82" i="33" a="1"/>
  <c r="H82" i="33"/>
  <c r="G83" i="33" a="1"/>
  <c r="G83" i="33"/>
  <c r="H83" i="33" a="1"/>
  <c r="H83" i="33" s="1"/>
  <c r="G84" i="33" a="1"/>
  <c r="G84" i="33" s="1"/>
  <c r="H84" i="33" a="1"/>
  <c r="H84" i="33"/>
  <c r="G85" i="33" a="1"/>
  <c r="G85" i="33" s="1"/>
  <c r="H85" i="33" a="1"/>
  <c r="H85" i="33"/>
  <c r="G86" i="33" a="1"/>
  <c r="G86" i="33" s="1"/>
  <c r="H86" i="33" a="1"/>
  <c r="H86" i="33" s="1"/>
  <c r="G87" i="33" a="1"/>
  <c r="G87" i="33" s="1"/>
  <c r="H87" i="33" a="1"/>
  <c r="H87" i="33" s="1"/>
  <c r="G88" i="33" a="1"/>
  <c r="G88" i="33" s="1"/>
  <c r="H88" i="33" a="1"/>
  <c r="H88" i="33" s="1"/>
  <c r="G89" i="33" a="1"/>
  <c r="G89" i="33"/>
  <c r="H89" i="33" a="1"/>
  <c r="H89" i="33" s="1"/>
  <c r="G90" i="33" a="1"/>
  <c r="G90" i="33"/>
  <c r="H90" i="33" a="1"/>
  <c r="H90" i="33" s="1"/>
  <c r="G91" i="33" a="1"/>
  <c r="G91" i="33"/>
  <c r="H91" i="33" a="1"/>
  <c r="H91" i="33" s="1"/>
  <c r="G92" i="33" a="1"/>
  <c r="G92" i="33" s="1"/>
  <c r="H92" i="33" a="1"/>
  <c r="H92" i="33" s="1"/>
  <c r="G93" i="33" a="1"/>
  <c r="G93" i="33" s="1"/>
  <c r="H93" i="33" a="1"/>
  <c r="H93" i="33" s="1"/>
  <c r="G94" i="33" a="1"/>
  <c r="G94" i="33" s="1"/>
  <c r="H94" i="33" a="1"/>
  <c r="H94" i="33" s="1"/>
  <c r="G95" i="33" a="1"/>
  <c r="G95" i="33" s="1"/>
  <c r="H95" i="33" a="1"/>
  <c r="H95" i="33" s="1"/>
  <c r="G96" i="33" a="1"/>
  <c r="G96" i="33" s="1"/>
  <c r="H96" i="33" a="1"/>
  <c r="H96" i="33"/>
  <c r="G97" i="33" a="1"/>
  <c r="G97" i="33" s="1"/>
  <c r="H97" i="33" a="1"/>
  <c r="H97" i="33"/>
  <c r="G98" i="33" a="1"/>
  <c r="G98" i="33" s="1"/>
  <c r="H98" i="33" a="1"/>
  <c r="H98" i="33" s="1"/>
  <c r="G99" i="33" a="1"/>
  <c r="G99" i="33" s="1"/>
  <c r="H99" i="33" a="1"/>
  <c r="H99" i="33" s="1"/>
  <c r="G100" i="33" a="1"/>
  <c r="G100" i="33" s="1"/>
  <c r="H100" i="33" a="1"/>
  <c r="H100" i="33"/>
  <c r="G101" i="33" a="1"/>
  <c r="G101" i="33" s="1"/>
  <c r="H101" i="33" a="1"/>
  <c r="H101" i="33" s="1"/>
  <c r="G102" i="33" a="1"/>
  <c r="G102" i="33" s="1"/>
  <c r="H102" i="33" a="1"/>
  <c r="H102" i="33"/>
  <c r="G103" i="33" a="1"/>
  <c r="G103" i="33" s="1"/>
  <c r="H103" i="33" a="1"/>
  <c r="H103" i="33" s="1"/>
  <c r="G104" i="33" a="1"/>
  <c r="G104" i="33" s="1"/>
  <c r="H104" i="33" a="1"/>
  <c r="H104" i="33" s="1"/>
  <c r="G105" i="33" a="1"/>
  <c r="G105" i="33" s="1"/>
  <c r="H105" i="33" a="1"/>
  <c r="H105" i="33" s="1"/>
  <c r="G106" i="33" a="1"/>
  <c r="G106" i="33" s="1"/>
  <c r="H106" i="33" a="1"/>
  <c r="H106" i="33"/>
  <c r="G107" i="33" a="1"/>
  <c r="G107" i="33"/>
  <c r="H107" i="33" a="1"/>
  <c r="H107" i="33" s="1"/>
  <c r="G108" i="33" a="1"/>
  <c r="G108" i="33" s="1"/>
  <c r="H108" i="33" a="1"/>
  <c r="H108" i="33"/>
  <c r="G109" i="33" a="1"/>
  <c r="G109" i="33" s="1"/>
  <c r="H109" i="33" a="1"/>
  <c r="H109" i="33" s="1"/>
  <c r="G110" i="33" a="1"/>
  <c r="G110" i="33" s="1"/>
  <c r="H110" i="33" a="1"/>
  <c r="H110" i="33" s="1"/>
  <c r="G111" i="33" a="1"/>
  <c r="G111" i="33" s="1"/>
  <c r="H111" i="33" a="1"/>
  <c r="H111" i="33" s="1"/>
  <c r="G112" i="33" a="1"/>
  <c r="G112" i="33" s="1"/>
  <c r="H112" i="33" a="1"/>
  <c r="H112" i="33" s="1"/>
  <c r="G113" i="33" a="1"/>
  <c r="G113" i="33"/>
  <c r="H113" i="33" a="1"/>
  <c r="H113" i="33" s="1"/>
  <c r="G114" i="33" a="1"/>
  <c r="G114" i="33"/>
  <c r="H114" i="33" a="1"/>
  <c r="H114" i="33" s="1"/>
  <c r="G115" i="33" a="1"/>
  <c r="G115" i="33"/>
  <c r="H115" i="33" a="1"/>
  <c r="H115" i="33" s="1"/>
  <c r="G116" i="33" a="1"/>
  <c r="G116" i="33" s="1"/>
  <c r="H116" i="33" a="1"/>
  <c r="H116" i="33" s="1"/>
  <c r="G117" i="33" a="1"/>
  <c r="G117" i="33" s="1"/>
  <c r="H117" i="33" a="1"/>
  <c r="H117" i="33" s="1"/>
  <c r="G118" i="33" a="1"/>
  <c r="G118" i="33" s="1"/>
  <c r="H118" i="33" a="1"/>
  <c r="H118" i="33" s="1"/>
  <c r="G119" i="33" a="1"/>
  <c r="G119" i="33" s="1"/>
  <c r="H119" i="33" a="1"/>
  <c r="H119" i="33" s="1"/>
  <c r="G120" i="33" a="1"/>
  <c r="G120" i="33" s="1"/>
  <c r="H120" i="33" a="1"/>
  <c r="H120" i="33"/>
  <c r="G121" i="33" a="1"/>
  <c r="G121" i="33"/>
  <c r="H121" i="33" a="1"/>
  <c r="H121" i="33"/>
  <c r="G122" i="33" a="1"/>
  <c r="G122" i="33" s="1"/>
  <c r="H122" i="33" a="1"/>
  <c r="H122" i="33" s="1"/>
  <c r="G123" i="33" a="1"/>
  <c r="G123" i="33" s="1"/>
  <c r="H123" i="33" a="1"/>
  <c r="H123" i="33" s="1"/>
  <c r="G124" i="33" a="1"/>
  <c r="G124" i="33" s="1"/>
  <c r="H124" i="33" a="1"/>
  <c r="H124" i="33"/>
  <c r="G125" i="33" a="1"/>
  <c r="G125" i="33"/>
  <c r="H125" i="33" a="1"/>
  <c r="H125" i="33" s="1"/>
  <c r="G126" i="33" a="1"/>
  <c r="G126" i="33"/>
  <c r="H126" i="33" a="1"/>
  <c r="H126" i="33"/>
  <c r="H7" i="33" a="1"/>
  <c r="H7" i="33" s="1"/>
  <c r="G7" i="33" a="1"/>
  <c r="G7" i="33" s="1"/>
  <c r="F18" i="33" a="1"/>
  <c r="F18" i="33"/>
  <c r="F19" i="33" a="1"/>
  <c r="F19" i="33" s="1"/>
  <c r="F21" i="33" a="1"/>
  <c r="F21" i="33" s="1"/>
  <c r="F29" i="33" a="1"/>
  <c r="F29" i="33" s="1"/>
  <c r="F31" i="33" a="1"/>
  <c r="F31" i="33" s="1"/>
  <c r="F32" i="33" a="1"/>
  <c r="F32" i="33"/>
  <c r="F33" i="33" a="1"/>
  <c r="F33" i="33" s="1"/>
  <c r="F34" i="33" a="1"/>
  <c r="F34" i="33" s="1"/>
  <c r="F35" i="33" a="1"/>
  <c r="F35" i="33" s="1"/>
  <c r="F36" i="33" a="1"/>
  <c r="F36" i="33"/>
  <c r="F37" i="33" a="1"/>
  <c r="F37" i="33" s="1"/>
  <c r="F48" i="33" a="1"/>
  <c r="F48" i="33" s="1"/>
  <c r="F50" i="33" a="1"/>
  <c r="F50" i="33"/>
  <c r="F51" i="33" a="1"/>
  <c r="F51" i="33" s="1"/>
  <c r="F52" i="33" a="1"/>
  <c r="F52" i="33" s="1"/>
  <c r="F59" i="33" a="1"/>
  <c r="F59" i="33" s="1"/>
  <c r="F61" i="33" a="1"/>
  <c r="F61" i="33" s="1"/>
  <c r="F62" i="33" a="1"/>
  <c r="F62" i="33" s="1"/>
  <c r="F63" i="33" a="1"/>
  <c r="F63" i="33" s="1"/>
  <c r="F64" i="33" a="1"/>
  <c r="F64" i="33"/>
  <c r="F65" i="33" a="1"/>
  <c r="F65" i="33"/>
  <c r="F66" i="33" a="1"/>
  <c r="F66" i="33"/>
  <c r="F67" i="33" a="1"/>
  <c r="F67" i="33" s="1"/>
  <c r="F79" i="33" a="1"/>
  <c r="F79" i="33" s="1"/>
  <c r="F81" i="33" a="1"/>
  <c r="F81" i="33" s="1"/>
  <c r="F82" i="33" a="1"/>
  <c r="F82" i="33" s="1"/>
  <c r="F93" i="33" a="1"/>
  <c r="F93" i="33" s="1"/>
  <c r="F94" i="33" a="1"/>
  <c r="F94" i="33" s="1"/>
  <c r="F95" i="33" a="1"/>
  <c r="F95" i="33" s="1"/>
  <c r="F96" i="33" a="1"/>
  <c r="F96" i="33"/>
  <c r="F97" i="33" a="1"/>
  <c r="F97" i="33" s="1"/>
  <c r="F98" i="33" a="1"/>
  <c r="F98" i="33" s="1"/>
  <c r="F104" i="33" a="1"/>
  <c r="F104" i="33" s="1"/>
  <c r="F106" i="33" a="1"/>
  <c r="F106" i="33" s="1"/>
  <c r="F107" i="33" a="1"/>
  <c r="F107" i="33" s="1"/>
  <c r="F111" i="33" a="1"/>
  <c r="F111" i="33" s="1"/>
  <c r="F113" i="33" a="1"/>
  <c r="F113" i="33" s="1"/>
  <c r="F120" i="33" a="1"/>
  <c r="F120" i="33" s="1"/>
  <c r="F122" i="33" a="1"/>
  <c r="F122" i="33" s="1"/>
  <c r="F125" i="33" a="1"/>
  <c r="F125" i="33" s="1"/>
  <c r="F126" i="33" a="1"/>
  <c r="F126" i="33"/>
  <c r="F7" i="33" a="1"/>
  <c r="F7" i="33" s="1"/>
  <c r="H6" i="33"/>
  <c r="G6" i="33"/>
  <c r="H5" i="33"/>
  <c r="G5" i="33"/>
  <c r="H4" i="33"/>
  <c r="G4" i="33"/>
  <c r="H3" i="33"/>
  <c r="G3" i="33"/>
  <c r="F3" i="33"/>
  <c r="F4" i="33" s="1"/>
  <c r="F5" i="33" s="1"/>
  <c r="F6" i="33" s="1"/>
  <c r="F14" i="33" s="1" a="1"/>
  <c r="F14" i="33" s="1"/>
  <c r="C8" i="33" a="1"/>
  <c r="C8" i="33"/>
  <c r="D8" i="33" a="1"/>
  <c r="D8" i="33" s="1"/>
  <c r="E8" i="33" a="1"/>
  <c r="E8" i="33" s="1"/>
  <c r="C9" i="33" a="1"/>
  <c r="C9" i="33" s="1"/>
  <c r="D9" i="33" a="1"/>
  <c r="D9" i="33"/>
  <c r="E9" i="33" a="1"/>
  <c r="E9" i="33" s="1"/>
  <c r="C10" i="33" a="1"/>
  <c r="C10" i="33"/>
  <c r="D10" i="33" a="1"/>
  <c r="D10" i="33" s="1"/>
  <c r="E10" i="33" a="1"/>
  <c r="E10" i="33"/>
  <c r="C11" i="33" a="1"/>
  <c r="C11" i="33" s="1"/>
  <c r="D11" i="33" a="1"/>
  <c r="D11" i="33"/>
  <c r="E11" i="33" a="1"/>
  <c r="E11" i="33" s="1"/>
  <c r="C12" i="33" a="1"/>
  <c r="C12" i="33"/>
  <c r="D12" i="33" a="1"/>
  <c r="D12" i="33" s="1"/>
  <c r="E12" i="33" a="1"/>
  <c r="E12" i="33"/>
  <c r="C13" i="33" a="1"/>
  <c r="C13" i="33" s="1"/>
  <c r="D13" i="33" a="1"/>
  <c r="D13" i="33"/>
  <c r="E13" i="33" a="1"/>
  <c r="E13" i="33" s="1"/>
  <c r="C14" i="33" a="1"/>
  <c r="C14" i="33"/>
  <c r="D14" i="33" a="1"/>
  <c r="D14" i="33" s="1"/>
  <c r="E14" i="33" a="1"/>
  <c r="E14" i="33" s="1"/>
  <c r="C15" i="33" a="1"/>
  <c r="C15" i="33"/>
  <c r="D15" i="33" a="1"/>
  <c r="D15" i="33" s="1"/>
  <c r="E15" i="33" a="1"/>
  <c r="E15" i="33"/>
  <c r="C16" i="33" a="1"/>
  <c r="C16" i="33" s="1"/>
  <c r="D16" i="33" a="1"/>
  <c r="D16" i="33" s="1"/>
  <c r="E16" i="33" a="1"/>
  <c r="E16" i="33" s="1"/>
  <c r="C17" i="33" a="1"/>
  <c r="C17" i="33" s="1"/>
  <c r="D17" i="33" a="1"/>
  <c r="D17" i="33"/>
  <c r="E17" i="33" a="1"/>
  <c r="E17" i="33"/>
  <c r="C18" i="33" a="1"/>
  <c r="C18" i="33"/>
  <c r="D18" i="33" a="1"/>
  <c r="D18" i="33"/>
  <c r="E18" i="33" a="1"/>
  <c r="E18" i="33" s="1"/>
  <c r="C19" i="33" a="1"/>
  <c r="C19" i="33" s="1"/>
  <c r="D19" i="33" a="1"/>
  <c r="D19" i="33"/>
  <c r="E19" i="33" a="1"/>
  <c r="E19" i="33" s="1"/>
  <c r="C20" i="33" a="1"/>
  <c r="C20" i="33"/>
  <c r="D20" i="33" a="1"/>
  <c r="D20" i="33" s="1"/>
  <c r="E20" i="33" a="1"/>
  <c r="E20" i="33"/>
  <c r="C21" i="33" a="1"/>
  <c r="C21" i="33" s="1"/>
  <c r="D21" i="33" a="1"/>
  <c r="D21" i="33"/>
  <c r="E21" i="33" a="1"/>
  <c r="E21" i="33"/>
  <c r="C22" i="33" a="1"/>
  <c r="C22" i="33"/>
  <c r="D22" i="33" a="1"/>
  <c r="D22" i="33"/>
  <c r="E22" i="33" a="1"/>
  <c r="E22" i="33"/>
  <c r="C23" i="33" a="1"/>
  <c r="C23" i="33"/>
  <c r="D23" i="33" a="1"/>
  <c r="D23" i="33" s="1"/>
  <c r="E23" i="33" a="1"/>
  <c r="E23" i="33" s="1"/>
  <c r="C24" i="33" a="1"/>
  <c r="C24" i="33" s="1"/>
  <c r="D24" i="33" a="1"/>
  <c r="D24" i="33" s="1"/>
  <c r="E24" i="33" a="1"/>
  <c r="E24" i="33"/>
  <c r="C25" i="33" a="1"/>
  <c r="C25" i="33" s="1"/>
  <c r="D25" i="33" a="1"/>
  <c r="D25" i="33"/>
  <c r="E25" i="33" a="1"/>
  <c r="E25" i="33"/>
  <c r="C26" i="33" a="1"/>
  <c r="C26" i="33"/>
  <c r="D26" i="33" a="1"/>
  <c r="D26" i="33"/>
  <c r="E26" i="33" a="1"/>
  <c r="E26" i="33"/>
  <c r="C27" i="33" a="1"/>
  <c r="C27" i="33"/>
  <c r="D27" i="33" a="1"/>
  <c r="D27" i="33" s="1"/>
  <c r="E27" i="33" a="1"/>
  <c r="E27" i="33" s="1"/>
  <c r="C28" i="33" a="1"/>
  <c r="C28" i="33" s="1"/>
  <c r="D28" i="33" a="1"/>
  <c r="D28" i="33" s="1"/>
  <c r="E28" i="33" a="1"/>
  <c r="E28" i="33"/>
  <c r="C29" i="33" a="1"/>
  <c r="C29" i="33" s="1"/>
  <c r="D29" i="33" a="1"/>
  <c r="D29" i="33" s="1"/>
  <c r="E29" i="33" a="1"/>
  <c r="E29" i="33"/>
  <c r="C30" i="33" a="1"/>
  <c r="C30" i="33"/>
  <c r="D30" i="33" a="1"/>
  <c r="D30" i="33" s="1"/>
  <c r="E30" i="33" a="1"/>
  <c r="E30" i="33"/>
  <c r="C31" i="33" a="1"/>
  <c r="C31" i="33"/>
  <c r="D31" i="33" a="1"/>
  <c r="D31" i="33"/>
  <c r="E31" i="33" a="1"/>
  <c r="E31" i="33"/>
  <c r="C32" i="33" a="1"/>
  <c r="C32" i="33" s="1"/>
  <c r="D32" i="33" a="1"/>
  <c r="D32" i="33" s="1"/>
  <c r="E32" i="33" a="1"/>
  <c r="E32" i="33"/>
  <c r="C33" i="33" a="1"/>
  <c r="C33" i="33" s="1"/>
  <c r="D33" i="33" a="1"/>
  <c r="D33" i="33"/>
  <c r="E33" i="33" a="1"/>
  <c r="E33" i="33" s="1"/>
  <c r="C34" i="33" a="1"/>
  <c r="C34" i="33"/>
  <c r="D34" i="33" a="1"/>
  <c r="D34" i="33"/>
  <c r="E34" i="33" a="1"/>
  <c r="E34" i="33"/>
  <c r="C35" i="33" a="1"/>
  <c r="C35" i="33"/>
  <c r="D35" i="33" a="1"/>
  <c r="D35" i="33"/>
  <c r="E35" i="33" a="1"/>
  <c r="E35" i="33"/>
  <c r="C36" i="33" a="1"/>
  <c r="C36" i="33"/>
  <c r="D36" i="33" a="1"/>
  <c r="D36" i="33" s="1"/>
  <c r="E36" i="33" a="1"/>
  <c r="E36" i="33"/>
  <c r="C37" i="33" a="1"/>
  <c r="C37" i="33" s="1"/>
  <c r="D37" i="33" a="1"/>
  <c r="D37" i="33" s="1"/>
  <c r="E37" i="33" a="1"/>
  <c r="E37" i="33"/>
  <c r="C38" i="33" a="1"/>
  <c r="C38" i="33" s="1"/>
  <c r="D38" i="33" a="1"/>
  <c r="D38" i="33"/>
  <c r="E38" i="33" a="1"/>
  <c r="E38" i="33"/>
  <c r="C39" i="33" a="1"/>
  <c r="C39" i="33" s="1"/>
  <c r="D39" i="33" a="1"/>
  <c r="D39" i="33"/>
  <c r="E39" i="33" a="1"/>
  <c r="E39" i="33" s="1"/>
  <c r="C40" i="33" a="1"/>
  <c r="C40" i="33"/>
  <c r="D40" i="33" a="1"/>
  <c r="D40" i="33" s="1"/>
  <c r="E40" i="33" a="1"/>
  <c r="E40" i="33"/>
  <c r="C41" i="33" a="1"/>
  <c r="C41" i="33" s="1"/>
  <c r="D41" i="33" a="1"/>
  <c r="D41" i="33" s="1"/>
  <c r="E41" i="33" a="1"/>
  <c r="E41" i="33" s="1"/>
  <c r="C42" i="33" a="1"/>
  <c r="C42" i="33"/>
  <c r="D42" i="33" a="1"/>
  <c r="D42" i="33" s="1"/>
  <c r="E42" i="33" a="1"/>
  <c r="E42" i="33"/>
  <c r="C43" i="33" a="1"/>
  <c r="C43" i="33"/>
  <c r="D43" i="33" a="1"/>
  <c r="D43" i="33"/>
  <c r="E43" i="33" a="1"/>
  <c r="E43" i="33"/>
  <c r="C44" i="33" a="1"/>
  <c r="C44" i="33" s="1"/>
  <c r="D44" i="33" a="1"/>
  <c r="D44" i="33" s="1"/>
  <c r="E44" i="33" a="1"/>
  <c r="E44" i="33" s="1"/>
  <c r="C45" i="33" a="1"/>
  <c r="C45" i="33" s="1"/>
  <c r="D45" i="33" a="1"/>
  <c r="D45" i="33" s="1"/>
  <c r="E45" i="33" a="1"/>
  <c r="E45" i="33" s="1"/>
  <c r="C46" i="33" a="1"/>
  <c r="C46" i="33" s="1"/>
  <c r="D46" i="33" a="1"/>
  <c r="D46" i="33"/>
  <c r="E46" i="33" a="1"/>
  <c r="E46" i="33" s="1"/>
  <c r="C47" i="33" a="1"/>
  <c r="C47" i="33"/>
  <c r="D47" i="33" a="1"/>
  <c r="D47" i="33"/>
  <c r="E47" i="33" a="1"/>
  <c r="E47" i="33" s="1"/>
  <c r="C48" i="33" a="1"/>
  <c r="C48" i="33"/>
  <c r="D48" i="33" a="1"/>
  <c r="D48" i="33" s="1"/>
  <c r="E48" i="33" a="1"/>
  <c r="E48" i="33"/>
  <c r="C49" i="33" a="1"/>
  <c r="C49" i="33" s="1"/>
  <c r="D49" i="33" a="1"/>
  <c r="D49" i="33" s="1"/>
  <c r="E49" i="33" a="1"/>
  <c r="E49" i="33" s="1"/>
  <c r="C50" i="33" a="1"/>
  <c r="C50" i="33" s="1"/>
  <c r="D50" i="33" a="1"/>
  <c r="D50" i="33" s="1"/>
  <c r="E50" i="33" a="1"/>
  <c r="E50" i="33"/>
  <c r="C51" i="33" a="1"/>
  <c r="C51" i="33" s="1"/>
  <c r="D51" i="33" a="1"/>
  <c r="D51" i="33"/>
  <c r="E51" i="33" a="1"/>
  <c r="E51" i="33"/>
  <c r="C52" i="33" a="1"/>
  <c r="C52" i="33"/>
  <c r="D52" i="33" a="1"/>
  <c r="D52" i="33" s="1"/>
  <c r="E52" i="33" a="1"/>
  <c r="E52" i="33"/>
  <c r="C53" i="33" a="1"/>
  <c r="C53" i="33" s="1"/>
  <c r="D53" i="33" a="1"/>
  <c r="D53" i="33" s="1"/>
  <c r="E53" i="33" a="1"/>
  <c r="E53" i="33"/>
  <c r="C54" i="33" a="1"/>
  <c r="C54" i="33" s="1"/>
  <c r="D54" i="33" a="1"/>
  <c r="D54" i="33" s="1"/>
  <c r="E54" i="33" a="1"/>
  <c r="E54" i="33" s="1"/>
  <c r="C55" i="33" a="1"/>
  <c r="C55" i="33"/>
  <c r="D55" i="33" a="1"/>
  <c r="D55" i="33" s="1"/>
  <c r="E55" i="33" a="1"/>
  <c r="E55" i="33"/>
  <c r="C56" i="33" a="1"/>
  <c r="C56" i="33"/>
  <c r="D56" i="33" a="1"/>
  <c r="D56" i="33" s="1"/>
  <c r="E56" i="33" a="1"/>
  <c r="E56" i="33" s="1"/>
  <c r="C57" i="33" a="1"/>
  <c r="C57" i="33" s="1"/>
  <c r="D57" i="33" a="1"/>
  <c r="D57" i="33"/>
  <c r="E57" i="33" a="1"/>
  <c r="E57" i="33"/>
  <c r="C58" i="33" a="1"/>
  <c r="C58" i="33"/>
  <c r="D58" i="33" a="1"/>
  <c r="D58" i="33" s="1"/>
  <c r="E58" i="33" a="1"/>
  <c r="E58" i="33" s="1"/>
  <c r="C59" i="33" a="1"/>
  <c r="C59" i="33" s="1"/>
  <c r="D59" i="33" a="1"/>
  <c r="D59" i="33"/>
  <c r="E59" i="33" a="1"/>
  <c r="E59" i="33" s="1"/>
  <c r="C60" i="33" a="1"/>
  <c r="C60" i="33"/>
  <c r="D60" i="33" a="1"/>
  <c r="D60" i="33" s="1"/>
  <c r="E60" i="33" a="1"/>
  <c r="E60" i="33"/>
  <c r="C61" i="33" a="1"/>
  <c r="C61" i="33" s="1"/>
  <c r="D61" i="33" a="1"/>
  <c r="D61" i="33"/>
  <c r="E61" i="33" a="1"/>
  <c r="E61" i="33"/>
  <c r="C62" i="33" a="1"/>
  <c r="C62" i="33"/>
  <c r="D62" i="33" a="1"/>
  <c r="D62" i="33"/>
  <c r="E62" i="33" a="1"/>
  <c r="E62" i="33" s="1"/>
  <c r="C63" i="33" a="1"/>
  <c r="C63" i="33" s="1"/>
  <c r="D63" i="33" a="1"/>
  <c r="D63" i="33" s="1"/>
  <c r="E63" i="33" a="1"/>
  <c r="E63" i="33"/>
  <c r="C64" i="33" a="1"/>
  <c r="C64" i="33" s="1"/>
  <c r="D64" i="33" a="1"/>
  <c r="D64" i="33" s="1"/>
  <c r="E64" i="33" a="1"/>
  <c r="E64" i="33" s="1"/>
  <c r="C65" i="33" a="1"/>
  <c r="C65" i="33" s="1"/>
  <c r="D65" i="33" a="1"/>
  <c r="D65" i="33"/>
  <c r="E65" i="33" a="1"/>
  <c r="E65" i="33"/>
  <c r="C66" i="33" a="1"/>
  <c r="C66" i="33"/>
  <c r="D66" i="33" a="1"/>
  <c r="D66" i="33" s="1"/>
  <c r="E66" i="33" a="1"/>
  <c r="E66" i="33"/>
  <c r="C67" i="33" a="1"/>
  <c r="C67" i="33" s="1"/>
  <c r="D67" i="33" a="1"/>
  <c r="D67" i="33" s="1"/>
  <c r="E67" i="33" a="1"/>
  <c r="E67" i="33" s="1"/>
  <c r="C68" i="33" a="1"/>
  <c r="C68" i="33"/>
  <c r="D68" i="33" a="1"/>
  <c r="D68" i="33" s="1"/>
  <c r="E68" i="33" a="1"/>
  <c r="E68" i="33"/>
  <c r="C69" i="33" a="1"/>
  <c r="C69" i="33" s="1"/>
  <c r="D69" i="33" a="1"/>
  <c r="D69" i="33"/>
  <c r="E69" i="33" a="1"/>
  <c r="E69" i="33"/>
  <c r="C70" i="33" a="1"/>
  <c r="C70" i="33"/>
  <c r="D70" i="33" a="1"/>
  <c r="D70" i="33" s="1"/>
  <c r="E70" i="33" a="1"/>
  <c r="E70" i="33"/>
  <c r="C71" i="33" a="1"/>
  <c r="C71" i="33" s="1"/>
  <c r="D71" i="33" a="1"/>
  <c r="D71" i="33" s="1"/>
  <c r="E71" i="33" a="1"/>
  <c r="E71" i="33" s="1"/>
  <c r="C72" i="33" a="1"/>
  <c r="C72" i="33" s="1"/>
  <c r="D72" i="33" a="1"/>
  <c r="D72" i="33" s="1"/>
  <c r="E72" i="33" a="1"/>
  <c r="E72" i="33"/>
  <c r="C73" i="33" a="1"/>
  <c r="C73" i="33" s="1"/>
  <c r="D73" i="33" a="1"/>
  <c r="D73" i="33"/>
  <c r="E73" i="33" a="1"/>
  <c r="E73" i="33"/>
  <c r="C74" i="33" a="1"/>
  <c r="C74" i="33" s="1"/>
  <c r="D74" i="33" a="1"/>
  <c r="D74" i="33"/>
  <c r="E74" i="33" a="1"/>
  <c r="E74" i="33"/>
  <c r="C75" i="33" a="1"/>
  <c r="C75" i="33"/>
  <c r="D75" i="33" a="1"/>
  <c r="D75" i="33" s="1"/>
  <c r="E75" i="33" a="1"/>
  <c r="E75" i="33" s="1"/>
  <c r="C76" i="33" a="1"/>
  <c r="C76" i="33" s="1"/>
  <c r="D76" i="33" a="1"/>
  <c r="D76" i="33" s="1"/>
  <c r="E76" i="33" a="1"/>
  <c r="E76" i="33"/>
  <c r="C77" i="33" a="1"/>
  <c r="C77" i="33" s="1"/>
  <c r="D77" i="33" a="1"/>
  <c r="D77" i="33" s="1"/>
  <c r="E77" i="33" a="1"/>
  <c r="E77" i="33"/>
  <c r="C78" i="33" a="1"/>
  <c r="C78" i="33"/>
  <c r="D78" i="33" a="1"/>
  <c r="D78" i="33"/>
  <c r="E78" i="33" a="1"/>
  <c r="E78" i="33"/>
  <c r="C79" i="33" a="1"/>
  <c r="C79" i="33"/>
  <c r="D79" i="33" a="1"/>
  <c r="D79" i="33" s="1"/>
  <c r="E79" i="33" a="1"/>
  <c r="E79" i="33"/>
  <c r="C80" i="33" a="1"/>
  <c r="C80" i="33" s="1"/>
  <c r="D80" i="33" a="1"/>
  <c r="D80" i="33" s="1"/>
  <c r="E80" i="33" a="1"/>
  <c r="E80" i="33"/>
  <c r="C81" i="33" a="1"/>
  <c r="C81" i="33" s="1"/>
  <c r="D81" i="33" a="1"/>
  <c r="D81" i="33"/>
  <c r="E81" i="33" a="1"/>
  <c r="E81" i="33" s="1"/>
  <c r="C82" i="33" a="1"/>
  <c r="C82" i="33"/>
  <c r="D82" i="33" a="1"/>
  <c r="D82" i="33"/>
  <c r="E82" i="33" a="1"/>
  <c r="E82" i="33"/>
  <c r="C83" i="33" a="1"/>
  <c r="C83" i="33"/>
  <c r="D83" i="33" a="1"/>
  <c r="D83" i="33"/>
  <c r="E83" i="33" a="1"/>
  <c r="E83" i="33"/>
  <c r="C84" i="33" a="1"/>
  <c r="C84" i="33" s="1"/>
  <c r="D84" i="33" a="1"/>
  <c r="D84" i="33" s="1"/>
  <c r="E84" i="33" a="1"/>
  <c r="E84" i="33"/>
  <c r="C85" i="33" a="1"/>
  <c r="C85" i="33" s="1"/>
  <c r="D85" i="33" a="1"/>
  <c r="D85" i="33" s="1"/>
  <c r="E85" i="33" a="1"/>
  <c r="E85" i="33"/>
  <c r="C86" i="33" a="1"/>
  <c r="C86" i="33" s="1"/>
  <c r="D86" i="33" a="1"/>
  <c r="D86" i="33"/>
  <c r="E86" i="33" a="1"/>
  <c r="E86" i="33"/>
  <c r="C87" i="33" a="1"/>
  <c r="C87" i="33"/>
  <c r="D87" i="33" a="1"/>
  <c r="D87" i="33"/>
  <c r="E87" i="33" a="1"/>
  <c r="E87" i="33"/>
  <c r="C88" i="33" a="1"/>
  <c r="C88" i="33"/>
  <c r="D88" i="33" a="1"/>
  <c r="D88" i="33" s="1"/>
  <c r="E88" i="33" a="1"/>
  <c r="E88" i="33" s="1"/>
  <c r="C89" i="33" a="1"/>
  <c r="C89" i="33" s="1"/>
  <c r="D89" i="33" a="1"/>
  <c r="D89" i="33" s="1"/>
  <c r="E89" i="33" a="1"/>
  <c r="E89" i="33" s="1"/>
  <c r="C90" i="33" a="1"/>
  <c r="C90" i="33"/>
  <c r="D90" i="33" a="1"/>
  <c r="D90" i="33" s="1"/>
  <c r="E90" i="33" a="1"/>
  <c r="E90" i="33"/>
  <c r="C91" i="33" a="1"/>
  <c r="C91" i="33"/>
  <c r="D91" i="33" a="1"/>
  <c r="D91" i="33"/>
  <c r="E91" i="33" a="1"/>
  <c r="E91" i="33"/>
  <c r="C92" i="33" a="1"/>
  <c r="C92" i="33"/>
  <c r="D92" i="33" a="1"/>
  <c r="D92" i="33" s="1"/>
  <c r="E92" i="33" a="1"/>
  <c r="E92" i="33"/>
  <c r="C93" i="33" a="1"/>
  <c r="C93" i="33" s="1"/>
  <c r="D93" i="33" a="1"/>
  <c r="D93" i="33" s="1"/>
  <c r="E93" i="33" a="1"/>
  <c r="E93" i="33" s="1"/>
  <c r="C94" i="33" a="1"/>
  <c r="C94" i="33" s="1"/>
  <c r="D94" i="33" a="1"/>
  <c r="D94" i="33"/>
  <c r="E94" i="33" a="1"/>
  <c r="E94" i="33" s="1"/>
  <c r="C95" i="33" a="1"/>
  <c r="C95" i="33"/>
  <c r="D95" i="33" a="1"/>
  <c r="D95" i="33"/>
  <c r="E95" i="33" a="1"/>
  <c r="E95" i="33"/>
  <c r="C96" i="33" a="1"/>
  <c r="C96" i="33"/>
  <c r="D96" i="33" a="1"/>
  <c r="D96" i="33" s="1"/>
  <c r="E96" i="33" a="1"/>
  <c r="E96" i="33"/>
  <c r="C97" i="33" a="1"/>
  <c r="C97" i="33" s="1"/>
  <c r="D97" i="33" a="1"/>
  <c r="D97" i="33"/>
  <c r="E97" i="33" a="1"/>
  <c r="E97" i="33" s="1"/>
  <c r="C98" i="33" a="1"/>
  <c r="C98" i="33" s="1"/>
  <c r="D98" i="33" a="1"/>
  <c r="D98" i="33" s="1"/>
  <c r="E98" i="33" a="1"/>
  <c r="E98" i="33"/>
  <c r="C99" i="33" a="1"/>
  <c r="C99" i="33" s="1"/>
  <c r="D99" i="33" a="1"/>
  <c r="D99" i="33"/>
  <c r="E99" i="33" a="1"/>
  <c r="E99" i="33"/>
  <c r="C100" i="33" a="1"/>
  <c r="C100" i="33"/>
  <c r="D100" i="33" a="1"/>
  <c r="D100" i="33" s="1"/>
  <c r="E100" i="33" a="1"/>
  <c r="E100" i="33"/>
  <c r="C101" i="33" a="1"/>
  <c r="C101" i="33" s="1"/>
  <c r="D101" i="33" a="1"/>
  <c r="D101" i="33" s="1"/>
  <c r="E101" i="33" a="1"/>
  <c r="E101" i="33"/>
  <c r="C102" i="33" a="1"/>
  <c r="C102" i="33" s="1"/>
  <c r="D102" i="33" a="1"/>
  <c r="D102" i="33" s="1"/>
  <c r="E102" i="33" a="1"/>
  <c r="E102" i="33" s="1"/>
  <c r="C103" i="33" a="1"/>
  <c r="C103" i="33"/>
  <c r="D103" i="33" a="1"/>
  <c r="D103" i="33" s="1"/>
  <c r="E103" i="33" a="1"/>
  <c r="E103" i="33"/>
  <c r="C104" i="33" a="1"/>
  <c r="C104" i="33"/>
  <c r="D104" i="33" a="1"/>
  <c r="D104" i="33" s="1"/>
  <c r="E104" i="33" a="1"/>
  <c r="E104" i="33" s="1"/>
  <c r="C105" i="33" a="1"/>
  <c r="C105" i="33" s="1"/>
  <c r="D105" i="33" a="1"/>
  <c r="D105" i="33"/>
  <c r="E105" i="33" a="1"/>
  <c r="E105" i="33" s="1"/>
  <c r="C106" i="33" a="1"/>
  <c r="C106" i="33"/>
  <c r="D106" i="33" a="1"/>
  <c r="D106" i="33" s="1"/>
  <c r="E106" i="33" a="1"/>
  <c r="E106" i="33" s="1"/>
  <c r="C107" i="33" a="1"/>
  <c r="C107" i="33" s="1"/>
  <c r="D107" i="33" a="1"/>
  <c r="D107" i="33"/>
  <c r="E107" i="33" a="1"/>
  <c r="E107" i="33" s="1"/>
  <c r="C108" i="33" a="1"/>
  <c r="C108" i="33"/>
  <c r="D108" i="33" a="1"/>
  <c r="D108" i="33" s="1"/>
  <c r="E108" i="33" a="1"/>
  <c r="E108" i="33"/>
  <c r="C109" i="33" a="1"/>
  <c r="C109" i="33" s="1"/>
  <c r="D109" i="33" a="1"/>
  <c r="D109" i="33"/>
  <c r="E109" i="33" a="1"/>
  <c r="E109" i="33"/>
  <c r="C110" i="33" a="1"/>
  <c r="C110" i="33" s="1"/>
  <c r="D110" i="33" a="1"/>
  <c r="D110" i="33"/>
  <c r="E110" i="33" a="1"/>
  <c r="E110" i="33" s="1"/>
  <c r="C111" i="33" a="1"/>
  <c r="C111" i="33" s="1"/>
  <c r="D111" i="33" a="1"/>
  <c r="D111" i="33" s="1"/>
  <c r="E111" i="33" a="1"/>
  <c r="E111" i="33"/>
  <c r="C112" i="33" a="1"/>
  <c r="C112" i="33" s="1"/>
  <c r="D112" i="33" a="1"/>
  <c r="D112" i="33" s="1"/>
  <c r="E112" i="33" a="1"/>
  <c r="E112" i="33" s="1"/>
  <c r="C113" i="33" a="1"/>
  <c r="C113" i="33" s="1"/>
  <c r="D113" i="33" a="1"/>
  <c r="D113" i="33"/>
  <c r="E113" i="33" a="1"/>
  <c r="E113" i="33"/>
  <c r="C114" i="33" a="1"/>
  <c r="C114" i="33"/>
  <c r="D114" i="33" a="1"/>
  <c r="D114" i="33" s="1"/>
  <c r="E114" i="33" a="1"/>
  <c r="E114" i="33" s="1"/>
  <c r="C115" i="33" a="1"/>
  <c r="C115" i="33" s="1"/>
  <c r="D115" i="33" a="1"/>
  <c r="D115" i="33" s="1"/>
  <c r="E115" i="33" a="1"/>
  <c r="E115" i="33" s="1"/>
  <c r="C116" i="33" a="1"/>
  <c r="C116" i="33"/>
  <c r="D116" i="33" a="1"/>
  <c r="D116" i="33" s="1"/>
  <c r="E116" i="33" a="1"/>
  <c r="E116" i="33"/>
  <c r="C117" i="33" a="1"/>
  <c r="C117" i="33" s="1"/>
  <c r="D117" i="33" a="1"/>
  <c r="D117" i="33"/>
  <c r="E117" i="33" a="1"/>
  <c r="E117" i="33"/>
  <c r="C118" i="33" a="1"/>
  <c r="C118" i="33"/>
  <c r="D118" i="33" a="1"/>
  <c r="D118" i="33"/>
  <c r="E118" i="33" a="1"/>
  <c r="E118" i="33"/>
  <c r="C119" i="33" a="1"/>
  <c r="C119" i="33"/>
  <c r="D119" i="33" a="1"/>
  <c r="D119" i="33" s="1"/>
  <c r="E119" i="33" a="1"/>
  <c r="E119" i="33" s="1"/>
  <c r="C120" i="33" a="1"/>
  <c r="C120" i="33" s="1"/>
  <c r="D120" i="33" a="1"/>
  <c r="D120" i="33" s="1"/>
  <c r="E120" i="33" a="1"/>
  <c r="E120" i="33"/>
  <c r="C121" i="33" a="1"/>
  <c r="C121" i="33" s="1"/>
  <c r="D121" i="33" a="1"/>
  <c r="D121" i="33"/>
  <c r="E121" i="33" a="1"/>
  <c r="E121" i="33"/>
  <c r="C122" i="33" a="1"/>
  <c r="C122" i="33"/>
  <c r="D122" i="33" a="1"/>
  <c r="D122" i="33"/>
  <c r="E122" i="33" a="1"/>
  <c r="E122" i="33"/>
  <c r="C123" i="33" a="1"/>
  <c r="C123" i="33"/>
  <c r="D123" i="33" a="1"/>
  <c r="D123" i="33"/>
  <c r="E123" i="33" a="1"/>
  <c r="E123" i="33" s="1"/>
  <c r="C124" i="33" a="1"/>
  <c r="C124" i="33" s="1"/>
  <c r="D124" i="33" a="1"/>
  <c r="D124" i="33" s="1"/>
  <c r="E124" i="33" a="1"/>
  <c r="E124" i="33"/>
  <c r="C125" i="33" a="1"/>
  <c r="C125" i="33" s="1"/>
  <c r="D125" i="33" a="1"/>
  <c r="D125" i="33" s="1"/>
  <c r="E125" i="33" a="1"/>
  <c r="E125" i="33"/>
  <c r="C126" i="33" a="1"/>
  <c r="C126" i="33"/>
  <c r="D126" i="33" a="1"/>
  <c r="D126" i="33" s="1"/>
  <c r="E126" i="33" a="1"/>
  <c r="E126" i="33"/>
  <c r="C127" i="33" a="1"/>
  <c r="C127" i="33" s="1"/>
  <c r="D127" i="33" a="1"/>
  <c r="D127" i="33"/>
  <c r="E127" i="33" a="1"/>
  <c r="E127" i="33"/>
  <c r="C128" i="33" a="1"/>
  <c r="C128" i="33" s="1"/>
  <c r="D128" i="33" a="1"/>
  <c r="D128" i="33" s="1"/>
  <c r="E128" i="33" a="1"/>
  <c r="E128" i="33"/>
  <c r="C129" i="33" a="1"/>
  <c r="C129" i="33" s="1"/>
  <c r="D129" i="33" a="1"/>
  <c r="D129" i="33"/>
  <c r="E129" i="33" a="1"/>
  <c r="E129" i="33" s="1"/>
  <c r="C130" i="33" a="1"/>
  <c r="C130" i="33"/>
  <c r="D130" i="33" a="1"/>
  <c r="D130" i="33"/>
  <c r="E130" i="33" a="1"/>
  <c r="E130" i="33"/>
  <c r="C131" i="33" a="1"/>
  <c r="C131" i="33"/>
  <c r="D131" i="33" a="1"/>
  <c r="D131" i="33"/>
  <c r="E131" i="33" a="1"/>
  <c r="E131" i="33" s="1"/>
  <c r="C132" i="33" a="1"/>
  <c r="C132" i="33"/>
  <c r="D132" i="33" a="1"/>
  <c r="D132" i="33" s="1"/>
  <c r="E132" i="33" a="1"/>
  <c r="E132" i="33"/>
  <c r="C133" i="33" a="1"/>
  <c r="C133" i="33" s="1"/>
  <c r="D133" i="33" a="1"/>
  <c r="D133" i="33" s="1"/>
  <c r="E133" i="33" a="1"/>
  <c r="E133" i="33"/>
  <c r="C134" i="33" a="1"/>
  <c r="C134" i="33" s="1"/>
  <c r="D134" i="33" a="1"/>
  <c r="D134" i="33" s="1"/>
  <c r="E134" i="33" a="1"/>
  <c r="E134" i="33" s="1"/>
  <c r="C135" i="33" a="1"/>
  <c r="C135" i="33"/>
  <c r="D135" i="33" a="1"/>
  <c r="D135" i="33" s="1"/>
  <c r="E135" i="33" a="1"/>
  <c r="E135" i="33"/>
  <c r="C136" i="33" a="1"/>
  <c r="C136" i="33"/>
  <c r="D136" i="33" a="1"/>
  <c r="D136" i="33" s="1"/>
  <c r="E136" i="33" a="1"/>
  <c r="E136" i="33"/>
  <c r="C137" i="33" a="1"/>
  <c r="C137" i="33" s="1"/>
  <c r="D137" i="33" a="1"/>
  <c r="D137" i="33"/>
  <c r="E137" i="33" a="1"/>
  <c r="E137" i="33"/>
  <c r="C138" i="33" a="1"/>
  <c r="C138" i="33"/>
  <c r="D138" i="33" a="1"/>
  <c r="D138" i="33"/>
  <c r="E138" i="33" a="1"/>
  <c r="E138" i="33"/>
  <c r="C139" i="33" a="1"/>
  <c r="C139" i="33" s="1"/>
  <c r="D139" i="33" a="1"/>
  <c r="D139" i="33"/>
  <c r="E139" i="33" a="1"/>
  <c r="E139" i="33" s="1"/>
  <c r="C140" i="33" a="1"/>
  <c r="C140" i="33" s="1"/>
  <c r="D140" i="33" a="1"/>
  <c r="D140" i="33" s="1"/>
  <c r="E140" i="33" a="1"/>
  <c r="E140" i="33"/>
  <c r="C141" i="33" a="1"/>
  <c r="C141" i="33" s="1"/>
  <c r="D141" i="33" a="1"/>
  <c r="D141" i="33" s="1"/>
  <c r="E141" i="33" a="1"/>
  <c r="E141" i="33"/>
  <c r="C142" i="33" a="1"/>
  <c r="C142" i="33"/>
  <c r="D142" i="33" a="1"/>
  <c r="D142" i="33" s="1"/>
  <c r="E142" i="33" a="1"/>
  <c r="E142" i="33"/>
  <c r="C143" i="33" a="1"/>
  <c r="C143" i="33" s="1"/>
  <c r="D143" i="33" a="1"/>
  <c r="D143" i="33"/>
  <c r="E143" i="33" a="1"/>
  <c r="E143" i="33"/>
  <c r="C144" i="33" a="1"/>
  <c r="C144" i="33" s="1"/>
  <c r="D144" i="33" a="1"/>
  <c r="D144" i="33" s="1"/>
  <c r="E144" i="33" a="1"/>
  <c r="E144" i="33"/>
  <c r="C145" i="33" a="1"/>
  <c r="C145" i="33" s="1"/>
  <c r="D145" i="33" a="1"/>
  <c r="D145" i="33"/>
  <c r="E145" i="33" a="1"/>
  <c r="E145" i="33"/>
  <c r="C146" i="33" a="1"/>
  <c r="C146" i="33" s="1"/>
  <c r="D146" i="33" a="1"/>
  <c r="D146" i="33" s="1"/>
  <c r="E146" i="33" a="1"/>
  <c r="E146" i="33"/>
  <c r="C147" i="33" a="1"/>
  <c r="C147" i="33"/>
  <c r="D147" i="33" a="1"/>
  <c r="D147" i="33"/>
  <c r="E147" i="33" a="1"/>
  <c r="E147" i="33"/>
  <c r="C148" i="33" a="1"/>
  <c r="C148" i="33" s="1"/>
  <c r="D148" i="33" a="1"/>
  <c r="D148" i="33" s="1"/>
  <c r="E148" i="33" a="1"/>
  <c r="E148" i="33"/>
  <c r="C149" i="33" a="1"/>
  <c r="C149" i="33" s="1"/>
  <c r="D149" i="33" a="1"/>
  <c r="D149" i="33"/>
  <c r="E149" i="33" a="1"/>
  <c r="E149" i="33"/>
  <c r="C150" i="33" a="1"/>
  <c r="C150" i="33" s="1"/>
  <c r="D150" i="33" a="1"/>
  <c r="D150" i="33" s="1"/>
  <c r="E150" i="33" a="1"/>
  <c r="E150" i="33" s="1"/>
  <c r="E7" i="33" a="1"/>
  <c r="E7" i="33" s="1"/>
  <c r="D7" i="33" a="1"/>
  <c r="D7" i="33" s="1"/>
  <c r="C7" i="33" a="1"/>
  <c r="C7" i="33" s="1"/>
  <c r="I4" i="28" a="1"/>
  <c r="I4" i="28" s="1"/>
  <c r="J4" i="28" a="1"/>
  <c r="J4" i="28" s="1"/>
  <c r="K4" i="28" a="1"/>
  <c r="K4" i="28" s="1"/>
  <c r="I5" i="28" a="1"/>
  <c r="I5" i="28"/>
  <c r="J5" i="28" a="1"/>
  <c r="J5" i="28"/>
  <c r="K5" i="28" a="1"/>
  <c r="K5" i="28" s="1"/>
  <c r="I6" i="28" a="1"/>
  <c r="I6" i="28"/>
  <c r="J6" i="28" a="1"/>
  <c r="J6" i="28"/>
  <c r="K6" i="28" a="1"/>
  <c r="K6" i="28"/>
  <c r="I7" i="28" a="1"/>
  <c r="I7" i="28"/>
  <c r="J7" i="28" a="1"/>
  <c r="J7" i="28" s="1"/>
  <c r="K7" i="28" a="1"/>
  <c r="K7" i="28"/>
  <c r="I8" i="28" a="1"/>
  <c r="I8" i="28" s="1"/>
  <c r="J8" i="28" a="1"/>
  <c r="J8" i="28" s="1"/>
  <c r="K8" i="28" a="1"/>
  <c r="K8" i="28" s="1"/>
  <c r="I9" i="28" a="1"/>
  <c r="I9" i="28"/>
  <c r="J9" i="28" a="1"/>
  <c r="J9" i="28"/>
  <c r="K9" i="28" a="1"/>
  <c r="K9" i="28" s="1"/>
  <c r="I10" i="28" a="1"/>
  <c r="I10" i="28"/>
  <c r="J10" i="28" a="1"/>
  <c r="J10" i="28"/>
  <c r="K10" i="28" a="1"/>
  <c r="K10" i="28"/>
  <c r="I11" i="28" a="1"/>
  <c r="I11" i="28"/>
  <c r="J11" i="28" a="1"/>
  <c r="J11" i="28" s="1"/>
  <c r="K11" i="28" a="1"/>
  <c r="K11" i="28"/>
  <c r="I12" i="28" a="1"/>
  <c r="I12" i="28" s="1"/>
  <c r="J12" i="28" a="1"/>
  <c r="J12" i="28" s="1"/>
  <c r="K12" i="28" a="1"/>
  <c r="K12" i="28" s="1"/>
  <c r="I13" i="28" a="1"/>
  <c r="I13" i="28"/>
  <c r="J13" i="28" a="1"/>
  <c r="J13" i="28"/>
  <c r="K13" i="28" a="1"/>
  <c r="K13" i="28" s="1"/>
  <c r="I14" i="28" a="1"/>
  <c r="I14" i="28"/>
  <c r="J14" i="28" a="1"/>
  <c r="J14" i="28"/>
  <c r="K14" i="28" a="1"/>
  <c r="K14" i="28"/>
  <c r="I15" i="28" a="1"/>
  <c r="I15" i="28"/>
  <c r="J15" i="28" a="1"/>
  <c r="J15" i="28" s="1"/>
  <c r="K15" i="28" a="1"/>
  <c r="K15" i="28"/>
  <c r="I16" i="28" a="1"/>
  <c r="I16" i="28" s="1"/>
  <c r="J16" i="28" a="1"/>
  <c r="J16" i="28" s="1"/>
  <c r="K16" i="28" a="1"/>
  <c r="K16" i="28" s="1"/>
  <c r="I17" i="28" a="1"/>
  <c r="I17" i="28"/>
  <c r="J17" i="28" a="1"/>
  <c r="J17" i="28"/>
  <c r="K17" i="28" a="1"/>
  <c r="K17" i="28" s="1"/>
  <c r="I18" i="28" a="1"/>
  <c r="I18" i="28"/>
  <c r="J18" i="28" a="1"/>
  <c r="J18" i="28"/>
  <c r="K18" i="28" a="1"/>
  <c r="K18" i="28"/>
  <c r="I19" i="28" a="1"/>
  <c r="I19" i="28"/>
  <c r="J19" i="28" a="1"/>
  <c r="J19" i="28" s="1"/>
  <c r="K19" i="28" a="1"/>
  <c r="K19" i="28"/>
  <c r="I20" i="28" a="1"/>
  <c r="I20" i="28" s="1"/>
  <c r="J20" i="28" a="1"/>
  <c r="J20" i="28" s="1"/>
  <c r="K20" i="28" a="1"/>
  <c r="K20" i="28" s="1"/>
  <c r="I21" i="28" a="1"/>
  <c r="I21" i="28"/>
  <c r="J21" i="28" a="1"/>
  <c r="J21" i="28"/>
  <c r="K21" i="28" a="1"/>
  <c r="K21" i="28" s="1"/>
  <c r="I22" i="28" a="1"/>
  <c r="I22" i="28"/>
  <c r="J22" i="28" a="1"/>
  <c r="J22" i="28"/>
  <c r="K22" i="28" a="1"/>
  <c r="K22" i="28"/>
  <c r="I23" i="28" a="1"/>
  <c r="I23" i="28"/>
  <c r="J23" i="28" a="1"/>
  <c r="J23" i="28" s="1"/>
  <c r="K23" i="28" a="1"/>
  <c r="K23" i="28"/>
  <c r="I24" i="28" a="1"/>
  <c r="I24" i="28" s="1"/>
  <c r="J24" i="28" a="1"/>
  <c r="J24" i="28" s="1"/>
  <c r="K24" i="28" a="1"/>
  <c r="K24" i="28" s="1"/>
  <c r="I25" i="28" a="1"/>
  <c r="I25" i="28"/>
  <c r="J25" i="28" a="1"/>
  <c r="J25" i="28"/>
  <c r="K25" i="28" a="1"/>
  <c r="K25" i="28" s="1"/>
  <c r="I26" i="28" a="1"/>
  <c r="I26" i="28"/>
  <c r="J26" i="28" a="1"/>
  <c r="J26" i="28"/>
  <c r="K26" i="28" a="1"/>
  <c r="K26" i="28"/>
  <c r="I27" i="28" a="1"/>
  <c r="I27" i="28"/>
  <c r="J27" i="28" a="1"/>
  <c r="J27" i="28" s="1"/>
  <c r="K27" i="28" a="1"/>
  <c r="K27" i="28"/>
  <c r="I28" i="28" a="1"/>
  <c r="I28" i="28" s="1"/>
  <c r="J28" i="28" a="1"/>
  <c r="J28" i="28" s="1"/>
  <c r="K28" i="28" a="1"/>
  <c r="K28" i="28" s="1"/>
  <c r="I29" i="28" a="1"/>
  <c r="I29" i="28"/>
  <c r="J29" i="28" a="1"/>
  <c r="J29" i="28"/>
  <c r="K29" i="28" a="1"/>
  <c r="K29" i="28" s="1"/>
  <c r="I30" i="28" a="1"/>
  <c r="I30" i="28"/>
  <c r="J30" i="28" a="1"/>
  <c r="J30" i="28"/>
  <c r="K30" i="28" a="1"/>
  <c r="K30" i="28"/>
  <c r="I31" i="28" a="1"/>
  <c r="I31" i="28"/>
  <c r="J31" i="28" a="1"/>
  <c r="J31" i="28" s="1"/>
  <c r="K31" i="28" a="1"/>
  <c r="K31" i="28"/>
  <c r="I32" i="28" a="1"/>
  <c r="I32" i="28" s="1"/>
  <c r="J32" i="28" a="1"/>
  <c r="J32" i="28" s="1"/>
  <c r="K32" i="28" a="1"/>
  <c r="K32" i="28" s="1"/>
  <c r="I33" i="28" a="1"/>
  <c r="I33" i="28"/>
  <c r="J33" i="28" a="1"/>
  <c r="J33" i="28"/>
  <c r="K33" i="28" a="1"/>
  <c r="K33" i="28" s="1"/>
  <c r="I34" i="28" a="1"/>
  <c r="I34" i="28"/>
  <c r="J34" i="28" a="1"/>
  <c r="J34" i="28"/>
  <c r="K34" i="28" a="1"/>
  <c r="K34" i="28"/>
  <c r="I35" i="28" a="1"/>
  <c r="I35" i="28"/>
  <c r="J35" i="28" a="1"/>
  <c r="J35" i="28" s="1"/>
  <c r="K35" i="28" a="1"/>
  <c r="K35" i="28"/>
  <c r="I36" i="28" a="1"/>
  <c r="I36" i="28" s="1"/>
  <c r="J36" i="28" a="1"/>
  <c r="J36" i="28" s="1"/>
  <c r="K36" i="28" a="1"/>
  <c r="K36" i="28" s="1"/>
  <c r="I37" i="28" a="1"/>
  <c r="I37" i="28"/>
  <c r="J37" i="28" a="1"/>
  <c r="J37" i="28"/>
  <c r="K37" i="28" a="1"/>
  <c r="K37" i="28" s="1"/>
  <c r="I38" i="28" a="1"/>
  <c r="I38" i="28"/>
  <c r="J38" i="28" a="1"/>
  <c r="J38" i="28"/>
  <c r="K38" i="28" a="1"/>
  <c r="K38" i="28"/>
  <c r="I39" i="28" a="1"/>
  <c r="I39" i="28"/>
  <c r="J39" i="28" a="1"/>
  <c r="J39" i="28" s="1"/>
  <c r="K39" i="28" a="1"/>
  <c r="K39" i="28"/>
  <c r="I40" i="28" a="1"/>
  <c r="I40" i="28" s="1"/>
  <c r="J40" i="28" a="1"/>
  <c r="J40" i="28" s="1"/>
  <c r="K40" i="28" a="1"/>
  <c r="K40" i="28" s="1"/>
  <c r="I41" i="28" a="1"/>
  <c r="I41" i="28"/>
  <c r="J41" i="28" a="1"/>
  <c r="J41" i="28"/>
  <c r="K41" i="28" a="1"/>
  <c r="K41" i="28" s="1"/>
  <c r="I42" i="28" a="1"/>
  <c r="I42" i="28"/>
  <c r="J42" i="28" a="1"/>
  <c r="J42" i="28"/>
  <c r="K42" i="28" a="1"/>
  <c r="K42" i="28"/>
  <c r="I43" i="28" a="1"/>
  <c r="I43" i="28"/>
  <c r="J43" i="28" a="1"/>
  <c r="J43" i="28" s="1"/>
  <c r="K43" i="28" a="1"/>
  <c r="K43" i="28"/>
  <c r="I44" i="28" a="1"/>
  <c r="I44" i="28" s="1"/>
  <c r="J44" i="28" a="1"/>
  <c r="J44" i="28" s="1"/>
  <c r="K44" i="28" a="1"/>
  <c r="K44" i="28" s="1"/>
  <c r="I45" i="28" a="1"/>
  <c r="I45" i="28"/>
  <c r="J45" i="28" a="1"/>
  <c r="J45" i="28"/>
  <c r="K45" i="28" a="1"/>
  <c r="K45" i="28" s="1"/>
  <c r="I46" i="28" a="1"/>
  <c r="I46" i="28"/>
  <c r="J46" i="28" a="1"/>
  <c r="J46" i="28"/>
  <c r="K46" i="28" a="1"/>
  <c r="K46" i="28"/>
  <c r="I47" i="28" a="1"/>
  <c r="I47" i="28"/>
  <c r="J47" i="28" a="1"/>
  <c r="J47" i="28" s="1"/>
  <c r="K47" i="28" a="1"/>
  <c r="K47" i="28"/>
  <c r="I48" i="28" a="1"/>
  <c r="I48" i="28" s="1"/>
  <c r="J48" i="28" a="1"/>
  <c r="J48" i="28" s="1"/>
  <c r="K48" i="28" a="1"/>
  <c r="K48" i="28" s="1"/>
  <c r="I49" i="28" a="1"/>
  <c r="I49" i="28"/>
  <c r="J49" i="28" a="1"/>
  <c r="J49" i="28"/>
  <c r="K49" i="28" a="1"/>
  <c r="K49" i="28" s="1"/>
  <c r="I50" i="28" a="1"/>
  <c r="I50" i="28"/>
  <c r="J50" i="28" a="1"/>
  <c r="J50" i="28"/>
  <c r="K50" i="28" a="1"/>
  <c r="K50" i="28"/>
  <c r="I51" i="28" a="1"/>
  <c r="I51" i="28"/>
  <c r="J51" i="28" a="1"/>
  <c r="J51" i="28" s="1"/>
  <c r="K51" i="28" a="1"/>
  <c r="K51" i="28"/>
  <c r="I52" i="28" a="1"/>
  <c r="I52" i="28" s="1"/>
  <c r="J52" i="28" a="1"/>
  <c r="J52" i="28" s="1"/>
  <c r="K52" i="28" a="1"/>
  <c r="K52" i="28" s="1"/>
  <c r="I53" i="28" a="1"/>
  <c r="I53" i="28"/>
  <c r="J53" i="28" a="1"/>
  <c r="J53" i="28"/>
  <c r="K53" i="28" a="1"/>
  <c r="K53" i="28" s="1"/>
  <c r="I54" i="28" a="1"/>
  <c r="I54" i="28"/>
  <c r="J54" i="28" a="1"/>
  <c r="J54" i="28"/>
  <c r="K54" i="28" a="1"/>
  <c r="K54" i="28"/>
  <c r="I55" i="28" a="1"/>
  <c r="I55" i="28"/>
  <c r="J55" i="28" a="1"/>
  <c r="J55" i="28" s="1"/>
  <c r="K55" i="28" a="1"/>
  <c r="K55" i="28"/>
  <c r="I56" i="28" a="1"/>
  <c r="I56" i="28" s="1"/>
  <c r="J56" i="28" a="1"/>
  <c r="J56" i="28" s="1"/>
  <c r="K56" i="28" a="1"/>
  <c r="K56" i="28" s="1"/>
  <c r="I57" i="28" a="1"/>
  <c r="I57" i="28"/>
  <c r="J57" i="28" a="1"/>
  <c r="J57" i="28"/>
  <c r="K57" i="28" a="1"/>
  <c r="K57" i="28" s="1"/>
  <c r="I58" i="28" a="1"/>
  <c r="I58" i="28"/>
  <c r="J58" i="28" a="1"/>
  <c r="J58" i="28"/>
  <c r="K58" i="28" a="1"/>
  <c r="K58" i="28"/>
  <c r="I59" i="28" a="1"/>
  <c r="I59" i="28"/>
  <c r="J59" i="28" a="1"/>
  <c r="J59" i="28" s="1"/>
  <c r="K59" i="28" a="1"/>
  <c r="K59" i="28"/>
  <c r="I60" i="28" a="1"/>
  <c r="I60" i="28" s="1"/>
  <c r="J60" i="28" a="1"/>
  <c r="J60" i="28" s="1"/>
  <c r="K60" i="28" a="1"/>
  <c r="K60" i="28" s="1"/>
  <c r="I61" i="28" a="1"/>
  <c r="I61" i="28"/>
  <c r="J61" i="28" a="1"/>
  <c r="J61" i="28"/>
  <c r="K61" i="28" a="1"/>
  <c r="K61" i="28" s="1"/>
  <c r="I62" i="28" a="1"/>
  <c r="I62" i="28"/>
  <c r="J62" i="28" a="1"/>
  <c r="J62" i="28"/>
  <c r="K62" i="28" a="1"/>
  <c r="K62" i="28"/>
  <c r="I63" i="28" a="1"/>
  <c r="I63" i="28"/>
  <c r="J63" i="28" a="1"/>
  <c r="J63" i="28" s="1"/>
  <c r="K63" i="28" a="1"/>
  <c r="K63" i="28"/>
  <c r="I64" i="28" a="1"/>
  <c r="I64" i="28" s="1"/>
  <c r="J64" i="28" a="1"/>
  <c r="J64" i="28" s="1"/>
  <c r="K64" i="28" a="1"/>
  <c r="K64" i="28" s="1"/>
  <c r="I65" i="28" a="1"/>
  <c r="I65" i="28"/>
  <c r="J65" i="28" a="1"/>
  <c r="J65" i="28"/>
  <c r="K65" i="28" a="1"/>
  <c r="K65" i="28" s="1"/>
  <c r="I66" i="28" a="1"/>
  <c r="I66" i="28"/>
  <c r="J66" i="28" a="1"/>
  <c r="J66" i="28"/>
  <c r="K66" i="28" a="1"/>
  <c r="K66" i="28"/>
  <c r="I67" i="28" a="1"/>
  <c r="I67" i="28"/>
  <c r="J67" i="28" a="1"/>
  <c r="J67" i="28" s="1"/>
  <c r="K67" i="28" a="1"/>
  <c r="K67" i="28"/>
  <c r="I68" i="28" a="1"/>
  <c r="I68" i="28" s="1"/>
  <c r="J68" i="28" a="1"/>
  <c r="J68" i="28" s="1"/>
  <c r="K68" i="28" a="1"/>
  <c r="K68" i="28" s="1"/>
  <c r="I69" i="28" a="1"/>
  <c r="I69" i="28"/>
  <c r="J69" i="28" a="1"/>
  <c r="J69" i="28" s="1"/>
  <c r="K69" i="28" a="1"/>
  <c r="K69" i="28" s="1"/>
  <c r="I70" i="28" a="1"/>
  <c r="I70" i="28"/>
  <c r="J70" i="28" a="1"/>
  <c r="J70" i="28"/>
  <c r="K70" i="28" a="1"/>
  <c r="K70" i="28"/>
  <c r="I71" i="28" a="1"/>
  <c r="I71" i="28"/>
  <c r="J71" i="28" a="1"/>
  <c r="J71" i="28" s="1"/>
  <c r="K71" i="28" a="1"/>
  <c r="K71" i="28"/>
  <c r="I72" i="28" a="1"/>
  <c r="I72" i="28" s="1"/>
  <c r="J72" i="28" a="1"/>
  <c r="J72" i="28" s="1"/>
  <c r="K72" i="28" a="1"/>
  <c r="K72" i="28" s="1"/>
  <c r="I73" i="28" a="1"/>
  <c r="I73" i="28"/>
  <c r="J73" i="28" a="1"/>
  <c r="J73" i="28"/>
  <c r="K73" i="28" a="1"/>
  <c r="K73" i="28" s="1"/>
  <c r="I74" i="28" a="1"/>
  <c r="I74" i="28"/>
  <c r="J74" i="28" a="1"/>
  <c r="J74" i="28"/>
  <c r="K74" i="28" a="1"/>
  <c r="K74" i="28"/>
  <c r="I75" i="28" a="1"/>
  <c r="I75" i="28"/>
  <c r="J75" i="28" a="1"/>
  <c r="J75" i="28" s="1"/>
  <c r="K75" i="28" a="1"/>
  <c r="K75" i="28"/>
  <c r="I76" i="28" a="1"/>
  <c r="I76" i="28" s="1"/>
  <c r="J76" i="28" a="1"/>
  <c r="J76" i="28" s="1"/>
  <c r="K76" i="28" a="1"/>
  <c r="K76" i="28" s="1"/>
  <c r="I77" i="28" a="1"/>
  <c r="I77" i="28"/>
  <c r="J77" i="28" a="1"/>
  <c r="J77" i="28"/>
  <c r="K77" i="28" a="1"/>
  <c r="K77" i="28" s="1"/>
  <c r="I78" i="28" a="1"/>
  <c r="I78" i="28"/>
  <c r="J78" i="28" a="1"/>
  <c r="J78" i="28"/>
  <c r="K78" i="28" a="1"/>
  <c r="K78" i="28"/>
  <c r="I79" i="28" a="1"/>
  <c r="I79" i="28"/>
  <c r="J79" i="28" a="1"/>
  <c r="J79" i="28" s="1"/>
  <c r="K79" i="28" a="1"/>
  <c r="K79" i="28"/>
  <c r="I80" i="28" a="1"/>
  <c r="I80" i="28" s="1"/>
  <c r="J80" i="28" a="1"/>
  <c r="J80" i="28" s="1"/>
  <c r="K80" i="28" a="1"/>
  <c r="K80" i="28" s="1"/>
  <c r="I81" i="28" a="1"/>
  <c r="I81" i="28"/>
  <c r="J81" i="28" a="1"/>
  <c r="J81" i="28"/>
  <c r="K81" i="28" a="1"/>
  <c r="K81" i="28" s="1"/>
  <c r="I82" i="28" a="1"/>
  <c r="I82" i="28"/>
  <c r="J82" i="28" a="1"/>
  <c r="J82" i="28"/>
  <c r="K82" i="28" a="1"/>
  <c r="K82" i="28"/>
  <c r="I83" i="28" a="1"/>
  <c r="I83" i="28"/>
  <c r="J83" i="28" a="1"/>
  <c r="J83" i="28" s="1"/>
  <c r="K83" i="28" a="1"/>
  <c r="K83" i="28"/>
  <c r="I84" i="28" a="1"/>
  <c r="I84" i="28" s="1"/>
  <c r="J84" i="28" a="1"/>
  <c r="J84" i="28" s="1"/>
  <c r="K84" i="28" a="1"/>
  <c r="K84" i="28" s="1"/>
  <c r="I85" i="28" a="1"/>
  <c r="I85" i="28"/>
  <c r="J85" i="28" a="1"/>
  <c r="J85" i="28"/>
  <c r="K85" i="28" a="1"/>
  <c r="K85" i="28" s="1"/>
  <c r="I86" i="28" a="1"/>
  <c r="I86" i="28"/>
  <c r="J86" i="28" a="1"/>
  <c r="J86" i="28"/>
  <c r="K86" i="28" a="1"/>
  <c r="K86" i="28"/>
  <c r="I87" i="28" a="1"/>
  <c r="I87" i="28"/>
  <c r="J87" i="28" a="1"/>
  <c r="J87" i="28" s="1"/>
  <c r="K87" i="28" a="1"/>
  <c r="K87" i="28"/>
  <c r="I88" i="28" a="1"/>
  <c r="I88" i="28" s="1"/>
  <c r="J88" i="28" a="1"/>
  <c r="J88" i="28" s="1"/>
  <c r="K88" i="28" a="1"/>
  <c r="K88" i="28" s="1"/>
  <c r="I89" i="28" a="1"/>
  <c r="I89" i="28"/>
  <c r="J89" i="28" a="1"/>
  <c r="J89" i="28"/>
  <c r="K89" i="28" a="1"/>
  <c r="K89" i="28" s="1"/>
  <c r="I90" i="28" a="1"/>
  <c r="I90" i="28"/>
  <c r="J90" i="28" a="1"/>
  <c r="J90" i="28"/>
  <c r="K90" i="28" a="1"/>
  <c r="K90" i="28"/>
  <c r="I91" i="28" a="1"/>
  <c r="I91" i="28"/>
  <c r="J91" i="28" a="1"/>
  <c r="J91" i="28" s="1"/>
  <c r="K91" i="28" a="1"/>
  <c r="K91" i="28"/>
  <c r="I92" i="28" a="1"/>
  <c r="I92" i="28" s="1"/>
  <c r="J92" i="28" a="1"/>
  <c r="J92" i="28" s="1"/>
  <c r="K92" i="28" a="1"/>
  <c r="K92" i="28" s="1"/>
  <c r="I93" i="28" a="1"/>
  <c r="I93" i="28"/>
  <c r="J93" i="28" a="1"/>
  <c r="J93" i="28"/>
  <c r="K93" i="28" a="1"/>
  <c r="K93" i="28" s="1"/>
  <c r="I94" i="28" a="1"/>
  <c r="I94" i="28"/>
  <c r="J94" i="28" a="1"/>
  <c r="J94" i="28"/>
  <c r="K94" i="28" a="1"/>
  <c r="K94" i="28"/>
  <c r="I95" i="28" a="1"/>
  <c r="I95" i="28"/>
  <c r="J95" i="28" a="1"/>
  <c r="J95" i="28" s="1"/>
  <c r="K95" i="28" a="1"/>
  <c r="K95" i="28"/>
  <c r="I96" i="28" a="1"/>
  <c r="I96" i="28" s="1"/>
  <c r="J96" i="28" a="1"/>
  <c r="J96" i="28" s="1"/>
  <c r="K96" i="28" a="1"/>
  <c r="K96" i="28" s="1"/>
  <c r="I97" i="28" a="1"/>
  <c r="I97" i="28"/>
  <c r="J97" i="28" a="1"/>
  <c r="J97" i="28"/>
  <c r="K97" i="28" a="1"/>
  <c r="K97" i="28" s="1"/>
  <c r="I98" i="28" a="1"/>
  <c r="I98" i="28"/>
  <c r="J98" i="28" a="1"/>
  <c r="J98" i="28"/>
  <c r="K98" i="28" a="1"/>
  <c r="K98" i="28"/>
  <c r="I99" i="28" a="1"/>
  <c r="I99" i="28"/>
  <c r="J99" i="28" a="1"/>
  <c r="J99" i="28" s="1"/>
  <c r="K99" i="28" a="1"/>
  <c r="K99" i="28"/>
  <c r="I100" i="28" a="1"/>
  <c r="I100" i="28" s="1"/>
  <c r="J100" i="28" a="1"/>
  <c r="J100" i="28" s="1"/>
  <c r="K100" i="28" a="1"/>
  <c r="K100" i="28" s="1"/>
  <c r="I101" i="28" a="1"/>
  <c r="I101" i="28"/>
  <c r="J101" i="28" a="1"/>
  <c r="J101" i="28"/>
  <c r="K101" i="28" a="1"/>
  <c r="K101" i="28" s="1"/>
  <c r="I102" i="28" a="1"/>
  <c r="I102" i="28"/>
  <c r="J102" i="28" a="1"/>
  <c r="J102" i="28"/>
  <c r="K102" i="28" a="1"/>
  <c r="K102" i="28"/>
  <c r="I103" i="28" a="1"/>
  <c r="I103" i="28"/>
  <c r="J103" i="28" a="1"/>
  <c r="J103" i="28" s="1"/>
  <c r="K103" i="28" a="1"/>
  <c r="K103" i="28"/>
  <c r="I104" i="28" a="1"/>
  <c r="I104" i="28" s="1"/>
  <c r="J104" i="28" a="1"/>
  <c r="J104" i="28" s="1"/>
  <c r="K104" i="28" a="1"/>
  <c r="K104" i="28" s="1"/>
  <c r="I105" i="28" a="1"/>
  <c r="I105" i="28"/>
  <c r="J105" i="28" a="1"/>
  <c r="J105" i="28"/>
  <c r="K105" i="28" a="1"/>
  <c r="K105" i="28" s="1"/>
  <c r="I106" i="28" a="1"/>
  <c r="I106" i="28"/>
  <c r="J106" i="28" a="1"/>
  <c r="J106" i="28"/>
  <c r="K106" i="28" a="1"/>
  <c r="K106" i="28"/>
  <c r="I107" i="28" a="1"/>
  <c r="I107" i="28"/>
  <c r="J107" i="28" a="1"/>
  <c r="J107" i="28" s="1"/>
  <c r="K107" i="28" a="1"/>
  <c r="K107" i="28"/>
  <c r="I108" i="28" a="1"/>
  <c r="I108" i="28" s="1"/>
  <c r="J108" i="28" a="1"/>
  <c r="J108" i="28" s="1"/>
  <c r="K108" i="28" a="1"/>
  <c r="K108" i="28" s="1"/>
  <c r="I109" i="28" a="1"/>
  <c r="I109" i="28"/>
  <c r="J109" i="28" a="1"/>
  <c r="J109" i="28"/>
  <c r="K109" i="28" a="1"/>
  <c r="K109" i="28" s="1"/>
  <c r="I110" i="28" a="1"/>
  <c r="I110" i="28"/>
  <c r="J110" i="28" a="1"/>
  <c r="J110" i="28"/>
  <c r="K110" i="28" a="1"/>
  <c r="K110" i="28"/>
  <c r="I111" i="28" a="1"/>
  <c r="I111" i="28"/>
  <c r="J111" i="28" a="1"/>
  <c r="J111" i="28" s="1"/>
  <c r="K111" i="28" a="1"/>
  <c r="K111" i="28"/>
  <c r="I112" i="28" a="1"/>
  <c r="I112" i="28" s="1"/>
  <c r="J112" i="28" a="1"/>
  <c r="J112" i="28" s="1"/>
  <c r="K112" i="28" a="1"/>
  <c r="K112" i="28" s="1"/>
  <c r="I113" i="28" a="1"/>
  <c r="I113" i="28"/>
  <c r="J113" i="28" a="1"/>
  <c r="J113" i="28"/>
  <c r="K113" i="28" a="1"/>
  <c r="K113" i="28" s="1"/>
  <c r="K3" i="28" a="1"/>
  <c r="K3" i="28" s="1"/>
  <c r="J3" i="28" a="1"/>
  <c r="J3" i="28"/>
  <c r="I3" i="28" a="1"/>
  <c r="I3" i="28" s="1"/>
  <c r="F4" i="28" a="1"/>
  <c r="F4" i="28" s="1"/>
  <c r="G4" i="28" a="1"/>
  <c r="G4" i="28" s="1"/>
  <c r="H4" i="28" a="1"/>
  <c r="H4" i="28" s="1"/>
  <c r="F5" i="28" a="1"/>
  <c r="F5" i="28"/>
  <c r="G5" i="28" a="1"/>
  <c r="G5" i="28"/>
  <c r="H5" i="28" a="1"/>
  <c r="H5" i="28"/>
  <c r="F6" i="28" a="1"/>
  <c r="F6" i="28"/>
  <c r="G6" i="28" a="1"/>
  <c r="G6" i="28"/>
  <c r="H6" i="28" a="1"/>
  <c r="H6" i="28"/>
  <c r="F7" i="28" a="1"/>
  <c r="F7" i="28"/>
  <c r="G7" i="28" a="1"/>
  <c r="G7" i="28"/>
  <c r="H7" i="28" a="1"/>
  <c r="H7" i="28"/>
  <c r="F8" i="28" a="1"/>
  <c r="F8" i="28" s="1"/>
  <c r="G8" i="28" a="1"/>
  <c r="G8" i="28" s="1"/>
  <c r="H8" i="28" a="1"/>
  <c r="H8" i="28" s="1"/>
  <c r="F9" i="28" a="1"/>
  <c r="F9" i="28"/>
  <c r="G9" i="28" a="1"/>
  <c r="G9" i="28"/>
  <c r="H9" i="28" a="1"/>
  <c r="H9" i="28"/>
  <c r="F10" i="28" a="1"/>
  <c r="F10" i="28"/>
  <c r="G10" i="28" a="1"/>
  <c r="G10" i="28"/>
  <c r="H10" i="28" a="1"/>
  <c r="H10" i="28"/>
  <c r="F11" i="28" a="1"/>
  <c r="F11" i="28"/>
  <c r="G11" i="28" a="1"/>
  <c r="G11" i="28"/>
  <c r="H11" i="28" a="1"/>
  <c r="H11" i="28"/>
  <c r="F12" i="28" a="1"/>
  <c r="F12" i="28" s="1"/>
  <c r="G12" i="28" a="1"/>
  <c r="G12" i="28" s="1"/>
  <c r="H12" i="28" a="1"/>
  <c r="H12" i="28" s="1"/>
  <c r="F13" i="28" a="1"/>
  <c r="F13" i="28"/>
  <c r="G13" i="28" a="1"/>
  <c r="G13" i="28"/>
  <c r="H13" i="28" a="1"/>
  <c r="H13" i="28"/>
  <c r="F14" i="28" a="1"/>
  <c r="F14" i="28"/>
  <c r="G14" i="28" a="1"/>
  <c r="G14" i="28"/>
  <c r="H14" i="28" a="1"/>
  <c r="H14" i="28"/>
  <c r="F15" i="28" a="1"/>
  <c r="F15" i="28"/>
  <c r="G15" i="28" a="1"/>
  <c r="G15" i="28"/>
  <c r="H15" i="28" a="1"/>
  <c r="H15" i="28"/>
  <c r="F16" i="28" a="1"/>
  <c r="F16" i="28" s="1"/>
  <c r="G16" i="28" a="1"/>
  <c r="G16" i="28" s="1"/>
  <c r="H16" i="28" a="1"/>
  <c r="H16" i="28" s="1"/>
  <c r="F17" i="28" a="1"/>
  <c r="F17" i="28"/>
  <c r="G17" i="28" a="1"/>
  <c r="G17" i="28"/>
  <c r="H17" i="28" a="1"/>
  <c r="H17" i="28"/>
  <c r="F18" i="28" a="1"/>
  <c r="F18" i="28"/>
  <c r="G18" i="28" a="1"/>
  <c r="G18" i="28"/>
  <c r="H18" i="28" a="1"/>
  <c r="H18" i="28"/>
  <c r="F19" i="28" a="1"/>
  <c r="F19" i="28"/>
  <c r="G19" i="28" a="1"/>
  <c r="G19" i="28"/>
  <c r="H19" i="28" a="1"/>
  <c r="H19" i="28"/>
  <c r="F20" i="28" a="1"/>
  <c r="F20" i="28" s="1"/>
  <c r="G20" i="28" a="1"/>
  <c r="G20" i="28" s="1"/>
  <c r="H20" i="28" a="1"/>
  <c r="H20" i="28" s="1"/>
  <c r="F21" i="28" a="1"/>
  <c r="F21" i="28"/>
  <c r="G21" i="28" a="1"/>
  <c r="G21" i="28"/>
  <c r="H21" i="28" a="1"/>
  <c r="H21" i="28"/>
  <c r="F22" i="28" a="1"/>
  <c r="F22" i="28"/>
  <c r="G22" i="28" a="1"/>
  <c r="G22" i="28"/>
  <c r="H22" i="28" a="1"/>
  <c r="H22" i="28"/>
  <c r="F23" i="28" a="1"/>
  <c r="F23" i="28"/>
  <c r="G23" i="28" a="1"/>
  <c r="G23" i="28"/>
  <c r="H23" i="28" a="1"/>
  <c r="H23" i="28"/>
  <c r="F24" i="28" a="1"/>
  <c r="F24" i="28" s="1"/>
  <c r="G24" i="28" a="1"/>
  <c r="G24" i="28" s="1"/>
  <c r="H24" i="28" a="1"/>
  <c r="H24" i="28" s="1"/>
  <c r="F25" i="28" a="1"/>
  <c r="F25" i="28"/>
  <c r="G25" i="28" a="1"/>
  <c r="G25" i="28"/>
  <c r="H25" i="28" a="1"/>
  <c r="H25" i="28"/>
  <c r="F26" i="28" a="1"/>
  <c r="F26" i="28"/>
  <c r="G26" i="28" a="1"/>
  <c r="G26" i="28"/>
  <c r="H26" i="28" a="1"/>
  <c r="H26" i="28"/>
  <c r="F27" i="28" a="1"/>
  <c r="F27" i="28"/>
  <c r="G27" i="28" a="1"/>
  <c r="G27" i="28"/>
  <c r="H27" i="28" a="1"/>
  <c r="H27" i="28"/>
  <c r="F28" i="28" a="1"/>
  <c r="F28" i="28" s="1"/>
  <c r="G28" i="28" a="1"/>
  <c r="G28" i="28" s="1"/>
  <c r="H28" i="28" a="1"/>
  <c r="H28" i="28" s="1"/>
  <c r="F29" i="28" a="1"/>
  <c r="F29" i="28"/>
  <c r="G29" i="28" a="1"/>
  <c r="G29" i="28"/>
  <c r="H29" i="28" a="1"/>
  <c r="H29" i="28"/>
  <c r="F30" i="28" a="1"/>
  <c r="F30" i="28"/>
  <c r="G30" i="28" a="1"/>
  <c r="G30" i="28"/>
  <c r="H30" i="28" a="1"/>
  <c r="H30" i="28"/>
  <c r="F31" i="28" a="1"/>
  <c r="F31" i="28"/>
  <c r="G31" i="28" a="1"/>
  <c r="G31" i="28"/>
  <c r="H31" i="28" a="1"/>
  <c r="H31" i="28"/>
  <c r="F32" i="28" a="1"/>
  <c r="F32" i="28" s="1"/>
  <c r="G32" i="28" a="1"/>
  <c r="G32" i="28" s="1"/>
  <c r="H32" i="28" a="1"/>
  <c r="H32" i="28" s="1"/>
  <c r="F33" i="28" a="1"/>
  <c r="F33" i="28"/>
  <c r="G33" i="28" a="1"/>
  <c r="G33" i="28"/>
  <c r="H33" i="28" a="1"/>
  <c r="H33" i="28"/>
  <c r="F34" i="28" a="1"/>
  <c r="F34" i="28"/>
  <c r="G34" i="28" a="1"/>
  <c r="G34" i="28"/>
  <c r="H34" i="28" a="1"/>
  <c r="H34" i="28"/>
  <c r="F35" i="28" a="1"/>
  <c r="F35" i="28"/>
  <c r="G35" i="28" a="1"/>
  <c r="G35" i="28"/>
  <c r="H35" i="28" a="1"/>
  <c r="H35" i="28"/>
  <c r="F36" i="28" a="1"/>
  <c r="F36" i="28" s="1"/>
  <c r="G36" i="28" a="1"/>
  <c r="G36" i="28" s="1"/>
  <c r="H36" i="28" a="1"/>
  <c r="H36" i="28" s="1"/>
  <c r="F37" i="28" a="1"/>
  <c r="F37" i="28"/>
  <c r="G37" i="28" a="1"/>
  <c r="G37" i="28"/>
  <c r="H37" i="28" a="1"/>
  <c r="H37" i="28"/>
  <c r="F38" i="28" a="1"/>
  <c r="F38" i="28"/>
  <c r="G38" i="28" a="1"/>
  <c r="G38" i="28"/>
  <c r="H38" i="28" a="1"/>
  <c r="H38" i="28"/>
  <c r="F39" i="28" a="1"/>
  <c r="F39" i="28"/>
  <c r="G39" i="28" a="1"/>
  <c r="G39" i="28"/>
  <c r="H39" i="28" a="1"/>
  <c r="H39" i="28"/>
  <c r="F40" i="28" a="1"/>
  <c r="F40" i="28" s="1"/>
  <c r="G40" i="28" a="1"/>
  <c r="G40" i="28" s="1"/>
  <c r="H40" i="28" a="1"/>
  <c r="H40" i="28" s="1"/>
  <c r="F41" i="28" a="1"/>
  <c r="F41" i="28"/>
  <c r="G41" i="28" a="1"/>
  <c r="G41" i="28"/>
  <c r="H41" i="28" a="1"/>
  <c r="H41" i="28"/>
  <c r="F42" i="28" a="1"/>
  <c r="F42" i="28"/>
  <c r="G42" i="28" a="1"/>
  <c r="G42" i="28"/>
  <c r="H42" i="28" a="1"/>
  <c r="H42" i="28"/>
  <c r="F43" i="28" a="1"/>
  <c r="F43" i="28"/>
  <c r="G43" i="28" a="1"/>
  <c r="G43" i="28"/>
  <c r="H43" i="28" a="1"/>
  <c r="H43" i="28"/>
  <c r="F44" i="28" a="1"/>
  <c r="F44" i="28" s="1"/>
  <c r="G44" i="28" a="1"/>
  <c r="G44" i="28" s="1"/>
  <c r="H44" i="28" a="1"/>
  <c r="H44" i="28" s="1"/>
  <c r="F45" i="28" a="1"/>
  <c r="F45" i="28"/>
  <c r="G45" i="28" a="1"/>
  <c r="G45" i="28"/>
  <c r="H45" i="28" a="1"/>
  <c r="H45" i="28"/>
  <c r="F46" i="28" a="1"/>
  <c r="F46" i="28"/>
  <c r="G46" i="28" a="1"/>
  <c r="G46" i="28"/>
  <c r="H46" i="28" a="1"/>
  <c r="H46" i="28"/>
  <c r="F47" i="28" a="1"/>
  <c r="F47" i="28"/>
  <c r="G47" i="28" a="1"/>
  <c r="G47" i="28"/>
  <c r="H47" i="28" a="1"/>
  <c r="H47" i="28"/>
  <c r="F48" i="28" a="1"/>
  <c r="F48" i="28" s="1"/>
  <c r="G48" i="28" a="1"/>
  <c r="G48" i="28" s="1"/>
  <c r="H48" i="28" a="1"/>
  <c r="H48" i="28" s="1"/>
  <c r="F49" i="28" a="1"/>
  <c r="F49" i="28"/>
  <c r="G49" i="28" a="1"/>
  <c r="G49" i="28"/>
  <c r="H49" i="28" a="1"/>
  <c r="H49" i="28"/>
  <c r="F50" i="28" a="1"/>
  <c r="F50" i="28"/>
  <c r="G50" i="28" a="1"/>
  <c r="G50" i="28"/>
  <c r="H50" i="28" a="1"/>
  <c r="H50" i="28"/>
  <c r="F51" i="28" a="1"/>
  <c r="F51" i="28"/>
  <c r="G51" i="28" a="1"/>
  <c r="G51" i="28"/>
  <c r="H51" i="28" a="1"/>
  <c r="H51" i="28"/>
  <c r="F52" i="28" a="1"/>
  <c r="F52" i="28" s="1"/>
  <c r="G52" i="28" a="1"/>
  <c r="G52" i="28" s="1"/>
  <c r="H52" i="28" a="1"/>
  <c r="H52" i="28" s="1"/>
  <c r="F53" i="28" a="1"/>
  <c r="F53" i="28"/>
  <c r="G53" i="28" a="1"/>
  <c r="G53" i="28"/>
  <c r="H53" i="28" a="1"/>
  <c r="H53" i="28"/>
  <c r="F54" i="28" a="1"/>
  <c r="F54" i="28"/>
  <c r="G54" i="28" a="1"/>
  <c r="G54" i="28"/>
  <c r="H54" i="28" a="1"/>
  <c r="H54" i="28"/>
  <c r="F55" i="28" a="1"/>
  <c r="F55" i="28"/>
  <c r="G55" i="28" a="1"/>
  <c r="G55" i="28"/>
  <c r="H55" i="28" a="1"/>
  <c r="H55" i="28"/>
  <c r="F56" i="28" a="1"/>
  <c r="F56" i="28" s="1"/>
  <c r="G56" i="28" a="1"/>
  <c r="G56" i="28" s="1"/>
  <c r="H56" i="28" a="1"/>
  <c r="H56" i="28" s="1"/>
  <c r="F57" i="28" a="1"/>
  <c r="F57" i="28"/>
  <c r="G57" i="28" a="1"/>
  <c r="G57" i="28"/>
  <c r="H57" i="28" a="1"/>
  <c r="H57" i="28"/>
  <c r="F58" i="28" a="1"/>
  <c r="F58" i="28"/>
  <c r="G58" i="28" a="1"/>
  <c r="G58" i="28"/>
  <c r="H58" i="28" a="1"/>
  <c r="H58" i="28"/>
  <c r="F59" i="28" a="1"/>
  <c r="F59" i="28"/>
  <c r="G59" i="28" a="1"/>
  <c r="G59" i="28"/>
  <c r="H59" i="28" a="1"/>
  <c r="H59" i="28"/>
  <c r="F60" i="28" a="1"/>
  <c r="F60" i="28" s="1"/>
  <c r="G60" i="28" a="1"/>
  <c r="G60" i="28" s="1"/>
  <c r="H60" i="28" a="1"/>
  <c r="H60" i="28" s="1"/>
  <c r="F61" i="28" a="1"/>
  <c r="F61" i="28"/>
  <c r="G61" i="28" a="1"/>
  <c r="G61" i="28"/>
  <c r="H61" i="28" a="1"/>
  <c r="H61" i="28"/>
  <c r="F62" i="28" a="1"/>
  <c r="F62" i="28"/>
  <c r="G62" i="28" a="1"/>
  <c r="G62" i="28"/>
  <c r="H62" i="28" a="1"/>
  <c r="H62" i="28"/>
  <c r="F63" i="28" a="1"/>
  <c r="F63" i="28"/>
  <c r="G63" i="28" a="1"/>
  <c r="G63" i="28"/>
  <c r="H63" i="28" a="1"/>
  <c r="H63" i="28"/>
  <c r="F64" i="28" a="1"/>
  <c r="F64" i="28" s="1"/>
  <c r="G64" i="28" a="1"/>
  <c r="G64" i="28" s="1"/>
  <c r="H64" i="28" a="1"/>
  <c r="H64" i="28" s="1"/>
  <c r="F65" i="28" a="1"/>
  <c r="F65" i="28"/>
  <c r="G65" i="28" a="1"/>
  <c r="G65" i="28"/>
  <c r="H65" i="28" a="1"/>
  <c r="H65" i="28"/>
  <c r="F66" i="28" a="1"/>
  <c r="F66" i="28"/>
  <c r="G66" i="28" a="1"/>
  <c r="G66" i="28"/>
  <c r="H66" i="28" a="1"/>
  <c r="H66" i="28"/>
  <c r="F67" i="28" a="1"/>
  <c r="F67" i="28"/>
  <c r="G67" i="28" a="1"/>
  <c r="G67" i="28"/>
  <c r="H67" i="28" a="1"/>
  <c r="H67" i="28"/>
  <c r="F68" i="28" a="1"/>
  <c r="F68" i="28" s="1"/>
  <c r="G68" i="28" a="1"/>
  <c r="G68" i="28" s="1"/>
  <c r="H68" i="28" a="1"/>
  <c r="H68" i="28" s="1"/>
  <c r="F69" i="28" a="1"/>
  <c r="F69" i="28"/>
  <c r="G69" i="28" a="1"/>
  <c r="G69" i="28"/>
  <c r="H69" i="28" a="1"/>
  <c r="H69" i="28"/>
  <c r="F70" i="28" a="1"/>
  <c r="F70" i="28"/>
  <c r="G70" i="28" a="1"/>
  <c r="G70" i="28"/>
  <c r="H70" i="28" a="1"/>
  <c r="H70" i="28"/>
  <c r="F71" i="28" a="1"/>
  <c r="F71" i="28"/>
  <c r="G71" i="28" a="1"/>
  <c r="G71" i="28"/>
  <c r="H71" i="28" a="1"/>
  <c r="H71" i="28"/>
  <c r="F72" i="28" a="1"/>
  <c r="F72" i="28" s="1"/>
  <c r="G72" i="28" a="1"/>
  <c r="G72" i="28" s="1"/>
  <c r="H72" i="28" a="1"/>
  <c r="H72" i="28" s="1"/>
  <c r="F73" i="28" a="1"/>
  <c r="F73" i="28"/>
  <c r="G73" i="28" a="1"/>
  <c r="G73" i="28"/>
  <c r="H73" i="28" a="1"/>
  <c r="H73" i="28"/>
  <c r="F74" i="28" a="1"/>
  <c r="F74" i="28"/>
  <c r="G74" i="28" a="1"/>
  <c r="G74" i="28"/>
  <c r="H74" i="28" a="1"/>
  <c r="H74" i="28"/>
  <c r="F75" i="28" a="1"/>
  <c r="F75" i="28"/>
  <c r="G75" i="28" a="1"/>
  <c r="G75" i="28"/>
  <c r="H75" i="28" a="1"/>
  <c r="H75" i="28"/>
  <c r="F76" i="28" a="1"/>
  <c r="F76" i="28" s="1"/>
  <c r="G76" i="28" a="1"/>
  <c r="G76" i="28" s="1"/>
  <c r="H76" i="28" a="1"/>
  <c r="H76" i="28" s="1"/>
  <c r="F77" i="28" a="1"/>
  <c r="F77" i="28"/>
  <c r="G77" i="28" a="1"/>
  <c r="G77" i="28"/>
  <c r="H77" i="28" a="1"/>
  <c r="H77" i="28"/>
  <c r="F78" i="28" a="1"/>
  <c r="F78" i="28"/>
  <c r="G78" i="28" a="1"/>
  <c r="G78" i="28"/>
  <c r="H78" i="28" a="1"/>
  <c r="H78" i="28"/>
  <c r="F79" i="28" a="1"/>
  <c r="F79" i="28"/>
  <c r="G79" i="28" a="1"/>
  <c r="G79" i="28"/>
  <c r="H79" i="28" a="1"/>
  <c r="H79" i="28"/>
  <c r="F80" i="28" a="1"/>
  <c r="F80" i="28" s="1"/>
  <c r="G80" i="28" a="1"/>
  <c r="G80" i="28" s="1"/>
  <c r="H80" i="28" a="1"/>
  <c r="H80" i="28" s="1"/>
  <c r="F81" i="28" a="1"/>
  <c r="F81" i="28"/>
  <c r="G81" i="28" a="1"/>
  <c r="G81" i="28"/>
  <c r="H81" i="28" a="1"/>
  <c r="H81" i="28"/>
  <c r="F82" i="28" a="1"/>
  <c r="F82" i="28"/>
  <c r="G82" i="28" a="1"/>
  <c r="G82" i="28"/>
  <c r="H82" i="28" a="1"/>
  <c r="H82" i="28"/>
  <c r="F83" i="28" a="1"/>
  <c r="F83" i="28"/>
  <c r="G83" i="28" a="1"/>
  <c r="G83" i="28"/>
  <c r="H83" i="28" a="1"/>
  <c r="H83" i="28"/>
  <c r="F84" i="28" a="1"/>
  <c r="F84" i="28" s="1"/>
  <c r="G84" i="28" a="1"/>
  <c r="G84" i="28" s="1"/>
  <c r="H84" i="28" a="1"/>
  <c r="H84" i="28" s="1"/>
  <c r="F85" i="28" a="1"/>
  <c r="F85" i="28"/>
  <c r="G85" i="28" a="1"/>
  <c r="G85" i="28"/>
  <c r="H85" i="28" a="1"/>
  <c r="H85" i="28"/>
  <c r="F86" i="28" a="1"/>
  <c r="F86" i="28"/>
  <c r="G86" i="28" a="1"/>
  <c r="G86" i="28"/>
  <c r="H86" i="28" a="1"/>
  <c r="H86" i="28"/>
  <c r="F87" i="28" a="1"/>
  <c r="F87" i="28"/>
  <c r="G87" i="28" a="1"/>
  <c r="G87" i="28"/>
  <c r="H87" i="28" a="1"/>
  <c r="H87" i="28"/>
  <c r="F88" i="28" a="1"/>
  <c r="F88" i="28" s="1"/>
  <c r="G88" i="28" a="1"/>
  <c r="G88" i="28" s="1"/>
  <c r="H88" i="28" a="1"/>
  <c r="H88" i="28" s="1"/>
  <c r="F89" i="28" a="1"/>
  <c r="F89" i="28"/>
  <c r="G89" i="28" a="1"/>
  <c r="G89" i="28"/>
  <c r="H89" i="28" a="1"/>
  <c r="H89" i="28"/>
  <c r="F90" i="28" a="1"/>
  <c r="F90" i="28"/>
  <c r="G90" i="28" a="1"/>
  <c r="G90" i="28"/>
  <c r="H90" i="28" a="1"/>
  <c r="H90" i="28"/>
  <c r="F91" i="28" a="1"/>
  <c r="F91" i="28"/>
  <c r="G91" i="28" a="1"/>
  <c r="G91" i="28"/>
  <c r="H91" i="28" a="1"/>
  <c r="H91" i="28"/>
  <c r="F92" i="28" a="1"/>
  <c r="F92" i="28" s="1"/>
  <c r="G92" i="28" a="1"/>
  <c r="G92" i="28" s="1"/>
  <c r="H92" i="28" a="1"/>
  <c r="H92" i="28" s="1"/>
  <c r="F93" i="28" a="1"/>
  <c r="F93" i="28"/>
  <c r="G93" i="28" a="1"/>
  <c r="G93" i="28"/>
  <c r="H93" i="28" a="1"/>
  <c r="H93" i="28"/>
  <c r="F94" i="28" a="1"/>
  <c r="F94" i="28"/>
  <c r="G94" i="28" a="1"/>
  <c r="G94" i="28"/>
  <c r="H94" i="28" a="1"/>
  <c r="H94" i="28"/>
  <c r="F95" i="28" a="1"/>
  <c r="F95" i="28"/>
  <c r="G95" i="28" a="1"/>
  <c r="G95" i="28"/>
  <c r="H95" i="28" a="1"/>
  <c r="H95" i="28"/>
  <c r="F96" i="28" a="1"/>
  <c r="F96" i="28" s="1"/>
  <c r="G96" i="28" a="1"/>
  <c r="G96" i="28" s="1"/>
  <c r="H96" i="28" a="1"/>
  <c r="H96" i="28" s="1"/>
  <c r="F97" i="28" a="1"/>
  <c r="F97" i="28"/>
  <c r="G97" i="28" a="1"/>
  <c r="G97" i="28"/>
  <c r="H97" i="28" a="1"/>
  <c r="H97" i="28"/>
  <c r="F98" i="28" a="1"/>
  <c r="F98" i="28"/>
  <c r="G98" i="28" a="1"/>
  <c r="G98" i="28"/>
  <c r="H98" i="28" a="1"/>
  <c r="H98" i="28"/>
  <c r="F99" i="28" a="1"/>
  <c r="F99" i="28"/>
  <c r="G99" i="28" a="1"/>
  <c r="G99" i="28"/>
  <c r="H99" i="28" a="1"/>
  <c r="H99" i="28"/>
  <c r="F100" i="28" a="1"/>
  <c r="F100" i="28" s="1"/>
  <c r="G100" i="28" a="1"/>
  <c r="G100" i="28" s="1"/>
  <c r="H100" i="28" a="1"/>
  <c r="H100" i="28" s="1"/>
  <c r="F101" i="28" a="1"/>
  <c r="F101" i="28"/>
  <c r="G101" i="28" a="1"/>
  <c r="G101" i="28"/>
  <c r="H101" i="28" a="1"/>
  <c r="H101" i="28"/>
  <c r="F102" i="28" a="1"/>
  <c r="F102" i="28"/>
  <c r="G102" i="28" a="1"/>
  <c r="G102" i="28"/>
  <c r="H102" i="28" a="1"/>
  <c r="H102" i="28"/>
  <c r="F103" i="28" a="1"/>
  <c r="F103" i="28"/>
  <c r="G103" i="28" a="1"/>
  <c r="G103" i="28"/>
  <c r="H103" i="28" a="1"/>
  <c r="H103" i="28"/>
  <c r="F104" i="28" a="1"/>
  <c r="F104" i="28" s="1"/>
  <c r="G104" i="28" a="1"/>
  <c r="G104" i="28" s="1"/>
  <c r="H104" i="28" a="1"/>
  <c r="H104" i="28" s="1"/>
  <c r="F105" i="28" a="1"/>
  <c r="F105" i="28"/>
  <c r="G105" i="28" a="1"/>
  <c r="G105" i="28"/>
  <c r="H105" i="28" a="1"/>
  <c r="H105" i="28"/>
  <c r="F106" i="28" a="1"/>
  <c r="F106" i="28"/>
  <c r="G106" i="28" a="1"/>
  <c r="G106" i="28"/>
  <c r="H106" i="28" a="1"/>
  <c r="H106" i="28"/>
  <c r="F107" i="28" a="1"/>
  <c r="F107" i="28"/>
  <c r="G107" i="28" a="1"/>
  <c r="G107" i="28"/>
  <c r="H107" i="28" a="1"/>
  <c r="H107" i="28"/>
  <c r="F108" i="28" a="1"/>
  <c r="F108" i="28" s="1"/>
  <c r="G108" i="28" a="1"/>
  <c r="G108" i="28" s="1"/>
  <c r="H108" i="28" a="1"/>
  <c r="H108" i="28" s="1"/>
  <c r="F109" i="28" a="1"/>
  <c r="F109" i="28"/>
  <c r="G109" i="28" a="1"/>
  <c r="G109" i="28"/>
  <c r="H109" i="28" a="1"/>
  <c r="H109" i="28"/>
  <c r="F110" i="28" a="1"/>
  <c r="F110" i="28"/>
  <c r="G110" i="28" a="1"/>
  <c r="G110" i="28"/>
  <c r="H110" i="28" a="1"/>
  <c r="H110" i="28"/>
  <c r="F111" i="28" a="1"/>
  <c r="F111" i="28"/>
  <c r="G111" i="28" a="1"/>
  <c r="G111" i="28"/>
  <c r="H111" i="28" a="1"/>
  <c r="H111" i="28"/>
  <c r="F112" i="28" a="1"/>
  <c r="F112" i="28" s="1"/>
  <c r="G112" i="28" a="1"/>
  <c r="G112" i="28" s="1"/>
  <c r="H112" i="28" a="1"/>
  <c r="H112" i="28" s="1"/>
  <c r="F113" i="28" a="1"/>
  <c r="F113" i="28"/>
  <c r="G113" i="28" a="1"/>
  <c r="G113" i="28"/>
  <c r="H113" i="28" a="1"/>
  <c r="H113" i="28"/>
  <c r="F114" i="28" a="1"/>
  <c r="F114" i="28"/>
  <c r="G114" i="28" a="1"/>
  <c r="G114" i="28"/>
  <c r="H114" i="28" a="1"/>
  <c r="H114" i="28"/>
  <c r="F115" i="28" a="1"/>
  <c r="F115" i="28"/>
  <c r="G115" i="28" a="1"/>
  <c r="G115" i="28"/>
  <c r="H115" i="28" a="1"/>
  <c r="H115" i="28"/>
  <c r="F116" i="28" a="1"/>
  <c r="F116" i="28" s="1"/>
  <c r="G116" i="28" a="1"/>
  <c r="G116" i="28" s="1"/>
  <c r="H116" i="28" a="1"/>
  <c r="H116" i="28" s="1"/>
  <c r="F117" i="28" a="1"/>
  <c r="F117" i="28"/>
  <c r="G117" i="28" a="1"/>
  <c r="G117" i="28"/>
  <c r="H117" i="28" a="1"/>
  <c r="H117" i="28"/>
  <c r="F118" i="28" a="1"/>
  <c r="F118" i="28"/>
  <c r="G118" i="28" a="1"/>
  <c r="G118" i="28"/>
  <c r="H118" i="28" a="1"/>
  <c r="H118" i="28"/>
  <c r="H3" i="28" a="1"/>
  <c r="H3" i="28"/>
  <c r="G3" i="28" a="1"/>
  <c r="G3" i="28"/>
  <c r="F3" i="28" a="1"/>
  <c r="F3" i="28" s="1"/>
  <c r="C4" i="28" a="1"/>
  <c r="C4" i="28"/>
  <c r="D4" i="28" a="1"/>
  <c r="D4" i="28" s="1"/>
  <c r="E4" i="28" a="1"/>
  <c r="E4" i="28" s="1"/>
  <c r="C5" i="28" a="1"/>
  <c r="C5" i="28"/>
  <c r="D5" i="28" a="1"/>
  <c r="D5" i="28"/>
  <c r="E5" i="28" a="1"/>
  <c r="E5" i="28" s="1"/>
  <c r="C6" i="28" a="1"/>
  <c r="C6" i="28"/>
  <c r="D6" i="28" a="1"/>
  <c r="D6" i="28"/>
  <c r="E6" i="28" a="1"/>
  <c r="E6" i="28"/>
  <c r="C7" i="28" a="1"/>
  <c r="C7" i="28"/>
  <c r="D7" i="28" a="1"/>
  <c r="D7" i="28"/>
  <c r="E7" i="28" a="1"/>
  <c r="E7" i="28"/>
  <c r="C8" i="28" a="1"/>
  <c r="C8" i="28"/>
  <c r="D8" i="28" a="1"/>
  <c r="D8" i="28" s="1"/>
  <c r="E8" i="28" a="1"/>
  <c r="E8" i="28" s="1"/>
  <c r="C9" i="28" a="1"/>
  <c r="C9" i="28" s="1"/>
  <c r="D9" i="28" a="1"/>
  <c r="D9" i="28"/>
  <c r="E9" i="28" a="1"/>
  <c r="E9" i="28" s="1"/>
  <c r="C10" i="28" a="1"/>
  <c r="C10" i="28"/>
  <c r="D10" i="28" a="1"/>
  <c r="D10" i="28"/>
  <c r="E10" i="28" a="1"/>
  <c r="E10" i="28" s="1"/>
  <c r="C11" i="28" a="1"/>
  <c r="C11" i="28"/>
  <c r="D11" i="28" a="1"/>
  <c r="D11" i="28"/>
  <c r="E11" i="28" a="1"/>
  <c r="E11" i="28"/>
  <c r="C12" i="28" a="1"/>
  <c r="C12" i="28"/>
  <c r="D12" i="28" a="1"/>
  <c r="D12" i="28" s="1"/>
  <c r="E12" i="28" a="1"/>
  <c r="E12" i="28" s="1"/>
  <c r="C13" i="28" a="1"/>
  <c r="C13" i="28"/>
  <c r="D13" i="28" a="1"/>
  <c r="D13" i="28"/>
  <c r="E13" i="28" a="1"/>
  <c r="E13" i="28" s="1"/>
  <c r="C14" i="28" a="1"/>
  <c r="C14" i="28"/>
  <c r="D14" i="28" a="1"/>
  <c r="D14" i="28" s="1"/>
  <c r="E14" i="28" a="1"/>
  <c r="E14" i="28"/>
  <c r="C15" i="28" a="1"/>
  <c r="C15" i="28"/>
  <c r="D15" i="28" a="1"/>
  <c r="D15" i="28"/>
  <c r="E15" i="28" a="1"/>
  <c r="E15" i="28"/>
  <c r="C16" i="28" a="1"/>
  <c r="C16" i="28"/>
  <c r="D16" i="28" a="1"/>
  <c r="D16" i="28" s="1"/>
  <c r="E16" i="28" a="1"/>
  <c r="E16" i="28" s="1"/>
  <c r="C17" i="28" a="1"/>
  <c r="C17" i="28"/>
  <c r="D17" i="28" a="1"/>
  <c r="D17" i="28"/>
  <c r="E17" i="28" a="1"/>
  <c r="E17" i="28" s="1"/>
  <c r="C18" i="28" a="1"/>
  <c r="C18" i="28"/>
  <c r="D18" i="28" a="1"/>
  <c r="D18" i="28" s="1"/>
  <c r="E18" i="28" a="1"/>
  <c r="E18" i="28"/>
  <c r="C19" i="28" a="1"/>
  <c r="C19" i="28"/>
  <c r="D19" i="28" a="1"/>
  <c r="D19" i="28"/>
  <c r="E19" i="28" a="1"/>
  <c r="E19" i="28" s="1"/>
  <c r="C20" i="28" a="1"/>
  <c r="C20" i="28"/>
  <c r="D20" i="28" a="1"/>
  <c r="D20" i="28" s="1"/>
  <c r="E20" i="28" a="1"/>
  <c r="E20" i="28" s="1"/>
  <c r="C21" i="28" a="1"/>
  <c r="C21" i="28"/>
  <c r="D21" i="28" a="1"/>
  <c r="D21" i="28"/>
  <c r="E21" i="28" a="1"/>
  <c r="E21" i="28" s="1"/>
  <c r="C22" i="28" a="1"/>
  <c r="C22" i="28"/>
  <c r="D22" i="28" a="1"/>
  <c r="D22" i="28" s="1"/>
  <c r="E22" i="28" a="1"/>
  <c r="E22" i="28" s="1"/>
  <c r="C23" i="28" a="1"/>
  <c r="C23" i="28"/>
  <c r="D23" i="28" a="1"/>
  <c r="D23" i="28" s="1"/>
  <c r="E23" i="28" a="1"/>
  <c r="E23" i="28"/>
  <c r="C24" i="28" a="1"/>
  <c r="C24" i="28"/>
  <c r="D24" i="28" a="1"/>
  <c r="D24" i="28" s="1"/>
  <c r="E24" i="28" a="1"/>
  <c r="E24" i="28" s="1"/>
  <c r="C25" i="28" a="1"/>
  <c r="C25" i="28"/>
  <c r="D25" i="28" a="1"/>
  <c r="D25" i="28"/>
  <c r="E25" i="28" a="1"/>
  <c r="E25" i="28" s="1"/>
  <c r="C26" i="28" a="1"/>
  <c r="C26" i="28"/>
  <c r="D26" i="28" a="1"/>
  <c r="D26" i="28"/>
  <c r="E26" i="28" a="1"/>
  <c r="E26" i="28"/>
  <c r="C27" i="28" a="1"/>
  <c r="C27" i="28"/>
  <c r="D27" i="28" a="1"/>
  <c r="D27" i="28" s="1"/>
  <c r="E27" i="28" a="1"/>
  <c r="E27" i="28"/>
  <c r="C28" i="28" a="1"/>
  <c r="C28" i="28"/>
  <c r="D28" i="28" a="1"/>
  <c r="D28" i="28" s="1"/>
  <c r="E28" i="28" a="1"/>
  <c r="E28" i="28" s="1"/>
  <c r="C29" i="28" a="1"/>
  <c r="C29" i="28" s="1"/>
  <c r="D29" i="28" a="1"/>
  <c r="D29" i="28"/>
  <c r="E29" i="28" a="1"/>
  <c r="E29" i="28" s="1"/>
  <c r="C30" i="28" a="1"/>
  <c r="C30" i="28"/>
  <c r="D30" i="28" a="1"/>
  <c r="D30" i="28"/>
  <c r="E30" i="28" a="1"/>
  <c r="E30" i="28"/>
  <c r="C31" i="28" a="1"/>
  <c r="C31" i="28"/>
  <c r="D31" i="28" a="1"/>
  <c r="D31" i="28" s="1"/>
  <c r="E31" i="28" a="1"/>
  <c r="E31" i="28" s="1"/>
  <c r="C32" i="28" a="1"/>
  <c r="C32" i="28"/>
  <c r="D32" i="28" a="1"/>
  <c r="D32" i="28" s="1"/>
  <c r="E32" i="28" a="1"/>
  <c r="E32" i="28" s="1"/>
  <c r="C33" i="28" a="1"/>
  <c r="C33" i="28"/>
  <c r="D33" i="28" a="1"/>
  <c r="D33" i="28"/>
  <c r="E33" i="28" a="1"/>
  <c r="E33" i="28" s="1"/>
  <c r="C34" i="28" a="1"/>
  <c r="C34" i="28"/>
  <c r="D34" i="28" a="1"/>
  <c r="D34" i="28"/>
  <c r="E34" i="28" a="1"/>
  <c r="E34" i="28"/>
  <c r="C35" i="28" a="1"/>
  <c r="C35" i="28"/>
  <c r="D35" i="28" a="1"/>
  <c r="D35" i="28" s="1"/>
  <c r="E35" i="28" a="1"/>
  <c r="E35" i="28"/>
  <c r="C36" i="28" a="1"/>
  <c r="C36" i="28" s="1"/>
  <c r="D36" i="28" a="1"/>
  <c r="D36" i="28" s="1"/>
  <c r="E36" i="28" a="1"/>
  <c r="E36" i="28" s="1"/>
  <c r="C37" i="28" a="1"/>
  <c r="C37" i="28"/>
  <c r="D37" i="28" a="1"/>
  <c r="D37" i="28" s="1"/>
  <c r="E37" i="28" a="1"/>
  <c r="E37" i="28" s="1"/>
  <c r="C38" i="28" a="1"/>
  <c r="C38" i="28"/>
  <c r="D38" i="28" a="1"/>
  <c r="D38" i="28" s="1"/>
  <c r="E38" i="28" a="1"/>
  <c r="E38" i="28"/>
  <c r="C39" i="28" a="1"/>
  <c r="C39" i="28"/>
  <c r="D39" i="28" a="1"/>
  <c r="D39" i="28" s="1"/>
  <c r="E39" i="28" a="1"/>
  <c r="E39" i="28"/>
  <c r="C40" i="28" a="1"/>
  <c r="C40" i="28"/>
  <c r="D40" i="28" a="1"/>
  <c r="D40" i="28" s="1"/>
  <c r="E40" i="28" a="1"/>
  <c r="E40" i="28" s="1"/>
  <c r="C41" i="28" a="1"/>
  <c r="C41" i="28" s="1"/>
  <c r="D41" i="28" a="1"/>
  <c r="D41" i="28" s="1"/>
  <c r="E41" i="28" a="1"/>
  <c r="E41" i="28" s="1"/>
  <c r="C42" i="28" a="1"/>
  <c r="C42" i="28"/>
  <c r="D42" i="28" a="1"/>
  <c r="D42" i="28"/>
  <c r="E42" i="28" a="1"/>
  <c r="E42" i="28"/>
  <c r="C43" i="28" a="1"/>
  <c r="C43" i="28" s="1"/>
  <c r="D43" i="28" a="1"/>
  <c r="D43" i="28" s="1"/>
  <c r="E43" i="28" a="1"/>
  <c r="E43" i="28"/>
  <c r="C44" i="28" a="1"/>
  <c r="C44" i="28"/>
  <c r="D44" i="28" a="1"/>
  <c r="D44" i="28" s="1"/>
  <c r="E44" i="28" a="1"/>
  <c r="E44" i="28" s="1"/>
  <c r="C45" i="28" a="1"/>
  <c r="C45" i="28"/>
  <c r="D45" i="28" a="1"/>
  <c r="D45" i="28"/>
  <c r="E45" i="28" a="1"/>
  <c r="E45" i="28" s="1"/>
  <c r="C46" i="28" a="1"/>
  <c r="C46" i="28"/>
  <c r="D46" i="28" a="1"/>
  <c r="D46" i="28"/>
  <c r="E46" i="28" a="1"/>
  <c r="E46" i="28"/>
  <c r="C47" i="28" a="1"/>
  <c r="C47" i="28"/>
  <c r="D47" i="28" a="1"/>
  <c r="D47" i="28" s="1"/>
  <c r="E47" i="28" a="1"/>
  <c r="E47" i="28"/>
  <c r="C48" i="28" a="1"/>
  <c r="C48" i="28"/>
  <c r="D48" i="28" a="1"/>
  <c r="D48" i="28" s="1"/>
  <c r="E48" i="28" a="1"/>
  <c r="E48" i="28" s="1"/>
  <c r="C49" i="28" a="1"/>
  <c r="C49" i="28"/>
  <c r="D49" i="28" a="1"/>
  <c r="D49" i="28"/>
  <c r="E49" i="28" a="1"/>
  <c r="E49" i="28" s="1"/>
  <c r="C50" i="28" a="1"/>
  <c r="C50" i="28"/>
  <c r="D50" i="28" a="1"/>
  <c r="D50" i="28"/>
  <c r="E50" i="28" a="1"/>
  <c r="E50" i="28"/>
  <c r="C51" i="28" a="1"/>
  <c r="C51" i="28" s="1"/>
  <c r="D51" i="28" a="1"/>
  <c r="D51" i="28" s="1"/>
  <c r="E51" i="28" a="1"/>
  <c r="E51" i="28" s="1"/>
  <c r="C52" i="28" a="1"/>
  <c r="C52" i="28"/>
  <c r="D52" i="28" a="1"/>
  <c r="D52" i="28" s="1"/>
  <c r="E52" i="28" a="1"/>
  <c r="E52" i="28" s="1"/>
  <c r="C53" i="28" a="1"/>
  <c r="C53" i="28"/>
  <c r="D53" i="28" a="1"/>
  <c r="D53" i="28"/>
  <c r="E53" i="28" a="1"/>
  <c r="E53" i="28" s="1"/>
  <c r="C54" i="28" a="1"/>
  <c r="C54" i="28"/>
  <c r="D54" i="28" a="1"/>
  <c r="D54" i="28"/>
  <c r="E54" i="28" a="1"/>
  <c r="E54" i="28"/>
  <c r="C55" i="28" a="1"/>
  <c r="C55" i="28"/>
  <c r="D55" i="28" a="1"/>
  <c r="D55" i="28"/>
  <c r="E55" i="28" a="1"/>
  <c r="E55" i="28" s="1"/>
  <c r="C56" i="28" a="1"/>
  <c r="C56" i="28"/>
  <c r="D56" i="28" a="1"/>
  <c r="D56" i="28" s="1"/>
  <c r="E56" i="28" a="1"/>
  <c r="E56" i="28" s="1"/>
  <c r="C57" i="28" a="1"/>
  <c r="C57" i="28"/>
  <c r="D57" i="28" a="1"/>
  <c r="D57" i="28" s="1"/>
  <c r="E57" i="28" a="1"/>
  <c r="E57" i="28" s="1"/>
  <c r="C58" i="28" a="1"/>
  <c r="C58" i="28"/>
  <c r="D58" i="28" a="1"/>
  <c r="D58" i="28"/>
  <c r="E58" i="28" a="1"/>
  <c r="E58" i="28"/>
  <c r="C59" i="28" a="1"/>
  <c r="C59" i="28"/>
  <c r="D59" i="28" a="1"/>
  <c r="D59" i="28"/>
  <c r="E59" i="28" a="1"/>
  <c r="E59" i="28" s="1"/>
  <c r="C60" i="28" a="1"/>
  <c r="C60" i="28" s="1"/>
  <c r="D60" i="28" a="1"/>
  <c r="D60" i="28" s="1"/>
  <c r="E60" i="28" a="1"/>
  <c r="E60" i="28" s="1"/>
  <c r="C61" i="28" a="1"/>
  <c r="C61" i="28" s="1"/>
  <c r="D61" i="28" a="1"/>
  <c r="D61" i="28"/>
  <c r="E61" i="28" a="1"/>
  <c r="E61" i="28" s="1"/>
  <c r="C62" i="28" a="1"/>
  <c r="C62" i="28" s="1"/>
  <c r="D62" i="28" a="1"/>
  <c r="D62" i="28"/>
  <c r="E62" i="28" a="1"/>
  <c r="E62" i="28"/>
  <c r="C63" i="28" a="1"/>
  <c r="C63" i="28"/>
  <c r="D63" i="28" a="1"/>
  <c r="D63" i="28"/>
  <c r="E63" i="28" a="1"/>
  <c r="E63" i="28"/>
  <c r="C64" i="28" a="1"/>
  <c r="C64" i="28"/>
  <c r="D64" i="28" a="1"/>
  <c r="D64" i="28" s="1"/>
  <c r="E64" i="28" a="1"/>
  <c r="E64" i="28" s="1"/>
  <c r="C65" i="28" a="1"/>
  <c r="C65" i="28" s="1"/>
  <c r="D65" i="28" a="1"/>
  <c r="D65" i="28"/>
  <c r="E65" i="28" a="1"/>
  <c r="E65" i="28" s="1"/>
  <c r="C66" i="28" a="1"/>
  <c r="C66" i="28"/>
  <c r="D66" i="28" a="1"/>
  <c r="D66" i="28"/>
  <c r="E66" i="28" a="1"/>
  <c r="E66" i="28"/>
  <c r="C67" i="28" a="1"/>
  <c r="C67" i="28"/>
  <c r="D67" i="28" a="1"/>
  <c r="D67" i="28"/>
  <c r="E67" i="28" a="1"/>
  <c r="E67" i="28"/>
  <c r="C68" i="28" a="1"/>
  <c r="C68" i="28"/>
  <c r="D68" i="28" a="1"/>
  <c r="D68" i="28" s="1"/>
  <c r="E68" i="28" a="1"/>
  <c r="E68" i="28" s="1"/>
  <c r="C69" i="28" a="1"/>
  <c r="C69" i="28" s="1"/>
  <c r="D69" i="28" a="1"/>
  <c r="D69" i="28" s="1"/>
  <c r="E69" i="28" a="1"/>
  <c r="E69" i="28" s="1"/>
  <c r="C70" i="28" a="1"/>
  <c r="C70" i="28"/>
  <c r="D70" i="28" a="1"/>
  <c r="D70" i="28"/>
  <c r="E70" i="28" a="1"/>
  <c r="E70" i="28"/>
  <c r="C71" i="28" a="1"/>
  <c r="C71" i="28" s="1"/>
  <c r="D71" i="28" a="1"/>
  <c r="D71" i="28"/>
  <c r="E71" i="28" a="1"/>
  <c r="E71" i="28"/>
  <c r="C72" i="28" a="1"/>
  <c r="C72" i="28"/>
  <c r="D72" i="28" a="1"/>
  <c r="D72" i="28" s="1"/>
  <c r="E72" i="28" a="1"/>
  <c r="E72" i="28" s="1"/>
  <c r="C73" i="28" a="1"/>
  <c r="C73" i="28"/>
  <c r="D73" i="28" a="1"/>
  <c r="D73" i="28"/>
  <c r="E73" i="28" a="1"/>
  <c r="E73" i="28" s="1"/>
  <c r="C74" i="28" a="1"/>
  <c r="C74" i="28" s="1"/>
  <c r="D74" i="28" a="1"/>
  <c r="D74" i="28"/>
  <c r="E74" i="28" a="1"/>
  <c r="E74" i="28" s="1"/>
  <c r="C75" i="28" a="1"/>
  <c r="C75" i="28"/>
  <c r="D75" i="28" a="1"/>
  <c r="D75" i="28"/>
  <c r="E75" i="28" a="1"/>
  <c r="E75" i="28"/>
  <c r="C76" i="28" a="1"/>
  <c r="C76" i="28"/>
  <c r="D76" i="28" a="1"/>
  <c r="D76" i="28" s="1"/>
  <c r="E76" i="28" a="1"/>
  <c r="E76" i="28" s="1"/>
  <c r="C77" i="28" a="1"/>
  <c r="C77" i="28"/>
  <c r="D77" i="28" a="1"/>
  <c r="D77" i="28"/>
  <c r="E77" i="28" a="1"/>
  <c r="E77" i="28" s="1"/>
  <c r="C78" i="28" a="1"/>
  <c r="C78" i="28"/>
  <c r="D78" i="28" a="1"/>
  <c r="D78" i="28"/>
  <c r="E78" i="28" a="1"/>
  <c r="E78" i="28" s="1"/>
  <c r="C79" i="28" a="1"/>
  <c r="C79" i="28"/>
  <c r="D79" i="28" a="1"/>
  <c r="D79" i="28"/>
  <c r="E79" i="28" a="1"/>
  <c r="E79" i="28"/>
  <c r="C80" i="28" a="1"/>
  <c r="C80" i="28" s="1"/>
  <c r="D80" i="28" a="1"/>
  <c r="D80" i="28" s="1"/>
  <c r="E80" i="28" a="1"/>
  <c r="E80" i="28" s="1"/>
  <c r="C81" i="28" a="1"/>
  <c r="C81" i="28"/>
  <c r="D81" i="28" a="1"/>
  <c r="D81" i="28"/>
  <c r="E81" i="28" a="1"/>
  <c r="E81" i="28" s="1"/>
  <c r="C82" i="28" a="1"/>
  <c r="C82" i="28"/>
  <c r="D82" i="28" a="1"/>
  <c r="D82" i="28"/>
  <c r="E82" i="28" a="1"/>
  <c r="E82" i="28" s="1"/>
  <c r="C83" i="28" a="1"/>
  <c r="C83" i="28" s="1"/>
  <c r="D83" i="28" a="1"/>
  <c r="D83" i="28"/>
  <c r="E83" i="28" a="1"/>
  <c r="E83" i="28" s="1"/>
  <c r="C84" i="28" a="1"/>
  <c r="C84" i="28"/>
  <c r="D84" i="28" a="1"/>
  <c r="D84" i="28" s="1"/>
  <c r="E84" i="28" a="1"/>
  <c r="E84" i="28" s="1"/>
  <c r="C85" i="28" a="1"/>
  <c r="C85" i="28"/>
  <c r="D85" i="28" a="1"/>
  <c r="D85" i="28"/>
  <c r="E85" i="28" a="1"/>
  <c r="E85" i="28" s="1"/>
  <c r="C86" i="28" a="1"/>
  <c r="C86" i="28"/>
  <c r="D86" i="28" a="1"/>
  <c r="D86" i="28"/>
  <c r="E86" i="28" a="1"/>
  <c r="E86" i="28"/>
  <c r="C87" i="28" a="1"/>
  <c r="C87" i="28"/>
  <c r="D87" i="28" a="1"/>
  <c r="D87" i="28"/>
  <c r="E87" i="28" a="1"/>
  <c r="E87" i="28" s="1"/>
  <c r="C88" i="28" a="1"/>
  <c r="C88" i="28"/>
  <c r="D88" i="28" a="1"/>
  <c r="D88" i="28" s="1"/>
  <c r="E88" i="28" a="1"/>
  <c r="E88" i="28" s="1"/>
  <c r="C89" i="28" a="1"/>
  <c r="C89" i="28"/>
  <c r="D89" i="28" a="1"/>
  <c r="D89" i="28" s="1"/>
  <c r="E89" i="28" a="1"/>
  <c r="E89" i="28" s="1"/>
  <c r="C90" i="28" a="1"/>
  <c r="C90" i="28"/>
  <c r="D90" i="28" a="1"/>
  <c r="D90" i="28"/>
  <c r="E90" i="28" a="1"/>
  <c r="E90" i="28"/>
  <c r="C91" i="28" a="1"/>
  <c r="C91" i="28"/>
  <c r="D91" i="28" a="1"/>
  <c r="D91" i="28"/>
  <c r="E91" i="28" a="1"/>
  <c r="E91" i="28" s="1"/>
  <c r="C92" i="28" a="1"/>
  <c r="C92" i="28" s="1"/>
  <c r="D92" i="28" a="1"/>
  <c r="D92" i="28" s="1"/>
  <c r="E92" i="28" a="1"/>
  <c r="E92" i="28" s="1"/>
  <c r="C93" i="28" a="1"/>
  <c r="C93" i="28" s="1"/>
  <c r="D93" i="28" a="1"/>
  <c r="D93" i="28"/>
  <c r="E93" i="28" a="1"/>
  <c r="E93" i="28" s="1"/>
  <c r="C94" i="28" a="1"/>
  <c r="C94" i="28" s="1"/>
  <c r="D94" i="28" a="1"/>
  <c r="D94" i="28"/>
  <c r="E94" i="28" a="1"/>
  <c r="E94" i="28"/>
  <c r="C95" i="28" a="1"/>
  <c r="C95" i="28"/>
  <c r="D95" i="28" a="1"/>
  <c r="D95" i="28"/>
  <c r="E95" i="28" a="1"/>
  <c r="E95" i="28"/>
  <c r="C96" i="28" a="1"/>
  <c r="C96" i="28"/>
  <c r="D96" i="28" a="1"/>
  <c r="D96" i="28" s="1"/>
  <c r="E96" i="28" a="1"/>
  <c r="E96" i="28" s="1"/>
  <c r="C97" i="28" a="1"/>
  <c r="C97" i="28" s="1"/>
  <c r="D97" i="28" a="1"/>
  <c r="D97" i="28"/>
  <c r="E97" i="28" a="1"/>
  <c r="E97" i="28" s="1"/>
  <c r="C98" i="28" a="1"/>
  <c r="C98" i="28"/>
  <c r="D98" i="28" a="1"/>
  <c r="D98" i="28"/>
  <c r="E98" i="28" a="1"/>
  <c r="E98" i="28"/>
  <c r="C99" i="28" a="1"/>
  <c r="C99" i="28"/>
  <c r="D99" i="28" a="1"/>
  <c r="D99" i="28"/>
  <c r="E99" i="28" a="1"/>
  <c r="E99" i="28"/>
  <c r="C100" i="28" a="1"/>
  <c r="C100" i="28"/>
  <c r="D100" i="28" a="1"/>
  <c r="D100" i="28" s="1"/>
  <c r="E100" i="28" a="1"/>
  <c r="E100" i="28" s="1"/>
  <c r="C101" i="28" a="1"/>
  <c r="C101" i="28" s="1"/>
  <c r="D101" i="28" a="1"/>
  <c r="D101" i="28" s="1"/>
  <c r="E101" i="28" a="1"/>
  <c r="E101" i="28" s="1"/>
  <c r="C102" i="28" a="1"/>
  <c r="C102" i="28"/>
  <c r="D102" i="28" a="1"/>
  <c r="D102" i="28"/>
  <c r="E102" i="28" a="1"/>
  <c r="E102" i="28"/>
  <c r="C103" i="28" a="1"/>
  <c r="C103" i="28" s="1"/>
  <c r="D103" i="28" a="1"/>
  <c r="D103" i="28"/>
  <c r="E103" i="28" a="1"/>
  <c r="E103" i="28"/>
  <c r="C104" i="28" a="1"/>
  <c r="C104" i="28"/>
  <c r="D104" i="28" a="1"/>
  <c r="D104" i="28" s="1"/>
  <c r="E104" i="28" a="1"/>
  <c r="E104" i="28" s="1"/>
  <c r="C105" i="28" a="1"/>
  <c r="C105" i="28"/>
  <c r="D105" i="28" a="1"/>
  <c r="D105" i="28"/>
  <c r="E105" i="28" a="1"/>
  <c r="E105" i="28" s="1"/>
  <c r="C106" i="28" a="1"/>
  <c r="C106" i="28" s="1"/>
  <c r="D106" i="28" a="1"/>
  <c r="D106" i="28"/>
  <c r="E106" i="28" a="1"/>
  <c r="E106" i="28" s="1"/>
  <c r="C107" i="28" a="1"/>
  <c r="C107" i="28"/>
  <c r="D107" i="28" a="1"/>
  <c r="D107" i="28"/>
  <c r="E107" i="28" a="1"/>
  <c r="E107" i="28"/>
  <c r="C108" i="28" a="1"/>
  <c r="C108" i="28"/>
  <c r="D108" i="28" a="1"/>
  <c r="D108" i="28" s="1"/>
  <c r="E108" i="28" a="1"/>
  <c r="E108" i="28" s="1"/>
  <c r="C109" i="28" a="1"/>
  <c r="C109" i="28"/>
  <c r="D109" i="28" a="1"/>
  <c r="D109" i="28"/>
  <c r="E109" i="28" a="1"/>
  <c r="E109" i="28" s="1"/>
  <c r="C110" i="28" a="1"/>
  <c r="C110" i="28"/>
  <c r="D110" i="28" a="1"/>
  <c r="D110" i="28"/>
  <c r="E110" i="28" a="1"/>
  <c r="E110" i="28"/>
  <c r="C111" i="28" a="1"/>
  <c r="C111" i="28"/>
  <c r="D111" i="28" a="1"/>
  <c r="D111" i="28"/>
  <c r="E111" i="28" a="1"/>
  <c r="E111" i="28"/>
  <c r="C112" i="28" a="1"/>
  <c r="C112" i="28" s="1"/>
  <c r="D112" i="28" a="1"/>
  <c r="D112" i="28" s="1"/>
  <c r="E112" i="28" a="1"/>
  <c r="E112" i="28" s="1"/>
  <c r="C113" i="28" a="1"/>
  <c r="C113" i="28"/>
  <c r="D113" i="28" a="1"/>
  <c r="D113" i="28"/>
  <c r="E113" i="28" a="1"/>
  <c r="E113" i="28" s="1"/>
  <c r="C114" i="28" a="1"/>
  <c r="C114" i="28"/>
  <c r="D114" i="28" a="1"/>
  <c r="D114" i="28"/>
  <c r="E114" i="28" a="1"/>
  <c r="E114" i="28" s="1"/>
  <c r="C115" i="28" a="1"/>
  <c r="C115" i="28" s="1"/>
  <c r="D115" i="28" a="1"/>
  <c r="D115" i="28"/>
  <c r="E115" i="28" a="1"/>
  <c r="E115" i="28" s="1"/>
  <c r="C116" i="28" a="1"/>
  <c r="C116" i="28"/>
  <c r="D116" i="28" a="1"/>
  <c r="D116" i="28" s="1"/>
  <c r="E116" i="28" a="1"/>
  <c r="E116" i="28" s="1"/>
  <c r="C117" i="28" a="1"/>
  <c r="C117" i="28"/>
  <c r="D117" i="28" a="1"/>
  <c r="D117" i="28"/>
  <c r="E117" i="28" a="1"/>
  <c r="E117" i="28" s="1"/>
  <c r="C118" i="28" a="1"/>
  <c r="C118" i="28"/>
  <c r="D118" i="28" a="1"/>
  <c r="D118" i="28"/>
  <c r="E118" i="28" a="1"/>
  <c r="E118" i="28"/>
  <c r="C119" i="28" a="1"/>
  <c r="C119" i="28"/>
  <c r="D119" i="28" a="1"/>
  <c r="D119" i="28"/>
  <c r="E119" i="28" a="1"/>
  <c r="E119" i="28" s="1"/>
  <c r="C120" i="28" a="1"/>
  <c r="C120" i="28"/>
  <c r="D120" i="28" a="1"/>
  <c r="D120" i="28" s="1"/>
  <c r="E120" i="28" a="1"/>
  <c r="E120" i="28" s="1"/>
  <c r="C121" i="28" a="1"/>
  <c r="C121" i="28"/>
  <c r="D121" i="28" a="1"/>
  <c r="D121" i="28" s="1"/>
  <c r="E121" i="28" a="1"/>
  <c r="E121" i="28" s="1"/>
  <c r="C122" i="28" a="1"/>
  <c r="C122" i="28"/>
  <c r="D122" i="28" a="1"/>
  <c r="D122" i="28"/>
  <c r="E122" i="28" a="1"/>
  <c r="E122" i="28"/>
  <c r="C123" i="28" a="1"/>
  <c r="C123" i="28"/>
  <c r="D123" i="28" a="1"/>
  <c r="D123" i="28"/>
  <c r="E123" i="28" a="1"/>
  <c r="E123" i="28" s="1"/>
  <c r="C124" i="28" a="1"/>
  <c r="C124" i="28" s="1"/>
  <c r="D124" i="28" a="1"/>
  <c r="D124" i="28" s="1"/>
  <c r="E124" i="28" a="1"/>
  <c r="E124" i="28" s="1"/>
  <c r="C125" i="28" a="1"/>
  <c r="C125" i="28" s="1"/>
  <c r="D125" i="28" a="1"/>
  <c r="D125" i="28"/>
  <c r="E125" i="28" a="1"/>
  <c r="E125" i="28" s="1"/>
  <c r="C126" i="28" a="1"/>
  <c r="C126" i="28" s="1"/>
  <c r="D126" i="28" a="1"/>
  <c r="D126" i="28"/>
  <c r="E126" i="28" a="1"/>
  <c r="E126" i="28"/>
  <c r="C127" i="28" a="1"/>
  <c r="C127" i="28"/>
  <c r="D127" i="28" a="1"/>
  <c r="D127" i="28"/>
  <c r="E127" i="28" a="1"/>
  <c r="E127" i="28"/>
  <c r="C128" i="28" a="1"/>
  <c r="C128" i="28"/>
  <c r="D128" i="28" a="1"/>
  <c r="D128" i="28" s="1"/>
  <c r="E128" i="28" a="1"/>
  <c r="E128" i="28" s="1"/>
  <c r="C129" i="28" a="1"/>
  <c r="C129" i="28" s="1"/>
  <c r="D129" i="28" a="1"/>
  <c r="D129" i="28"/>
  <c r="E129" i="28" a="1"/>
  <c r="E129" i="28" s="1"/>
  <c r="C130" i="28" a="1"/>
  <c r="C130" i="28"/>
  <c r="D130" i="28" a="1"/>
  <c r="D130" i="28"/>
  <c r="E130" i="28" a="1"/>
  <c r="E130" i="28"/>
  <c r="C131" i="28" a="1"/>
  <c r="C131" i="28"/>
  <c r="D131" i="28" a="1"/>
  <c r="D131" i="28"/>
  <c r="E131" i="28" a="1"/>
  <c r="E131" i="28"/>
  <c r="C132" i="28" a="1"/>
  <c r="C132" i="28"/>
  <c r="D132" i="28" a="1"/>
  <c r="D132" i="28" s="1"/>
  <c r="E132" i="28" a="1"/>
  <c r="E132" i="28" s="1"/>
  <c r="C133" i="28" a="1"/>
  <c r="C133" i="28" s="1"/>
  <c r="D133" i="28" a="1"/>
  <c r="D133" i="28" s="1"/>
  <c r="E133" i="28" a="1"/>
  <c r="E133" i="28" s="1"/>
  <c r="C134" i="28" a="1"/>
  <c r="C134" i="28"/>
  <c r="D134" i="28" a="1"/>
  <c r="D134" i="28"/>
  <c r="E134" i="28" a="1"/>
  <c r="E134" i="28"/>
  <c r="C135" i="28" a="1"/>
  <c r="C135" i="28" s="1"/>
  <c r="D135" i="28" a="1"/>
  <c r="D135" i="28"/>
  <c r="E135" i="28" a="1"/>
  <c r="E135" i="28"/>
  <c r="C136" i="28" a="1"/>
  <c r="C136" i="28"/>
  <c r="D136" i="28" a="1"/>
  <c r="D136" i="28" s="1"/>
  <c r="E136" i="28" a="1"/>
  <c r="E136" i="28" s="1"/>
  <c r="C137" i="28" a="1"/>
  <c r="C137" i="28"/>
  <c r="D137" i="28" a="1"/>
  <c r="D137" i="28"/>
  <c r="E137" i="28" a="1"/>
  <c r="E137" i="28" s="1"/>
  <c r="C138" i="28" a="1"/>
  <c r="C138" i="28" s="1"/>
  <c r="D138" i="28" a="1"/>
  <c r="D138" i="28" s="1"/>
  <c r="E138" i="28" a="1"/>
  <c r="E138" i="28" s="1"/>
  <c r="C139" i="28" a="1"/>
  <c r="C139" i="28"/>
  <c r="D139" i="28" a="1"/>
  <c r="D139" i="28"/>
  <c r="E139" i="28" a="1"/>
  <c r="E139" i="28"/>
  <c r="C140" i="28" a="1"/>
  <c r="C140" i="28"/>
  <c r="D140" i="28" a="1"/>
  <c r="D140" i="28" s="1"/>
  <c r="E140" i="28" a="1"/>
  <c r="E140" i="28" s="1"/>
  <c r="C141" i="28" a="1"/>
  <c r="C141" i="28"/>
  <c r="D141" i="28" a="1"/>
  <c r="D141" i="28"/>
  <c r="E141" i="28" a="1"/>
  <c r="E141" i="28" s="1"/>
  <c r="C142" i="28" a="1"/>
  <c r="C142" i="28"/>
  <c r="D142" i="28" a="1"/>
  <c r="D142" i="28"/>
  <c r="E142" i="28" a="1"/>
  <c r="E142" i="28" s="1"/>
  <c r="C143" i="28" a="1"/>
  <c r="C143" i="28"/>
  <c r="D143" i="28" a="1"/>
  <c r="D143" i="28"/>
  <c r="E143" i="28" a="1"/>
  <c r="E143" i="28"/>
  <c r="C144" i="28" a="1"/>
  <c r="C144" i="28" s="1"/>
  <c r="D144" i="28" a="1"/>
  <c r="D144" i="28" s="1"/>
  <c r="E144" i="28" a="1"/>
  <c r="E144" i="28" s="1"/>
  <c r="C145" i="28" a="1"/>
  <c r="C145" i="28"/>
  <c r="D145" i="28" a="1"/>
  <c r="D145" i="28"/>
  <c r="E145" i="28" a="1"/>
  <c r="E145" i="28" s="1"/>
  <c r="C146" i="28" a="1"/>
  <c r="C146" i="28"/>
  <c r="D146" i="28" a="1"/>
  <c r="D146" i="28"/>
  <c r="E146" i="28" a="1"/>
  <c r="E146" i="28" s="1"/>
  <c r="E3" i="28" a="1"/>
  <c r="E3" i="28" s="1"/>
  <c r="D3" i="28" a="1"/>
  <c r="D3" i="28" s="1"/>
  <c r="C3" i="28" a="1"/>
  <c r="C3" i="28" s="1"/>
  <c r="I1" i="28"/>
  <c r="F1" i="28"/>
  <c r="C1" i="28"/>
  <c r="F208" i="20"/>
  <c r="F133" i="20"/>
  <c r="F69" i="20"/>
  <c r="E208" i="20"/>
  <c r="E133" i="20"/>
  <c r="E69" i="20"/>
  <c r="G208" i="20"/>
  <c r="G133" i="20"/>
  <c r="G69" i="20"/>
  <c r="F73" i="53" l="1" a="1"/>
  <c r="F73" i="53" s="1"/>
  <c r="F71" i="53" a="1"/>
  <c r="F71" i="53" s="1"/>
  <c r="F69" i="53" a="1"/>
  <c r="F69" i="53" s="1"/>
  <c r="F66" i="53" a="1"/>
  <c r="F66" i="53" s="1"/>
  <c r="F62" i="53" a="1"/>
  <c r="F62" i="53" s="1"/>
  <c r="F58" i="53" a="1"/>
  <c r="F58" i="53" s="1"/>
  <c r="F54" i="53" a="1"/>
  <c r="F54" i="53" s="1"/>
  <c r="F50" i="53" a="1"/>
  <c r="F50" i="53" s="1"/>
  <c r="F46" i="53" a="1"/>
  <c r="F46" i="53" s="1"/>
  <c r="F42" i="53" a="1"/>
  <c r="F42" i="53" s="1"/>
  <c r="F38" i="53" a="1"/>
  <c r="F38" i="53" s="1"/>
  <c r="F67" i="53" a="1"/>
  <c r="F67" i="53" s="1"/>
  <c r="F63" i="53" a="1"/>
  <c r="F63" i="53" s="1"/>
  <c r="F59" i="53" a="1"/>
  <c r="F59" i="53" s="1"/>
  <c r="F55" i="53" a="1"/>
  <c r="F55" i="53" s="1"/>
  <c r="F51" i="53" a="1"/>
  <c r="F51" i="53" s="1"/>
  <c r="F47" i="53" a="1"/>
  <c r="F47" i="53" s="1"/>
  <c r="F43" i="53" a="1"/>
  <c r="F43" i="53" s="1"/>
  <c r="F39" i="53" a="1"/>
  <c r="F39" i="53" s="1"/>
  <c r="F61" i="53" a="1"/>
  <c r="F61" i="53" s="1"/>
  <c r="F40" i="53" a="1"/>
  <c r="F40" i="53" s="1"/>
  <c r="F70" i="53" a="1"/>
  <c r="F70" i="53" s="1"/>
  <c r="F65" i="53" a="1"/>
  <c r="F65" i="53" s="1"/>
  <c r="F44" i="53" a="1"/>
  <c r="F44" i="53" s="1"/>
  <c r="F35" i="53" a="1"/>
  <c r="F35" i="53" s="1"/>
  <c r="F31" i="53" a="1"/>
  <c r="F31" i="53" s="1"/>
  <c r="F27" i="53" a="1"/>
  <c r="F27" i="53" s="1"/>
  <c r="F23" i="53" a="1"/>
  <c r="F23" i="53" s="1"/>
  <c r="F19" i="53" a="1"/>
  <c r="F19" i="53" s="1"/>
  <c r="F15" i="53" a="1"/>
  <c r="F15" i="53" s="1"/>
  <c r="F48" i="53" a="1"/>
  <c r="F48" i="53" s="1"/>
  <c r="F74" i="53" a="1"/>
  <c r="F74" i="53" s="1"/>
  <c r="F52" i="53" a="1"/>
  <c r="F52" i="53" s="1"/>
  <c r="F33" i="53" a="1"/>
  <c r="F33" i="53" s="1"/>
  <c r="F18" i="53" a="1"/>
  <c r="F18" i="53" s="1"/>
  <c r="F29" i="53" a="1"/>
  <c r="F29" i="53" s="1"/>
  <c r="F14" i="53" a="1"/>
  <c r="F14" i="53" s="1"/>
  <c r="F64" i="53" a="1"/>
  <c r="F64" i="53" s="1"/>
  <c r="F56" i="53" a="1"/>
  <c r="F56" i="53" s="1"/>
  <c r="F30" i="53" a="1"/>
  <c r="F30" i="53" s="1"/>
  <c r="F25" i="53" a="1"/>
  <c r="F25" i="53" s="1"/>
  <c r="F21" i="53" a="1"/>
  <c r="F21" i="53" s="1"/>
  <c r="F22" i="53" a="1"/>
  <c r="F22" i="53" s="1"/>
  <c r="F41" i="53" a="1"/>
  <c r="F41" i="53" s="1"/>
  <c r="F17" i="53" a="1"/>
  <c r="F17" i="53" s="1"/>
  <c r="F57" i="53" a="1"/>
  <c r="F57" i="53" s="1"/>
  <c r="F49" i="53" a="1"/>
  <c r="F49" i="53" s="1"/>
  <c r="F37" i="53" a="1"/>
  <c r="F37" i="53" s="1"/>
  <c r="F13" i="53" a="1"/>
  <c r="F13" i="53" s="1"/>
  <c r="F34" i="53" a="1"/>
  <c r="F34" i="53" s="1"/>
  <c r="F53" i="53" a="1"/>
  <c r="F53" i="53" s="1"/>
  <c r="F72" i="53" a="1"/>
  <c r="F72" i="53" s="1"/>
  <c r="F36" i="53" a="1"/>
  <c r="F36" i="53" s="1"/>
  <c r="F60" i="53" a="1"/>
  <c r="F60" i="53" s="1"/>
  <c r="F32" i="53" a="1"/>
  <c r="F32" i="53" s="1"/>
  <c r="F68" i="53" a="1"/>
  <c r="F68" i="53" s="1"/>
  <c r="F28" i="53" a="1"/>
  <c r="F28" i="53" s="1"/>
  <c r="F24" i="53" a="1"/>
  <c r="F24" i="53" s="1"/>
  <c r="F45" i="53" a="1"/>
  <c r="F45" i="53" s="1"/>
  <c r="F20" i="53" a="1"/>
  <c r="F20" i="53" s="1"/>
  <c r="F26" i="53" a="1"/>
  <c r="F26" i="53" s="1"/>
  <c r="F16" i="53" a="1"/>
  <c r="F16" i="53" s="1"/>
  <c r="F12" i="53" a="1"/>
  <c r="F12" i="53" s="1"/>
  <c r="F50" i="52" a="1"/>
  <c r="F50" i="52" s="1"/>
  <c r="F46" i="52" a="1"/>
  <c r="F46" i="52" s="1"/>
  <c r="F41" i="52" a="1"/>
  <c r="F41" i="52" s="1"/>
  <c r="F49" i="52" a="1"/>
  <c r="F49" i="52" s="1"/>
  <c r="F34" i="52" a="1"/>
  <c r="F34" i="52" s="1"/>
  <c r="F52" i="52" a="1"/>
  <c r="F52" i="52" s="1"/>
  <c r="F38" i="52" a="1"/>
  <c r="F38" i="52" s="1"/>
  <c r="F36" i="52" a="1"/>
  <c r="F36" i="52" s="1"/>
  <c r="F29" i="52" a="1"/>
  <c r="F29" i="52" s="1"/>
  <c r="F25" i="52" a="1"/>
  <c r="F25" i="52" s="1"/>
  <c r="F21" i="52" a="1"/>
  <c r="F21" i="52" s="1"/>
  <c r="F17" i="52" a="1"/>
  <c r="F17" i="52" s="1"/>
  <c r="F54" i="52" a="1"/>
  <c r="F54" i="52" s="1"/>
  <c r="F43" i="52" a="1"/>
  <c r="F43" i="52" s="1"/>
  <c r="F22" i="52" a="1"/>
  <c r="F22" i="52" s="1"/>
  <c r="F37" i="52" a="1"/>
  <c r="F37" i="52" s="1"/>
  <c r="F48" i="52" a="1"/>
  <c r="F48" i="52" s="1"/>
  <c r="F19" i="52" a="1"/>
  <c r="F19" i="52" s="1"/>
  <c r="F42" i="52" a="1"/>
  <c r="F42" i="52" s="1"/>
  <c r="F35" i="52" a="1"/>
  <c r="F35" i="52" s="1"/>
  <c r="F40" i="52" a="1"/>
  <c r="F40" i="52" s="1"/>
  <c r="F51" i="52" a="1"/>
  <c r="F51" i="52" s="1"/>
  <c r="F45" i="52" a="1"/>
  <c r="F45" i="52" s="1"/>
  <c r="F31" i="52" a="1"/>
  <c r="F31" i="52" s="1"/>
  <c r="F16" i="52" a="1"/>
  <c r="F16" i="52" s="1"/>
  <c r="F12" i="52" a="1"/>
  <c r="F12" i="52" s="1"/>
  <c r="F33" i="52" a="1"/>
  <c r="F33" i="52" s="1"/>
  <c r="F26" i="52" a="1"/>
  <c r="F26" i="52" s="1"/>
  <c r="F23" i="52" a="1"/>
  <c r="F23" i="52" s="1"/>
  <c r="F20" i="52" a="1"/>
  <c r="F20" i="52" s="1"/>
  <c r="F13" i="52" a="1"/>
  <c r="F13" i="52" s="1"/>
  <c r="F53" i="52" a="1"/>
  <c r="F53" i="52" s="1"/>
  <c r="F47" i="52" a="1"/>
  <c r="F47" i="52" s="1"/>
  <c r="F44" i="52" a="1"/>
  <c r="F44" i="52" s="1"/>
  <c r="F30" i="52" a="1"/>
  <c r="F30" i="52" s="1"/>
  <c r="F39" i="52" a="1"/>
  <c r="F39" i="52" s="1"/>
  <c r="F32" i="52" a="1"/>
  <c r="F32" i="52" s="1"/>
  <c r="F27" i="52" a="1"/>
  <c r="F27" i="52" s="1"/>
  <c r="F24" i="52" a="1"/>
  <c r="F24" i="52" s="1"/>
  <c r="F28" i="52" a="1"/>
  <c r="F28" i="52" s="1"/>
  <c r="F11" i="52" a="1"/>
  <c r="F11" i="52" s="1"/>
  <c r="F15" i="52" a="1"/>
  <c r="F15" i="52" s="1"/>
  <c r="F14" i="52" a="1"/>
  <c r="F14" i="52" s="1"/>
  <c r="F18" i="52" a="1"/>
  <c r="F18" i="52" s="1"/>
  <c r="U11" i="41" a="1"/>
  <c r="U11" i="41" s="1"/>
  <c r="U14" i="41" a="1"/>
  <c r="U14" i="41" s="1"/>
  <c r="U20" i="41" a="1"/>
  <c r="U20" i="41" s="1"/>
  <c r="U35" i="41" a="1"/>
  <c r="U35" i="41" s="1"/>
  <c r="U38" i="41" a="1"/>
  <c r="U38" i="41" s="1"/>
  <c r="U16" i="41" a="1"/>
  <c r="U16" i="41" s="1"/>
  <c r="U48" i="41" a="1"/>
  <c r="U48" i="41" s="1"/>
  <c r="U44" i="41" a="1"/>
  <c r="U44" i="41" s="1"/>
  <c r="U51" i="41" a="1"/>
  <c r="U51" i="41" s="1"/>
  <c r="U54" i="41" a="1"/>
  <c r="U54" i="41" s="1"/>
  <c r="U26" i="41" a="1"/>
  <c r="U26" i="41" s="1"/>
  <c r="U19" i="41" a="1"/>
  <c r="U19" i="41" s="1"/>
  <c r="U29" i="41" a="1"/>
  <c r="U29" i="41" s="1"/>
  <c r="U22" i="41" a="1"/>
  <c r="U22" i="41" s="1"/>
  <c r="U53" i="41" a="1"/>
  <c r="U53" i="41" s="1"/>
  <c r="U32" i="41" a="1"/>
  <c r="U32" i="41" s="1"/>
  <c r="U42" i="41" a="1"/>
  <c r="U42" i="41" s="1"/>
  <c r="U45" i="41" a="1"/>
  <c r="U45" i="41" s="1"/>
  <c r="U28" i="41" a="1"/>
  <c r="U28" i="41" s="1"/>
  <c r="U50" i="41" a="1"/>
  <c r="U50" i="41" s="1"/>
  <c r="U13" i="41" a="1"/>
  <c r="U13" i="41" s="1"/>
  <c r="U34" i="41" a="1"/>
  <c r="U34" i="41" s="1"/>
  <c r="U56" i="41" a="1"/>
  <c r="U56" i="41" s="1"/>
  <c r="U37" i="41" a="1"/>
  <c r="U37" i="41" s="1"/>
  <c r="U40" i="41" a="1"/>
  <c r="U40" i="41" s="1"/>
  <c r="U10" i="41" a="1"/>
  <c r="U10" i="41" s="1"/>
  <c r="U46" i="41" a="1"/>
  <c r="U46" i="41" s="1"/>
  <c r="U43" i="41" a="1"/>
  <c r="U43" i="41" s="1"/>
  <c r="U21" i="41" a="1"/>
  <c r="U21" i="41" s="1"/>
  <c r="U24" i="41" a="1"/>
  <c r="U24" i="41" s="1"/>
  <c r="U52" i="41" a="1"/>
  <c r="U52" i="41" s="1"/>
  <c r="U30" i="41" a="1"/>
  <c r="U30" i="41" s="1"/>
  <c r="U27" i="41" a="1"/>
  <c r="U27" i="41" s="1"/>
  <c r="U18" i="41" a="1"/>
  <c r="U18" i="41" s="1"/>
  <c r="U36" i="41" a="1"/>
  <c r="U36" i="41" s="1"/>
  <c r="U55" i="41" a="1"/>
  <c r="U55" i="41" s="1"/>
  <c r="U47" i="41" a="1"/>
  <c r="U47" i="41" s="1"/>
  <c r="U39" i="41" a="1"/>
  <c r="U39" i="41" s="1"/>
  <c r="U31" i="41" a="1"/>
  <c r="U31" i="41" s="1"/>
  <c r="U23" i="41" a="1"/>
  <c r="U23" i="41" s="1"/>
  <c r="U15" i="41" a="1"/>
  <c r="U15" i="41" s="1"/>
  <c r="U49" i="41" a="1"/>
  <c r="U49" i="41" s="1"/>
  <c r="U41" i="41" a="1"/>
  <c r="U41" i="41" s="1"/>
  <c r="U33" i="41" a="1"/>
  <c r="U33" i="41" s="1"/>
  <c r="U25" i="41" a="1"/>
  <c r="U25" i="41" s="1"/>
  <c r="U17" i="41" a="1"/>
  <c r="U17" i="41" s="1"/>
  <c r="U7" i="40"/>
  <c r="U8" i="40" s="1"/>
  <c r="U9" i="40" s="1"/>
  <c r="U10" i="40" s="1"/>
  <c r="U11" i="40" s="1"/>
  <c r="F12" i="40" a="1"/>
  <c r="F12" i="40" s="1"/>
  <c r="O12" i="40" a="1"/>
  <c r="O12" i="40" s="1"/>
  <c r="R7" i="40"/>
  <c r="R8" i="40" s="1"/>
  <c r="R9" i="40" s="1"/>
  <c r="R10" i="40" s="1"/>
  <c r="R11" i="40" s="1"/>
  <c r="L8" i="33" a="1"/>
  <c r="L8" i="33" s="1"/>
  <c r="L19" i="33" a="1"/>
  <c r="L19" i="33" s="1"/>
  <c r="L24" i="33" a="1"/>
  <c r="L24" i="33" s="1"/>
  <c r="L35" i="33" a="1"/>
  <c r="L35" i="33" s="1"/>
  <c r="L40" i="33" a="1"/>
  <c r="L40" i="33" s="1"/>
  <c r="L51" i="33" a="1"/>
  <c r="L51" i="33" s="1"/>
  <c r="L56" i="33" a="1"/>
  <c r="L56" i="33" s="1"/>
  <c r="L67" i="33" a="1"/>
  <c r="L67" i="33" s="1"/>
  <c r="L72" i="33" a="1"/>
  <c r="L72" i="33" s="1"/>
  <c r="L83" i="33" a="1"/>
  <c r="L83" i="33" s="1"/>
  <c r="L88" i="33" a="1"/>
  <c r="L88" i="33" s="1"/>
  <c r="L99" i="33" a="1"/>
  <c r="L99" i="33" s="1"/>
  <c r="L104" i="33" a="1"/>
  <c r="L104" i="33" s="1"/>
  <c r="L14" i="33" a="1"/>
  <c r="L14" i="33" s="1"/>
  <c r="L30" i="33" a="1"/>
  <c r="L30" i="33" s="1"/>
  <c r="L46" i="33" a="1"/>
  <c r="L46" i="33" s="1"/>
  <c r="L62" i="33" a="1"/>
  <c r="L62" i="33" s="1"/>
  <c r="L78" i="33" a="1"/>
  <c r="L78" i="33" s="1"/>
  <c r="L94" i="33" a="1"/>
  <c r="L94" i="33" s="1"/>
  <c r="L9" i="33" a="1"/>
  <c r="L9" i="33" s="1"/>
  <c r="L25" i="33" a="1"/>
  <c r="L25" i="33" s="1"/>
  <c r="L41" i="33" a="1"/>
  <c r="L41" i="33" s="1"/>
  <c r="L57" i="33" a="1"/>
  <c r="L57" i="33" s="1"/>
  <c r="L73" i="33" a="1"/>
  <c r="L73" i="33" s="1"/>
  <c r="L89" i="33" a="1"/>
  <c r="L89" i="33" s="1"/>
  <c r="L105" i="33" a="1"/>
  <c r="L105" i="33" s="1"/>
  <c r="L15" i="33" a="1"/>
  <c r="L15" i="33" s="1"/>
  <c r="L20" i="33" a="1"/>
  <c r="L20" i="33" s="1"/>
  <c r="L31" i="33" a="1"/>
  <c r="L31" i="33" s="1"/>
  <c r="L36" i="33" a="1"/>
  <c r="L36" i="33" s="1"/>
  <c r="L47" i="33" a="1"/>
  <c r="L47" i="33" s="1"/>
  <c r="L52" i="33" a="1"/>
  <c r="L52" i="33" s="1"/>
  <c r="L63" i="33" a="1"/>
  <c r="L63" i="33" s="1"/>
  <c r="L68" i="33" a="1"/>
  <c r="L68" i="33" s="1"/>
  <c r="L79" i="33" a="1"/>
  <c r="L79" i="33" s="1"/>
  <c r="L84" i="33" a="1"/>
  <c r="L84" i="33" s="1"/>
  <c r="L95" i="33" a="1"/>
  <c r="L95" i="33" s="1"/>
  <c r="L100" i="33" a="1"/>
  <c r="L100" i="33" s="1"/>
  <c r="L10" i="33" a="1"/>
  <c r="L10" i="33" s="1"/>
  <c r="L26" i="33" a="1"/>
  <c r="L26" i="33" s="1"/>
  <c r="L42" i="33" a="1"/>
  <c r="L42" i="33" s="1"/>
  <c r="L58" i="33" a="1"/>
  <c r="L58" i="33" s="1"/>
  <c r="L74" i="33" a="1"/>
  <c r="L74" i="33" s="1"/>
  <c r="L90" i="33" a="1"/>
  <c r="L90" i="33" s="1"/>
  <c r="L106" i="33" a="1"/>
  <c r="L106" i="33" s="1"/>
  <c r="L11" i="33" a="1"/>
  <c r="L11" i="33" s="1"/>
  <c r="L16" i="33" a="1"/>
  <c r="L16" i="33" s="1"/>
  <c r="L27" i="33" a="1"/>
  <c r="L27" i="33" s="1"/>
  <c r="L32" i="33" a="1"/>
  <c r="L32" i="33" s="1"/>
  <c r="L43" i="33" a="1"/>
  <c r="L43" i="33" s="1"/>
  <c r="L48" i="33" a="1"/>
  <c r="L48" i="33" s="1"/>
  <c r="L59" i="33" a="1"/>
  <c r="L59" i="33" s="1"/>
  <c r="L64" i="33" a="1"/>
  <c r="L64" i="33" s="1"/>
  <c r="L75" i="33" a="1"/>
  <c r="L75" i="33" s="1"/>
  <c r="L80" i="33" a="1"/>
  <c r="L80" i="33" s="1"/>
  <c r="L91" i="33" a="1"/>
  <c r="L91" i="33" s="1"/>
  <c r="L96" i="33" a="1"/>
  <c r="L96" i="33" s="1"/>
  <c r="L107" i="33" a="1"/>
  <c r="L107" i="33" s="1"/>
  <c r="L7" i="33" a="1"/>
  <c r="L7" i="33" s="1"/>
  <c r="L22" i="33" a="1"/>
  <c r="L22" i="33" s="1"/>
  <c r="L38" i="33" a="1"/>
  <c r="L38" i="33" s="1"/>
  <c r="L54" i="33" a="1"/>
  <c r="L54" i="33" s="1"/>
  <c r="L70" i="33" a="1"/>
  <c r="L70" i="33" s="1"/>
  <c r="L86" i="33" a="1"/>
  <c r="L86" i="33" s="1"/>
  <c r="L102" i="33" a="1"/>
  <c r="L102" i="33" s="1"/>
  <c r="L17" i="33" a="1"/>
  <c r="L17" i="33" s="1"/>
  <c r="L55" i="33" a="1"/>
  <c r="L55" i="33" s="1"/>
  <c r="L61" i="33" a="1"/>
  <c r="L61" i="33" s="1"/>
  <c r="L53" i="33" a="1"/>
  <c r="L53" i="33" s="1"/>
  <c r="L23" i="33" a="1"/>
  <c r="L23" i="33" s="1"/>
  <c r="L39" i="33" a="1"/>
  <c r="L39" i="33" s="1"/>
  <c r="L101" i="33" a="1"/>
  <c r="L101" i="33" s="1"/>
  <c r="L33" i="33" a="1"/>
  <c r="L33" i="33" s="1"/>
  <c r="L71" i="33" a="1"/>
  <c r="L71" i="33" s="1"/>
  <c r="L93" i="33" a="1"/>
  <c r="L93" i="33" s="1"/>
  <c r="L18" i="33" a="1"/>
  <c r="L18" i="33" s="1"/>
  <c r="L69" i="33" a="1"/>
  <c r="L69" i="33" s="1"/>
  <c r="L85" i="33" a="1"/>
  <c r="L85" i="33" s="1"/>
  <c r="L49" i="33" a="1"/>
  <c r="L49" i="33" s="1"/>
  <c r="L87" i="33" a="1"/>
  <c r="L87" i="33" s="1"/>
  <c r="L65" i="33" a="1"/>
  <c r="L65" i="33" s="1"/>
  <c r="L34" i="33" a="1"/>
  <c r="L34" i="33" s="1"/>
  <c r="L103" i="33" a="1"/>
  <c r="L103" i="33" s="1"/>
  <c r="L60" i="33" a="1"/>
  <c r="L60" i="33" s="1"/>
  <c r="L50" i="33" a="1"/>
  <c r="L50" i="33" s="1"/>
  <c r="L81" i="33" a="1"/>
  <c r="L81" i="33" s="1"/>
  <c r="L12" i="33" a="1"/>
  <c r="L12" i="33" s="1"/>
  <c r="L66" i="33" a="1"/>
  <c r="L66" i="33" s="1"/>
  <c r="L37" i="33" a="1"/>
  <c r="L37" i="33" s="1"/>
  <c r="L97" i="33" a="1"/>
  <c r="L97" i="33" s="1"/>
  <c r="L28" i="33" a="1"/>
  <c r="L28" i="33" s="1"/>
  <c r="L82" i="33" a="1"/>
  <c r="L82" i="33" s="1"/>
  <c r="L29" i="33" a="1"/>
  <c r="L29" i="33" s="1"/>
  <c r="L45" i="33" a="1"/>
  <c r="L45" i="33" s="1"/>
  <c r="L76" i="33" a="1"/>
  <c r="L76" i="33" s="1"/>
  <c r="L92" i="33" a="1"/>
  <c r="L92" i="33" s="1"/>
  <c r="L77" i="33" a="1"/>
  <c r="L77" i="33" s="1"/>
  <c r="L13" i="33" a="1"/>
  <c r="L13" i="33" s="1"/>
  <c r="L21" i="33" a="1"/>
  <c r="L21" i="33" s="1"/>
  <c r="L44" i="33" a="1"/>
  <c r="L44" i="33" s="1"/>
  <c r="L98" i="33" a="1"/>
  <c r="L98" i="33" s="1"/>
  <c r="O35" i="33" a="1"/>
  <c r="O35" i="33" s="1"/>
  <c r="O71" i="33" a="1"/>
  <c r="O71" i="33" s="1"/>
  <c r="O49" i="33" a="1"/>
  <c r="O49" i="33" s="1"/>
  <c r="O41" i="33" a="1"/>
  <c r="O41" i="33" s="1"/>
  <c r="O13" i="33" a="1"/>
  <c r="O13" i="33" s="1"/>
  <c r="F124" i="33" a="1"/>
  <c r="F124" i="33" s="1"/>
  <c r="F91" i="33" a="1"/>
  <c r="F91" i="33" s="1"/>
  <c r="F20" i="33" a="1"/>
  <c r="F20" i="33" s="1"/>
  <c r="O34" i="33" a="1"/>
  <c r="O34" i="33" s="1"/>
  <c r="O78" i="33" a="1"/>
  <c r="O78" i="33" s="1"/>
  <c r="O20" i="33" a="1"/>
  <c r="O20" i="33" s="1"/>
  <c r="O36" i="33" a="1"/>
  <c r="O36" i="33" s="1"/>
  <c r="O52" i="33" a="1"/>
  <c r="O52" i="33" s="1"/>
  <c r="O68" i="33" a="1"/>
  <c r="O68" i="33" s="1"/>
  <c r="O15" i="33" a="1"/>
  <c r="O15" i="33" s="1"/>
  <c r="O31" i="33" a="1"/>
  <c r="O31" i="33" s="1"/>
  <c r="O47" i="33" a="1"/>
  <c r="O47" i="33" s="1"/>
  <c r="O63" i="33" a="1"/>
  <c r="O63" i="33" s="1"/>
  <c r="O79" i="33" a="1"/>
  <c r="O79" i="33" s="1"/>
  <c r="O10" i="33" a="1"/>
  <c r="O10" i="33" s="1"/>
  <c r="O26" i="33" a="1"/>
  <c r="O26" i="33" s="1"/>
  <c r="O42" i="33" a="1"/>
  <c r="O42" i="33" s="1"/>
  <c r="O58" i="33" a="1"/>
  <c r="O58" i="33" s="1"/>
  <c r="O74" i="33" a="1"/>
  <c r="O74" i="33" s="1"/>
  <c r="O21" i="33" a="1"/>
  <c r="O21" i="33" s="1"/>
  <c r="O37" i="33" a="1"/>
  <c r="O37" i="33" s="1"/>
  <c r="O53" i="33" a="1"/>
  <c r="O53" i="33" s="1"/>
  <c r="O69" i="33" a="1"/>
  <c r="O69" i="33" s="1"/>
  <c r="O16" i="33" a="1"/>
  <c r="O16" i="33" s="1"/>
  <c r="O32" i="33" a="1"/>
  <c r="O32" i="33" s="1"/>
  <c r="O48" i="33" a="1"/>
  <c r="O48" i="33" s="1"/>
  <c r="O64" i="33" a="1"/>
  <c r="O64" i="33" s="1"/>
  <c r="O11" i="33" a="1"/>
  <c r="O11" i="33" s="1"/>
  <c r="O27" i="33" a="1"/>
  <c r="O27" i="33" s="1"/>
  <c r="O43" i="33" a="1"/>
  <c r="O43" i="33" s="1"/>
  <c r="O59" i="33" a="1"/>
  <c r="O59" i="33" s="1"/>
  <c r="O75" i="33" a="1"/>
  <c r="O75" i="33" s="1"/>
  <c r="O22" i="33" a="1"/>
  <c r="O22" i="33" s="1"/>
  <c r="O38" i="33" a="1"/>
  <c r="O38" i="33" s="1"/>
  <c r="O54" i="33" a="1"/>
  <c r="O54" i="33" s="1"/>
  <c r="O70" i="33" a="1"/>
  <c r="O70" i="33" s="1"/>
  <c r="O7" i="33" a="1"/>
  <c r="O7" i="33" s="1"/>
  <c r="O12" i="33" a="1"/>
  <c r="O12" i="33" s="1"/>
  <c r="O28" i="33" a="1"/>
  <c r="O28" i="33" s="1"/>
  <c r="O44" i="33" a="1"/>
  <c r="O44" i="33" s="1"/>
  <c r="O60" i="33" a="1"/>
  <c r="O60" i="33" s="1"/>
  <c r="O76" i="33" a="1"/>
  <c r="O76" i="33" s="1"/>
  <c r="O23" i="33" a="1"/>
  <c r="O23" i="33" s="1"/>
  <c r="O39" i="33" a="1"/>
  <c r="O39" i="33" s="1"/>
  <c r="O55" i="33" a="1"/>
  <c r="O55" i="33" s="1"/>
  <c r="O40" i="33" a="1"/>
  <c r="O40" i="33" s="1"/>
  <c r="O33" i="33" a="1"/>
  <c r="O33" i="33" s="1"/>
  <c r="F80" i="33" a="1"/>
  <c r="F80" i="33" s="1"/>
  <c r="F49" i="33" a="1"/>
  <c r="F49" i="33" s="1"/>
  <c r="O77" i="33" a="1"/>
  <c r="O77" i="33" s="1"/>
  <c r="O62" i="33" a="1"/>
  <c r="O62" i="33" s="1"/>
  <c r="O18" i="33" a="1"/>
  <c r="O18" i="33" s="1"/>
  <c r="O25" i="33" a="1"/>
  <c r="O25" i="33" s="1"/>
  <c r="F112" i="33" a="1"/>
  <c r="F112" i="33" s="1"/>
  <c r="F16" i="33" a="1"/>
  <c r="F16" i="33" s="1"/>
  <c r="F46" i="33" a="1"/>
  <c r="F46" i="33" s="1"/>
  <c r="O24" i="33" a="1"/>
  <c r="O24" i="33" s="1"/>
  <c r="F22" i="33" a="1"/>
  <c r="F22" i="33" s="1"/>
  <c r="F38" i="33" a="1"/>
  <c r="F38" i="33" s="1"/>
  <c r="F53" i="33" a="1"/>
  <c r="F53" i="33" s="1"/>
  <c r="F83" i="33" a="1"/>
  <c r="F83" i="33" s="1"/>
  <c r="F26" i="33" a="1"/>
  <c r="F26" i="33" s="1"/>
  <c r="F23" i="33" a="1"/>
  <c r="F23" i="33" s="1"/>
  <c r="F68" i="33" a="1"/>
  <c r="F68" i="33" s="1"/>
  <c r="F84" i="33" a="1"/>
  <c r="F84" i="33" s="1"/>
  <c r="F99" i="33" a="1"/>
  <c r="F99" i="33" s="1"/>
  <c r="F114" i="33" a="1"/>
  <c r="F114" i="33" s="1"/>
  <c r="F10" i="33" a="1"/>
  <c r="F10" i="33" s="1"/>
  <c r="F8" i="33" a="1"/>
  <c r="F8" i="33" s="1"/>
  <c r="F24" i="33" a="1"/>
  <c r="F24" i="33" s="1"/>
  <c r="F39" i="33" a="1"/>
  <c r="F39" i="33" s="1"/>
  <c r="F54" i="33" a="1"/>
  <c r="F54" i="33" s="1"/>
  <c r="F100" i="33" a="1"/>
  <c r="F100" i="33" s="1"/>
  <c r="F40" i="33" a="1"/>
  <c r="F40" i="33" s="1"/>
  <c r="F69" i="33" a="1"/>
  <c r="F69" i="33" s="1"/>
  <c r="F85" i="33" a="1"/>
  <c r="F85" i="33" s="1"/>
  <c r="F115" i="33" a="1"/>
  <c r="F115" i="33" s="1"/>
  <c r="F41" i="33" a="1"/>
  <c r="F41" i="33" s="1"/>
  <c r="F71" i="33" a="1"/>
  <c r="F71" i="33" s="1"/>
  <c r="F9" i="33" a="1"/>
  <c r="F9" i="33" s="1"/>
  <c r="F25" i="33" a="1"/>
  <c r="F25" i="33" s="1"/>
  <c r="F55" i="33" a="1"/>
  <c r="F55" i="33" s="1"/>
  <c r="F70" i="33" a="1"/>
  <c r="F70" i="33" s="1"/>
  <c r="F86" i="33" a="1"/>
  <c r="F86" i="33" s="1"/>
  <c r="F101" i="33" a="1"/>
  <c r="F101" i="33" s="1"/>
  <c r="F116" i="33" a="1"/>
  <c r="F116" i="33" s="1"/>
  <c r="F11" i="33" a="1"/>
  <c r="F11" i="33" s="1"/>
  <c r="F56" i="33" a="1"/>
  <c r="F56" i="33" s="1"/>
  <c r="F72" i="33" a="1"/>
  <c r="F72" i="33" s="1"/>
  <c r="F87" i="33" a="1"/>
  <c r="F87" i="33" s="1"/>
  <c r="F102" i="33" a="1"/>
  <c r="F102" i="33" s="1"/>
  <c r="F12" i="33" a="1"/>
  <c r="F12" i="33" s="1"/>
  <c r="F27" i="33" a="1"/>
  <c r="F27" i="33" s="1"/>
  <c r="F42" i="33" a="1"/>
  <c r="F42" i="33" s="1"/>
  <c r="F88" i="33" a="1"/>
  <c r="F88" i="33" s="1"/>
  <c r="F117" i="33" a="1"/>
  <c r="F117" i="33" s="1"/>
  <c r="F28" i="33" a="1"/>
  <c r="F28" i="33" s="1"/>
  <c r="F57" i="33" a="1"/>
  <c r="F57" i="33" s="1"/>
  <c r="F73" i="33" a="1"/>
  <c r="F73" i="33" s="1"/>
  <c r="F103" i="33" a="1"/>
  <c r="F103" i="33" s="1"/>
  <c r="F118" i="33" a="1"/>
  <c r="F118" i="33" s="1"/>
  <c r="F13" i="33" a="1"/>
  <c r="F13" i="33" s="1"/>
  <c r="F43" i="33" a="1"/>
  <c r="F43" i="33" s="1"/>
  <c r="F58" i="33" a="1"/>
  <c r="F58" i="33" s="1"/>
  <c r="F74" i="33" a="1"/>
  <c r="F74" i="33" s="1"/>
  <c r="F89" i="33" a="1"/>
  <c r="F89" i="33" s="1"/>
  <c r="F119" i="33" a="1"/>
  <c r="F119" i="33" s="1"/>
  <c r="F44" i="33" a="1"/>
  <c r="F44" i="33" s="1"/>
  <c r="F60" i="33" a="1"/>
  <c r="F60" i="33" s="1"/>
  <c r="F75" i="33" a="1"/>
  <c r="F75" i="33" s="1"/>
  <c r="F90" i="33" a="1"/>
  <c r="F90" i="33" s="1"/>
  <c r="F15" i="33" a="1"/>
  <c r="F15" i="33" s="1"/>
  <c r="F30" i="33" a="1"/>
  <c r="F30" i="33" s="1"/>
  <c r="F76" i="33" a="1"/>
  <c r="F76" i="33" s="1"/>
  <c r="F105" i="33" a="1"/>
  <c r="F105" i="33" s="1"/>
  <c r="F121" i="33" a="1"/>
  <c r="F121" i="33" s="1"/>
  <c r="F17" i="33" a="1"/>
  <c r="F17" i="33" s="1"/>
  <c r="F47" i="33" a="1"/>
  <c r="F47" i="33" s="1"/>
  <c r="F92" i="33" a="1"/>
  <c r="F92" i="33" s="1"/>
  <c r="F108" i="33" a="1"/>
  <c r="F108" i="33" s="1"/>
  <c r="F123" i="33" a="1"/>
  <c r="F123" i="33" s="1"/>
  <c r="F110" i="33" a="1"/>
  <c r="F110" i="33" s="1"/>
  <c r="F78" i="33" a="1"/>
  <c r="F78" i="33" s="1"/>
  <c r="F45" i="33" a="1"/>
  <c r="F45" i="33" s="1"/>
  <c r="O61" i="33" a="1"/>
  <c r="O61" i="33" s="1"/>
  <c r="O46" i="33" a="1"/>
  <c r="O46" i="33" s="1"/>
  <c r="O17" i="33" a="1"/>
  <c r="O17" i="33" s="1"/>
  <c r="O9" i="33" a="1"/>
  <c r="O9" i="33" s="1"/>
  <c r="F109" i="33" a="1"/>
  <c r="F109" i="33" s="1"/>
  <c r="F77" i="33" a="1"/>
  <c r="F77" i="33" s="1"/>
  <c r="I15" i="33" a="1"/>
  <c r="I15" i="33" s="1"/>
  <c r="I25" i="33" a="1"/>
  <c r="I25" i="33" s="1"/>
  <c r="I30" i="33" a="1"/>
  <c r="I30" i="33" s="1"/>
  <c r="I40" i="33" a="1"/>
  <c r="I40" i="33" s="1"/>
  <c r="I39" i="33" a="1"/>
  <c r="I39" i="33" s="1"/>
  <c r="I70" i="33" a="1"/>
  <c r="I70" i="33" s="1"/>
  <c r="I10" i="33" a="1"/>
  <c r="I10" i="33" s="1"/>
  <c r="I20" i="33" a="1"/>
  <c r="I20" i="33" s="1"/>
  <c r="I81" i="33" a="1"/>
  <c r="I81" i="33" s="1"/>
  <c r="I53" i="33" a="1"/>
  <c r="I53" i="33" s="1"/>
  <c r="I38" i="33" a="1"/>
  <c r="I38" i="33" s="1"/>
  <c r="I75" i="33" a="1"/>
  <c r="I75" i="33" s="1"/>
  <c r="I55" i="33" a="1"/>
  <c r="I55" i="33" s="1"/>
  <c r="I65" i="33" a="1"/>
  <c r="I65" i="33" s="1"/>
  <c r="I60" i="33" a="1"/>
  <c r="I60" i="33" s="1"/>
  <c r="I71" i="33" a="1"/>
  <c r="I71" i="33" s="1"/>
  <c r="I11" i="33" a="1"/>
  <c r="I11" i="33" s="1"/>
  <c r="I29" i="33" a="1"/>
  <c r="I29" i="33" s="1"/>
  <c r="I51" i="33" a="1"/>
  <c r="I51" i="33" s="1"/>
  <c r="I61" i="33" a="1"/>
  <c r="I61" i="33" s="1"/>
  <c r="I66" i="33" a="1"/>
  <c r="I66" i="33" s="1"/>
  <c r="I76" i="33" a="1"/>
  <c r="I76" i="33" s="1"/>
  <c r="I33" i="33" a="1"/>
  <c r="I33" i="33" s="1"/>
  <c r="I64" i="33" a="1"/>
  <c r="I64" i="33" s="1"/>
  <c r="I34" i="33" a="1"/>
  <c r="I34" i="33" s="1"/>
  <c r="I9" i="33" a="1"/>
  <c r="I9" i="33" s="1"/>
  <c r="I50" i="33" a="1"/>
  <c r="I50" i="33" s="1"/>
  <c r="I31" i="33" a="1"/>
  <c r="I31" i="33" s="1"/>
  <c r="I41" i="33" a="1"/>
  <c r="I41" i="33" s="1"/>
  <c r="I46" i="33" a="1"/>
  <c r="I46" i="33" s="1"/>
  <c r="I56" i="33" a="1"/>
  <c r="I56" i="33" s="1"/>
  <c r="I58" i="33" a="1"/>
  <c r="I58" i="33" s="1"/>
  <c r="I44" i="33" a="1"/>
  <c r="I44" i="33" s="1"/>
  <c r="I45" i="33" a="1"/>
  <c r="I45" i="33" s="1"/>
  <c r="I21" i="33" a="1"/>
  <c r="I21" i="33" s="1"/>
  <c r="I26" i="33" a="1"/>
  <c r="I26" i="33" s="1"/>
  <c r="I36" i="33" a="1"/>
  <c r="I36" i="33" s="1"/>
  <c r="I16" i="33" a="1"/>
  <c r="I16" i="33" s="1"/>
  <c r="I77" i="33" a="1"/>
  <c r="I77" i="33" s="1"/>
  <c r="I82" i="33" a="1"/>
  <c r="I82" i="33" s="1"/>
  <c r="I67" i="33" a="1"/>
  <c r="I67" i="33" s="1"/>
  <c r="I47" i="33" a="1"/>
  <c r="I47" i="33" s="1"/>
  <c r="I57" i="33" a="1"/>
  <c r="I57" i="33" s="1"/>
  <c r="I62" i="33" a="1"/>
  <c r="I62" i="33" s="1"/>
  <c r="I72" i="33" a="1"/>
  <c r="I72" i="33" s="1"/>
  <c r="I27" i="33" a="1"/>
  <c r="I27" i="33" s="1"/>
  <c r="I37" i="33" a="1"/>
  <c r="I37" i="33" s="1"/>
  <c r="I42" i="33" a="1"/>
  <c r="I42" i="33" s="1"/>
  <c r="I52" i="33" a="1"/>
  <c r="I52" i="33" s="1"/>
  <c r="I43" i="33" a="1"/>
  <c r="I43" i="33" s="1"/>
  <c r="I68" i="33" a="1"/>
  <c r="I68" i="33" s="1"/>
  <c r="I48" i="33" a="1"/>
  <c r="I48" i="33" s="1"/>
  <c r="I54" i="33" a="1"/>
  <c r="I54" i="33" s="1"/>
  <c r="I14" i="33" a="1"/>
  <c r="I14" i="33" s="1"/>
  <c r="I80" i="33" a="1"/>
  <c r="I80" i="33" s="1"/>
  <c r="I17" i="33" a="1"/>
  <c r="I17" i="33" s="1"/>
  <c r="I22" i="33" a="1"/>
  <c r="I22" i="33" s="1"/>
  <c r="I32" i="33" a="1"/>
  <c r="I32" i="33" s="1"/>
  <c r="I83" i="33" a="1"/>
  <c r="I83" i="33" s="1"/>
  <c r="I12" i="33" a="1"/>
  <c r="I12" i="33" s="1"/>
  <c r="I78" i="33" a="1"/>
  <c r="I78" i="33" s="1"/>
  <c r="I63" i="33" a="1"/>
  <c r="I63" i="33" s="1"/>
  <c r="I73" i="33" a="1"/>
  <c r="I73" i="33" s="1"/>
  <c r="I23" i="33" a="1"/>
  <c r="I23" i="33" s="1"/>
  <c r="I49" i="33" a="1"/>
  <c r="I49" i="33" s="1"/>
  <c r="I19" i="33" a="1"/>
  <c r="I19" i="33" s="1"/>
  <c r="I24" i="33" a="1"/>
  <c r="I24" i="33" s="1"/>
  <c r="I7" i="33" a="1"/>
  <c r="I7" i="33" s="1"/>
  <c r="I35" i="33" a="1"/>
  <c r="I35" i="33" s="1"/>
  <c r="I13" i="33" a="1"/>
  <c r="I13" i="33" s="1"/>
  <c r="I18" i="33" a="1"/>
  <c r="I18" i="33" s="1"/>
  <c r="I28" i="33" a="1"/>
  <c r="I28" i="33" s="1"/>
  <c r="I79" i="33" a="1"/>
  <c r="I79" i="33" s="1"/>
  <c r="I8" i="33" a="1"/>
  <c r="I8" i="33" s="1"/>
  <c r="I84" i="33" a="1"/>
  <c r="I84" i="33" s="1"/>
  <c r="I59" i="33" a="1"/>
  <c r="I59" i="33" s="1"/>
  <c r="I69" i="33" a="1"/>
  <c r="I69" i="33" s="1"/>
  <c r="I74" i="33" a="1"/>
  <c r="I74" i="33" s="1"/>
  <c r="F202" i="20"/>
  <c r="F64" i="20"/>
  <c r="F128" i="20"/>
  <c r="E64" i="20"/>
  <c r="E202" i="20"/>
  <c r="E128" i="20"/>
  <c r="G202" i="20"/>
  <c r="G128" i="20" l="1"/>
  <c r="G64" i="20"/>
  <c r="H26" i="23"/>
  <c r="H21" i="23"/>
  <c r="H16" i="23"/>
  <c r="F26" i="23"/>
  <c r="F21" i="23"/>
  <c r="F16" i="23"/>
  <c r="D26" i="23"/>
  <c r="D21" i="23"/>
  <c r="D16" i="23"/>
  <c r="I195" i="19"/>
  <c r="I194" i="19"/>
  <c r="I193" i="19"/>
  <c r="E438" i="19"/>
  <c r="E437" i="19"/>
  <c r="E436" i="19"/>
  <c r="E435" i="19"/>
  <c r="E434" i="19"/>
  <c r="E433" i="19"/>
  <c r="E432" i="19"/>
  <c r="E431" i="19"/>
  <c r="E430" i="19"/>
  <c r="E429" i="19"/>
  <c r="E428" i="19"/>
  <c r="E427" i="19"/>
  <c r="E426" i="19"/>
  <c r="E425" i="19"/>
  <c r="E424" i="19"/>
  <c r="E423" i="19"/>
  <c r="E422" i="19"/>
  <c r="E421" i="19"/>
  <c r="E420" i="19"/>
  <c r="E419" i="19"/>
  <c r="E418" i="19"/>
  <c r="E417" i="19"/>
  <c r="E416" i="19"/>
  <c r="E415" i="19"/>
  <c r="E414" i="19"/>
  <c r="E413" i="19"/>
  <c r="E412" i="19"/>
  <c r="E411" i="19"/>
  <c r="E410" i="19"/>
  <c r="E409" i="19"/>
  <c r="E408" i="19"/>
  <c r="E407" i="19"/>
  <c r="E406" i="19"/>
  <c r="E405" i="19"/>
  <c r="E404" i="19"/>
  <c r="E403" i="19"/>
  <c r="E402" i="19"/>
  <c r="E401" i="19"/>
  <c r="E400" i="19"/>
  <c r="E399" i="19"/>
  <c r="E398" i="19"/>
  <c r="E397" i="19"/>
  <c r="E396" i="19"/>
  <c r="E395" i="19"/>
  <c r="E394" i="19"/>
  <c r="E393" i="19"/>
  <c r="E392" i="19"/>
  <c r="E391" i="19"/>
  <c r="E390" i="19"/>
  <c r="E389" i="19"/>
  <c r="E388" i="19"/>
  <c r="E387" i="19"/>
  <c r="E386" i="19"/>
  <c r="E385" i="19"/>
  <c r="E384" i="19"/>
  <c r="E383" i="19"/>
  <c r="E382" i="19"/>
  <c r="E381" i="19"/>
  <c r="E380" i="19"/>
  <c r="E379" i="19"/>
  <c r="E378" i="19"/>
  <c r="E377" i="19"/>
  <c r="E376" i="19"/>
  <c r="E375" i="19"/>
  <c r="E374" i="19"/>
  <c r="E373" i="19"/>
  <c r="E372" i="19"/>
  <c r="E371" i="19"/>
  <c r="E370" i="19"/>
  <c r="E369" i="19"/>
  <c r="E368" i="19"/>
  <c r="E367" i="19"/>
  <c r="E366" i="19"/>
  <c r="E365" i="19"/>
  <c r="E364" i="19"/>
  <c r="E363" i="19"/>
  <c r="E362" i="19"/>
  <c r="E361" i="19"/>
  <c r="E360" i="19"/>
  <c r="E359" i="19"/>
  <c r="E358" i="19"/>
  <c r="E357" i="19"/>
  <c r="E356" i="19"/>
  <c r="E355" i="19"/>
  <c r="E354" i="19"/>
  <c r="E353" i="19"/>
  <c r="E352" i="19"/>
  <c r="E351" i="19"/>
  <c r="E350" i="19"/>
  <c r="E349" i="19"/>
  <c r="E348" i="19"/>
  <c r="E347" i="19"/>
  <c r="E346" i="19"/>
  <c r="E345" i="19"/>
  <c r="E344" i="19"/>
  <c r="E343" i="19"/>
  <c r="E342" i="19"/>
  <c r="E341" i="19"/>
  <c r="E340" i="19"/>
  <c r="E339" i="19"/>
  <c r="E338" i="19"/>
  <c r="E337" i="19"/>
  <c r="E336" i="19"/>
  <c r="E335" i="19"/>
  <c r="E334" i="19"/>
  <c r="E333" i="19"/>
  <c r="E332" i="19"/>
  <c r="E331" i="19"/>
  <c r="E330" i="19"/>
  <c r="E329" i="19"/>
  <c r="E328" i="19"/>
  <c r="E327" i="19"/>
  <c r="E326" i="19"/>
  <c r="E325" i="19"/>
  <c r="E324" i="19"/>
  <c r="E323" i="19"/>
  <c r="E322" i="19"/>
  <c r="E321" i="19"/>
  <c r="E320" i="19"/>
  <c r="E319" i="19"/>
  <c r="E318" i="19"/>
  <c r="E317" i="19"/>
  <c r="E316" i="19"/>
  <c r="E315" i="19"/>
  <c r="E314" i="19"/>
  <c r="E313" i="19"/>
  <c r="E312" i="19"/>
  <c r="E311" i="19"/>
  <c r="E310" i="19"/>
  <c r="E309" i="19"/>
  <c r="E308" i="19"/>
  <c r="E307" i="19"/>
  <c r="E306" i="19"/>
  <c r="E305" i="19"/>
  <c r="E304" i="19"/>
  <c r="E303" i="19"/>
  <c r="E302" i="19"/>
  <c r="E301" i="19"/>
  <c r="E300" i="19"/>
  <c r="E299" i="19"/>
  <c r="E298" i="19"/>
  <c r="E297" i="19"/>
  <c r="E296" i="19"/>
  <c r="E295" i="19"/>
  <c r="E294" i="19"/>
  <c r="E293" i="19"/>
  <c r="E292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E269" i="19"/>
  <c r="E268" i="19"/>
  <c r="E267" i="19"/>
  <c r="E266" i="19"/>
  <c r="E265" i="19"/>
  <c r="E264" i="19"/>
  <c r="E263" i="19"/>
  <c r="E262" i="19"/>
  <c r="E261" i="19"/>
  <c r="E260" i="19"/>
  <c r="E259" i="19"/>
  <c r="D25" i="19"/>
  <c r="H25" i="22"/>
  <c r="H20" i="22"/>
  <c r="H15" i="22"/>
  <c r="F25" i="22"/>
  <c r="F20" i="22"/>
  <c r="F15" i="22"/>
  <c r="D25" i="22"/>
  <c r="D20" i="22"/>
  <c r="D15" i="22"/>
  <c r="F25" i="19" l="1"/>
  <c r="H25" i="19"/>
  <c r="AB139" i="24"/>
  <c r="AE139" i="24" s="1"/>
  <c r="AC139" i="24"/>
  <c r="AD139" i="24"/>
  <c r="AB140" i="24"/>
  <c r="AC140" i="24"/>
  <c r="AD138" i="24"/>
  <c r="AC138" i="24"/>
  <c r="AB138" i="24"/>
  <c r="AD137" i="24"/>
  <c r="AC137" i="24"/>
  <c r="AB137" i="24"/>
  <c r="AD136" i="24"/>
  <c r="AC136" i="24"/>
  <c r="AB136" i="24"/>
  <c r="AD135" i="24"/>
  <c r="AC135" i="24"/>
  <c r="AB135" i="24"/>
  <c r="AD134" i="24"/>
  <c r="AC134" i="24"/>
  <c r="AB134" i="24"/>
  <c r="AD133" i="24"/>
  <c r="AC133" i="24"/>
  <c r="AB133" i="24"/>
  <c r="AD132" i="24"/>
  <c r="AC132" i="24"/>
  <c r="AB132" i="24"/>
  <c r="AD131" i="24"/>
  <c r="AC131" i="24"/>
  <c r="AB131" i="24"/>
  <c r="AD130" i="24"/>
  <c r="AC130" i="24"/>
  <c r="AB130" i="24"/>
  <c r="AD129" i="24"/>
  <c r="AC129" i="24"/>
  <c r="AB129" i="24"/>
  <c r="AD125" i="24"/>
  <c r="AC125" i="24"/>
  <c r="AB125" i="24"/>
  <c r="AD124" i="24"/>
  <c r="AC124" i="24"/>
  <c r="AB124" i="24"/>
  <c r="AD123" i="24"/>
  <c r="AC123" i="24"/>
  <c r="AB123" i="24"/>
  <c r="AE123" i="24" s="1"/>
  <c r="AD122" i="24"/>
  <c r="AC122" i="24"/>
  <c r="AB122" i="24"/>
  <c r="AD121" i="24"/>
  <c r="AC121" i="24"/>
  <c r="AB121" i="24"/>
  <c r="AD120" i="24"/>
  <c r="AC120" i="24"/>
  <c r="AB120" i="24"/>
  <c r="AE120" i="24" s="1"/>
  <c r="AD119" i="24"/>
  <c r="AC119" i="24"/>
  <c r="AB119" i="24"/>
  <c r="AD118" i="24"/>
  <c r="AC118" i="24"/>
  <c r="AB118" i="24"/>
  <c r="AD117" i="24"/>
  <c r="AC117" i="24"/>
  <c r="AB117" i="24"/>
  <c r="AD116" i="24"/>
  <c r="AC116" i="24"/>
  <c r="AB116" i="24"/>
  <c r="H20" i="19"/>
  <c r="F20" i="19"/>
  <c r="AB83" i="24"/>
  <c r="AC83" i="24"/>
  <c r="AD83" i="24"/>
  <c r="AB84" i="24"/>
  <c r="AC84" i="24"/>
  <c r="AD84" i="24"/>
  <c r="AB85" i="24"/>
  <c r="AC85" i="24"/>
  <c r="AD85" i="24"/>
  <c r="AE85" i="24"/>
  <c r="AB86" i="24"/>
  <c r="AE86" i="24" s="1"/>
  <c r="AC86" i="24"/>
  <c r="D20" i="19"/>
  <c r="AB38" i="24"/>
  <c r="AC38" i="24"/>
  <c r="AD38" i="24"/>
  <c r="AB39" i="24"/>
  <c r="AC39" i="24"/>
  <c r="AD39" i="24"/>
  <c r="AB40" i="24"/>
  <c r="AC40" i="24"/>
  <c r="AD40" i="24"/>
  <c r="AB41" i="24"/>
  <c r="AC41" i="24"/>
  <c r="AD41" i="24"/>
  <c r="AB42" i="24"/>
  <c r="AC42" i="24"/>
  <c r="AD42" i="24"/>
  <c r="AE42" i="24"/>
  <c r="AB43" i="24"/>
  <c r="AC43" i="24"/>
  <c r="AD43" i="24"/>
  <c r="AB44" i="24"/>
  <c r="AC44" i="24"/>
  <c r="AD44" i="24"/>
  <c r="AB45" i="24"/>
  <c r="AC45" i="24"/>
  <c r="AD45" i="24"/>
  <c r="AB46" i="24"/>
  <c r="AC46" i="24"/>
  <c r="AD46" i="24"/>
  <c r="AB47" i="24"/>
  <c r="AC47" i="24"/>
  <c r="AD47" i="24"/>
  <c r="AB48" i="24"/>
  <c r="AC48" i="24"/>
  <c r="AD48" i="24"/>
  <c r="AB49" i="24"/>
  <c r="AC49" i="24"/>
  <c r="AD49" i="24"/>
  <c r="AB50" i="24"/>
  <c r="AC50" i="24"/>
  <c r="AD50" i="24"/>
  <c r="AB51" i="24"/>
  <c r="AC51" i="24"/>
  <c r="AB57" i="24"/>
  <c r="AC57" i="24"/>
  <c r="AD57" i="24"/>
  <c r="AB58" i="24"/>
  <c r="AC58" i="24"/>
  <c r="AD58" i="24"/>
  <c r="AB59" i="24"/>
  <c r="AC59" i="24"/>
  <c r="AD59" i="24"/>
  <c r="AB60" i="24"/>
  <c r="AC60" i="24"/>
  <c r="AD60" i="24"/>
  <c r="AB61" i="24"/>
  <c r="AC61" i="24"/>
  <c r="AD61" i="24"/>
  <c r="AB62" i="24"/>
  <c r="AC62" i="24"/>
  <c r="AD62" i="24"/>
  <c r="AB63" i="24"/>
  <c r="AC63" i="24"/>
  <c r="AD63" i="24"/>
  <c r="AB64" i="24"/>
  <c r="AC64" i="24"/>
  <c r="AD64" i="24"/>
  <c r="AB65" i="24"/>
  <c r="AC65" i="24"/>
  <c r="AD65" i="24"/>
  <c r="AB66" i="24"/>
  <c r="AC66" i="24"/>
  <c r="AD66" i="24"/>
  <c r="AB67" i="24"/>
  <c r="AC67" i="24"/>
  <c r="AD67" i="24"/>
  <c r="AB68" i="24"/>
  <c r="AC68" i="24"/>
  <c r="AD68" i="24"/>
  <c r="AB69" i="24"/>
  <c r="AC69" i="24"/>
  <c r="AD69" i="24"/>
  <c r="AB70" i="24"/>
  <c r="AC70" i="24"/>
  <c r="AD70" i="24"/>
  <c r="AB71" i="24"/>
  <c r="AC71" i="24"/>
  <c r="H15" i="19"/>
  <c r="AB19" i="24"/>
  <c r="AC19" i="24"/>
  <c r="AD19" i="24"/>
  <c r="AB20" i="24"/>
  <c r="AC20" i="24"/>
  <c r="AD20" i="24"/>
  <c r="AB21" i="24"/>
  <c r="AC21" i="24"/>
  <c r="AD21" i="24"/>
  <c r="AB22" i="24"/>
  <c r="AC22" i="24"/>
  <c r="AD22" i="24"/>
  <c r="AB23" i="24"/>
  <c r="AC23" i="24"/>
  <c r="AD23" i="24"/>
  <c r="AB24" i="24"/>
  <c r="AC24" i="24"/>
  <c r="AD24" i="24"/>
  <c r="AB25" i="24"/>
  <c r="AC25" i="24"/>
  <c r="AD25" i="24"/>
  <c r="AB26" i="24"/>
  <c r="AC26" i="24"/>
  <c r="AD26" i="24"/>
  <c r="AB27" i="24"/>
  <c r="AC27" i="24"/>
  <c r="AD27" i="24"/>
  <c r="AB28" i="24"/>
  <c r="AC28" i="24"/>
  <c r="AD28" i="24"/>
  <c r="AB29" i="24"/>
  <c r="AC29" i="24"/>
  <c r="AD29" i="24"/>
  <c r="AB30" i="24"/>
  <c r="AC30" i="24"/>
  <c r="AD30" i="24"/>
  <c r="AB31" i="24"/>
  <c r="AC31" i="24"/>
  <c r="AD31" i="24"/>
  <c r="AB32" i="24"/>
  <c r="AC32" i="24"/>
  <c r="AD37" i="24"/>
  <c r="AC37" i="24"/>
  <c r="AB37" i="24"/>
  <c r="AB76" i="24"/>
  <c r="AC76" i="24"/>
  <c r="AD76" i="24"/>
  <c r="AB77" i="24"/>
  <c r="AC77" i="24"/>
  <c r="AD77" i="24"/>
  <c r="AB78" i="24"/>
  <c r="AC78" i="24"/>
  <c r="AD78" i="24"/>
  <c r="AB79" i="24"/>
  <c r="AC79" i="24"/>
  <c r="AD79" i="24"/>
  <c r="AB80" i="24"/>
  <c r="AC80" i="24"/>
  <c r="AD80" i="24"/>
  <c r="AB81" i="24"/>
  <c r="AC81" i="24"/>
  <c r="AD81" i="24"/>
  <c r="AB82" i="24"/>
  <c r="AC82" i="24"/>
  <c r="AD82" i="24"/>
  <c r="AB91" i="24"/>
  <c r="AC91" i="24"/>
  <c r="AD91" i="24"/>
  <c r="AB92" i="24"/>
  <c r="AC92" i="24"/>
  <c r="AD92" i="24"/>
  <c r="AB93" i="24"/>
  <c r="AC93" i="24"/>
  <c r="AD93" i="24"/>
  <c r="AB94" i="24"/>
  <c r="AC94" i="24"/>
  <c r="AD94" i="24"/>
  <c r="AB95" i="24"/>
  <c r="AC95" i="24"/>
  <c r="AD95" i="24"/>
  <c r="AB96" i="24"/>
  <c r="AC96" i="24"/>
  <c r="AD96" i="24"/>
  <c r="AB97" i="24"/>
  <c r="AC97" i="24"/>
  <c r="AD97" i="24"/>
  <c r="AB98" i="24"/>
  <c r="AC98" i="24"/>
  <c r="AD98" i="24"/>
  <c r="AB99" i="24"/>
  <c r="AC99" i="24"/>
  <c r="AD99" i="24"/>
  <c r="AB104" i="24"/>
  <c r="AC104" i="24"/>
  <c r="AD104" i="24"/>
  <c r="AB105" i="24"/>
  <c r="AC105" i="24"/>
  <c r="AD105" i="24"/>
  <c r="AB106" i="24"/>
  <c r="AC106" i="24"/>
  <c r="AD106" i="24"/>
  <c r="AB107" i="24"/>
  <c r="AC107" i="24"/>
  <c r="AD107" i="24"/>
  <c r="AB108" i="24"/>
  <c r="AC108" i="24"/>
  <c r="AD108" i="24"/>
  <c r="AB109" i="24"/>
  <c r="AC109" i="24"/>
  <c r="AD109" i="24"/>
  <c r="AB110" i="24"/>
  <c r="AC110" i="24"/>
  <c r="AD110" i="24"/>
  <c r="AB111" i="24"/>
  <c r="AC111" i="24"/>
  <c r="AD111" i="24"/>
  <c r="AB112" i="24"/>
  <c r="AC112" i="24"/>
  <c r="AD112" i="24"/>
  <c r="AB113" i="24"/>
  <c r="AC113" i="24"/>
  <c r="AD113" i="24"/>
  <c r="AD103" i="24"/>
  <c r="AC103" i="24"/>
  <c r="AB103" i="24"/>
  <c r="AD90" i="24"/>
  <c r="AC90" i="24"/>
  <c r="AB90" i="24"/>
  <c r="AD75" i="24"/>
  <c r="AC75" i="24"/>
  <c r="AB75" i="24"/>
  <c r="AD56" i="24"/>
  <c r="AC56" i="24"/>
  <c r="AB56" i="24"/>
  <c r="AB3" i="24"/>
  <c r="AC3" i="24"/>
  <c r="AD3" i="24"/>
  <c r="AB4" i="24"/>
  <c r="AC4" i="24"/>
  <c r="AD4" i="24"/>
  <c r="AB5" i="24"/>
  <c r="AC5" i="24"/>
  <c r="AD5" i="24"/>
  <c r="AB6" i="24"/>
  <c r="AC6" i="24"/>
  <c r="AD6" i="24"/>
  <c r="AB7" i="24"/>
  <c r="AC7" i="24"/>
  <c r="AD7" i="24"/>
  <c r="AB8" i="24"/>
  <c r="AC8" i="24"/>
  <c r="AD8" i="24"/>
  <c r="AB10" i="24"/>
  <c r="AC10" i="24"/>
  <c r="AD10" i="24"/>
  <c r="AB11" i="24"/>
  <c r="AC11" i="24"/>
  <c r="AD11" i="24"/>
  <c r="AB12" i="24"/>
  <c r="AC12" i="24"/>
  <c r="AD12" i="24"/>
  <c r="AB13" i="24"/>
  <c r="AC13" i="24"/>
  <c r="AD13" i="24"/>
  <c r="AD9" i="24"/>
  <c r="AC9" i="24"/>
  <c r="AB9" i="24"/>
  <c r="AB18" i="24"/>
  <c r="AC18" i="24"/>
  <c r="AD18" i="24"/>
  <c r="F15" i="19"/>
  <c r="D15" i="19"/>
  <c r="AE122" i="24" l="1"/>
  <c r="AE84" i="24"/>
  <c r="AE83" i="24"/>
  <c r="AE124" i="24"/>
  <c r="AE117" i="24"/>
  <c r="AE121" i="24"/>
  <c r="AE116" i="24"/>
  <c r="AE118" i="24"/>
  <c r="AE129" i="24"/>
  <c r="AE119" i="24"/>
  <c r="AE40" i="24"/>
  <c r="AE138" i="24"/>
  <c r="AE137" i="24"/>
  <c r="AE136" i="24"/>
  <c r="AE135" i="24"/>
  <c r="AE134" i="24"/>
  <c r="AE133" i="24"/>
  <c r="AE132" i="24"/>
  <c r="AE131" i="24"/>
  <c r="AE130" i="24"/>
  <c r="AE125" i="24"/>
  <c r="AE66" i="24"/>
  <c r="AE41" i="24"/>
  <c r="AE69" i="24"/>
  <c r="AE46" i="24"/>
  <c r="AE67" i="24"/>
  <c r="AE51" i="24"/>
  <c r="AE70" i="24"/>
  <c r="AE59" i="24"/>
  <c r="AE58" i="24"/>
  <c r="AE61" i="24"/>
  <c r="AE43" i="24"/>
  <c r="AE68" i="24"/>
  <c r="AE38" i="24"/>
  <c r="AE39" i="24"/>
  <c r="AE45" i="24"/>
  <c r="AE49" i="24"/>
  <c r="AE47" i="24"/>
  <c r="AE71" i="24"/>
  <c r="AE64" i="24"/>
  <c r="AE57" i="24"/>
  <c r="AE63" i="24"/>
  <c r="AE44" i="24"/>
  <c r="AE48" i="24"/>
  <c r="AE50" i="24"/>
  <c r="AE60" i="24"/>
  <c r="AE62" i="24"/>
  <c r="AE65" i="24"/>
  <c r="AE27" i="24"/>
  <c r="AE22" i="24"/>
  <c r="AE8" i="24"/>
  <c r="AE32" i="24"/>
  <c r="AE25" i="24"/>
  <c r="AE95" i="24"/>
  <c r="AE21" i="24"/>
  <c r="AE20" i="24"/>
  <c r="AE19" i="24"/>
  <c r="AE26" i="24"/>
  <c r="AE80" i="24"/>
  <c r="AE29" i="24"/>
  <c r="AE28" i="24"/>
  <c r="AE105" i="24"/>
  <c r="AE23" i="24"/>
  <c r="AE112" i="24"/>
  <c r="AE111" i="24"/>
  <c r="AE31" i="24"/>
  <c r="AE37" i="24"/>
  <c r="AE7" i="24"/>
  <c r="AE24" i="24"/>
  <c r="AE30" i="24"/>
  <c r="AE56" i="24"/>
  <c r="AE92" i="24"/>
  <c r="AE107" i="24"/>
  <c r="AE79" i="24"/>
  <c r="AE75" i="24"/>
  <c r="AE6" i="24"/>
  <c r="AE108" i="24"/>
  <c r="AE90" i="24"/>
  <c r="AE13" i="24"/>
  <c r="AE9" i="24"/>
  <c r="AE106" i="24"/>
  <c r="AE113" i="24"/>
  <c r="AE96" i="24"/>
  <c r="AE76" i="24"/>
  <c r="AE3" i="24"/>
  <c r="AE98" i="24"/>
  <c r="AE82" i="24"/>
  <c r="AE93" i="24"/>
  <c r="AE103" i="24"/>
  <c r="AE109" i="24"/>
  <c r="AE104" i="24"/>
  <c r="AE94" i="24"/>
  <c r="AE81" i="24"/>
  <c r="AE110" i="24"/>
  <c r="AE5" i="24"/>
  <c r="AE12" i="24"/>
  <c r="AE4" i="24"/>
  <c r="AE99" i="24"/>
  <c r="AE11" i="24"/>
  <c r="AE10" i="24"/>
  <c r="AE18" i="24"/>
  <c r="AE78" i="24"/>
  <c r="AE97" i="24"/>
  <c r="AE91" i="24"/>
  <c r="AE77" i="24"/>
  <c r="G212" i="20"/>
  <c r="F212" i="20"/>
  <c r="E212" i="20"/>
  <c r="G206" i="20"/>
  <c r="F206" i="20"/>
  <c r="E206" i="20"/>
  <c r="G200" i="20"/>
  <c r="F200" i="20"/>
  <c r="E200" i="20"/>
  <c r="G136" i="20"/>
  <c r="F136" i="20"/>
  <c r="E136" i="20"/>
  <c r="G131" i="20"/>
  <c r="F131" i="20"/>
  <c r="E131" i="20"/>
  <c r="G126" i="20"/>
  <c r="F126" i="20"/>
  <c r="E126" i="20"/>
  <c r="H1" i="23"/>
  <c r="F1" i="23"/>
  <c r="D1" i="23"/>
  <c r="E259" i="23"/>
  <c r="E258" i="23"/>
  <c r="E257" i="23"/>
  <c r="E256" i="23"/>
  <c r="E255" i="23"/>
  <c r="E254" i="23"/>
  <c r="E253" i="23"/>
  <c r="E252" i="23"/>
  <c r="E251" i="23"/>
  <c r="E250" i="23"/>
  <c r="E249" i="23"/>
  <c r="E248" i="23"/>
  <c r="E247" i="23"/>
  <c r="E246" i="23"/>
  <c r="E245" i="23"/>
  <c r="E244" i="23"/>
  <c r="E243" i="23"/>
  <c r="E242" i="23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I184" i="23"/>
  <c r="G184" i="23"/>
  <c r="E184" i="23"/>
  <c r="I183" i="23"/>
  <c r="G183" i="23"/>
  <c r="E183" i="23"/>
  <c r="I182" i="23"/>
  <c r="G182" i="23"/>
  <c r="E182" i="23"/>
  <c r="I181" i="23"/>
  <c r="G181" i="23"/>
  <c r="E181" i="23"/>
  <c r="I180" i="23"/>
  <c r="G180" i="23"/>
  <c r="E180" i="23"/>
  <c r="I179" i="23"/>
  <c r="G179" i="23"/>
  <c r="E179" i="23"/>
  <c r="I178" i="23"/>
  <c r="G178" i="23"/>
  <c r="E178" i="23"/>
  <c r="I177" i="23"/>
  <c r="G177" i="23"/>
  <c r="E177" i="23"/>
  <c r="I176" i="23"/>
  <c r="G176" i="23"/>
  <c r="E176" i="23"/>
  <c r="I175" i="23"/>
  <c r="G175" i="23"/>
  <c r="E175" i="23"/>
  <c r="I174" i="23"/>
  <c r="G174" i="23"/>
  <c r="E174" i="23"/>
  <c r="I173" i="23"/>
  <c r="G173" i="23"/>
  <c r="E173" i="23"/>
  <c r="I172" i="23"/>
  <c r="G172" i="23"/>
  <c r="E172" i="23"/>
  <c r="I171" i="23"/>
  <c r="G171" i="23"/>
  <c r="E171" i="23"/>
  <c r="I170" i="23"/>
  <c r="G170" i="23"/>
  <c r="E170" i="23"/>
  <c r="I169" i="23"/>
  <c r="G169" i="23"/>
  <c r="E169" i="23"/>
  <c r="I168" i="23"/>
  <c r="G168" i="23"/>
  <c r="E168" i="23"/>
  <c r="I167" i="23"/>
  <c r="G167" i="23"/>
  <c r="E167" i="23"/>
  <c r="I166" i="23"/>
  <c r="G166" i="23"/>
  <c r="E166" i="23"/>
  <c r="I165" i="23"/>
  <c r="G165" i="23"/>
  <c r="E165" i="23"/>
  <c r="I164" i="23"/>
  <c r="G164" i="23"/>
  <c r="E164" i="23"/>
  <c r="I163" i="23"/>
  <c r="G163" i="23"/>
  <c r="E163" i="23"/>
  <c r="I162" i="23"/>
  <c r="G162" i="23"/>
  <c r="E162" i="23"/>
  <c r="I161" i="23"/>
  <c r="G161" i="23"/>
  <c r="E161" i="23"/>
  <c r="I160" i="23"/>
  <c r="G160" i="23"/>
  <c r="E160" i="23"/>
  <c r="I159" i="23"/>
  <c r="G159" i="23"/>
  <c r="E159" i="23"/>
  <c r="I158" i="23"/>
  <c r="G158" i="23"/>
  <c r="E158" i="23"/>
  <c r="I157" i="23"/>
  <c r="G157" i="23"/>
  <c r="E157" i="23"/>
  <c r="I156" i="23"/>
  <c r="G156" i="23"/>
  <c r="E156" i="23"/>
  <c r="I155" i="23"/>
  <c r="G155" i="23"/>
  <c r="E155" i="23"/>
  <c r="I154" i="23"/>
  <c r="G154" i="23"/>
  <c r="E154" i="23"/>
  <c r="I153" i="23"/>
  <c r="G153" i="23"/>
  <c r="E153" i="23"/>
  <c r="I152" i="23"/>
  <c r="G152" i="23"/>
  <c r="E152" i="23"/>
  <c r="I151" i="23"/>
  <c r="G151" i="23"/>
  <c r="E151" i="23"/>
  <c r="I150" i="23"/>
  <c r="G150" i="23"/>
  <c r="E150" i="23"/>
  <c r="I149" i="23"/>
  <c r="G149" i="23"/>
  <c r="E149" i="23"/>
  <c r="I148" i="23"/>
  <c r="G148" i="23"/>
  <c r="E148" i="23"/>
  <c r="I147" i="23"/>
  <c r="G147" i="23"/>
  <c r="E147" i="23"/>
  <c r="I146" i="23"/>
  <c r="G146" i="23"/>
  <c r="E146" i="23"/>
  <c r="I145" i="23"/>
  <c r="G145" i="23"/>
  <c r="E145" i="23"/>
  <c r="I144" i="23"/>
  <c r="G144" i="23"/>
  <c r="E144" i="23"/>
  <c r="I143" i="23"/>
  <c r="G143" i="23"/>
  <c r="E143" i="23"/>
  <c r="I142" i="23"/>
  <c r="G142" i="23"/>
  <c r="E142" i="23"/>
  <c r="I141" i="23"/>
  <c r="G141" i="23"/>
  <c r="E141" i="23"/>
  <c r="I140" i="23"/>
  <c r="G140" i="23"/>
  <c r="E140" i="23"/>
  <c r="I139" i="23"/>
  <c r="G139" i="23"/>
  <c r="E139" i="23"/>
  <c r="I138" i="23"/>
  <c r="G138" i="23"/>
  <c r="E138" i="23"/>
  <c r="I137" i="23"/>
  <c r="G137" i="23"/>
  <c r="E137" i="23"/>
  <c r="I136" i="23"/>
  <c r="G136" i="23"/>
  <c r="E136" i="23"/>
  <c r="I135" i="23"/>
  <c r="G135" i="23"/>
  <c r="E135" i="23"/>
  <c r="I134" i="23"/>
  <c r="G134" i="23"/>
  <c r="E134" i="23"/>
  <c r="I133" i="23"/>
  <c r="G133" i="23"/>
  <c r="E133" i="23"/>
  <c r="I132" i="23"/>
  <c r="G132" i="23"/>
  <c r="E132" i="23"/>
  <c r="I131" i="23"/>
  <c r="G131" i="23"/>
  <c r="E131" i="23"/>
  <c r="I130" i="23"/>
  <c r="G130" i="23"/>
  <c r="E130" i="23"/>
  <c r="I129" i="23"/>
  <c r="G129" i="23"/>
  <c r="E129" i="23"/>
  <c r="I128" i="23"/>
  <c r="G128" i="23"/>
  <c r="E128" i="23"/>
  <c r="I127" i="23"/>
  <c r="G127" i="23"/>
  <c r="E127" i="23"/>
  <c r="I126" i="23"/>
  <c r="G126" i="23"/>
  <c r="E126" i="23"/>
  <c r="I125" i="23"/>
  <c r="G125" i="23"/>
  <c r="E125" i="23"/>
  <c r="I124" i="23"/>
  <c r="G124" i="23"/>
  <c r="E124" i="23"/>
  <c r="I123" i="23"/>
  <c r="G123" i="23"/>
  <c r="E123" i="23"/>
  <c r="I122" i="23"/>
  <c r="G122" i="23"/>
  <c r="E122" i="23"/>
  <c r="I121" i="23"/>
  <c r="G121" i="23"/>
  <c r="E121" i="23"/>
  <c r="I120" i="23"/>
  <c r="G120" i="23"/>
  <c r="E120" i="23"/>
  <c r="I119" i="23"/>
  <c r="G119" i="23"/>
  <c r="E119" i="23"/>
  <c r="I118" i="23"/>
  <c r="G118" i="23"/>
  <c r="E118" i="23"/>
  <c r="I117" i="23"/>
  <c r="G117" i="23"/>
  <c r="E117" i="23"/>
  <c r="I116" i="23"/>
  <c r="G116" i="23"/>
  <c r="E116" i="23"/>
  <c r="I115" i="23"/>
  <c r="G115" i="23"/>
  <c r="E115" i="23"/>
  <c r="I114" i="23"/>
  <c r="G114" i="23"/>
  <c r="E114" i="23"/>
  <c r="I113" i="23"/>
  <c r="G113" i="23"/>
  <c r="E113" i="23"/>
  <c r="I112" i="23"/>
  <c r="G112" i="23"/>
  <c r="E112" i="23"/>
  <c r="I111" i="23"/>
  <c r="G111" i="23"/>
  <c r="E111" i="23"/>
  <c r="I110" i="23"/>
  <c r="G110" i="23"/>
  <c r="E110" i="23"/>
  <c r="I109" i="23"/>
  <c r="G109" i="23"/>
  <c r="E109" i="23"/>
  <c r="I108" i="23"/>
  <c r="G108" i="23"/>
  <c r="E108" i="23"/>
  <c r="I107" i="23"/>
  <c r="G107" i="23"/>
  <c r="E107" i="23"/>
  <c r="I106" i="23"/>
  <c r="G106" i="23"/>
  <c r="E106" i="23"/>
  <c r="I105" i="23"/>
  <c r="G105" i="23"/>
  <c r="E105" i="23"/>
  <c r="I104" i="23"/>
  <c r="G104" i="23"/>
  <c r="E104" i="23"/>
  <c r="I103" i="23"/>
  <c r="G103" i="23"/>
  <c r="E103" i="23"/>
  <c r="I102" i="23"/>
  <c r="G102" i="23"/>
  <c r="E102" i="23"/>
  <c r="I101" i="23"/>
  <c r="G101" i="23"/>
  <c r="E101" i="23"/>
  <c r="I100" i="23"/>
  <c r="G100" i="23"/>
  <c r="E100" i="23"/>
  <c r="I99" i="23"/>
  <c r="G99" i="23"/>
  <c r="E99" i="23"/>
  <c r="I98" i="23"/>
  <c r="G98" i="23"/>
  <c r="E98" i="23"/>
  <c r="I97" i="23"/>
  <c r="G97" i="23"/>
  <c r="E97" i="23"/>
  <c r="I96" i="23"/>
  <c r="G96" i="23"/>
  <c r="E96" i="23"/>
  <c r="I95" i="23"/>
  <c r="G95" i="23"/>
  <c r="E95" i="23"/>
  <c r="I94" i="23"/>
  <c r="G94" i="23"/>
  <c r="E94" i="23"/>
  <c r="I93" i="23"/>
  <c r="G93" i="23"/>
  <c r="E93" i="23"/>
  <c r="I92" i="23"/>
  <c r="G92" i="23"/>
  <c r="E92" i="23"/>
  <c r="I91" i="23"/>
  <c r="G91" i="23"/>
  <c r="E91" i="23"/>
  <c r="I90" i="23"/>
  <c r="G90" i="23"/>
  <c r="E90" i="23"/>
  <c r="I89" i="23"/>
  <c r="G89" i="23"/>
  <c r="E89" i="23"/>
  <c r="I88" i="23"/>
  <c r="G88" i="23"/>
  <c r="E88" i="23"/>
  <c r="I87" i="23"/>
  <c r="G87" i="23"/>
  <c r="E87" i="23"/>
  <c r="I86" i="23"/>
  <c r="G86" i="23"/>
  <c r="E86" i="23"/>
  <c r="I85" i="23"/>
  <c r="G85" i="23"/>
  <c r="E85" i="23"/>
  <c r="I84" i="23"/>
  <c r="G84" i="23"/>
  <c r="E84" i="23"/>
  <c r="I83" i="23"/>
  <c r="G83" i="23"/>
  <c r="E83" i="23"/>
  <c r="I82" i="23"/>
  <c r="G82" i="23"/>
  <c r="E82" i="23"/>
  <c r="I81" i="23"/>
  <c r="G81" i="23"/>
  <c r="E81" i="23"/>
  <c r="I80" i="23"/>
  <c r="G80" i="23"/>
  <c r="E80" i="23"/>
  <c r="I79" i="23"/>
  <c r="G79" i="23"/>
  <c r="E79" i="23"/>
  <c r="I78" i="23"/>
  <c r="G78" i="23"/>
  <c r="E78" i="23"/>
  <c r="I77" i="23"/>
  <c r="G77" i="23"/>
  <c r="E77" i="23"/>
  <c r="I76" i="23"/>
  <c r="G76" i="23"/>
  <c r="E76" i="23"/>
  <c r="I75" i="23"/>
  <c r="G75" i="23"/>
  <c r="E75" i="23"/>
  <c r="I74" i="23"/>
  <c r="G74" i="23"/>
  <c r="E74" i="23"/>
  <c r="I73" i="23"/>
  <c r="G73" i="23"/>
  <c r="E73" i="23"/>
  <c r="I72" i="23"/>
  <c r="G72" i="23"/>
  <c r="E72" i="23"/>
  <c r="I71" i="23"/>
  <c r="G71" i="23"/>
  <c r="E71" i="23"/>
  <c r="I70" i="23"/>
  <c r="G70" i="23"/>
  <c r="E70" i="23"/>
  <c r="I69" i="23"/>
  <c r="G69" i="23"/>
  <c r="E69" i="23"/>
  <c r="I68" i="23"/>
  <c r="G68" i="23"/>
  <c r="E68" i="23"/>
  <c r="I67" i="23"/>
  <c r="G67" i="23"/>
  <c r="E67" i="23"/>
  <c r="I66" i="23"/>
  <c r="G66" i="23"/>
  <c r="E66" i="23"/>
  <c r="I65" i="23"/>
  <c r="G65" i="23"/>
  <c r="E65" i="23"/>
  <c r="I64" i="23"/>
  <c r="G64" i="23"/>
  <c r="E64" i="23"/>
  <c r="I63" i="23"/>
  <c r="G63" i="23"/>
  <c r="E63" i="23"/>
  <c r="I62" i="23"/>
  <c r="G62" i="23"/>
  <c r="E62" i="23"/>
  <c r="I61" i="23"/>
  <c r="G61" i="23"/>
  <c r="E61" i="23"/>
  <c r="I60" i="23"/>
  <c r="G60" i="23"/>
  <c r="E60" i="23"/>
  <c r="I59" i="23"/>
  <c r="G59" i="23"/>
  <c r="E59" i="23"/>
  <c r="I58" i="23"/>
  <c r="G58" i="23"/>
  <c r="E58" i="23"/>
  <c r="I57" i="23"/>
  <c r="G57" i="23"/>
  <c r="E57" i="23"/>
  <c r="I56" i="23"/>
  <c r="G56" i="23"/>
  <c r="E56" i="23"/>
  <c r="I55" i="23"/>
  <c r="G55" i="23"/>
  <c r="E55" i="23"/>
  <c r="I54" i="23"/>
  <c r="G54" i="23"/>
  <c r="E54" i="23"/>
  <c r="I53" i="23"/>
  <c r="G53" i="23"/>
  <c r="E53" i="23"/>
  <c r="I52" i="23"/>
  <c r="G52" i="23"/>
  <c r="E52" i="23"/>
  <c r="I51" i="23"/>
  <c r="G51" i="23"/>
  <c r="E51" i="23"/>
  <c r="I50" i="23"/>
  <c r="G50" i="23"/>
  <c r="E50" i="23"/>
  <c r="I49" i="23"/>
  <c r="G49" i="23"/>
  <c r="E49" i="23"/>
  <c r="I48" i="23"/>
  <c r="G48" i="23"/>
  <c r="E48" i="23"/>
  <c r="I47" i="23"/>
  <c r="G47" i="23"/>
  <c r="E47" i="23"/>
  <c r="I46" i="23"/>
  <c r="G46" i="23"/>
  <c r="E46" i="23"/>
  <c r="I45" i="23"/>
  <c r="G45" i="23"/>
  <c r="E45" i="23"/>
  <c r="I44" i="23"/>
  <c r="G44" i="23"/>
  <c r="E44" i="23"/>
  <c r="I43" i="23"/>
  <c r="G43" i="23"/>
  <c r="E43" i="23"/>
  <c r="I42" i="23"/>
  <c r="G42" i="23"/>
  <c r="E42" i="23"/>
  <c r="I41" i="23"/>
  <c r="G41" i="23"/>
  <c r="E41" i="23"/>
  <c r="I40" i="23"/>
  <c r="G40" i="23"/>
  <c r="E40" i="23"/>
  <c r="I39" i="23"/>
  <c r="G39" i="23"/>
  <c r="E39" i="23"/>
  <c r="I38" i="23"/>
  <c r="G38" i="23"/>
  <c r="E38" i="23"/>
  <c r="I37" i="23"/>
  <c r="G37" i="23"/>
  <c r="E37" i="23"/>
  <c r="I36" i="23"/>
  <c r="G36" i="23"/>
  <c r="E36" i="23"/>
  <c r="I35" i="23"/>
  <c r="G35" i="23"/>
  <c r="E35" i="23"/>
  <c r="I32" i="23"/>
  <c r="G32" i="23"/>
  <c r="E32" i="23"/>
  <c r="H31" i="23"/>
  <c r="G72" i="20" s="1"/>
  <c r="F31" i="23"/>
  <c r="F72" i="20" s="1"/>
  <c r="D31" i="23"/>
  <c r="E211" i="20" s="1"/>
  <c r="I30" i="23"/>
  <c r="G30" i="23"/>
  <c r="E30" i="23"/>
  <c r="I29" i="23"/>
  <c r="G29" i="23"/>
  <c r="E29" i="23"/>
  <c r="I28" i="23"/>
  <c r="G28" i="23"/>
  <c r="E28" i="23"/>
  <c r="I25" i="23"/>
  <c r="G25" i="23"/>
  <c r="E25" i="23"/>
  <c r="I24" i="23"/>
  <c r="G24" i="23"/>
  <c r="E24" i="23"/>
  <c r="I23" i="23"/>
  <c r="G23" i="23"/>
  <c r="E23" i="23"/>
  <c r="I20" i="23"/>
  <c r="G20" i="23"/>
  <c r="E20" i="23"/>
  <c r="I19" i="23"/>
  <c r="G19" i="23"/>
  <c r="E19" i="23"/>
  <c r="I18" i="23"/>
  <c r="G18" i="23"/>
  <c r="E18" i="23"/>
  <c r="I13" i="23"/>
  <c r="G13" i="23"/>
  <c r="E13" i="23"/>
  <c r="H11" i="23"/>
  <c r="F11" i="23"/>
  <c r="D11" i="23"/>
  <c r="H2" i="23"/>
  <c r="F2" i="23"/>
  <c r="D2" i="23"/>
  <c r="E258" i="22"/>
  <c r="E257" i="22"/>
  <c r="E256" i="22"/>
  <c r="E255" i="22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I186" i="22"/>
  <c r="G186" i="22"/>
  <c r="E186" i="22"/>
  <c r="I185" i="22"/>
  <c r="G185" i="22"/>
  <c r="E185" i="22"/>
  <c r="I184" i="22"/>
  <c r="G184" i="22"/>
  <c r="E184" i="22"/>
  <c r="I183" i="22"/>
  <c r="G183" i="22"/>
  <c r="E183" i="22"/>
  <c r="I182" i="22"/>
  <c r="G182" i="22"/>
  <c r="E182" i="22"/>
  <c r="I181" i="22"/>
  <c r="G181" i="22"/>
  <c r="E181" i="22"/>
  <c r="I180" i="22"/>
  <c r="G180" i="22"/>
  <c r="E180" i="22"/>
  <c r="I179" i="22"/>
  <c r="G179" i="22"/>
  <c r="E179" i="22"/>
  <c r="I178" i="22"/>
  <c r="G178" i="22"/>
  <c r="E178" i="22"/>
  <c r="I177" i="22"/>
  <c r="G177" i="22"/>
  <c r="E177" i="22"/>
  <c r="I176" i="22"/>
  <c r="G176" i="22"/>
  <c r="E176" i="22"/>
  <c r="I175" i="22"/>
  <c r="G175" i="22"/>
  <c r="E175" i="22"/>
  <c r="I174" i="22"/>
  <c r="G174" i="22"/>
  <c r="E174" i="22"/>
  <c r="I173" i="22"/>
  <c r="G173" i="22"/>
  <c r="E173" i="22"/>
  <c r="I172" i="22"/>
  <c r="G172" i="22"/>
  <c r="E172" i="22"/>
  <c r="I171" i="22"/>
  <c r="G171" i="22"/>
  <c r="E171" i="22"/>
  <c r="I170" i="22"/>
  <c r="G170" i="22"/>
  <c r="E170" i="22"/>
  <c r="I169" i="22"/>
  <c r="G169" i="22"/>
  <c r="E169" i="22"/>
  <c r="I168" i="22"/>
  <c r="G168" i="22"/>
  <c r="E168" i="22"/>
  <c r="I167" i="22"/>
  <c r="G167" i="22"/>
  <c r="E167" i="22"/>
  <c r="I166" i="22"/>
  <c r="G166" i="22"/>
  <c r="E166" i="22"/>
  <c r="I165" i="22"/>
  <c r="G165" i="22"/>
  <c r="E165" i="22"/>
  <c r="I164" i="22"/>
  <c r="G164" i="22"/>
  <c r="E164" i="22"/>
  <c r="I163" i="22"/>
  <c r="G163" i="22"/>
  <c r="E163" i="22"/>
  <c r="I162" i="22"/>
  <c r="G162" i="22"/>
  <c r="E162" i="22"/>
  <c r="I161" i="22"/>
  <c r="G161" i="22"/>
  <c r="E161" i="22"/>
  <c r="I160" i="22"/>
  <c r="G160" i="22"/>
  <c r="E160" i="22"/>
  <c r="I159" i="22"/>
  <c r="G159" i="22"/>
  <c r="E159" i="22"/>
  <c r="I158" i="22"/>
  <c r="G158" i="22"/>
  <c r="E158" i="22"/>
  <c r="I157" i="22"/>
  <c r="G157" i="22"/>
  <c r="E157" i="22"/>
  <c r="I156" i="22"/>
  <c r="G156" i="22"/>
  <c r="E156" i="22"/>
  <c r="I155" i="22"/>
  <c r="G155" i="22"/>
  <c r="E155" i="22"/>
  <c r="I154" i="22"/>
  <c r="G154" i="22"/>
  <c r="E154" i="22"/>
  <c r="I153" i="22"/>
  <c r="G153" i="22"/>
  <c r="E153" i="22"/>
  <c r="I152" i="22"/>
  <c r="G152" i="22"/>
  <c r="E152" i="22"/>
  <c r="I151" i="22"/>
  <c r="G151" i="22"/>
  <c r="E151" i="22"/>
  <c r="I150" i="22"/>
  <c r="G150" i="22"/>
  <c r="E150" i="22"/>
  <c r="I149" i="22"/>
  <c r="G149" i="22"/>
  <c r="E149" i="22"/>
  <c r="I148" i="22"/>
  <c r="G148" i="22"/>
  <c r="E148" i="22"/>
  <c r="I147" i="22"/>
  <c r="G147" i="22"/>
  <c r="E147" i="22"/>
  <c r="I146" i="22"/>
  <c r="G146" i="22"/>
  <c r="E146" i="22"/>
  <c r="I145" i="22"/>
  <c r="G145" i="22"/>
  <c r="E145" i="22"/>
  <c r="I144" i="22"/>
  <c r="G144" i="22"/>
  <c r="E144" i="22"/>
  <c r="I143" i="22"/>
  <c r="G143" i="22"/>
  <c r="E143" i="22"/>
  <c r="I142" i="22"/>
  <c r="G142" i="22"/>
  <c r="E142" i="22"/>
  <c r="I141" i="22"/>
  <c r="G141" i="22"/>
  <c r="E141" i="22"/>
  <c r="I140" i="22"/>
  <c r="G140" i="22"/>
  <c r="E140" i="22"/>
  <c r="I139" i="22"/>
  <c r="G139" i="22"/>
  <c r="E139" i="22"/>
  <c r="I138" i="22"/>
  <c r="G138" i="22"/>
  <c r="E138" i="22"/>
  <c r="I137" i="22"/>
  <c r="G137" i="22"/>
  <c r="E137" i="22"/>
  <c r="I136" i="22"/>
  <c r="G136" i="22"/>
  <c r="E136" i="22"/>
  <c r="I135" i="22"/>
  <c r="G135" i="22"/>
  <c r="E135" i="22"/>
  <c r="I134" i="22"/>
  <c r="G134" i="22"/>
  <c r="E134" i="22"/>
  <c r="I133" i="22"/>
  <c r="G133" i="22"/>
  <c r="E133" i="22"/>
  <c r="I132" i="22"/>
  <c r="G132" i="22"/>
  <c r="E132" i="22"/>
  <c r="I131" i="22"/>
  <c r="G131" i="22"/>
  <c r="E131" i="22"/>
  <c r="I130" i="22"/>
  <c r="G130" i="22"/>
  <c r="E130" i="22"/>
  <c r="I129" i="22"/>
  <c r="G129" i="22"/>
  <c r="E129" i="22"/>
  <c r="I128" i="22"/>
  <c r="G128" i="22"/>
  <c r="E128" i="22"/>
  <c r="I127" i="22"/>
  <c r="G127" i="22"/>
  <c r="E127" i="22"/>
  <c r="I126" i="22"/>
  <c r="G126" i="22"/>
  <c r="E126" i="22"/>
  <c r="I125" i="22"/>
  <c r="G125" i="22"/>
  <c r="E125" i="22"/>
  <c r="I124" i="22"/>
  <c r="G124" i="22"/>
  <c r="E124" i="22"/>
  <c r="I123" i="22"/>
  <c r="G123" i="22"/>
  <c r="E123" i="22"/>
  <c r="I122" i="22"/>
  <c r="G122" i="22"/>
  <c r="E122" i="22"/>
  <c r="I121" i="22"/>
  <c r="G121" i="22"/>
  <c r="E121" i="22"/>
  <c r="I120" i="22"/>
  <c r="G120" i="22"/>
  <c r="E120" i="22"/>
  <c r="I119" i="22"/>
  <c r="G119" i="22"/>
  <c r="E119" i="22"/>
  <c r="I118" i="22"/>
  <c r="G118" i="22"/>
  <c r="E118" i="22"/>
  <c r="I117" i="22"/>
  <c r="G117" i="22"/>
  <c r="E117" i="22"/>
  <c r="I116" i="22"/>
  <c r="G116" i="22"/>
  <c r="E116" i="22"/>
  <c r="I115" i="22"/>
  <c r="G115" i="22"/>
  <c r="E115" i="22"/>
  <c r="I114" i="22"/>
  <c r="G114" i="22"/>
  <c r="E114" i="22"/>
  <c r="I113" i="22"/>
  <c r="G113" i="22"/>
  <c r="E113" i="22"/>
  <c r="I112" i="22"/>
  <c r="G112" i="22"/>
  <c r="E112" i="22"/>
  <c r="I111" i="22"/>
  <c r="G111" i="22"/>
  <c r="E111" i="22"/>
  <c r="I110" i="22"/>
  <c r="G110" i="22"/>
  <c r="E110" i="22"/>
  <c r="I109" i="22"/>
  <c r="G109" i="22"/>
  <c r="E109" i="22"/>
  <c r="I108" i="22"/>
  <c r="G108" i="22"/>
  <c r="E108" i="22"/>
  <c r="I107" i="22"/>
  <c r="G107" i="22"/>
  <c r="E107" i="22"/>
  <c r="I106" i="22"/>
  <c r="G106" i="22"/>
  <c r="E106" i="22"/>
  <c r="I105" i="22"/>
  <c r="G105" i="22"/>
  <c r="E105" i="22"/>
  <c r="I104" i="22"/>
  <c r="G104" i="22"/>
  <c r="E104" i="22"/>
  <c r="I103" i="22"/>
  <c r="G103" i="22"/>
  <c r="E103" i="22"/>
  <c r="I102" i="22"/>
  <c r="G102" i="22"/>
  <c r="E102" i="22"/>
  <c r="I101" i="22"/>
  <c r="G101" i="22"/>
  <c r="E101" i="22"/>
  <c r="I100" i="22"/>
  <c r="G100" i="22"/>
  <c r="E100" i="22"/>
  <c r="I99" i="22"/>
  <c r="G99" i="22"/>
  <c r="E99" i="22"/>
  <c r="I98" i="22"/>
  <c r="G98" i="22"/>
  <c r="E98" i="22"/>
  <c r="I97" i="22"/>
  <c r="G97" i="22"/>
  <c r="E97" i="22"/>
  <c r="I96" i="22"/>
  <c r="G96" i="22"/>
  <c r="E96" i="22"/>
  <c r="I95" i="22"/>
  <c r="G95" i="22"/>
  <c r="E95" i="22"/>
  <c r="I94" i="22"/>
  <c r="G94" i="22"/>
  <c r="E94" i="22"/>
  <c r="I93" i="22"/>
  <c r="G93" i="22"/>
  <c r="E93" i="22"/>
  <c r="I92" i="22"/>
  <c r="G92" i="22"/>
  <c r="E92" i="22"/>
  <c r="I91" i="22"/>
  <c r="G91" i="22"/>
  <c r="E91" i="22"/>
  <c r="I90" i="22"/>
  <c r="G90" i="22"/>
  <c r="E90" i="22"/>
  <c r="I89" i="22"/>
  <c r="G89" i="22"/>
  <c r="E89" i="22"/>
  <c r="I88" i="22"/>
  <c r="G88" i="22"/>
  <c r="E88" i="22"/>
  <c r="I87" i="22"/>
  <c r="G87" i="22"/>
  <c r="E87" i="22"/>
  <c r="I86" i="22"/>
  <c r="G86" i="22"/>
  <c r="E86" i="22"/>
  <c r="I85" i="22"/>
  <c r="G85" i="22"/>
  <c r="E85" i="22"/>
  <c r="I84" i="22"/>
  <c r="G84" i="22"/>
  <c r="E84" i="22"/>
  <c r="I83" i="22"/>
  <c r="G83" i="22"/>
  <c r="E83" i="22"/>
  <c r="I82" i="22"/>
  <c r="G82" i="22"/>
  <c r="E82" i="22"/>
  <c r="I81" i="22"/>
  <c r="G81" i="22"/>
  <c r="E81" i="22"/>
  <c r="I80" i="22"/>
  <c r="G80" i="22"/>
  <c r="E80" i="22"/>
  <c r="I79" i="22"/>
  <c r="G79" i="22"/>
  <c r="E79" i="22"/>
  <c r="I78" i="22"/>
  <c r="G78" i="22"/>
  <c r="E78" i="22"/>
  <c r="I77" i="22"/>
  <c r="G77" i="22"/>
  <c r="E77" i="22"/>
  <c r="I76" i="22"/>
  <c r="G76" i="22"/>
  <c r="E76" i="22"/>
  <c r="I75" i="22"/>
  <c r="G75" i="22"/>
  <c r="E75" i="22"/>
  <c r="I74" i="22"/>
  <c r="G74" i="22"/>
  <c r="E74" i="22"/>
  <c r="I73" i="22"/>
  <c r="G73" i="22"/>
  <c r="E73" i="22"/>
  <c r="I72" i="22"/>
  <c r="G72" i="22"/>
  <c r="E72" i="22"/>
  <c r="I71" i="22"/>
  <c r="G71" i="22"/>
  <c r="E71" i="22"/>
  <c r="I70" i="22"/>
  <c r="G70" i="22"/>
  <c r="E70" i="22"/>
  <c r="I69" i="22"/>
  <c r="G69" i="22"/>
  <c r="E69" i="22"/>
  <c r="I68" i="22"/>
  <c r="G68" i="22"/>
  <c r="E68" i="22"/>
  <c r="I67" i="22"/>
  <c r="G67" i="22"/>
  <c r="E67" i="22"/>
  <c r="I66" i="22"/>
  <c r="G66" i="22"/>
  <c r="E66" i="22"/>
  <c r="I65" i="22"/>
  <c r="G65" i="22"/>
  <c r="E65" i="22"/>
  <c r="I64" i="22"/>
  <c r="G64" i="22"/>
  <c r="E64" i="22"/>
  <c r="I63" i="22"/>
  <c r="G63" i="22"/>
  <c r="E63" i="22"/>
  <c r="I62" i="22"/>
  <c r="G62" i="22"/>
  <c r="E62" i="22"/>
  <c r="I61" i="22"/>
  <c r="G61" i="22"/>
  <c r="E61" i="22"/>
  <c r="I60" i="22"/>
  <c r="G60" i="22"/>
  <c r="E60" i="22"/>
  <c r="I59" i="22"/>
  <c r="G59" i="22"/>
  <c r="E59" i="22"/>
  <c r="I58" i="22"/>
  <c r="G58" i="22"/>
  <c r="E58" i="22"/>
  <c r="I57" i="22"/>
  <c r="G57" i="22"/>
  <c r="E57" i="22"/>
  <c r="I56" i="22"/>
  <c r="G56" i="22"/>
  <c r="E56" i="22"/>
  <c r="I55" i="22"/>
  <c r="G55" i="22"/>
  <c r="E55" i="22"/>
  <c r="I54" i="22"/>
  <c r="G54" i="22"/>
  <c r="E54" i="22"/>
  <c r="I53" i="22"/>
  <c r="G53" i="22"/>
  <c r="E53" i="22"/>
  <c r="I52" i="22"/>
  <c r="G52" i="22"/>
  <c r="E52" i="22"/>
  <c r="I51" i="22"/>
  <c r="G51" i="22"/>
  <c r="E51" i="22"/>
  <c r="I50" i="22"/>
  <c r="G50" i="22"/>
  <c r="E50" i="22"/>
  <c r="I49" i="22"/>
  <c r="G49" i="22"/>
  <c r="E49" i="22"/>
  <c r="I48" i="22"/>
  <c r="G48" i="22"/>
  <c r="E48" i="22"/>
  <c r="I47" i="22"/>
  <c r="G47" i="22"/>
  <c r="E47" i="22"/>
  <c r="I46" i="22"/>
  <c r="G46" i="22"/>
  <c r="E46" i="22"/>
  <c r="I45" i="22"/>
  <c r="G45" i="22"/>
  <c r="E45" i="22"/>
  <c r="I44" i="22"/>
  <c r="G44" i="22"/>
  <c r="E44" i="22"/>
  <c r="I43" i="22"/>
  <c r="G43" i="22"/>
  <c r="E43" i="22"/>
  <c r="I42" i="22"/>
  <c r="G42" i="22"/>
  <c r="E42" i="22"/>
  <c r="I41" i="22"/>
  <c r="G41" i="22"/>
  <c r="E41" i="22"/>
  <c r="I40" i="22"/>
  <c r="G40" i="22"/>
  <c r="E40" i="22"/>
  <c r="I39" i="22"/>
  <c r="G39" i="22"/>
  <c r="E39" i="22"/>
  <c r="I38" i="22"/>
  <c r="G38" i="22"/>
  <c r="E38" i="22"/>
  <c r="I37" i="22"/>
  <c r="G37" i="22"/>
  <c r="E37" i="22"/>
  <c r="I36" i="22"/>
  <c r="G36" i="22"/>
  <c r="E36" i="22"/>
  <c r="I35" i="22"/>
  <c r="G35" i="22"/>
  <c r="E35" i="22"/>
  <c r="I34" i="22"/>
  <c r="G34" i="22"/>
  <c r="E34" i="22"/>
  <c r="I31" i="22"/>
  <c r="G31" i="22"/>
  <c r="E31" i="22"/>
  <c r="H30" i="22"/>
  <c r="G205" i="20" s="1"/>
  <c r="F30" i="22"/>
  <c r="F67" i="20" s="1"/>
  <c r="D30" i="22"/>
  <c r="I29" i="22"/>
  <c r="G29" i="22"/>
  <c r="E29" i="22"/>
  <c r="I28" i="22"/>
  <c r="G28" i="22"/>
  <c r="E28" i="22"/>
  <c r="I27" i="22"/>
  <c r="G27" i="22"/>
  <c r="E27" i="22"/>
  <c r="I24" i="22"/>
  <c r="G24" i="22"/>
  <c r="E24" i="22"/>
  <c r="I23" i="22"/>
  <c r="G23" i="22"/>
  <c r="E23" i="22"/>
  <c r="I22" i="22"/>
  <c r="G22" i="22"/>
  <c r="E22" i="22"/>
  <c r="I19" i="22"/>
  <c r="G19" i="22"/>
  <c r="E19" i="22"/>
  <c r="I18" i="22"/>
  <c r="G18" i="22"/>
  <c r="E18" i="22"/>
  <c r="I17" i="22"/>
  <c r="G17" i="22"/>
  <c r="E17" i="22"/>
  <c r="I12" i="22"/>
  <c r="G12" i="22"/>
  <c r="E12" i="22"/>
  <c r="H10" i="22"/>
  <c r="F10" i="22"/>
  <c r="D10" i="22"/>
  <c r="H2" i="22"/>
  <c r="F2" i="22"/>
  <c r="D2" i="22"/>
  <c r="H1" i="22"/>
  <c r="F1" i="22"/>
  <c r="D1" i="22"/>
  <c r="G194" i="20"/>
  <c r="F194" i="20"/>
  <c r="E194" i="20"/>
  <c r="G188" i="20"/>
  <c r="F188" i="20"/>
  <c r="E188" i="20"/>
  <c r="G184" i="20"/>
  <c r="G187" i="20" s="1"/>
  <c r="F184" i="20"/>
  <c r="F187" i="20" s="1"/>
  <c r="E184" i="20"/>
  <c r="E187" i="20" s="1"/>
  <c r="G182" i="20"/>
  <c r="F182" i="20"/>
  <c r="E182" i="20"/>
  <c r="G178" i="20"/>
  <c r="G181" i="20" s="1"/>
  <c r="F178" i="20"/>
  <c r="F181" i="20" s="1"/>
  <c r="E178" i="20"/>
  <c r="E181" i="20" s="1"/>
  <c r="G176" i="20"/>
  <c r="F176" i="20"/>
  <c r="G172" i="20"/>
  <c r="G175" i="20" s="1"/>
  <c r="F172" i="20"/>
  <c r="F175" i="20" s="1"/>
  <c r="G170" i="20"/>
  <c r="F170" i="20"/>
  <c r="G166" i="20"/>
  <c r="G169" i="20" s="1"/>
  <c r="F166" i="20"/>
  <c r="F169" i="20" s="1"/>
  <c r="G164" i="20"/>
  <c r="F164" i="20"/>
  <c r="E164" i="20"/>
  <c r="G160" i="20"/>
  <c r="G163" i="20" s="1"/>
  <c r="F160" i="20"/>
  <c r="F163" i="20" s="1"/>
  <c r="E160" i="20"/>
  <c r="E163" i="20" s="1"/>
  <c r="G158" i="20"/>
  <c r="F158" i="20"/>
  <c r="E158" i="20"/>
  <c r="G154" i="20"/>
  <c r="G157" i="20" s="1"/>
  <c r="F154" i="20"/>
  <c r="F157" i="20" s="1"/>
  <c r="E154" i="20"/>
  <c r="E157" i="20" s="1"/>
  <c r="G152" i="20"/>
  <c r="F152" i="20"/>
  <c r="E152" i="20"/>
  <c r="G148" i="20"/>
  <c r="G151" i="20" s="1"/>
  <c r="F148" i="20"/>
  <c r="F151" i="20" s="1"/>
  <c r="E148" i="20"/>
  <c r="E151" i="20" s="1"/>
  <c r="G146" i="20"/>
  <c r="F146" i="20"/>
  <c r="E146" i="20"/>
  <c r="G142" i="20"/>
  <c r="G145" i="20" s="1"/>
  <c r="F142" i="20"/>
  <c r="F145" i="20" s="1"/>
  <c r="E142" i="20"/>
  <c r="E145" i="20" s="1"/>
  <c r="G121" i="20"/>
  <c r="F121" i="20"/>
  <c r="E121" i="20"/>
  <c r="G116" i="20"/>
  <c r="F116" i="20"/>
  <c r="E116" i="20"/>
  <c r="G113" i="20"/>
  <c r="F113" i="20"/>
  <c r="E113" i="20"/>
  <c r="G111" i="20"/>
  <c r="F111" i="20"/>
  <c r="E111" i="20"/>
  <c r="G108" i="20"/>
  <c r="F108" i="20"/>
  <c r="E108" i="20"/>
  <c r="G106" i="20"/>
  <c r="F106" i="20"/>
  <c r="G103" i="20"/>
  <c r="F103" i="20"/>
  <c r="G101" i="20"/>
  <c r="F101" i="20"/>
  <c r="G98" i="20"/>
  <c r="F98" i="20"/>
  <c r="G96" i="20"/>
  <c r="F96" i="20"/>
  <c r="E96" i="20"/>
  <c r="G93" i="20"/>
  <c r="F93" i="20"/>
  <c r="E93" i="20"/>
  <c r="G91" i="20"/>
  <c r="F91" i="20"/>
  <c r="E91" i="20"/>
  <c r="G88" i="20"/>
  <c r="F88" i="20"/>
  <c r="E88" i="20"/>
  <c r="G86" i="20"/>
  <c r="F86" i="20"/>
  <c r="E86" i="20"/>
  <c r="G83" i="20"/>
  <c r="F83" i="20"/>
  <c r="E83" i="20"/>
  <c r="E82" i="20"/>
  <c r="G81" i="20"/>
  <c r="F81" i="20"/>
  <c r="E81" i="20"/>
  <c r="G78" i="20"/>
  <c r="F78" i="20"/>
  <c r="E78" i="20"/>
  <c r="G49" i="20"/>
  <c r="G52" i="20" s="1"/>
  <c r="F49" i="20"/>
  <c r="F52" i="20" s="1"/>
  <c r="E49" i="20"/>
  <c r="E52" i="20" s="1"/>
  <c r="G44" i="20"/>
  <c r="G47" i="20" s="1"/>
  <c r="F44" i="20"/>
  <c r="F47" i="20" s="1"/>
  <c r="E44" i="20"/>
  <c r="E47" i="20" s="1"/>
  <c r="G39" i="20"/>
  <c r="G42" i="20" s="1"/>
  <c r="F39" i="20"/>
  <c r="F42" i="20" s="1"/>
  <c r="G34" i="20"/>
  <c r="G37" i="20" s="1"/>
  <c r="F34" i="20"/>
  <c r="F37" i="20" s="1"/>
  <c r="G29" i="20"/>
  <c r="G32" i="20" s="1"/>
  <c r="F29" i="20"/>
  <c r="F32" i="20" s="1"/>
  <c r="E29" i="20"/>
  <c r="E32" i="20" s="1"/>
  <c r="G24" i="20"/>
  <c r="G27" i="20" s="1"/>
  <c r="F24" i="20"/>
  <c r="F27" i="20" s="1"/>
  <c r="E24" i="20"/>
  <c r="E27" i="20" s="1"/>
  <c r="G19" i="20"/>
  <c r="G22" i="20" s="1"/>
  <c r="F19" i="20"/>
  <c r="F22" i="20" s="1"/>
  <c r="E19" i="20"/>
  <c r="E22" i="20" s="1"/>
  <c r="G14" i="20"/>
  <c r="G17" i="20" s="1"/>
  <c r="F14" i="20"/>
  <c r="F17" i="20" s="1"/>
  <c r="E14" i="20"/>
  <c r="E17" i="20" s="1"/>
  <c r="G2" i="20"/>
  <c r="F2" i="20"/>
  <c r="E2" i="20"/>
  <c r="G1" i="20"/>
  <c r="F1" i="20"/>
  <c r="E1" i="20"/>
  <c r="F211" i="20" l="1"/>
  <c r="G211" i="20"/>
  <c r="E72" i="20"/>
  <c r="G67" i="20"/>
  <c r="F205" i="20"/>
  <c r="E67" i="20"/>
  <c r="E205" i="20"/>
  <c r="F1" i="19"/>
  <c r="D1" i="19"/>
  <c r="H1" i="19"/>
  <c r="H10" i="19"/>
  <c r="F10" i="19"/>
  <c r="D10" i="19"/>
  <c r="E258" i="19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93" i="19"/>
  <c r="I192" i="19"/>
  <c r="E192" i="19"/>
  <c r="I191" i="19"/>
  <c r="E191" i="19"/>
  <c r="I190" i="19"/>
  <c r="E190" i="19"/>
  <c r="I189" i="19"/>
  <c r="E189" i="19"/>
  <c r="I188" i="19"/>
  <c r="E188" i="19"/>
  <c r="I187" i="19"/>
  <c r="E187" i="19"/>
  <c r="I186" i="19"/>
  <c r="G186" i="19"/>
  <c r="E186" i="19"/>
  <c r="I185" i="19"/>
  <c r="G185" i="19"/>
  <c r="E185" i="19"/>
  <c r="I184" i="19"/>
  <c r="G184" i="19"/>
  <c r="E184" i="19"/>
  <c r="I183" i="19"/>
  <c r="G183" i="19"/>
  <c r="E183" i="19"/>
  <c r="I182" i="19"/>
  <c r="G182" i="19"/>
  <c r="E182" i="19"/>
  <c r="I181" i="19"/>
  <c r="G181" i="19"/>
  <c r="E181" i="19"/>
  <c r="I180" i="19"/>
  <c r="G180" i="19"/>
  <c r="E180" i="19"/>
  <c r="I179" i="19"/>
  <c r="G179" i="19"/>
  <c r="E179" i="19"/>
  <c r="I178" i="19"/>
  <c r="G178" i="19"/>
  <c r="E178" i="19"/>
  <c r="I177" i="19"/>
  <c r="G177" i="19"/>
  <c r="E177" i="19"/>
  <c r="I176" i="19"/>
  <c r="G176" i="19"/>
  <c r="E176" i="19"/>
  <c r="I175" i="19"/>
  <c r="G175" i="19"/>
  <c r="E175" i="19"/>
  <c r="I174" i="19"/>
  <c r="G174" i="19"/>
  <c r="E174" i="19"/>
  <c r="I173" i="19"/>
  <c r="G173" i="19"/>
  <c r="E173" i="19"/>
  <c r="I172" i="19"/>
  <c r="G172" i="19"/>
  <c r="E172" i="19"/>
  <c r="I171" i="19"/>
  <c r="G171" i="19"/>
  <c r="E171" i="19"/>
  <c r="I170" i="19"/>
  <c r="G170" i="19"/>
  <c r="E170" i="19"/>
  <c r="I169" i="19"/>
  <c r="G169" i="19"/>
  <c r="E169" i="19"/>
  <c r="I168" i="19"/>
  <c r="G168" i="19"/>
  <c r="E168" i="19"/>
  <c r="I167" i="19"/>
  <c r="G167" i="19"/>
  <c r="E167" i="19"/>
  <c r="I166" i="19"/>
  <c r="G166" i="19"/>
  <c r="E166" i="19"/>
  <c r="I165" i="19"/>
  <c r="G165" i="19"/>
  <c r="E165" i="19"/>
  <c r="I164" i="19"/>
  <c r="G164" i="19"/>
  <c r="E164" i="19"/>
  <c r="I163" i="19"/>
  <c r="G163" i="19"/>
  <c r="E163" i="19"/>
  <c r="I162" i="19"/>
  <c r="G162" i="19"/>
  <c r="E162" i="19"/>
  <c r="I161" i="19"/>
  <c r="G161" i="19"/>
  <c r="E161" i="19"/>
  <c r="I160" i="19"/>
  <c r="G160" i="19"/>
  <c r="E160" i="19"/>
  <c r="I159" i="19"/>
  <c r="G159" i="19"/>
  <c r="E159" i="19"/>
  <c r="I158" i="19"/>
  <c r="G158" i="19"/>
  <c r="E158" i="19"/>
  <c r="I157" i="19"/>
  <c r="G157" i="19"/>
  <c r="E157" i="19"/>
  <c r="I156" i="19"/>
  <c r="G156" i="19"/>
  <c r="E156" i="19"/>
  <c r="I155" i="19"/>
  <c r="G155" i="19"/>
  <c r="E155" i="19"/>
  <c r="I154" i="19"/>
  <c r="G154" i="19"/>
  <c r="E154" i="19"/>
  <c r="I153" i="19"/>
  <c r="G153" i="19"/>
  <c r="E153" i="19"/>
  <c r="I152" i="19"/>
  <c r="G152" i="19"/>
  <c r="E152" i="19"/>
  <c r="I151" i="19"/>
  <c r="G151" i="19"/>
  <c r="E151" i="19"/>
  <c r="I150" i="19"/>
  <c r="G150" i="19"/>
  <c r="E150" i="19"/>
  <c r="I149" i="19"/>
  <c r="G149" i="19"/>
  <c r="E149" i="19"/>
  <c r="I148" i="19"/>
  <c r="G148" i="19"/>
  <c r="E148" i="19"/>
  <c r="I147" i="19"/>
  <c r="G147" i="19"/>
  <c r="E147" i="19"/>
  <c r="I146" i="19"/>
  <c r="G146" i="19"/>
  <c r="E146" i="19"/>
  <c r="I145" i="19"/>
  <c r="G145" i="19"/>
  <c r="E145" i="19"/>
  <c r="I144" i="19"/>
  <c r="G144" i="19"/>
  <c r="E144" i="19"/>
  <c r="I143" i="19"/>
  <c r="G143" i="19"/>
  <c r="E143" i="19"/>
  <c r="I142" i="19"/>
  <c r="G142" i="19"/>
  <c r="E142" i="19"/>
  <c r="I141" i="19"/>
  <c r="G141" i="19"/>
  <c r="E141" i="19"/>
  <c r="I140" i="19"/>
  <c r="G140" i="19"/>
  <c r="E140" i="19"/>
  <c r="I139" i="19"/>
  <c r="G139" i="19"/>
  <c r="E139" i="19"/>
  <c r="I138" i="19"/>
  <c r="G138" i="19"/>
  <c r="E138" i="19"/>
  <c r="I137" i="19"/>
  <c r="G137" i="19"/>
  <c r="E137" i="19"/>
  <c r="I136" i="19"/>
  <c r="G136" i="19"/>
  <c r="E136" i="19"/>
  <c r="I135" i="19"/>
  <c r="G135" i="19"/>
  <c r="E135" i="19"/>
  <c r="I134" i="19"/>
  <c r="G134" i="19"/>
  <c r="E134" i="19"/>
  <c r="I133" i="19"/>
  <c r="G133" i="19"/>
  <c r="E133" i="19"/>
  <c r="I132" i="19"/>
  <c r="G132" i="19"/>
  <c r="E132" i="19"/>
  <c r="I131" i="19"/>
  <c r="G131" i="19"/>
  <c r="E131" i="19"/>
  <c r="I130" i="19"/>
  <c r="G130" i="19"/>
  <c r="E130" i="19"/>
  <c r="I129" i="19"/>
  <c r="G129" i="19"/>
  <c r="E129" i="19"/>
  <c r="I128" i="19"/>
  <c r="G128" i="19"/>
  <c r="E128" i="19"/>
  <c r="I127" i="19"/>
  <c r="G127" i="19"/>
  <c r="E127" i="19"/>
  <c r="I126" i="19"/>
  <c r="G126" i="19"/>
  <c r="E126" i="19"/>
  <c r="I125" i="19"/>
  <c r="G125" i="19"/>
  <c r="E125" i="19"/>
  <c r="I124" i="19"/>
  <c r="G124" i="19"/>
  <c r="E124" i="19"/>
  <c r="I123" i="19"/>
  <c r="G123" i="19"/>
  <c r="E123" i="19"/>
  <c r="I122" i="19"/>
  <c r="G122" i="19"/>
  <c r="E122" i="19"/>
  <c r="I121" i="19"/>
  <c r="G121" i="19"/>
  <c r="E121" i="19"/>
  <c r="I120" i="19"/>
  <c r="G120" i="19"/>
  <c r="E120" i="19"/>
  <c r="I119" i="19"/>
  <c r="G119" i="19"/>
  <c r="E119" i="19"/>
  <c r="I118" i="19"/>
  <c r="G118" i="19"/>
  <c r="E118" i="19"/>
  <c r="I117" i="19"/>
  <c r="G117" i="19"/>
  <c r="E117" i="19"/>
  <c r="I116" i="19"/>
  <c r="G116" i="19"/>
  <c r="E116" i="19"/>
  <c r="I115" i="19"/>
  <c r="G115" i="19"/>
  <c r="E115" i="19"/>
  <c r="I114" i="19"/>
  <c r="G114" i="19"/>
  <c r="E114" i="19"/>
  <c r="I113" i="19"/>
  <c r="G113" i="19"/>
  <c r="E113" i="19"/>
  <c r="I112" i="19"/>
  <c r="G112" i="19"/>
  <c r="E112" i="19"/>
  <c r="I111" i="19"/>
  <c r="G111" i="19"/>
  <c r="E111" i="19"/>
  <c r="I110" i="19"/>
  <c r="G110" i="19"/>
  <c r="E110" i="19"/>
  <c r="I109" i="19"/>
  <c r="G109" i="19"/>
  <c r="E109" i="19"/>
  <c r="I108" i="19"/>
  <c r="G108" i="19"/>
  <c r="E108" i="19"/>
  <c r="I107" i="19"/>
  <c r="G107" i="19"/>
  <c r="E107" i="19"/>
  <c r="I106" i="19"/>
  <c r="G106" i="19"/>
  <c r="E106" i="19"/>
  <c r="I105" i="19"/>
  <c r="G105" i="19"/>
  <c r="E105" i="19"/>
  <c r="I104" i="19"/>
  <c r="G104" i="19"/>
  <c r="E104" i="19"/>
  <c r="I103" i="19"/>
  <c r="G103" i="19"/>
  <c r="E103" i="19"/>
  <c r="I102" i="19"/>
  <c r="G102" i="19"/>
  <c r="E102" i="19"/>
  <c r="I101" i="19"/>
  <c r="G101" i="19"/>
  <c r="E101" i="19"/>
  <c r="I100" i="19"/>
  <c r="G100" i="19"/>
  <c r="E100" i="19"/>
  <c r="I99" i="19"/>
  <c r="G99" i="19"/>
  <c r="E99" i="19"/>
  <c r="I98" i="19"/>
  <c r="G98" i="19"/>
  <c r="E98" i="19"/>
  <c r="I97" i="19"/>
  <c r="G97" i="19"/>
  <c r="E97" i="19"/>
  <c r="I96" i="19"/>
  <c r="G96" i="19"/>
  <c r="E96" i="19"/>
  <c r="I95" i="19"/>
  <c r="G95" i="19"/>
  <c r="E95" i="19"/>
  <c r="I94" i="19"/>
  <c r="G94" i="19"/>
  <c r="E94" i="19"/>
  <c r="I93" i="19"/>
  <c r="G93" i="19"/>
  <c r="E93" i="19"/>
  <c r="I92" i="19"/>
  <c r="G92" i="19"/>
  <c r="E92" i="19"/>
  <c r="I91" i="19"/>
  <c r="G91" i="19"/>
  <c r="E91" i="19"/>
  <c r="I90" i="19"/>
  <c r="G90" i="19"/>
  <c r="E90" i="19"/>
  <c r="I89" i="19"/>
  <c r="G89" i="19"/>
  <c r="E89" i="19"/>
  <c r="I88" i="19"/>
  <c r="G88" i="19"/>
  <c r="E88" i="19"/>
  <c r="I87" i="19"/>
  <c r="G87" i="19"/>
  <c r="E87" i="19"/>
  <c r="I86" i="19"/>
  <c r="G86" i="19"/>
  <c r="E86" i="19"/>
  <c r="I85" i="19"/>
  <c r="G85" i="19"/>
  <c r="E85" i="19"/>
  <c r="I84" i="19"/>
  <c r="G84" i="19"/>
  <c r="E84" i="19"/>
  <c r="I83" i="19"/>
  <c r="G83" i="19"/>
  <c r="E83" i="19"/>
  <c r="I82" i="19"/>
  <c r="G82" i="19"/>
  <c r="E82" i="19"/>
  <c r="I81" i="19"/>
  <c r="G81" i="19"/>
  <c r="E81" i="19"/>
  <c r="I80" i="19"/>
  <c r="G80" i="19"/>
  <c r="E80" i="19"/>
  <c r="I79" i="19"/>
  <c r="G79" i="19"/>
  <c r="E79" i="19"/>
  <c r="I78" i="19"/>
  <c r="G78" i="19"/>
  <c r="E78" i="19"/>
  <c r="I77" i="19"/>
  <c r="G77" i="19"/>
  <c r="E77" i="19"/>
  <c r="I76" i="19"/>
  <c r="G76" i="19"/>
  <c r="E76" i="19"/>
  <c r="I75" i="19"/>
  <c r="G75" i="19"/>
  <c r="E75" i="19"/>
  <c r="I74" i="19"/>
  <c r="G74" i="19"/>
  <c r="E74" i="19"/>
  <c r="I73" i="19"/>
  <c r="G73" i="19"/>
  <c r="E73" i="19"/>
  <c r="I72" i="19"/>
  <c r="G72" i="19"/>
  <c r="E72" i="19"/>
  <c r="I71" i="19"/>
  <c r="G71" i="19"/>
  <c r="E71" i="19"/>
  <c r="I70" i="19"/>
  <c r="G70" i="19"/>
  <c r="E70" i="19"/>
  <c r="I69" i="19"/>
  <c r="G69" i="19"/>
  <c r="E69" i="19"/>
  <c r="I68" i="19"/>
  <c r="G68" i="19"/>
  <c r="E68" i="19"/>
  <c r="I67" i="19"/>
  <c r="G67" i="19"/>
  <c r="E67" i="19"/>
  <c r="I66" i="19"/>
  <c r="G66" i="19"/>
  <c r="E66" i="19"/>
  <c r="I65" i="19"/>
  <c r="G65" i="19"/>
  <c r="E65" i="19"/>
  <c r="I64" i="19"/>
  <c r="G64" i="19"/>
  <c r="E64" i="19"/>
  <c r="I63" i="19"/>
  <c r="G63" i="19"/>
  <c r="E63" i="19"/>
  <c r="I62" i="19"/>
  <c r="G62" i="19"/>
  <c r="E62" i="19"/>
  <c r="I61" i="19"/>
  <c r="G61" i="19"/>
  <c r="E61" i="19"/>
  <c r="I60" i="19"/>
  <c r="G60" i="19"/>
  <c r="E60" i="19"/>
  <c r="I59" i="19"/>
  <c r="G59" i="19"/>
  <c r="E59" i="19"/>
  <c r="I58" i="19"/>
  <c r="G58" i="19"/>
  <c r="E58" i="19"/>
  <c r="I57" i="19"/>
  <c r="G57" i="19"/>
  <c r="E57" i="19"/>
  <c r="I56" i="19"/>
  <c r="G56" i="19"/>
  <c r="E56" i="19"/>
  <c r="I55" i="19"/>
  <c r="G55" i="19"/>
  <c r="E55" i="19"/>
  <c r="I54" i="19"/>
  <c r="G54" i="19"/>
  <c r="E54" i="19"/>
  <c r="I53" i="19"/>
  <c r="G53" i="19"/>
  <c r="E53" i="19"/>
  <c r="I52" i="19"/>
  <c r="G52" i="19"/>
  <c r="E52" i="19"/>
  <c r="I51" i="19"/>
  <c r="G51" i="19"/>
  <c r="E51" i="19"/>
  <c r="I50" i="19"/>
  <c r="G50" i="19"/>
  <c r="E50" i="19"/>
  <c r="I49" i="19"/>
  <c r="G49" i="19"/>
  <c r="E49" i="19"/>
  <c r="I48" i="19"/>
  <c r="G48" i="19"/>
  <c r="E48" i="19"/>
  <c r="I47" i="19"/>
  <c r="G47" i="19"/>
  <c r="E47" i="19"/>
  <c r="I46" i="19"/>
  <c r="G46" i="19"/>
  <c r="E46" i="19"/>
  <c r="I45" i="19"/>
  <c r="G45" i="19"/>
  <c r="E45" i="19"/>
  <c r="I44" i="19"/>
  <c r="G44" i="19"/>
  <c r="E44" i="19"/>
  <c r="I43" i="19"/>
  <c r="G43" i="19"/>
  <c r="E43" i="19"/>
  <c r="I42" i="19"/>
  <c r="G42" i="19"/>
  <c r="E42" i="19"/>
  <c r="I41" i="19"/>
  <c r="G41" i="19"/>
  <c r="E41" i="19"/>
  <c r="I40" i="19"/>
  <c r="G40" i="19"/>
  <c r="E40" i="19"/>
  <c r="I39" i="19"/>
  <c r="G39" i="19"/>
  <c r="E39" i="19"/>
  <c r="I38" i="19"/>
  <c r="G38" i="19"/>
  <c r="E38" i="19"/>
  <c r="I37" i="19"/>
  <c r="G37" i="19"/>
  <c r="E37" i="19"/>
  <c r="I36" i="19"/>
  <c r="G36" i="19"/>
  <c r="E36" i="19"/>
  <c r="I35" i="19"/>
  <c r="G35" i="19"/>
  <c r="E35" i="19"/>
  <c r="I34" i="19"/>
  <c r="G34" i="19"/>
  <c r="E34" i="19"/>
  <c r="I31" i="19"/>
  <c r="G31" i="19"/>
  <c r="E31" i="19"/>
  <c r="H30" i="19"/>
  <c r="F30" i="19"/>
  <c r="D30" i="19"/>
  <c r="I29" i="19"/>
  <c r="G29" i="19"/>
  <c r="E29" i="19"/>
  <c r="I28" i="19"/>
  <c r="G28" i="19"/>
  <c r="E28" i="19"/>
  <c r="I27" i="19"/>
  <c r="G27" i="19"/>
  <c r="E27" i="19"/>
  <c r="I24" i="19"/>
  <c r="G24" i="19"/>
  <c r="E24" i="19"/>
  <c r="I23" i="19"/>
  <c r="G23" i="19"/>
  <c r="E23" i="19"/>
  <c r="I22" i="19"/>
  <c r="G22" i="19"/>
  <c r="E22" i="19"/>
  <c r="I19" i="19"/>
  <c r="G19" i="19"/>
  <c r="E19" i="19"/>
  <c r="I18" i="19"/>
  <c r="G18" i="19"/>
  <c r="E18" i="19"/>
  <c r="I17" i="19"/>
  <c r="G17" i="19"/>
  <c r="E17" i="19"/>
  <c r="I12" i="19"/>
  <c r="G12" i="19"/>
  <c r="E12" i="19"/>
  <c r="H2" i="19"/>
  <c r="F2" i="19"/>
  <c r="D2" i="19"/>
  <c r="E278" i="17"/>
  <c r="E277" i="17"/>
  <c r="E276" i="17"/>
  <c r="E275" i="17"/>
  <c r="E274" i="17"/>
  <c r="E273" i="17"/>
  <c r="E272" i="17"/>
  <c r="E271" i="17"/>
  <c r="E270" i="17"/>
  <c r="E269" i="17"/>
  <c r="E268" i="17"/>
  <c r="E267" i="17"/>
  <c r="E266" i="17"/>
  <c r="E265" i="17"/>
  <c r="E264" i="17"/>
  <c r="E263" i="17"/>
  <c r="E262" i="17"/>
  <c r="E261" i="17"/>
  <c r="E260" i="17"/>
  <c r="E259" i="17"/>
  <c r="E258" i="17"/>
  <c r="E257" i="17"/>
  <c r="E256" i="17"/>
  <c r="E255" i="17"/>
  <c r="E254" i="17"/>
  <c r="E253" i="17"/>
  <c r="E252" i="17"/>
  <c r="E251" i="17"/>
  <c r="E250" i="17"/>
  <c r="E249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G158" i="18"/>
  <c r="E158" i="18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E196" i="20" l="1"/>
  <c r="E199" i="20" s="1"/>
  <c r="E59" i="20"/>
  <c r="E123" i="20"/>
  <c r="G123" i="20"/>
  <c r="G59" i="20"/>
  <c r="G196" i="20"/>
  <c r="F123" i="20"/>
  <c r="F196" i="20"/>
  <c r="F59" i="20"/>
  <c r="F62" i="20" s="1"/>
  <c r="G62" i="20"/>
  <c r="G199" i="20"/>
  <c r="F199" i="20"/>
  <c r="E62" i="20"/>
  <c r="E164" i="18"/>
  <c r="E152" i="18"/>
  <c r="E44" i="18"/>
  <c r="E47" i="18" s="1"/>
  <c r="E106" i="18"/>
  <c r="E101" i="18"/>
  <c r="E96" i="18"/>
  <c r="G164" i="18"/>
  <c r="F164" i="18"/>
  <c r="F158" i="18"/>
  <c r="G152" i="18"/>
  <c r="F152" i="18"/>
  <c r="G106" i="18"/>
  <c r="F106" i="18"/>
  <c r="G101" i="18"/>
  <c r="F101" i="18"/>
  <c r="G96" i="18"/>
  <c r="F96" i="18"/>
  <c r="G146" i="18"/>
  <c r="F146" i="18"/>
  <c r="G142" i="18"/>
  <c r="G145" i="18" s="1"/>
  <c r="F142" i="18"/>
  <c r="F145" i="18" s="1"/>
  <c r="G140" i="18"/>
  <c r="F140" i="18"/>
  <c r="G136" i="18"/>
  <c r="G139" i="18" s="1"/>
  <c r="F136" i="18"/>
  <c r="F139" i="18" s="1"/>
  <c r="G134" i="18"/>
  <c r="F134" i="18"/>
  <c r="E134" i="18"/>
  <c r="G130" i="18"/>
  <c r="G133" i="18" s="1"/>
  <c r="F130" i="18"/>
  <c r="F133" i="18" s="1"/>
  <c r="E130" i="18"/>
  <c r="E133" i="18" s="1"/>
  <c r="G128" i="18"/>
  <c r="F128" i="18"/>
  <c r="E128" i="18"/>
  <c r="G124" i="18"/>
  <c r="G127" i="18" s="1"/>
  <c r="F124" i="18"/>
  <c r="F127" i="18" s="1"/>
  <c r="E124" i="18"/>
  <c r="E127" i="18" s="1"/>
  <c r="G122" i="18"/>
  <c r="F122" i="18"/>
  <c r="E122" i="18"/>
  <c r="G118" i="18"/>
  <c r="G121" i="18" s="1"/>
  <c r="F118" i="18"/>
  <c r="F121" i="18" s="1"/>
  <c r="E118" i="18"/>
  <c r="E121" i="18" s="1"/>
  <c r="G116" i="18"/>
  <c r="F116" i="18"/>
  <c r="E116" i="18"/>
  <c r="G112" i="18"/>
  <c r="G115" i="18" s="1"/>
  <c r="F112" i="18"/>
  <c r="F115" i="18" s="1"/>
  <c r="E112" i="18"/>
  <c r="E115" i="18" s="1"/>
  <c r="G91" i="18"/>
  <c r="F91" i="18"/>
  <c r="G88" i="18"/>
  <c r="F88" i="18"/>
  <c r="G86" i="18"/>
  <c r="F86" i="18"/>
  <c r="G83" i="18"/>
  <c r="F83" i="18"/>
  <c r="G81" i="18"/>
  <c r="F81" i="18"/>
  <c r="E81" i="18"/>
  <c r="G78" i="18"/>
  <c r="F78" i="18"/>
  <c r="E78" i="18"/>
  <c r="G76" i="18"/>
  <c r="F76" i="18"/>
  <c r="E76" i="18"/>
  <c r="G73" i="18"/>
  <c r="F73" i="18"/>
  <c r="E73" i="18"/>
  <c r="G71" i="18"/>
  <c r="F71" i="18"/>
  <c r="E71" i="18"/>
  <c r="G68" i="18"/>
  <c r="F68" i="18"/>
  <c r="E68" i="18"/>
  <c r="E67" i="18"/>
  <c r="G66" i="18"/>
  <c r="F66" i="18"/>
  <c r="E66" i="18"/>
  <c r="G63" i="18"/>
  <c r="F63" i="18"/>
  <c r="E63" i="18"/>
  <c r="G39" i="18"/>
  <c r="G42" i="18" s="1"/>
  <c r="F39" i="18"/>
  <c r="F42" i="18" s="1"/>
  <c r="G34" i="18"/>
  <c r="G37" i="18" s="1"/>
  <c r="F34" i="18"/>
  <c r="F37" i="18" s="1"/>
  <c r="G29" i="18"/>
  <c r="G32" i="18" s="1"/>
  <c r="F29" i="18"/>
  <c r="F32" i="18" s="1"/>
  <c r="E29" i="18"/>
  <c r="E32" i="18" s="1"/>
  <c r="G24" i="18"/>
  <c r="G27" i="18" s="1"/>
  <c r="F24" i="18"/>
  <c r="F27" i="18" s="1"/>
  <c r="E24" i="18"/>
  <c r="E27" i="18" s="1"/>
  <c r="G19" i="18"/>
  <c r="G22" i="18" s="1"/>
  <c r="F19" i="18"/>
  <c r="F22" i="18" s="1"/>
  <c r="E19" i="18"/>
  <c r="E22" i="18" s="1"/>
  <c r="G14" i="18"/>
  <c r="G17" i="18" s="1"/>
  <c r="F14" i="18"/>
  <c r="F17" i="18" s="1"/>
  <c r="E14" i="18"/>
  <c r="E17" i="18" s="1"/>
  <c r="G2" i="18"/>
  <c r="F2" i="18"/>
  <c r="E2" i="18"/>
  <c r="G1" i="18"/>
  <c r="F1" i="18"/>
  <c r="E1" i="18"/>
  <c r="O29" i="17"/>
  <c r="P28" i="17"/>
  <c r="P27" i="17"/>
  <c r="P26" i="17"/>
  <c r="O24" i="17"/>
  <c r="P23" i="17"/>
  <c r="P22" i="17"/>
  <c r="P21" i="17"/>
  <c r="O19" i="17"/>
  <c r="P18" i="17"/>
  <c r="P17" i="17"/>
  <c r="P16" i="17"/>
  <c r="O14" i="17"/>
  <c r="P11" i="17"/>
  <c r="O9" i="17"/>
  <c r="O2" i="17"/>
  <c r="O1" i="17"/>
  <c r="O29" i="16"/>
  <c r="P28" i="16"/>
  <c r="P27" i="16"/>
  <c r="P26" i="16"/>
  <c r="O24" i="16"/>
  <c r="P23" i="16"/>
  <c r="P22" i="16"/>
  <c r="P21" i="16"/>
  <c r="O19" i="16"/>
  <c r="P18" i="16"/>
  <c r="P17" i="16"/>
  <c r="P16" i="16"/>
  <c r="O14" i="16"/>
  <c r="P11" i="16"/>
  <c r="O9" i="16"/>
  <c r="O2" i="16"/>
  <c r="O1" i="16"/>
  <c r="E248" i="17"/>
  <c r="E247" i="17"/>
  <c r="E246" i="17"/>
  <c r="E245" i="17"/>
  <c r="E244" i="17"/>
  <c r="E243" i="17"/>
  <c r="E242" i="17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E228" i="17"/>
  <c r="E227" i="17"/>
  <c r="E226" i="17"/>
  <c r="E225" i="17"/>
  <c r="E224" i="17"/>
  <c r="E223" i="17"/>
  <c r="E222" i="17"/>
  <c r="E221" i="17"/>
  <c r="E220" i="17"/>
  <c r="E219" i="17"/>
  <c r="E218" i="17"/>
  <c r="E217" i="17"/>
  <c r="E216" i="17"/>
  <c r="E215" i="17"/>
  <c r="E214" i="17"/>
  <c r="E213" i="17"/>
  <c r="E212" i="17"/>
  <c r="E211" i="17"/>
  <c r="E210" i="17"/>
  <c r="E209" i="17"/>
  <c r="E208" i="17"/>
  <c r="E207" i="17"/>
  <c r="E206" i="17"/>
  <c r="E205" i="17"/>
  <c r="E204" i="17"/>
  <c r="E203" i="17"/>
  <c r="E202" i="17"/>
  <c r="E201" i="17"/>
  <c r="E200" i="17"/>
  <c r="E199" i="17"/>
  <c r="E198" i="17"/>
  <c r="E197" i="17"/>
  <c r="E196" i="17"/>
  <c r="E195" i="17"/>
  <c r="E194" i="17"/>
  <c r="E193" i="17"/>
  <c r="E192" i="17"/>
  <c r="E191" i="17"/>
  <c r="E190" i="17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I158" i="17"/>
  <c r="E158" i="17"/>
  <c r="I157" i="17"/>
  <c r="E157" i="17"/>
  <c r="I156" i="17"/>
  <c r="E156" i="17"/>
  <c r="I155" i="17"/>
  <c r="E155" i="17"/>
  <c r="I154" i="17"/>
  <c r="E154" i="17"/>
  <c r="I153" i="17"/>
  <c r="E153" i="17"/>
  <c r="I152" i="17"/>
  <c r="G152" i="17"/>
  <c r="E152" i="17"/>
  <c r="I151" i="17"/>
  <c r="G151" i="17"/>
  <c r="E151" i="17"/>
  <c r="I150" i="17"/>
  <c r="G150" i="17"/>
  <c r="E150" i="17"/>
  <c r="I149" i="17"/>
  <c r="G149" i="17"/>
  <c r="E149" i="17"/>
  <c r="I148" i="17"/>
  <c r="G148" i="17"/>
  <c r="E148" i="17"/>
  <c r="I147" i="17"/>
  <c r="G147" i="17"/>
  <c r="E147" i="17"/>
  <c r="I146" i="17"/>
  <c r="G146" i="17"/>
  <c r="E146" i="17"/>
  <c r="I145" i="17"/>
  <c r="G145" i="17"/>
  <c r="E145" i="17"/>
  <c r="I144" i="17"/>
  <c r="G144" i="17"/>
  <c r="E144" i="17"/>
  <c r="I143" i="17"/>
  <c r="G143" i="17"/>
  <c r="E143" i="17"/>
  <c r="I142" i="17"/>
  <c r="G142" i="17"/>
  <c r="E142" i="17"/>
  <c r="I141" i="17"/>
  <c r="G141" i="17"/>
  <c r="E141" i="17"/>
  <c r="I140" i="17"/>
  <c r="G140" i="17"/>
  <c r="E140" i="17"/>
  <c r="I139" i="17"/>
  <c r="G139" i="17"/>
  <c r="E139" i="17"/>
  <c r="I138" i="17"/>
  <c r="G138" i="17"/>
  <c r="E138" i="17"/>
  <c r="I137" i="17"/>
  <c r="G137" i="17"/>
  <c r="E137" i="17"/>
  <c r="I136" i="17"/>
  <c r="G136" i="17"/>
  <c r="E136" i="17"/>
  <c r="I135" i="17"/>
  <c r="G135" i="17"/>
  <c r="E135" i="17"/>
  <c r="I134" i="17"/>
  <c r="G134" i="17"/>
  <c r="E134" i="17"/>
  <c r="I133" i="17"/>
  <c r="G133" i="17"/>
  <c r="E133" i="17"/>
  <c r="I132" i="17"/>
  <c r="G132" i="17"/>
  <c r="E132" i="17"/>
  <c r="I131" i="17"/>
  <c r="G131" i="17"/>
  <c r="E131" i="17"/>
  <c r="I130" i="17"/>
  <c r="G130" i="17"/>
  <c r="E130" i="17"/>
  <c r="I129" i="17"/>
  <c r="G129" i="17"/>
  <c r="E129" i="17"/>
  <c r="I128" i="17"/>
  <c r="G128" i="17"/>
  <c r="E128" i="17"/>
  <c r="I127" i="17"/>
  <c r="G127" i="17"/>
  <c r="E127" i="17"/>
  <c r="I126" i="17"/>
  <c r="G126" i="17"/>
  <c r="E126" i="17"/>
  <c r="I125" i="17"/>
  <c r="G125" i="17"/>
  <c r="E125" i="17"/>
  <c r="I124" i="17"/>
  <c r="G124" i="17"/>
  <c r="E124" i="17"/>
  <c r="I123" i="17"/>
  <c r="G123" i="17"/>
  <c r="E123" i="17"/>
  <c r="I122" i="17"/>
  <c r="G122" i="17"/>
  <c r="E122" i="17"/>
  <c r="I121" i="17"/>
  <c r="G121" i="17"/>
  <c r="E121" i="17"/>
  <c r="I120" i="17"/>
  <c r="G120" i="17"/>
  <c r="E120" i="17"/>
  <c r="I119" i="17"/>
  <c r="G119" i="17"/>
  <c r="E119" i="17"/>
  <c r="I118" i="17"/>
  <c r="G118" i="17"/>
  <c r="E118" i="17"/>
  <c r="I117" i="17"/>
  <c r="G117" i="17"/>
  <c r="E117" i="17"/>
  <c r="I116" i="17"/>
  <c r="G116" i="17"/>
  <c r="E116" i="17"/>
  <c r="I115" i="17"/>
  <c r="G115" i="17"/>
  <c r="E115" i="17"/>
  <c r="I114" i="17"/>
  <c r="G114" i="17"/>
  <c r="E114" i="17"/>
  <c r="I113" i="17"/>
  <c r="G113" i="17"/>
  <c r="E113" i="17"/>
  <c r="I112" i="17"/>
  <c r="G112" i="17"/>
  <c r="E112" i="17"/>
  <c r="I111" i="17"/>
  <c r="G111" i="17"/>
  <c r="E111" i="17"/>
  <c r="I110" i="17"/>
  <c r="G110" i="17"/>
  <c r="E110" i="17"/>
  <c r="I109" i="17"/>
  <c r="G109" i="17"/>
  <c r="E109" i="17"/>
  <c r="I108" i="17"/>
  <c r="G108" i="17"/>
  <c r="E108" i="17"/>
  <c r="I107" i="17"/>
  <c r="G107" i="17"/>
  <c r="E107" i="17"/>
  <c r="I106" i="17"/>
  <c r="G106" i="17"/>
  <c r="E106" i="17"/>
  <c r="I105" i="17"/>
  <c r="G105" i="17"/>
  <c r="E105" i="17"/>
  <c r="I104" i="17"/>
  <c r="G104" i="17"/>
  <c r="E104" i="17"/>
  <c r="I103" i="17"/>
  <c r="G103" i="17"/>
  <c r="E103" i="17"/>
  <c r="I102" i="17"/>
  <c r="G102" i="17"/>
  <c r="E102" i="17"/>
  <c r="I101" i="17"/>
  <c r="G101" i="17"/>
  <c r="E101" i="17"/>
  <c r="I100" i="17"/>
  <c r="G100" i="17"/>
  <c r="E100" i="17"/>
  <c r="I99" i="17"/>
  <c r="G99" i="17"/>
  <c r="E99" i="17"/>
  <c r="I98" i="17"/>
  <c r="G98" i="17"/>
  <c r="E98" i="17"/>
  <c r="I97" i="17"/>
  <c r="G97" i="17"/>
  <c r="E97" i="17"/>
  <c r="I96" i="17"/>
  <c r="G96" i="17"/>
  <c r="E96" i="17"/>
  <c r="I95" i="17"/>
  <c r="G95" i="17"/>
  <c r="E95" i="17"/>
  <c r="I94" i="17"/>
  <c r="G94" i="17"/>
  <c r="E94" i="17"/>
  <c r="I93" i="17"/>
  <c r="G93" i="17"/>
  <c r="E93" i="17"/>
  <c r="I92" i="17"/>
  <c r="G92" i="17"/>
  <c r="E92" i="17"/>
  <c r="I91" i="17"/>
  <c r="G91" i="17"/>
  <c r="E91" i="17"/>
  <c r="I90" i="17"/>
  <c r="G90" i="17"/>
  <c r="E90" i="17"/>
  <c r="I89" i="17"/>
  <c r="G89" i="17"/>
  <c r="E89" i="17"/>
  <c r="I88" i="17"/>
  <c r="G88" i="17"/>
  <c r="E88" i="17"/>
  <c r="I87" i="17"/>
  <c r="G87" i="17"/>
  <c r="E87" i="17"/>
  <c r="I86" i="17"/>
  <c r="G86" i="17"/>
  <c r="E86" i="17"/>
  <c r="I85" i="17"/>
  <c r="G85" i="17"/>
  <c r="E85" i="17"/>
  <c r="I84" i="17"/>
  <c r="G84" i="17"/>
  <c r="E84" i="17"/>
  <c r="I83" i="17"/>
  <c r="G83" i="17"/>
  <c r="E83" i="17"/>
  <c r="I82" i="17"/>
  <c r="G82" i="17"/>
  <c r="E82" i="17"/>
  <c r="I81" i="17"/>
  <c r="G81" i="17"/>
  <c r="E81" i="17"/>
  <c r="I80" i="17"/>
  <c r="G80" i="17"/>
  <c r="E80" i="17"/>
  <c r="I79" i="17"/>
  <c r="G79" i="17"/>
  <c r="E79" i="17"/>
  <c r="I78" i="17"/>
  <c r="G78" i="17"/>
  <c r="E78" i="17"/>
  <c r="I77" i="17"/>
  <c r="G77" i="17"/>
  <c r="E77" i="17"/>
  <c r="I76" i="17"/>
  <c r="G76" i="17"/>
  <c r="E76" i="17"/>
  <c r="I75" i="17"/>
  <c r="G75" i="17"/>
  <c r="E75" i="17"/>
  <c r="I74" i="17"/>
  <c r="G74" i="17"/>
  <c r="E74" i="17"/>
  <c r="I73" i="17"/>
  <c r="G73" i="17"/>
  <c r="E73" i="17"/>
  <c r="I72" i="17"/>
  <c r="G72" i="17"/>
  <c r="E72" i="17"/>
  <c r="I71" i="17"/>
  <c r="G71" i="17"/>
  <c r="E71" i="17"/>
  <c r="I70" i="17"/>
  <c r="G70" i="17"/>
  <c r="E70" i="17"/>
  <c r="I69" i="17"/>
  <c r="G69" i="17"/>
  <c r="E69" i="17"/>
  <c r="I68" i="17"/>
  <c r="G68" i="17"/>
  <c r="E68" i="17"/>
  <c r="I67" i="17"/>
  <c r="G67" i="17"/>
  <c r="E67" i="17"/>
  <c r="I66" i="17"/>
  <c r="G66" i="17"/>
  <c r="E66" i="17"/>
  <c r="I65" i="17"/>
  <c r="G65" i="17"/>
  <c r="E65" i="17"/>
  <c r="I64" i="17"/>
  <c r="G64" i="17"/>
  <c r="E64" i="17"/>
  <c r="I63" i="17"/>
  <c r="G63" i="17"/>
  <c r="E63" i="17"/>
  <c r="I62" i="17"/>
  <c r="G62" i="17"/>
  <c r="E62" i="17"/>
  <c r="I61" i="17"/>
  <c r="G61" i="17"/>
  <c r="E61" i="17"/>
  <c r="I60" i="17"/>
  <c r="G60" i="17"/>
  <c r="E60" i="17"/>
  <c r="I59" i="17"/>
  <c r="G59" i="17"/>
  <c r="E59" i="17"/>
  <c r="I58" i="17"/>
  <c r="G58" i="17"/>
  <c r="E58" i="17"/>
  <c r="I57" i="17"/>
  <c r="G57" i="17"/>
  <c r="E57" i="17"/>
  <c r="I56" i="17"/>
  <c r="G56" i="17"/>
  <c r="E56" i="17"/>
  <c r="I55" i="17"/>
  <c r="G55" i="17"/>
  <c r="E55" i="17"/>
  <c r="I54" i="17"/>
  <c r="G54" i="17"/>
  <c r="E54" i="17"/>
  <c r="I53" i="17"/>
  <c r="G53" i="17"/>
  <c r="E53" i="17"/>
  <c r="I52" i="17"/>
  <c r="G52" i="17"/>
  <c r="E52" i="17"/>
  <c r="I51" i="17"/>
  <c r="G51" i="17"/>
  <c r="E51" i="17"/>
  <c r="I50" i="17"/>
  <c r="G50" i="17"/>
  <c r="E50" i="17"/>
  <c r="I49" i="17"/>
  <c r="G49" i="17"/>
  <c r="E49" i="17"/>
  <c r="I48" i="17"/>
  <c r="G48" i="17"/>
  <c r="E48" i="17"/>
  <c r="I47" i="17"/>
  <c r="G47" i="17"/>
  <c r="E47" i="17"/>
  <c r="I46" i="17"/>
  <c r="G46" i="17"/>
  <c r="E46" i="17"/>
  <c r="I45" i="17"/>
  <c r="G45" i="17"/>
  <c r="E45" i="17"/>
  <c r="I44" i="17"/>
  <c r="G44" i="17"/>
  <c r="E44" i="17"/>
  <c r="I43" i="17"/>
  <c r="G43" i="17"/>
  <c r="E43" i="17"/>
  <c r="I42" i="17"/>
  <c r="G42" i="17"/>
  <c r="E42" i="17"/>
  <c r="I41" i="17"/>
  <c r="G41" i="17"/>
  <c r="E41" i="17"/>
  <c r="I40" i="17"/>
  <c r="G40" i="17"/>
  <c r="E40" i="17"/>
  <c r="I39" i="17"/>
  <c r="G39" i="17"/>
  <c r="E39" i="17"/>
  <c r="I38" i="17"/>
  <c r="G38" i="17"/>
  <c r="E38" i="17"/>
  <c r="I37" i="17"/>
  <c r="G37" i="17"/>
  <c r="E37" i="17"/>
  <c r="I36" i="17"/>
  <c r="G36" i="17"/>
  <c r="E36" i="17"/>
  <c r="I35" i="17"/>
  <c r="G35" i="17"/>
  <c r="E35" i="17"/>
  <c r="I34" i="17"/>
  <c r="G34" i="17"/>
  <c r="E34" i="17"/>
  <c r="I33" i="17"/>
  <c r="G33" i="17"/>
  <c r="E33" i="17"/>
  <c r="I30" i="17"/>
  <c r="G30" i="17"/>
  <c r="E30" i="17"/>
  <c r="H29" i="17"/>
  <c r="F29" i="17"/>
  <c r="D29" i="17"/>
  <c r="I28" i="17"/>
  <c r="G28" i="17"/>
  <c r="E28" i="17"/>
  <c r="I27" i="17"/>
  <c r="G27" i="17"/>
  <c r="E27" i="17"/>
  <c r="I26" i="17"/>
  <c r="G26" i="17"/>
  <c r="E26" i="17"/>
  <c r="H24" i="17"/>
  <c r="F24" i="17"/>
  <c r="D24" i="17"/>
  <c r="I23" i="17"/>
  <c r="G23" i="17"/>
  <c r="E23" i="17"/>
  <c r="I22" i="17"/>
  <c r="G22" i="17"/>
  <c r="E22" i="17"/>
  <c r="I21" i="17"/>
  <c r="G21" i="17"/>
  <c r="E21" i="17"/>
  <c r="H19" i="17"/>
  <c r="F19" i="17"/>
  <c r="D19" i="17"/>
  <c r="I18" i="17"/>
  <c r="G18" i="17"/>
  <c r="E18" i="17"/>
  <c r="I17" i="17"/>
  <c r="G17" i="17"/>
  <c r="E17" i="17"/>
  <c r="I16" i="17"/>
  <c r="G16" i="17"/>
  <c r="E16" i="17"/>
  <c r="H14" i="17"/>
  <c r="F14" i="17"/>
  <c r="D14" i="17"/>
  <c r="I11" i="17"/>
  <c r="G11" i="17"/>
  <c r="E11" i="17"/>
  <c r="H9" i="17"/>
  <c r="F9" i="17"/>
  <c r="D9" i="17"/>
  <c r="H2" i="17"/>
  <c r="F2" i="17"/>
  <c r="D2" i="17"/>
  <c r="H1" i="17"/>
  <c r="F1" i="17"/>
  <c r="D1" i="17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G206" i="16"/>
  <c r="E206" i="16"/>
  <c r="G205" i="16"/>
  <c r="E205" i="16"/>
  <c r="G204" i="16"/>
  <c r="E204" i="16"/>
  <c r="G203" i="16"/>
  <c r="E203" i="16"/>
  <c r="G202" i="16"/>
  <c r="E202" i="16"/>
  <c r="G201" i="16"/>
  <c r="E201" i="16"/>
  <c r="G200" i="16"/>
  <c r="E200" i="16"/>
  <c r="G199" i="16"/>
  <c r="E199" i="16"/>
  <c r="G198" i="16"/>
  <c r="E198" i="16"/>
  <c r="G197" i="16"/>
  <c r="E197" i="16"/>
  <c r="G196" i="16"/>
  <c r="E196" i="16"/>
  <c r="G195" i="16"/>
  <c r="E195" i="16"/>
  <c r="G194" i="16"/>
  <c r="E194" i="16"/>
  <c r="G193" i="16"/>
  <c r="E193" i="16"/>
  <c r="G192" i="16"/>
  <c r="E192" i="16"/>
  <c r="G191" i="16"/>
  <c r="E191" i="16"/>
  <c r="G190" i="16"/>
  <c r="E190" i="16"/>
  <c r="G189" i="16"/>
  <c r="E189" i="16"/>
  <c r="G188" i="16"/>
  <c r="E188" i="16"/>
  <c r="G187" i="16"/>
  <c r="E187" i="16"/>
  <c r="G186" i="16"/>
  <c r="E186" i="16"/>
  <c r="G185" i="16"/>
  <c r="E185" i="16"/>
  <c r="G184" i="16"/>
  <c r="E184" i="16"/>
  <c r="G183" i="16"/>
  <c r="E183" i="16"/>
  <c r="G182" i="16"/>
  <c r="E182" i="16"/>
  <c r="G181" i="16"/>
  <c r="E181" i="16"/>
  <c r="G180" i="16"/>
  <c r="E180" i="16"/>
  <c r="G179" i="16"/>
  <c r="E179" i="16"/>
  <c r="G178" i="16"/>
  <c r="E178" i="16"/>
  <c r="G177" i="16"/>
  <c r="E177" i="16"/>
  <c r="G176" i="16"/>
  <c r="E176" i="16"/>
  <c r="G175" i="16"/>
  <c r="E175" i="16"/>
  <c r="G174" i="16"/>
  <c r="E174" i="16"/>
  <c r="G173" i="16"/>
  <c r="E173" i="16"/>
  <c r="G172" i="16"/>
  <c r="E172" i="16"/>
  <c r="G171" i="16"/>
  <c r="E171" i="16"/>
  <c r="G170" i="16"/>
  <c r="E170" i="16"/>
  <c r="G169" i="16"/>
  <c r="E169" i="16"/>
  <c r="G168" i="16"/>
  <c r="E168" i="16"/>
  <c r="G167" i="16"/>
  <c r="E167" i="16"/>
  <c r="G166" i="16"/>
  <c r="E166" i="16"/>
  <c r="G165" i="16"/>
  <c r="E165" i="16"/>
  <c r="I164" i="16"/>
  <c r="G164" i="16"/>
  <c r="E164" i="16"/>
  <c r="I163" i="16"/>
  <c r="G163" i="16"/>
  <c r="E163" i="16"/>
  <c r="I162" i="16"/>
  <c r="G162" i="16"/>
  <c r="E162" i="16"/>
  <c r="I161" i="16"/>
  <c r="G161" i="16"/>
  <c r="E161" i="16"/>
  <c r="I160" i="16"/>
  <c r="G160" i="16"/>
  <c r="E160" i="16"/>
  <c r="I159" i="16"/>
  <c r="G159" i="16"/>
  <c r="E159" i="16"/>
  <c r="I158" i="16"/>
  <c r="G158" i="16"/>
  <c r="E158" i="16"/>
  <c r="I157" i="16"/>
  <c r="G157" i="16"/>
  <c r="E157" i="16"/>
  <c r="I156" i="16"/>
  <c r="G156" i="16"/>
  <c r="E156" i="16"/>
  <c r="I155" i="16"/>
  <c r="G155" i="16"/>
  <c r="E155" i="16"/>
  <c r="I154" i="16"/>
  <c r="G154" i="16"/>
  <c r="E154" i="16"/>
  <c r="I153" i="16"/>
  <c r="G153" i="16"/>
  <c r="E153" i="16"/>
  <c r="I152" i="16"/>
  <c r="G152" i="16"/>
  <c r="E152" i="16"/>
  <c r="I151" i="16"/>
  <c r="G151" i="16"/>
  <c r="E151" i="16"/>
  <c r="I150" i="16"/>
  <c r="G150" i="16"/>
  <c r="E150" i="16"/>
  <c r="I149" i="16"/>
  <c r="G149" i="16"/>
  <c r="E149" i="16"/>
  <c r="I148" i="16"/>
  <c r="G148" i="16"/>
  <c r="E148" i="16"/>
  <c r="I147" i="16"/>
  <c r="G147" i="16"/>
  <c r="E147" i="16"/>
  <c r="I146" i="16"/>
  <c r="G146" i="16"/>
  <c r="E146" i="16"/>
  <c r="I145" i="16"/>
  <c r="G145" i="16"/>
  <c r="E145" i="16"/>
  <c r="I144" i="16"/>
  <c r="G144" i="16"/>
  <c r="E144" i="16"/>
  <c r="I143" i="16"/>
  <c r="G143" i="16"/>
  <c r="E143" i="16"/>
  <c r="I142" i="16"/>
  <c r="G142" i="16"/>
  <c r="E142" i="16"/>
  <c r="I141" i="16"/>
  <c r="G141" i="16"/>
  <c r="E141" i="16"/>
  <c r="I140" i="16"/>
  <c r="G140" i="16"/>
  <c r="E140" i="16"/>
  <c r="I139" i="16"/>
  <c r="G139" i="16"/>
  <c r="E139" i="16"/>
  <c r="I138" i="16"/>
  <c r="G138" i="16"/>
  <c r="E138" i="16"/>
  <c r="I137" i="16"/>
  <c r="G137" i="16"/>
  <c r="E137" i="16"/>
  <c r="I136" i="16"/>
  <c r="G136" i="16"/>
  <c r="E136" i="16"/>
  <c r="I135" i="16"/>
  <c r="G135" i="16"/>
  <c r="E135" i="16"/>
  <c r="I134" i="16"/>
  <c r="G134" i="16"/>
  <c r="E134" i="16"/>
  <c r="I133" i="16"/>
  <c r="G133" i="16"/>
  <c r="E133" i="16"/>
  <c r="I132" i="16"/>
  <c r="G132" i="16"/>
  <c r="E132" i="16"/>
  <c r="I131" i="16"/>
  <c r="G131" i="16"/>
  <c r="E131" i="16"/>
  <c r="I130" i="16"/>
  <c r="G130" i="16"/>
  <c r="E130" i="16"/>
  <c r="I129" i="16"/>
  <c r="G129" i="16"/>
  <c r="E129" i="16"/>
  <c r="I128" i="16"/>
  <c r="G128" i="16"/>
  <c r="E128" i="16"/>
  <c r="I127" i="16"/>
  <c r="G127" i="16"/>
  <c r="E127" i="16"/>
  <c r="I126" i="16"/>
  <c r="G126" i="16"/>
  <c r="E126" i="16"/>
  <c r="I125" i="16"/>
  <c r="G125" i="16"/>
  <c r="E125" i="16"/>
  <c r="I124" i="16"/>
  <c r="G124" i="16"/>
  <c r="E124" i="16"/>
  <c r="I123" i="16"/>
  <c r="G123" i="16"/>
  <c r="E123" i="16"/>
  <c r="I122" i="16"/>
  <c r="G122" i="16"/>
  <c r="E122" i="16"/>
  <c r="I121" i="16"/>
  <c r="G121" i="16"/>
  <c r="E121" i="16"/>
  <c r="I120" i="16"/>
  <c r="G120" i="16"/>
  <c r="E120" i="16"/>
  <c r="I119" i="16"/>
  <c r="G119" i="16"/>
  <c r="E119" i="16"/>
  <c r="I118" i="16"/>
  <c r="G118" i="16"/>
  <c r="E118" i="16"/>
  <c r="I117" i="16"/>
  <c r="G117" i="16"/>
  <c r="E117" i="16"/>
  <c r="I116" i="16"/>
  <c r="G116" i="16"/>
  <c r="E116" i="16"/>
  <c r="I115" i="16"/>
  <c r="G115" i="16"/>
  <c r="E115" i="16"/>
  <c r="I114" i="16"/>
  <c r="G114" i="16"/>
  <c r="E114" i="16"/>
  <c r="I113" i="16"/>
  <c r="G113" i="16"/>
  <c r="E113" i="16"/>
  <c r="I112" i="16"/>
  <c r="G112" i="16"/>
  <c r="E112" i="16"/>
  <c r="I111" i="16"/>
  <c r="G111" i="16"/>
  <c r="E111" i="16"/>
  <c r="I110" i="16"/>
  <c r="G110" i="16"/>
  <c r="E110" i="16"/>
  <c r="I109" i="16"/>
  <c r="G109" i="16"/>
  <c r="E109" i="16"/>
  <c r="I108" i="16"/>
  <c r="G108" i="16"/>
  <c r="E108" i="16"/>
  <c r="I107" i="16"/>
  <c r="G107" i="16"/>
  <c r="E107" i="16"/>
  <c r="I106" i="16"/>
  <c r="G106" i="16"/>
  <c r="E106" i="16"/>
  <c r="I105" i="16"/>
  <c r="G105" i="16"/>
  <c r="E105" i="16"/>
  <c r="I104" i="16"/>
  <c r="G104" i="16"/>
  <c r="E104" i="16"/>
  <c r="I103" i="16"/>
  <c r="G103" i="16"/>
  <c r="E103" i="16"/>
  <c r="I102" i="16"/>
  <c r="G102" i="16"/>
  <c r="E102" i="16"/>
  <c r="I101" i="16"/>
  <c r="G101" i="16"/>
  <c r="E101" i="16"/>
  <c r="I100" i="16"/>
  <c r="G100" i="16"/>
  <c r="E100" i="16"/>
  <c r="I99" i="16"/>
  <c r="G99" i="16"/>
  <c r="E99" i="16"/>
  <c r="I98" i="16"/>
  <c r="G98" i="16"/>
  <c r="E98" i="16"/>
  <c r="I97" i="16"/>
  <c r="G97" i="16"/>
  <c r="E97" i="16"/>
  <c r="I96" i="16"/>
  <c r="G96" i="16"/>
  <c r="E96" i="16"/>
  <c r="I95" i="16"/>
  <c r="G95" i="16"/>
  <c r="E95" i="16"/>
  <c r="I94" i="16"/>
  <c r="G94" i="16"/>
  <c r="E94" i="16"/>
  <c r="I93" i="16"/>
  <c r="G93" i="16"/>
  <c r="E93" i="16"/>
  <c r="I92" i="16"/>
  <c r="G92" i="16"/>
  <c r="E92" i="16"/>
  <c r="I91" i="16"/>
  <c r="G91" i="16"/>
  <c r="E91" i="16"/>
  <c r="I90" i="16"/>
  <c r="G90" i="16"/>
  <c r="E90" i="16"/>
  <c r="I89" i="16"/>
  <c r="G89" i="16"/>
  <c r="E89" i="16"/>
  <c r="I88" i="16"/>
  <c r="G88" i="16"/>
  <c r="E88" i="16"/>
  <c r="I87" i="16"/>
  <c r="G87" i="16"/>
  <c r="E87" i="16"/>
  <c r="I86" i="16"/>
  <c r="G86" i="16"/>
  <c r="E86" i="16"/>
  <c r="I85" i="16"/>
  <c r="G85" i="16"/>
  <c r="E85" i="16"/>
  <c r="I84" i="16"/>
  <c r="G84" i="16"/>
  <c r="E84" i="16"/>
  <c r="I83" i="16"/>
  <c r="G83" i="16"/>
  <c r="E83" i="16"/>
  <c r="I82" i="16"/>
  <c r="G82" i="16"/>
  <c r="E82" i="16"/>
  <c r="I81" i="16"/>
  <c r="G81" i="16"/>
  <c r="E81" i="16"/>
  <c r="I80" i="16"/>
  <c r="G80" i="16"/>
  <c r="E80" i="16"/>
  <c r="I79" i="16"/>
  <c r="G79" i="16"/>
  <c r="E79" i="16"/>
  <c r="I78" i="16"/>
  <c r="G78" i="16"/>
  <c r="E78" i="16"/>
  <c r="I77" i="16"/>
  <c r="G77" i="16"/>
  <c r="E77" i="16"/>
  <c r="I76" i="16"/>
  <c r="G76" i="16"/>
  <c r="E76" i="16"/>
  <c r="I75" i="16"/>
  <c r="G75" i="16"/>
  <c r="E75" i="16"/>
  <c r="I74" i="16"/>
  <c r="G74" i="16"/>
  <c r="E74" i="16"/>
  <c r="I73" i="16"/>
  <c r="G73" i="16"/>
  <c r="E73" i="16"/>
  <c r="I72" i="16"/>
  <c r="G72" i="16"/>
  <c r="E72" i="16"/>
  <c r="I71" i="16"/>
  <c r="G71" i="16"/>
  <c r="E71" i="16"/>
  <c r="I70" i="16"/>
  <c r="G70" i="16"/>
  <c r="E70" i="16"/>
  <c r="I69" i="16"/>
  <c r="G69" i="16"/>
  <c r="E69" i="16"/>
  <c r="I68" i="16"/>
  <c r="G68" i="16"/>
  <c r="E68" i="16"/>
  <c r="I67" i="16"/>
  <c r="G67" i="16"/>
  <c r="E67" i="16"/>
  <c r="I66" i="16"/>
  <c r="G66" i="16"/>
  <c r="E66" i="16"/>
  <c r="I65" i="16"/>
  <c r="G65" i="16"/>
  <c r="E65" i="16"/>
  <c r="I64" i="16"/>
  <c r="G64" i="16"/>
  <c r="E64" i="16"/>
  <c r="I63" i="16"/>
  <c r="G63" i="16"/>
  <c r="E63" i="16"/>
  <c r="I62" i="16"/>
  <c r="G62" i="16"/>
  <c r="E62" i="16"/>
  <c r="I61" i="16"/>
  <c r="G61" i="16"/>
  <c r="E61" i="16"/>
  <c r="I60" i="16"/>
  <c r="G60" i="16"/>
  <c r="E60" i="16"/>
  <c r="I59" i="16"/>
  <c r="G59" i="16"/>
  <c r="E59" i="16"/>
  <c r="I58" i="16"/>
  <c r="G58" i="16"/>
  <c r="E58" i="16"/>
  <c r="I57" i="16"/>
  <c r="G57" i="16"/>
  <c r="E57" i="16"/>
  <c r="I56" i="16"/>
  <c r="G56" i="16"/>
  <c r="E56" i="16"/>
  <c r="I55" i="16"/>
  <c r="G55" i="16"/>
  <c r="E55" i="16"/>
  <c r="I54" i="16"/>
  <c r="G54" i="16"/>
  <c r="E54" i="16"/>
  <c r="I53" i="16"/>
  <c r="G53" i="16"/>
  <c r="E53" i="16"/>
  <c r="I52" i="16"/>
  <c r="G52" i="16"/>
  <c r="E52" i="16"/>
  <c r="I51" i="16"/>
  <c r="G51" i="16"/>
  <c r="E51" i="16"/>
  <c r="I50" i="16"/>
  <c r="G50" i="16"/>
  <c r="E50" i="16"/>
  <c r="I49" i="16"/>
  <c r="G49" i="16"/>
  <c r="E49" i="16"/>
  <c r="I48" i="16"/>
  <c r="G48" i="16"/>
  <c r="E48" i="16"/>
  <c r="I47" i="16"/>
  <c r="G47" i="16"/>
  <c r="E47" i="16"/>
  <c r="I46" i="16"/>
  <c r="G46" i="16"/>
  <c r="E46" i="16"/>
  <c r="I45" i="16"/>
  <c r="G45" i="16"/>
  <c r="E45" i="16"/>
  <c r="I44" i="16"/>
  <c r="G44" i="16"/>
  <c r="E44" i="16"/>
  <c r="I43" i="16"/>
  <c r="G43" i="16"/>
  <c r="E43" i="16"/>
  <c r="I42" i="16"/>
  <c r="G42" i="16"/>
  <c r="E42" i="16"/>
  <c r="I41" i="16"/>
  <c r="G41" i="16"/>
  <c r="E41" i="16"/>
  <c r="I40" i="16"/>
  <c r="G40" i="16"/>
  <c r="E40" i="16"/>
  <c r="I39" i="16"/>
  <c r="G39" i="16"/>
  <c r="E39" i="16"/>
  <c r="I38" i="16"/>
  <c r="G38" i="16"/>
  <c r="E38" i="16"/>
  <c r="I37" i="16"/>
  <c r="G37" i="16"/>
  <c r="E37" i="16"/>
  <c r="I36" i="16"/>
  <c r="G36" i="16"/>
  <c r="E36" i="16"/>
  <c r="I35" i="16"/>
  <c r="G35" i="16"/>
  <c r="E35" i="16"/>
  <c r="I34" i="16"/>
  <c r="G34" i="16"/>
  <c r="E34" i="16"/>
  <c r="I33" i="16"/>
  <c r="G33" i="16"/>
  <c r="E33" i="16"/>
  <c r="I30" i="16"/>
  <c r="G30" i="16"/>
  <c r="E30" i="16"/>
  <c r="H29" i="16"/>
  <c r="F29" i="16"/>
  <c r="F148" i="18" s="1"/>
  <c r="D29" i="16"/>
  <c r="E148" i="18" s="1"/>
  <c r="E151" i="18" s="1"/>
  <c r="I28" i="16"/>
  <c r="G28" i="16"/>
  <c r="E28" i="16"/>
  <c r="I27" i="16"/>
  <c r="G27" i="16"/>
  <c r="E27" i="16"/>
  <c r="I26" i="16"/>
  <c r="G26" i="16"/>
  <c r="E26" i="16"/>
  <c r="H24" i="16"/>
  <c r="F24" i="16"/>
  <c r="D24" i="16"/>
  <c r="I23" i="16"/>
  <c r="G23" i="16"/>
  <c r="E23" i="16"/>
  <c r="I22" i="16"/>
  <c r="G22" i="16"/>
  <c r="E22" i="16"/>
  <c r="I21" i="16"/>
  <c r="G21" i="16"/>
  <c r="E21" i="16"/>
  <c r="H19" i="16"/>
  <c r="F19" i="16"/>
  <c r="D19" i="16"/>
  <c r="I18" i="16"/>
  <c r="G18" i="16"/>
  <c r="E18" i="16"/>
  <c r="I17" i="16"/>
  <c r="G17" i="16"/>
  <c r="E17" i="16"/>
  <c r="I16" i="16"/>
  <c r="G16" i="16"/>
  <c r="E16" i="16"/>
  <c r="H14" i="16"/>
  <c r="F14" i="16"/>
  <c r="D14" i="16"/>
  <c r="I11" i="16"/>
  <c r="G11" i="16"/>
  <c r="E11" i="16"/>
  <c r="H9" i="16"/>
  <c r="F9" i="16"/>
  <c r="D9" i="16"/>
  <c r="H2" i="16"/>
  <c r="F2" i="16"/>
  <c r="D2" i="16"/>
  <c r="H1" i="16"/>
  <c r="F1" i="16"/>
  <c r="D1" i="16"/>
  <c r="G71" i="14"/>
  <c r="G289" i="15"/>
  <c r="W289" i="15"/>
  <c r="U289" i="15"/>
  <c r="S289" i="15"/>
  <c r="G288" i="15"/>
  <c r="W288" i="15"/>
  <c r="U288" i="15"/>
  <c r="S288" i="15"/>
  <c r="G287" i="15"/>
  <c r="W287" i="15"/>
  <c r="U287" i="15"/>
  <c r="S287" i="15"/>
  <c r="G286" i="15"/>
  <c r="W286" i="15"/>
  <c r="U286" i="15"/>
  <c r="S286" i="15"/>
  <c r="G285" i="15"/>
  <c r="W285" i="15"/>
  <c r="U285" i="15"/>
  <c r="S285" i="15"/>
  <c r="G284" i="15"/>
  <c r="W284" i="15"/>
  <c r="U284" i="15"/>
  <c r="S284" i="15"/>
  <c r="G283" i="15"/>
  <c r="W283" i="15"/>
  <c r="U283" i="15"/>
  <c r="S283" i="15"/>
  <c r="G282" i="15"/>
  <c r="W282" i="15"/>
  <c r="U282" i="15"/>
  <c r="S282" i="15"/>
  <c r="G281" i="15"/>
  <c r="W281" i="15"/>
  <c r="U281" i="15"/>
  <c r="S281" i="15"/>
  <c r="G280" i="15"/>
  <c r="W280" i="15"/>
  <c r="U280" i="15"/>
  <c r="S280" i="15"/>
  <c r="G279" i="15"/>
  <c r="W279" i="15"/>
  <c r="U279" i="15"/>
  <c r="S279" i="15"/>
  <c r="G278" i="15"/>
  <c r="W278" i="15"/>
  <c r="U278" i="15"/>
  <c r="S278" i="15"/>
  <c r="G277" i="15"/>
  <c r="W277" i="15"/>
  <c r="U277" i="15"/>
  <c r="S277" i="15"/>
  <c r="G276" i="15"/>
  <c r="W276" i="15"/>
  <c r="U276" i="15"/>
  <c r="S276" i="15"/>
  <c r="G275" i="15"/>
  <c r="W275" i="15"/>
  <c r="U275" i="15"/>
  <c r="S275" i="15"/>
  <c r="G274" i="15"/>
  <c r="W274" i="15"/>
  <c r="U274" i="15"/>
  <c r="S274" i="15"/>
  <c r="G273" i="15"/>
  <c r="W273" i="15"/>
  <c r="U273" i="15"/>
  <c r="S273" i="15"/>
  <c r="G272" i="15"/>
  <c r="W272" i="15"/>
  <c r="U272" i="15"/>
  <c r="S272" i="15"/>
  <c r="G271" i="15"/>
  <c r="W271" i="15"/>
  <c r="U271" i="15"/>
  <c r="S271" i="15"/>
  <c r="G270" i="15"/>
  <c r="W270" i="15"/>
  <c r="U270" i="15"/>
  <c r="S270" i="15"/>
  <c r="G269" i="15"/>
  <c r="W269" i="15"/>
  <c r="U269" i="15"/>
  <c r="S269" i="15"/>
  <c r="G268" i="15"/>
  <c r="W268" i="15"/>
  <c r="U268" i="15"/>
  <c r="S268" i="15"/>
  <c r="G267" i="15"/>
  <c r="W267" i="15"/>
  <c r="U267" i="15"/>
  <c r="S267" i="15"/>
  <c r="G266" i="15"/>
  <c r="W266" i="15"/>
  <c r="U266" i="15"/>
  <c r="S266" i="15"/>
  <c r="G265" i="15"/>
  <c r="W265" i="15"/>
  <c r="U265" i="15"/>
  <c r="S265" i="15"/>
  <c r="G264" i="15"/>
  <c r="W264" i="15"/>
  <c r="U264" i="15"/>
  <c r="S264" i="15"/>
  <c r="G263" i="15"/>
  <c r="W263" i="15"/>
  <c r="U263" i="15"/>
  <c r="S263" i="15"/>
  <c r="G262" i="15"/>
  <c r="W262" i="15"/>
  <c r="U262" i="15"/>
  <c r="S262" i="15"/>
  <c r="G261" i="15"/>
  <c r="W261" i="15"/>
  <c r="U261" i="15"/>
  <c r="S261" i="15"/>
  <c r="G260" i="15"/>
  <c r="W260" i="15"/>
  <c r="U260" i="15"/>
  <c r="S260" i="15"/>
  <c r="G259" i="15"/>
  <c r="W259" i="15"/>
  <c r="U259" i="15"/>
  <c r="S259" i="15"/>
  <c r="G258" i="15"/>
  <c r="W258" i="15"/>
  <c r="U258" i="15"/>
  <c r="S258" i="15"/>
  <c r="G257" i="15"/>
  <c r="W257" i="15"/>
  <c r="U257" i="15"/>
  <c r="S257" i="15"/>
  <c r="G256" i="15"/>
  <c r="W256" i="15"/>
  <c r="U256" i="15"/>
  <c r="S256" i="15"/>
  <c r="G255" i="15"/>
  <c r="W255" i="15"/>
  <c r="U255" i="15"/>
  <c r="S255" i="15"/>
  <c r="G254" i="15"/>
  <c r="W254" i="15"/>
  <c r="U254" i="15"/>
  <c r="S254" i="15"/>
  <c r="G253" i="15"/>
  <c r="W253" i="15"/>
  <c r="U253" i="15"/>
  <c r="S253" i="15"/>
  <c r="G252" i="15"/>
  <c r="W252" i="15"/>
  <c r="U252" i="15"/>
  <c r="S252" i="15"/>
  <c r="G251" i="15"/>
  <c r="W251" i="15"/>
  <c r="U251" i="15"/>
  <c r="S251" i="15"/>
  <c r="G250" i="15"/>
  <c r="W250" i="15"/>
  <c r="U250" i="15"/>
  <c r="S250" i="15"/>
  <c r="G249" i="15"/>
  <c r="W249" i="15"/>
  <c r="U249" i="15"/>
  <c r="S249" i="15"/>
  <c r="G248" i="15"/>
  <c r="W248" i="15"/>
  <c r="U248" i="15"/>
  <c r="S248" i="15"/>
  <c r="G247" i="15"/>
  <c r="W247" i="15"/>
  <c r="U247" i="15"/>
  <c r="S247" i="15"/>
  <c r="G246" i="15"/>
  <c r="W246" i="15"/>
  <c r="U246" i="15"/>
  <c r="S246" i="15"/>
  <c r="G245" i="15"/>
  <c r="W245" i="15"/>
  <c r="U245" i="15"/>
  <c r="S245" i="15"/>
  <c r="G244" i="15"/>
  <c r="W244" i="15"/>
  <c r="U244" i="15"/>
  <c r="S244" i="15"/>
  <c r="G243" i="15"/>
  <c r="W243" i="15"/>
  <c r="U243" i="15"/>
  <c r="S243" i="15"/>
  <c r="G242" i="15"/>
  <c r="W242" i="15"/>
  <c r="U242" i="15"/>
  <c r="S242" i="15"/>
  <c r="G241" i="15"/>
  <c r="W241" i="15"/>
  <c r="U241" i="15"/>
  <c r="S241" i="15"/>
  <c r="G240" i="15"/>
  <c r="W240" i="15"/>
  <c r="U240" i="15"/>
  <c r="S240" i="15"/>
  <c r="G239" i="15"/>
  <c r="W239" i="15"/>
  <c r="U239" i="15"/>
  <c r="S239" i="15"/>
  <c r="G238" i="15"/>
  <c r="W238" i="15"/>
  <c r="U238" i="15"/>
  <c r="S238" i="15"/>
  <c r="G237" i="15"/>
  <c r="W237" i="15"/>
  <c r="U237" i="15"/>
  <c r="S237" i="15"/>
  <c r="G236" i="15"/>
  <c r="W236" i="15"/>
  <c r="U236" i="15"/>
  <c r="S236" i="15"/>
  <c r="G235" i="15"/>
  <c r="W235" i="15"/>
  <c r="U235" i="15"/>
  <c r="S235" i="15"/>
  <c r="G234" i="15"/>
  <c r="W234" i="15"/>
  <c r="U234" i="15"/>
  <c r="S234" i="15"/>
  <c r="G233" i="15"/>
  <c r="W233" i="15"/>
  <c r="U233" i="15"/>
  <c r="S233" i="15"/>
  <c r="I232" i="15"/>
  <c r="G232" i="15"/>
  <c r="E232" i="15"/>
  <c r="W232" i="15"/>
  <c r="U232" i="15"/>
  <c r="S232" i="15"/>
  <c r="I231" i="15"/>
  <c r="G231" i="15"/>
  <c r="E231" i="15"/>
  <c r="W231" i="15"/>
  <c r="U231" i="15"/>
  <c r="S231" i="15"/>
  <c r="I230" i="15"/>
  <c r="G230" i="15"/>
  <c r="E230" i="15"/>
  <c r="W230" i="15"/>
  <c r="U230" i="15"/>
  <c r="S230" i="15"/>
  <c r="I229" i="15"/>
  <c r="G229" i="15"/>
  <c r="E229" i="15"/>
  <c r="W229" i="15"/>
  <c r="U229" i="15"/>
  <c r="S229" i="15"/>
  <c r="I228" i="15"/>
  <c r="G228" i="15"/>
  <c r="E228" i="15"/>
  <c r="W228" i="15"/>
  <c r="U228" i="15"/>
  <c r="S228" i="15"/>
  <c r="I227" i="15"/>
  <c r="G227" i="15"/>
  <c r="E227" i="15"/>
  <c r="W227" i="15"/>
  <c r="U227" i="15"/>
  <c r="S227" i="15"/>
  <c r="I226" i="15"/>
  <c r="G226" i="15"/>
  <c r="E226" i="15"/>
  <c r="W226" i="15"/>
  <c r="U226" i="15"/>
  <c r="S226" i="15"/>
  <c r="I225" i="15"/>
  <c r="G225" i="15"/>
  <c r="E225" i="15"/>
  <c r="W225" i="15"/>
  <c r="U225" i="15"/>
  <c r="S225" i="15"/>
  <c r="I224" i="15"/>
  <c r="G224" i="15"/>
  <c r="E224" i="15"/>
  <c r="W224" i="15"/>
  <c r="U224" i="15"/>
  <c r="S224" i="15"/>
  <c r="I223" i="15"/>
  <c r="G223" i="15"/>
  <c r="E223" i="15"/>
  <c r="W223" i="15"/>
  <c r="U223" i="15"/>
  <c r="S223" i="15"/>
  <c r="I222" i="15"/>
  <c r="G222" i="15"/>
  <c r="E222" i="15"/>
  <c r="W222" i="15"/>
  <c r="U222" i="15"/>
  <c r="S222" i="15"/>
  <c r="I221" i="15"/>
  <c r="G221" i="15"/>
  <c r="E221" i="15"/>
  <c r="W221" i="15"/>
  <c r="U221" i="15"/>
  <c r="S221" i="15"/>
  <c r="I220" i="15"/>
  <c r="G220" i="15"/>
  <c r="E220" i="15"/>
  <c r="W220" i="15"/>
  <c r="U220" i="15"/>
  <c r="S220" i="15"/>
  <c r="I219" i="15"/>
  <c r="G219" i="15"/>
  <c r="E219" i="15"/>
  <c r="W219" i="15"/>
  <c r="U219" i="15"/>
  <c r="S219" i="15"/>
  <c r="I218" i="15"/>
  <c r="G218" i="15"/>
  <c r="E218" i="15"/>
  <c r="W218" i="15"/>
  <c r="U218" i="15"/>
  <c r="S218" i="15"/>
  <c r="I217" i="15"/>
  <c r="G217" i="15"/>
  <c r="E217" i="15"/>
  <c r="W217" i="15"/>
  <c r="U217" i="15"/>
  <c r="S217" i="15"/>
  <c r="I216" i="15"/>
  <c r="G216" i="15"/>
  <c r="E216" i="15"/>
  <c r="W216" i="15"/>
  <c r="U216" i="15"/>
  <c r="S216" i="15"/>
  <c r="I215" i="15"/>
  <c r="G215" i="15"/>
  <c r="E215" i="15"/>
  <c r="W215" i="15"/>
  <c r="U215" i="15"/>
  <c r="S215" i="15"/>
  <c r="I214" i="15"/>
  <c r="G214" i="15"/>
  <c r="E214" i="15"/>
  <c r="W214" i="15"/>
  <c r="U214" i="15"/>
  <c r="S214" i="15"/>
  <c r="I213" i="15"/>
  <c r="G213" i="15"/>
  <c r="E213" i="15"/>
  <c r="W213" i="15"/>
  <c r="U213" i="15"/>
  <c r="S213" i="15"/>
  <c r="I212" i="15"/>
  <c r="G212" i="15"/>
  <c r="E212" i="15"/>
  <c r="W212" i="15"/>
  <c r="U212" i="15"/>
  <c r="S212" i="15"/>
  <c r="I211" i="15"/>
  <c r="G211" i="15"/>
  <c r="E211" i="15"/>
  <c r="W211" i="15"/>
  <c r="U211" i="15"/>
  <c r="S211" i="15"/>
  <c r="I210" i="15"/>
  <c r="G210" i="15"/>
  <c r="E210" i="15"/>
  <c r="W210" i="15"/>
  <c r="U210" i="15"/>
  <c r="S210" i="15"/>
  <c r="I209" i="15"/>
  <c r="G209" i="15"/>
  <c r="E209" i="15"/>
  <c r="W209" i="15"/>
  <c r="U209" i="15"/>
  <c r="S209" i="15"/>
  <c r="I208" i="15"/>
  <c r="G208" i="15"/>
  <c r="E208" i="15"/>
  <c r="W208" i="15"/>
  <c r="U208" i="15"/>
  <c r="S208" i="15"/>
  <c r="I207" i="15"/>
  <c r="G207" i="15"/>
  <c r="E207" i="15"/>
  <c r="W207" i="15"/>
  <c r="U207" i="15"/>
  <c r="S207" i="15"/>
  <c r="I206" i="15"/>
  <c r="G206" i="15"/>
  <c r="E206" i="15"/>
  <c r="W206" i="15"/>
  <c r="U206" i="15"/>
  <c r="S206" i="15"/>
  <c r="I205" i="15"/>
  <c r="G205" i="15"/>
  <c r="E205" i="15"/>
  <c r="W205" i="15"/>
  <c r="U205" i="15"/>
  <c r="S205" i="15"/>
  <c r="I204" i="15"/>
  <c r="G204" i="15"/>
  <c r="E204" i="15"/>
  <c r="W204" i="15"/>
  <c r="U204" i="15"/>
  <c r="S204" i="15"/>
  <c r="I203" i="15"/>
  <c r="G203" i="15"/>
  <c r="E203" i="15"/>
  <c r="W203" i="15"/>
  <c r="U203" i="15"/>
  <c r="S203" i="15"/>
  <c r="I202" i="15"/>
  <c r="G202" i="15"/>
  <c r="E202" i="15"/>
  <c r="W202" i="15"/>
  <c r="U202" i="15"/>
  <c r="S202" i="15"/>
  <c r="I201" i="15"/>
  <c r="G201" i="15"/>
  <c r="E201" i="15"/>
  <c r="W201" i="15"/>
  <c r="U201" i="15"/>
  <c r="S201" i="15"/>
  <c r="I200" i="15"/>
  <c r="G200" i="15"/>
  <c r="E200" i="15"/>
  <c r="W200" i="15"/>
  <c r="U200" i="15"/>
  <c r="S200" i="15"/>
  <c r="I199" i="15"/>
  <c r="G199" i="15"/>
  <c r="E199" i="15"/>
  <c r="W199" i="15"/>
  <c r="U199" i="15"/>
  <c r="S199" i="15"/>
  <c r="I198" i="15"/>
  <c r="G198" i="15"/>
  <c r="E198" i="15"/>
  <c r="W198" i="15"/>
  <c r="U198" i="15"/>
  <c r="S198" i="15"/>
  <c r="I197" i="15"/>
  <c r="G197" i="15"/>
  <c r="E197" i="15"/>
  <c r="W197" i="15"/>
  <c r="U197" i="15"/>
  <c r="S197" i="15"/>
  <c r="I196" i="15"/>
  <c r="G196" i="15"/>
  <c r="E196" i="15"/>
  <c r="W196" i="15"/>
  <c r="U196" i="15"/>
  <c r="S196" i="15"/>
  <c r="I195" i="15"/>
  <c r="G195" i="15"/>
  <c r="E195" i="15"/>
  <c r="W195" i="15"/>
  <c r="U195" i="15"/>
  <c r="S195" i="15"/>
  <c r="I194" i="15"/>
  <c r="G194" i="15"/>
  <c r="E194" i="15"/>
  <c r="W194" i="15"/>
  <c r="U194" i="15"/>
  <c r="S194" i="15"/>
  <c r="I193" i="15"/>
  <c r="G193" i="15"/>
  <c r="E193" i="15"/>
  <c r="W193" i="15"/>
  <c r="U193" i="15"/>
  <c r="S193" i="15"/>
  <c r="I192" i="15"/>
  <c r="G192" i="15"/>
  <c r="E192" i="15"/>
  <c r="W192" i="15"/>
  <c r="U192" i="15"/>
  <c r="S192" i="15"/>
  <c r="I191" i="15"/>
  <c r="G191" i="15"/>
  <c r="E191" i="15"/>
  <c r="W191" i="15"/>
  <c r="U191" i="15"/>
  <c r="S191" i="15"/>
  <c r="I190" i="15"/>
  <c r="G190" i="15"/>
  <c r="E190" i="15"/>
  <c r="W190" i="15"/>
  <c r="U190" i="15"/>
  <c r="S190" i="15"/>
  <c r="I189" i="15"/>
  <c r="G189" i="15"/>
  <c r="E189" i="15"/>
  <c r="W189" i="15"/>
  <c r="U189" i="15"/>
  <c r="S189" i="15"/>
  <c r="I188" i="15"/>
  <c r="G188" i="15"/>
  <c r="E188" i="15"/>
  <c r="W188" i="15"/>
  <c r="U188" i="15"/>
  <c r="S188" i="15"/>
  <c r="I187" i="15"/>
  <c r="G187" i="15"/>
  <c r="E187" i="15"/>
  <c r="W187" i="15"/>
  <c r="U187" i="15"/>
  <c r="S187" i="15"/>
  <c r="I186" i="15"/>
  <c r="G186" i="15"/>
  <c r="E186" i="15"/>
  <c r="W186" i="15"/>
  <c r="U186" i="15"/>
  <c r="S186" i="15"/>
  <c r="I185" i="15"/>
  <c r="G185" i="15"/>
  <c r="E185" i="15"/>
  <c r="W185" i="15"/>
  <c r="U185" i="15"/>
  <c r="S185" i="15"/>
  <c r="I184" i="15"/>
  <c r="G184" i="15"/>
  <c r="E184" i="15"/>
  <c r="W184" i="15"/>
  <c r="U184" i="15"/>
  <c r="S184" i="15"/>
  <c r="I183" i="15"/>
  <c r="G183" i="15"/>
  <c r="E183" i="15"/>
  <c r="W183" i="15"/>
  <c r="U183" i="15"/>
  <c r="S183" i="15"/>
  <c r="I182" i="15"/>
  <c r="G182" i="15"/>
  <c r="E182" i="15"/>
  <c r="W182" i="15"/>
  <c r="U182" i="15"/>
  <c r="S182" i="15"/>
  <c r="I181" i="15"/>
  <c r="G181" i="15"/>
  <c r="E181" i="15"/>
  <c r="W181" i="15"/>
  <c r="U181" i="15"/>
  <c r="S181" i="15"/>
  <c r="I180" i="15"/>
  <c r="G180" i="15"/>
  <c r="E180" i="15"/>
  <c r="W180" i="15"/>
  <c r="U180" i="15"/>
  <c r="S180" i="15"/>
  <c r="I179" i="15"/>
  <c r="G179" i="15"/>
  <c r="E179" i="15"/>
  <c r="W179" i="15"/>
  <c r="U179" i="15"/>
  <c r="S179" i="15"/>
  <c r="I178" i="15"/>
  <c r="G178" i="15"/>
  <c r="E178" i="15"/>
  <c r="W178" i="15"/>
  <c r="U178" i="15"/>
  <c r="S178" i="15"/>
  <c r="I177" i="15"/>
  <c r="G177" i="15"/>
  <c r="E177" i="15"/>
  <c r="W177" i="15"/>
  <c r="U177" i="15"/>
  <c r="S177" i="15"/>
  <c r="I176" i="15"/>
  <c r="G176" i="15"/>
  <c r="E176" i="15"/>
  <c r="W176" i="15"/>
  <c r="U176" i="15"/>
  <c r="S176" i="15"/>
  <c r="I175" i="15"/>
  <c r="G175" i="15"/>
  <c r="E175" i="15"/>
  <c r="W175" i="15"/>
  <c r="U175" i="15"/>
  <c r="S175" i="15"/>
  <c r="I174" i="15"/>
  <c r="G174" i="15"/>
  <c r="E174" i="15"/>
  <c r="W174" i="15"/>
  <c r="U174" i="15"/>
  <c r="S174" i="15"/>
  <c r="I173" i="15"/>
  <c r="G173" i="15"/>
  <c r="E173" i="15"/>
  <c r="W173" i="15"/>
  <c r="U173" i="15"/>
  <c r="S173" i="15"/>
  <c r="I172" i="15"/>
  <c r="G172" i="15"/>
  <c r="E172" i="15"/>
  <c r="W172" i="15"/>
  <c r="U172" i="15"/>
  <c r="S172" i="15"/>
  <c r="I171" i="15"/>
  <c r="G171" i="15"/>
  <c r="E171" i="15"/>
  <c r="W171" i="15"/>
  <c r="U171" i="15"/>
  <c r="S171" i="15"/>
  <c r="I170" i="15"/>
  <c r="G170" i="15"/>
  <c r="E170" i="15"/>
  <c r="W170" i="15"/>
  <c r="U170" i="15"/>
  <c r="S170" i="15"/>
  <c r="I169" i="15"/>
  <c r="G169" i="15"/>
  <c r="E169" i="15"/>
  <c r="W169" i="15"/>
  <c r="U169" i="15"/>
  <c r="S169" i="15"/>
  <c r="I168" i="15"/>
  <c r="G168" i="15"/>
  <c r="E168" i="15"/>
  <c r="W168" i="15"/>
  <c r="U168" i="15"/>
  <c r="S168" i="15"/>
  <c r="I167" i="15"/>
  <c r="G167" i="15"/>
  <c r="E167" i="15"/>
  <c r="W167" i="15"/>
  <c r="U167" i="15"/>
  <c r="S167" i="15"/>
  <c r="I166" i="15"/>
  <c r="G166" i="15"/>
  <c r="E166" i="15"/>
  <c r="W166" i="15"/>
  <c r="U166" i="15"/>
  <c r="S166" i="15"/>
  <c r="I165" i="15"/>
  <c r="G165" i="15"/>
  <c r="E165" i="15"/>
  <c r="W165" i="15"/>
  <c r="U165" i="15"/>
  <c r="S165" i="15"/>
  <c r="I164" i="15"/>
  <c r="G164" i="15"/>
  <c r="E164" i="15"/>
  <c r="W164" i="15"/>
  <c r="U164" i="15"/>
  <c r="S164" i="15"/>
  <c r="I163" i="15"/>
  <c r="G163" i="15"/>
  <c r="E163" i="15"/>
  <c r="W163" i="15"/>
  <c r="U163" i="15"/>
  <c r="S163" i="15"/>
  <c r="I162" i="15"/>
  <c r="G162" i="15"/>
  <c r="E162" i="15"/>
  <c r="W162" i="15"/>
  <c r="U162" i="15"/>
  <c r="S162" i="15"/>
  <c r="I161" i="15"/>
  <c r="G161" i="15"/>
  <c r="E161" i="15"/>
  <c r="W161" i="15"/>
  <c r="U161" i="15"/>
  <c r="S161" i="15"/>
  <c r="I160" i="15"/>
  <c r="G160" i="15"/>
  <c r="E160" i="15"/>
  <c r="W160" i="15"/>
  <c r="U160" i="15"/>
  <c r="S160" i="15"/>
  <c r="I159" i="15"/>
  <c r="G159" i="15"/>
  <c r="E159" i="15"/>
  <c r="W159" i="15"/>
  <c r="U159" i="15"/>
  <c r="S159" i="15"/>
  <c r="I158" i="15"/>
  <c r="G158" i="15"/>
  <c r="E158" i="15"/>
  <c r="W158" i="15"/>
  <c r="U158" i="15"/>
  <c r="S158" i="15"/>
  <c r="I157" i="15"/>
  <c r="G157" i="15"/>
  <c r="E157" i="15"/>
  <c r="W157" i="15"/>
  <c r="U157" i="15"/>
  <c r="S157" i="15"/>
  <c r="I156" i="15"/>
  <c r="G156" i="15"/>
  <c r="E156" i="15"/>
  <c r="W156" i="15"/>
  <c r="U156" i="15"/>
  <c r="S156" i="15"/>
  <c r="I155" i="15"/>
  <c r="G155" i="15"/>
  <c r="E155" i="15"/>
  <c r="W155" i="15"/>
  <c r="U155" i="15"/>
  <c r="S155" i="15"/>
  <c r="I154" i="15"/>
  <c r="G154" i="15"/>
  <c r="E154" i="15"/>
  <c r="W154" i="15"/>
  <c r="U154" i="15"/>
  <c r="S154" i="15"/>
  <c r="I153" i="15"/>
  <c r="G153" i="15"/>
  <c r="E153" i="15"/>
  <c r="W153" i="15"/>
  <c r="U153" i="15"/>
  <c r="S153" i="15"/>
  <c r="I152" i="15"/>
  <c r="G152" i="15"/>
  <c r="E152" i="15"/>
  <c r="W152" i="15"/>
  <c r="U152" i="15"/>
  <c r="S152" i="15"/>
  <c r="I151" i="15"/>
  <c r="G151" i="15"/>
  <c r="E151" i="15"/>
  <c r="W151" i="15"/>
  <c r="U151" i="15"/>
  <c r="S151" i="15"/>
  <c r="I150" i="15"/>
  <c r="G150" i="15"/>
  <c r="E150" i="15"/>
  <c r="W150" i="15"/>
  <c r="U150" i="15"/>
  <c r="S150" i="15"/>
  <c r="I149" i="15"/>
  <c r="G149" i="15"/>
  <c r="E149" i="15"/>
  <c r="W149" i="15"/>
  <c r="U149" i="15"/>
  <c r="S149" i="15"/>
  <c r="I148" i="15"/>
  <c r="G148" i="15"/>
  <c r="E148" i="15"/>
  <c r="W148" i="15"/>
  <c r="U148" i="15"/>
  <c r="S148" i="15"/>
  <c r="I147" i="15"/>
  <c r="G147" i="15"/>
  <c r="E147" i="15"/>
  <c r="W147" i="15"/>
  <c r="U147" i="15"/>
  <c r="S147" i="15"/>
  <c r="I146" i="15"/>
  <c r="G146" i="15"/>
  <c r="E146" i="15"/>
  <c r="W146" i="15"/>
  <c r="U146" i="15"/>
  <c r="S146" i="15"/>
  <c r="I145" i="15"/>
  <c r="G145" i="15"/>
  <c r="E145" i="15"/>
  <c r="W145" i="15"/>
  <c r="U145" i="15"/>
  <c r="S145" i="15"/>
  <c r="I144" i="15"/>
  <c r="G144" i="15"/>
  <c r="E144" i="15"/>
  <c r="W144" i="15"/>
  <c r="U144" i="15"/>
  <c r="S144" i="15"/>
  <c r="I143" i="15"/>
  <c r="G143" i="15"/>
  <c r="E143" i="15"/>
  <c r="W143" i="15"/>
  <c r="U143" i="15"/>
  <c r="S143" i="15"/>
  <c r="I142" i="15"/>
  <c r="G142" i="15"/>
  <c r="E142" i="15"/>
  <c r="W142" i="15"/>
  <c r="U142" i="15"/>
  <c r="S142" i="15"/>
  <c r="I141" i="15"/>
  <c r="G141" i="15"/>
  <c r="E141" i="15"/>
  <c r="W141" i="15"/>
  <c r="U141" i="15"/>
  <c r="S141" i="15"/>
  <c r="I140" i="15"/>
  <c r="G140" i="15"/>
  <c r="E140" i="15"/>
  <c r="W140" i="15"/>
  <c r="U140" i="15"/>
  <c r="S140" i="15"/>
  <c r="I139" i="15"/>
  <c r="G139" i="15"/>
  <c r="E139" i="15"/>
  <c r="W139" i="15"/>
  <c r="U139" i="15"/>
  <c r="S139" i="15"/>
  <c r="I138" i="15"/>
  <c r="G138" i="15"/>
  <c r="E138" i="15"/>
  <c r="W138" i="15"/>
  <c r="U138" i="15"/>
  <c r="S138" i="15"/>
  <c r="I137" i="15"/>
  <c r="G137" i="15"/>
  <c r="E137" i="15"/>
  <c r="W137" i="15"/>
  <c r="U137" i="15"/>
  <c r="S137" i="15"/>
  <c r="I136" i="15"/>
  <c r="G136" i="15"/>
  <c r="E136" i="15"/>
  <c r="W136" i="15"/>
  <c r="U136" i="15"/>
  <c r="S136" i="15"/>
  <c r="I135" i="15"/>
  <c r="G135" i="15"/>
  <c r="E135" i="15"/>
  <c r="W135" i="15"/>
  <c r="U135" i="15"/>
  <c r="S135" i="15"/>
  <c r="I134" i="15"/>
  <c r="G134" i="15"/>
  <c r="E134" i="15"/>
  <c r="W134" i="15"/>
  <c r="U134" i="15"/>
  <c r="S134" i="15"/>
  <c r="I133" i="15"/>
  <c r="G133" i="15"/>
  <c r="E133" i="15"/>
  <c r="W133" i="15"/>
  <c r="U133" i="15"/>
  <c r="S133" i="15"/>
  <c r="I132" i="15"/>
  <c r="G132" i="15"/>
  <c r="E132" i="15"/>
  <c r="W132" i="15"/>
  <c r="U132" i="15"/>
  <c r="S132" i="15"/>
  <c r="I131" i="15"/>
  <c r="G131" i="15"/>
  <c r="E131" i="15"/>
  <c r="W131" i="15"/>
  <c r="U131" i="15"/>
  <c r="S131" i="15"/>
  <c r="I130" i="15"/>
  <c r="G130" i="15"/>
  <c r="E130" i="15"/>
  <c r="W130" i="15"/>
  <c r="U130" i="15"/>
  <c r="S130" i="15"/>
  <c r="I129" i="15"/>
  <c r="G129" i="15"/>
  <c r="E129" i="15"/>
  <c r="W129" i="15"/>
  <c r="U129" i="15"/>
  <c r="S129" i="15"/>
  <c r="I128" i="15"/>
  <c r="G128" i="15"/>
  <c r="E128" i="15"/>
  <c r="W128" i="15"/>
  <c r="U128" i="15"/>
  <c r="S128" i="15"/>
  <c r="I127" i="15"/>
  <c r="G127" i="15"/>
  <c r="E127" i="15"/>
  <c r="W127" i="15"/>
  <c r="U127" i="15"/>
  <c r="S127" i="15"/>
  <c r="I126" i="15"/>
  <c r="G126" i="15"/>
  <c r="E126" i="15"/>
  <c r="W126" i="15"/>
  <c r="U126" i="15"/>
  <c r="S126" i="15"/>
  <c r="I125" i="15"/>
  <c r="G125" i="15"/>
  <c r="E125" i="15"/>
  <c r="W125" i="15"/>
  <c r="U125" i="15"/>
  <c r="S125" i="15"/>
  <c r="I124" i="15"/>
  <c r="G124" i="15"/>
  <c r="E124" i="15"/>
  <c r="W124" i="15"/>
  <c r="U124" i="15"/>
  <c r="S124" i="15"/>
  <c r="I123" i="15"/>
  <c r="G123" i="15"/>
  <c r="E123" i="15"/>
  <c r="W123" i="15"/>
  <c r="U123" i="15"/>
  <c r="S123" i="15"/>
  <c r="I122" i="15"/>
  <c r="G122" i="15"/>
  <c r="E122" i="15"/>
  <c r="W122" i="15"/>
  <c r="U122" i="15"/>
  <c r="S122" i="15"/>
  <c r="I121" i="15"/>
  <c r="G121" i="15"/>
  <c r="E121" i="15"/>
  <c r="W121" i="15"/>
  <c r="U121" i="15"/>
  <c r="S121" i="15"/>
  <c r="I120" i="15"/>
  <c r="G120" i="15"/>
  <c r="E120" i="15"/>
  <c r="W120" i="15"/>
  <c r="U120" i="15"/>
  <c r="S120" i="15"/>
  <c r="I119" i="15"/>
  <c r="G119" i="15"/>
  <c r="E119" i="15"/>
  <c r="W119" i="15"/>
  <c r="U119" i="15"/>
  <c r="S119" i="15"/>
  <c r="I118" i="15"/>
  <c r="G118" i="15"/>
  <c r="E118" i="15"/>
  <c r="W118" i="15"/>
  <c r="U118" i="15"/>
  <c r="S118" i="15"/>
  <c r="I117" i="15"/>
  <c r="G117" i="15"/>
  <c r="E117" i="15"/>
  <c r="W117" i="15"/>
  <c r="U117" i="15"/>
  <c r="S117" i="15"/>
  <c r="I116" i="15"/>
  <c r="G116" i="15"/>
  <c r="E116" i="15"/>
  <c r="W116" i="15"/>
  <c r="U116" i="15"/>
  <c r="S116" i="15"/>
  <c r="I115" i="15"/>
  <c r="G115" i="15"/>
  <c r="E115" i="15"/>
  <c r="W115" i="15"/>
  <c r="U115" i="15"/>
  <c r="S115" i="15"/>
  <c r="I114" i="15"/>
  <c r="G114" i="15"/>
  <c r="E114" i="15"/>
  <c r="W114" i="15"/>
  <c r="U114" i="15"/>
  <c r="S114" i="15"/>
  <c r="I113" i="15"/>
  <c r="G113" i="15"/>
  <c r="E113" i="15"/>
  <c r="W113" i="15"/>
  <c r="U113" i="15"/>
  <c r="S113" i="15"/>
  <c r="I112" i="15"/>
  <c r="G112" i="15"/>
  <c r="E112" i="15"/>
  <c r="W112" i="15"/>
  <c r="U112" i="15"/>
  <c r="S112" i="15"/>
  <c r="I111" i="15"/>
  <c r="G111" i="15"/>
  <c r="E111" i="15"/>
  <c r="W111" i="15"/>
  <c r="U111" i="15"/>
  <c r="S111" i="15"/>
  <c r="I110" i="15"/>
  <c r="G110" i="15"/>
  <c r="E110" i="15"/>
  <c r="W110" i="15"/>
  <c r="U110" i="15"/>
  <c r="S110" i="15"/>
  <c r="I109" i="15"/>
  <c r="G109" i="15"/>
  <c r="E109" i="15"/>
  <c r="W109" i="15"/>
  <c r="U109" i="15"/>
  <c r="S109" i="15"/>
  <c r="I108" i="15"/>
  <c r="G108" i="15"/>
  <c r="E108" i="15"/>
  <c r="W108" i="15"/>
  <c r="U108" i="15"/>
  <c r="S108" i="15"/>
  <c r="I107" i="15"/>
  <c r="G107" i="15"/>
  <c r="E107" i="15"/>
  <c r="W107" i="15"/>
  <c r="U107" i="15"/>
  <c r="S107" i="15"/>
  <c r="I106" i="15"/>
  <c r="G106" i="15"/>
  <c r="E106" i="15"/>
  <c r="W106" i="15"/>
  <c r="U106" i="15"/>
  <c r="S106" i="15"/>
  <c r="I105" i="15"/>
  <c r="G105" i="15"/>
  <c r="E105" i="15"/>
  <c r="W105" i="15"/>
  <c r="U105" i="15"/>
  <c r="S105" i="15"/>
  <c r="I104" i="15"/>
  <c r="G104" i="15"/>
  <c r="E104" i="15"/>
  <c r="W104" i="15"/>
  <c r="U104" i="15"/>
  <c r="S104" i="15"/>
  <c r="I103" i="15"/>
  <c r="G103" i="15"/>
  <c r="E103" i="15"/>
  <c r="W103" i="15"/>
  <c r="U103" i="15"/>
  <c r="S103" i="15"/>
  <c r="I102" i="15"/>
  <c r="G102" i="15"/>
  <c r="E102" i="15"/>
  <c r="W102" i="15"/>
  <c r="U102" i="15"/>
  <c r="S102" i="15"/>
  <c r="I101" i="15"/>
  <c r="G101" i="15"/>
  <c r="E101" i="15"/>
  <c r="W101" i="15"/>
  <c r="U101" i="15"/>
  <c r="S101" i="15"/>
  <c r="I100" i="15"/>
  <c r="G100" i="15"/>
  <c r="E100" i="15"/>
  <c r="W100" i="15"/>
  <c r="U100" i="15"/>
  <c r="S100" i="15"/>
  <c r="I99" i="15"/>
  <c r="G99" i="15"/>
  <c r="E99" i="15"/>
  <c r="W99" i="15"/>
  <c r="U99" i="15"/>
  <c r="S99" i="15"/>
  <c r="I98" i="15"/>
  <c r="G98" i="15"/>
  <c r="E98" i="15"/>
  <c r="W98" i="15"/>
  <c r="U98" i="15"/>
  <c r="S98" i="15"/>
  <c r="I97" i="15"/>
  <c r="G97" i="15"/>
  <c r="E97" i="15"/>
  <c r="W97" i="15"/>
  <c r="U97" i="15"/>
  <c r="S97" i="15"/>
  <c r="I96" i="15"/>
  <c r="G96" i="15"/>
  <c r="E96" i="15"/>
  <c r="W96" i="15"/>
  <c r="U96" i="15"/>
  <c r="S96" i="15"/>
  <c r="I95" i="15"/>
  <c r="G95" i="15"/>
  <c r="E95" i="15"/>
  <c r="W95" i="15"/>
  <c r="U95" i="15"/>
  <c r="S95" i="15"/>
  <c r="I94" i="15"/>
  <c r="G94" i="15"/>
  <c r="E94" i="15"/>
  <c r="W94" i="15"/>
  <c r="U94" i="15"/>
  <c r="S94" i="15"/>
  <c r="I93" i="15"/>
  <c r="G93" i="15"/>
  <c r="E93" i="15"/>
  <c r="W93" i="15"/>
  <c r="U93" i="15"/>
  <c r="S93" i="15"/>
  <c r="I92" i="15"/>
  <c r="G92" i="15"/>
  <c r="E92" i="15"/>
  <c r="W92" i="15"/>
  <c r="U92" i="15"/>
  <c r="S92" i="15"/>
  <c r="I91" i="15"/>
  <c r="G91" i="15"/>
  <c r="E91" i="15"/>
  <c r="W91" i="15"/>
  <c r="U91" i="15"/>
  <c r="S91" i="15"/>
  <c r="I90" i="15"/>
  <c r="G90" i="15"/>
  <c r="E90" i="15"/>
  <c r="W90" i="15"/>
  <c r="U90" i="15"/>
  <c r="S90" i="15"/>
  <c r="I89" i="15"/>
  <c r="G89" i="15"/>
  <c r="E89" i="15"/>
  <c r="W89" i="15"/>
  <c r="U89" i="15"/>
  <c r="S89" i="15"/>
  <c r="I88" i="15"/>
  <c r="G88" i="15"/>
  <c r="E88" i="15"/>
  <c r="W88" i="15"/>
  <c r="U88" i="15"/>
  <c r="S88" i="15"/>
  <c r="I87" i="15"/>
  <c r="G87" i="15"/>
  <c r="E87" i="15"/>
  <c r="W87" i="15"/>
  <c r="U87" i="15"/>
  <c r="S87" i="15"/>
  <c r="I86" i="15"/>
  <c r="G86" i="15"/>
  <c r="E86" i="15"/>
  <c r="W86" i="15"/>
  <c r="U86" i="15"/>
  <c r="S86" i="15"/>
  <c r="I85" i="15"/>
  <c r="G85" i="15"/>
  <c r="E85" i="15"/>
  <c r="W85" i="15"/>
  <c r="U85" i="15"/>
  <c r="S85" i="15"/>
  <c r="I84" i="15"/>
  <c r="G84" i="15"/>
  <c r="E84" i="15"/>
  <c r="W84" i="15"/>
  <c r="U84" i="15"/>
  <c r="S84" i="15"/>
  <c r="I83" i="15"/>
  <c r="G83" i="15"/>
  <c r="E83" i="15"/>
  <c r="W83" i="15"/>
  <c r="U83" i="15"/>
  <c r="S83" i="15"/>
  <c r="I82" i="15"/>
  <c r="G82" i="15"/>
  <c r="E82" i="15"/>
  <c r="W82" i="15"/>
  <c r="U82" i="15"/>
  <c r="S82" i="15"/>
  <c r="I81" i="15"/>
  <c r="G81" i="15"/>
  <c r="E81" i="15"/>
  <c r="W81" i="15"/>
  <c r="U81" i="15"/>
  <c r="S81" i="15"/>
  <c r="I80" i="15"/>
  <c r="G80" i="15"/>
  <c r="E80" i="15"/>
  <c r="W80" i="15"/>
  <c r="U80" i="15"/>
  <c r="S80" i="15"/>
  <c r="I79" i="15"/>
  <c r="G79" i="15"/>
  <c r="E79" i="15"/>
  <c r="W79" i="15"/>
  <c r="U79" i="15"/>
  <c r="S79" i="15"/>
  <c r="I78" i="15"/>
  <c r="G78" i="15"/>
  <c r="E78" i="15"/>
  <c r="W78" i="15"/>
  <c r="U78" i="15"/>
  <c r="S78" i="15"/>
  <c r="I77" i="15"/>
  <c r="G77" i="15"/>
  <c r="E77" i="15"/>
  <c r="W77" i="15"/>
  <c r="U77" i="15"/>
  <c r="S77" i="15"/>
  <c r="I76" i="15"/>
  <c r="G76" i="15"/>
  <c r="E76" i="15"/>
  <c r="W76" i="15"/>
  <c r="U76" i="15"/>
  <c r="S76" i="15"/>
  <c r="I75" i="15"/>
  <c r="G75" i="15"/>
  <c r="E75" i="15"/>
  <c r="W75" i="15"/>
  <c r="U75" i="15"/>
  <c r="S75" i="15"/>
  <c r="I74" i="15"/>
  <c r="G74" i="15"/>
  <c r="E74" i="15"/>
  <c r="W74" i="15"/>
  <c r="U74" i="15"/>
  <c r="S74" i="15"/>
  <c r="I73" i="15"/>
  <c r="G73" i="15"/>
  <c r="E73" i="15"/>
  <c r="W73" i="15"/>
  <c r="U73" i="15"/>
  <c r="S73" i="15"/>
  <c r="I72" i="15"/>
  <c r="G72" i="15"/>
  <c r="E72" i="15"/>
  <c r="W72" i="15"/>
  <c r="U72" i="15"/>
  <c r="S72" i="15"/>
  <c r="I71" i="15"/>
  <c r="G71" i="15"/>
  <c r="E71" i="15"/>
  <c r="W71" i="15"/>
  <c r="U71" i="15"/>
  <c r="S71" i="15"/>
  <c r="I70" i="15"/>
  <c r="G70" i="15"/>
  <c r="E70" i="15"/>
  <c r="W70" i="15"/>
  <c r="U70" i="15"/>
  <c r="S70" i="15"/>
  <c r="I69" i="15"/>
  <c r="G69" i="15"/>
  <c r="E69" i="15"/>
  <c r="W69" i="15"/>
  <c r="U69" i="15"/>
  <c r="S69" i="15"/>
  <c r="I68" i="15"/>
  <c r="G68" i="15"/>
  <c r="E68" i="15"/>
  <c r="W68" i="15"/>
  <c r="U68" i="15"/>
  <c r="S68" i="15"/>
  <c r="I65" i="15"/>
  <c r="G65" i="15"/>
  <c r="E65" i="15"/>
  <c r="W65" i="15"/>
  <c r="U65" i="15"/>
  <c r="S65" i="15"/>
  <c r="H64" i="15"/>
  <c r="F64" i="15"/>
  <c r="D64" i="15"/>
  <c r="V64" i="15"/>
  <c r="T64" i="15"/>
  <c r="R64" i="15"/>
  <c r="E63" i="15"/>
  <c r="S63" i="15"/>
  <c r="E62" i="15"/>
  <c r="S62" i="15"/>
  <c r="E61" i="15"/>
  <c r="S61" i="15"/>
  <c r="E58" i="15"/>
  <c r="S58" i="15"/>
  <c r="E57" i="15"/>
  <c r="S57" i="15"/>
  <c r="E56" i="15"/>
  <c r="S56" i="15"/>
  <c r="G53" i="15"/>
  <c r="E53" i="15"/>
  <c r="U53" i="15"/>
  <c r="S53" i="15"/>
  <c r="G52" i="15"/>
  <c r="E52" i="15"/>
  <c r="U52" i="15"/>
  <c r="S52" i="15"/>
  <c r="G51" i="15"/>
  <c r="E51" i="15"/>
  <c r="U51" i="15"/>
  <c r="S51" i="15"/>
  <c r="F49" i="15"/>
  <c r="D49" i="15"/>
  <c r="T49" i="15"/>
  <c r="R49" i="15"/>
  <c r="G48" i="15"/>
  <c r="E48" i="15"/>
  <c r="U48" i="15"/>
  <c r="S48" i="15"/>
  <c r="G47" i="15"/>
  <c r="E47" i="15"/>
  <c r="U47" i="15"/>
  <c r="S47" i="15"/>
  <c r="G46" i="15"/>
  <c r="E46" i="15"/>
  <c r="U46" i="15"/>
  <c r="S46" i="15"/>
  <c r="F44" i="15"/>
  <c r="D44" i="15"/>
  <c r="T44" i="15"/>
  <c r="R44" i="15"/>
  <c r="I43" i="15"/>
  <c r="G43" i="15"/>
  <c r="E43" i="15"/>
  <c r="W43" i="15"/>
  <c r="U43" i="15"/>
  <c r="S43" i="15"/>
  <c r="I42" i="15"/>
  <c r="G42" i="15"/>
  <c r="E42" i="15"/>
  <c r="W42" i="15"/>
  <c r="U42" i="15"/>
  <c r="S42" i="15"/>
  <c r="I41" i="15"/>
  <c r="G41" i="15"/>
  <c r="E41" i="15"/>
  <c r="W41" i="15"/>
  <c r="U41" i="15"/>
  <c r="S41" i="15"/>
  <c r="D39" i="15"/>
  <c r="R39" i="15"/>
  <c r="I38" i="15"/>
  <c r="G38" i="15"/>
  <c r="E38" i="15"/>
  <c r="W38" i="15"/>
  <c r="U38" i="15"/>
  <c r="S38" i="15"/>
  <c r="I37" i="15"/>
  <c r="G37" i="15"/>
  <c r="E37" i="15"/>
  <c r="W37" i="15"/>
  <c r="U37" i="15"/>
  <c r="S37" i="15"/>
  <c r="I36" i="15"/>
  <c r="G36" i="15"/>
  <c r="E36" i="15"/>
  <c r="W36" i="15"/>
  <c r="U36" i="15"/>
  <c r="S36" i="15"/>
  <c r="H34" i="15"/>
  <c r="F34" i="15"/>
  <c r="D34" i="15"/>
  <c r="V34" i="15"/>
  <c r="T34" i="15"/>
  <c r="R34" i="15"/>
  <c r="I33" i="15"/>
  <c r="G33" i="15"/>
  <c r="E33" i="15"/>
  <c r="W33" i="15"/>
  <c r="U33" i="15"/>
  <c r="S33" i="15"/>
  <c r="I32" i="15"/>
  <c r="G32" i="15"/>
  <c r="E32" i="15"/>
  <c r="W32" i="15"/>
  <c r="U32" i="15"/>
  <c r="S32" i="15"/>
  <c r="I31" i="15"/>
  <c r="G31" i="15"/>
  <c r="E31" i="15"/>
  <c r="W31" i="15"/>
  <c r="U31" i="15"/>
  <c r="S31" i="15"/>
  <c r="F29" i="15"/>
  <c r="D29" i="15"/>
  <c r="T29" i="15"/>
  <c r="R29" i="15"/>
  <c r="I28" i="15"/>
  <c r="G28" i="15"/>
  <c r="E28" i="15"/>
  <c r="W28" i="15"/>
  <c r="U28" i="15"/>
  <c r="S28" i="15"/>
  <c r="I27" i="15"/>
  <c r="G27" i="15"/>
  <c r="E27" i="15"/>
  <c r="W27" i="15"/>
  <c r="U27" i="15"/>
  <c r="S27" i="15"/>
  <c r="I26" i="15"/>
  <c r="G26" i="15"/>
  <c r="E26" i="15"/>
  <c r="W26" i="15"/>
  <c r="U26" i="15"/>
  <c r="S26" i="15"/>
  <c r="H24" i="15"/>
  <c r="F24" i="15"/>
  <c r="D24" i="15"/>
  <c r="V24" i="15"/>
  <c r="T24" i="15"/>
  <c r="R24" i="15"/>
  <c r="I23" i="15"/>
  <c r="G23" i="15"/>
  <c r="E23" i="15"/>
  <c r="W23" i="15"/>
  <c r="U23" i="15"/>
  <c r="S23" i="15"/>
  <c r="I22" i="15"/>
  <c r="G22" i="15"/>
  <c r="E22" i="15"/>
  <c r="W22" i="15"/>
  <c r="U22" i="15"/>
  <c r="S22" i="15"/>
  <c r="I21" i="15"/>
  <c r="G21" i="15"/>
  <c r="E21" i="15"/>
  <c r="W21" i="15"/>
  <c r="U21" i="15"/>
  <c r="S21" i="15"/>
  <c r="H19" i="15"/>
  <c r="F19" i="15"/>
  <c r="D19" i="15"/>
  <c r="V19" i="15"/>
  <c r="T19" i="15"/>
  <c r="R19" i="15"/>
  <c r="I18" i="15"/>
  <c r="G18" i="15"/>
  <c r="E18" i="15"/>
  <c r="W18" i="15"/>
  <c r="U18" i="15"/>
  <c r="S18" i="15"/>
  <c r="I17" i="15"/>
  <c r="G17" i="15"/>
  <c r="E17" i="15"/>
  <c r="W17" i="15"/>
  <c r="U17" i="15"/>
  <c r="S17" i="15"/>
  <c r="I16" i="15"/>
  <c r="G16" i="15"/>
  <c r="E16" i="15"/>
  <c r="W16" i="15"/>
  <c r="U16" i="15"/>
  <c r="S16" i="15"/>
  <c r="H14" i="15"/>
  <c r="F14" i="15"/>
  <c r="D14" i="15"/>
  <c r="V14" i="15"/>
  <c r="T14" i="15"/>
  <c r="R14" i="15"/>
  <c r="I11" i="15"/>
  <c r="G11" i="15"/>
  <c r="E11" i="15"/>
  <c r="W11" i="15"/>
  <c r="U11" i="15"/>
  <c r="S11" i="15"/>
  <c r="H9" i="15"/>
  <c r="F9" i="15"/>
  <c r="D9" i="15"/>
  <c r="V9" i="15"/>
  <c r="T9" i="15"/>
  <c r="R9" i="15"/>
  <c r="H2" i="15"/>
  <c r="F2" i="15"/>
  <c r="D2" i="15"/>
  <c r="V2" i="15"/>
  <c r="T2" i="15"/>
  <c r="R2" i="15"/>
  <c r="H1" i="15"/>
  <c r="F1" i="15"/>
  <c r="D1" i="15"/>
  <c r="V1" i="15"/>
  <c r="T1" i="15"/>
  <c r="R1" i="15"/>
  <c r="F118" i="20" l="1"/>
  <c r="F190" i="20"/>
  <c r="F193" i="20" s="1"/>
  <c r="F54" i="20"/>
  <c r="F57" i="20" s="1"/>
  <c r="G118" i="20"/>
  <c r="G54" i="20"/>
  <c r="G57" i="20" s="1"/>
  <c r="G190" i="20"/>
  <c r="G193" i="20" s="1"/>
  <c r="E54" i="20"/>
  <c r="E57" i="20" s="1"/>
  <c r="E190" i="20"/>
  <c r="E193" i="20" s="1"/>
  <c r="E118" i="20"/>
  <c r="F160" i="18"/>
  <c r="F163" i="18" s="1"/>
  <c r="F103" i="18"/>
  <c r="F54" i="18"/>
  <c r="G160" i="18"/>
  <c r="G163" i="18" s="1"/>
  <c r="G103" i="18"/>
  <c r="G54" i="18"/>
  <c r="E160" i="18"/>
  <c r="E163" i="18" s="1"/>
  <c r="E103" i="18"/>
  <c r="E54" i="18"/>
  <c r="E57" i="18" s="1"/>
  <c r="F49" i="18"/>
  <c r="F52" i="18" s="1"/>
  <c r="F98" i="18"/>
  <c r="F154" i="18"/>
  <c r="E154" i="18"/>
  <c r="E98" i="18"/>
  <c r="E49" i="18"/>
  <c r="E52" i="18" s="1"/>
  <c r="G98" i="18"/>
  <c r="G49" i="18"/>
  <c r="G52" i="18" s="1"/>
  <c r="G154" i="18"/>
  <c r="F157" i="18"/>
  <c r="E157" i="18"/>
  <c r="G157" i="18"/>
  <c r="E93" i="18"/>
  <c r="G151" i="18"/>
  <c r="G44" i="18"/>
  <c r="G148" i="18"/>
  <c r="G93" i="18"/>
  <c r="F44" i="18"/>
  <c r="F93" i="18"/>
  <c r="G47" i="18"/>
  <c r="F151" i="18"/>
  <c r="F47" i="18"/>
  <c r="F57" i="18"/>
  <c r="G57" i="18"/>
  <c r="M54" i="10"/>
  <c r="M53" i="10"/>
  <c r="K54" i="10"/>
  <c r="K53" i="10"/>
  <c r="G54" i="10"/>
  <c r="G53" i="10"/>
  <c r="E54" i="10"/>
  <c r="E53" i="10"/>
  <c r="M49" i="10"/>
  <c r="M48" i="10"/>
  <c r="K49" i="10"/>
  <c r="K48" i="10"/>
  <c r="G49" i="10"/>
  <c r="G48" i="10"/>
  <c r="E49" i="10"/>
  <c r="E48" i="10"/>
  <c r="O44" i="10"/>
  <c r="O43" i="10"/>
  <c r="M44" i="10"/>
  <c r="M43" i="10"/>
  <c r="K44" i="10"/>
  <c r="K43" i="10"/>
  <c r="I44" i="10"/>
  <c r="I43" i="10"/>
  <c r="G44" i="10"/>
  <c r="G43" i="10"/>
  <c r="E44" i="10"/>
  <c r="E43" i="10"/>
  <c r="O39" i="10"/>
  <c r="O38" i="10"/>
  <c r="M39" i="10"/>
  <c r="M38" i="10"/>
  <c r="K39" i="10"/>
  <c r="K38" i="10"/>
  <c r="I39" i="10"/>
  <c r="I38" i="10"/>
  <c r="G39" i="10"/>
  <c r="G38" i="10"/>
  <c r="E39" i="10"/>
  <c r="E38" i="10"/>
  <c r="O34" i="10"/>
  <c r="O33" i="10"/>
  <c r="M34" i="10"/>
  <c r="M33" i="10"/>
  <c r="K34" i="10"/>
  <c r="K33" i="10"/>
  <c r="I34" i="10"/>
  <c r="I33" i="10"/>
  <c r="G34" i="10"/>
  <c r="G33" i="10"/>
  <c r="E34" i="10"/>
  <c r="E33" i="10"/>
  <c r="O29" i="10"/>
  <c r="O28" i="10"/>
  <c r="M29" i="10"/>
  <c r="M28" i="10"/>
  <c r="K29" i="10"/>
  <c r="K28" i="10"/>
  <c r="I29" i="10"/>
  <c r="I28" i="10"/>
  <c r="G29" i="10"/>
  <c r="G28" i="10"/>
  <c r="E29" i="10"/>
  <c r="E28" i="10"/>
  <c r="O24" i="10"/>
  <c r="O23" i="10"/>
  <c r="M24" i="10"/>
  <c r="M23" i="10"/>
  <c r="K24" i="10"/>
  <c r="K23" i="10"/>
  <c r="I24" i="10"/>
  <c r="I23" i="10"/>
  <c r="G24" i="10"/>
  <c r="G23" i="10"/>
  <c r="E24" i="10"/>
  <c r="E23" i="10"/>
  <c r="O19" i="10"/>
  <c r="O18" i="10"/>
  <c r="M19" i="10"/>
  <c r="M18" i="10"/>
  <c r="K19" i="10"/>
  <c r="K18" i="10"/>
  <c r="I19" i="10"/>
  <c r="I18" i="10"/>
  <c r="G19" i="10"/>
  <c r="G18" i="10"/>
  <c r="E19" i="10"/>
  <c r="E18" i="10"/>
  <c r="O29" i="12"/>
  <c r="O28" i="12"/>
  <c r="M29" i="12"/>
  <c r="M28" i="12"/>
  <c r="K29" i="12"/>
  <c r="K28" i="12"/>
  <c r="I29" i="12"/>
  <c r="I28" i="12"/>
  <c r="G29" i="12"/>
  <c r="G28" i="12"/>
  <c r="E29" i="12"/>
  <c r="E28" i="12"/>
  <c r="O24" i="12"/>
  <c r="O23" i="12"/>
  <c r="M24" i="12"/>
  <c r="M23" i="12"/>
  <c r="K24" i="12"/>
  <c r="K23" i="12"/>
  <c r="I24" i="12"/>
  <c r="I23" i="12"/>
  <c r="G24" i="12"/>
  <c r="G23" i="12"/>
  <c r="E24" i="12"/>
  <c r="E23" i="12"/>
  <c r="O19" i="12"/>
  <c r="O18" i="12"/>
  <c r="M19" i="12"/>
  <c r="M18" i="12"/>
  <c r="K19" i="12"/>
  <c r="K18" i="12"/>
  <c r="I19" i="12"/>
  <c r="I18" i="12"/>
  <c r="G19" i="12"/>
  <c r="G18" i="12"/>
  <c r="E19" i="12"/>
  <c r="E18" i="12"/>
  <c r="O29" i="6"/>
  <c r="O28" i="6"/>
  <c r="M29" i="6"/>
  <c r="M28" i="6"/>
  <c r="K29" i="6"/>
  <c r="K28" i="6"/>
  <c r="I29" i="6"/>
  <c r="I28" i="6"/>
  <c r="G29" i="6"/>
  <c r="G28" i="6"/>
  <c r="O24" i="6"/>
  <c r="O23" i="6"/>
  <c r="M24" i="6"/>
  <c r="M23" i="6"/>
  <c r="K24" i="6"/>
  <c r="K23" i="6"/>
  <c r="I24" i="6"/>
  <c r="I23" i="6"/>
  <c r="G24" i="6"/>
  <c r="G23" i="6"/>
  <c r="O19" i="6"/>
  <c r="O18" i="6"/>
  <c r="M19" i="6"/>
  <c r="M18" i="6"/>
  <c r="K19" i="6"/>
  <c r="K18" i="6"/>
  <c r="I19" i="6"/>
  <c r="I18" i="6"/>
  <c r="G19" i="6"/>
  <c r="G18" i="6"/>
  <c r="E29" i="6"/>
  <c r="E28" i="6"/>
  <c r="E24" i="6"/>
  <c r="E23" i="6"/>
  <c r="E19" i="6"/>
  <c r="E18" i="6"/>
  <c r="G100" i="14"/>
  <c r="G103" i="14" s="1"/>
  <c r="G82" i="14"/>
  <c r="G85" i="14" s="1"/>
  <c r="G63" i="14"/>
  <c r="G29" i="14"/>
  <c r="G32" i="14" s="1"/>
  <c r="G88" i="14"/>
  <c r="G53" i="14"/>
  <c r="G48" i="14"/>
  <c r="G19" i="14"/>
  <c r="G22" i="14" s="1"/>
  <c r="G14" i="14"/>
  <c r="F88" i="14"/>
  <c r="F91" i="14" s="1"/>
  <c r="F82" i="14"/>
  <c r="F85" i="14" s="1"/>
  <c r="F53" i="14"/>
  <c r="F48" i="14"/>
  <c r="F19" i="14"/>
  <c r="F22" i="14" s="1"/>
  <c r="F14" i="14"/>
  <c r="F17" i="14" s="1"/>
  <c r="E88" i="14"/>
  <c r="E82" i="14"/>
  <c r="E53" i="14"/>
  <c r="E48" i="14"/>
  <c r="G43" i="13"/>
  <c r="G38" i="13"/>
  <c r="G19" i="13"/>
  <c r="G14" i="13"/>
  <c r="F68" i="13"/>
  <c r="F62" i="13"/>
  <c r="F43" i="13"/>
  <c r="F38" i="13"/>
  <c r="F19" i="13"/>
  <c r="F14" i="13"/>
  <c r="E74" i="13"/>
  <c r="E80" i="13"/>
  <c r="E68" i="13"/>
  <c r="E62" i="13"/>
  <c r="E43" i="13"/>
  <c r="E38" i="13"/>
  <c r="G48" i="8"/>
  <c r="G42" i="8"/>
  <c r="F48" i="8"/>
  <c r="F42" i="8"/>
  <c r="E48" i="8"/>
  <c r="E42" i="8"/>
  <c r="G33" i="8"/>
  <c r="G28" i="8"/>
  <c r="F33" i="8"/>
  <c r="F28" i="8"/>
  <c r="E33" i="8"/>
  <c r="E28" i="8"/>
  <c r="G19" i="8"/>
  <c r="G14" i="8"/>
  <c r="F19" i="8"/>
  <c r="F14" i="8"/>
  <c r="E19" i="8"/>
  <c r="E14" i="8"/>
  <c r="E19" i="13"/>
  <c r="E14" i="13"/>
  <c r="E24" i="14"/>
  <c r="E19" i="14"/>
  <c r="E14" i="14"/>
  <c r="E17" i="14" s="1"/>
  <c r="G80" i="13"/>
  <c r="G68" i="13"/>
  <c r="G62" i="13"/>
  <c r="G53" i="13"/>
  <c r="G29" i="13"/>
  <c r="G116" i="14"/>
  <c r="F116" i="14"/>
  <c r="G110" i="14"/>
  <c r="F110" i="14"/>
  <c r="G76" i="14"/>
  <c r="F76" i="14"/>
  <c r="F71" i="14"/>
  <c r="G104" i="14"/>
  <c r="F104" i="14"/>
  <c r="E104" i="14"/>
  <c r="F100" i="14"/>
  <c r="F103" i="14" s="1"/>
  <c r="E100" i="14"/>
  <c r="E103" i="14" s="1"/>
  <c r="G98" i="14"/>
  <c r="F98" i="14"/>
  <c r="E98" i="14"/>
  <c r="G94" i="14"/>
  <c r="G97" i="14" s="1"/>
  <c r="F94" i="14"/>
  <c r="F97" i="14" s="1"/>
  <c r="E94" i="14"/>
  <c r="E97" i="14" s="1"/>
  <c r="G92" i="14"/>
  <c r="F92" i="14"/>
  <c r="E92" i="14"/>
  <c r="G91" i="14"/>
  <c r="E91" i="14"/>
  <c r="G86" i="14"/>
  <c r="F86" i="14"/>
  <c r="E86" i="14"/>
  <c r="E85" i="14"/>
  <c r="G66" i="14"/>
  <c r="F66" i="14"/>
  <c r="E66" i="14"/>
  <c r="F63" i="14"/>
  <c r="E63" i="14"/>
  <c r="G61" i="14"/>
  <c r="F61" i="14"/>
  <c r="E61" i="14"/>
  <c r="G58" i="14"/>
  <c r="F58" i="14"/>
  <c r="E58" i="14"/>
  <c r="G56" i="14"/>
  <c r="F56" i="14"/>
  <c r="E56" i="14"/>
  <c r="E52" i="14"/>
  <c r="G51" i="14"/>
  <c r="F51" i="14"/>
  <c r="E51" i="14"/>
  <c r="F29" i="14"/>
  <c r="F32" i="14" s="1"/>
  <c r="E29" i="14"/>
  <c r="E32" i="14" s="1"/>
  <c r="G24" i="14"/>
  <c r="G27" i="14" s="1"/>
  <c r="F24" i="14"/>
  <c r="F27" i="14" s="1"/>
  <c r="E27" i="14"/>
  <c r="E22" i="14"/>
  <c r="G17" i="14"/>
  <c r="G2" i="14"/>
  <c r="F2" i="14"/>
  <c r="E2" i="14"/>
  <c r="G1" i="14"/>
  <c r="F1" i="14"/>
  <c r="E1" i="14"/>
  <c r="E41" i="13" l="1"/>
  <c r="F41" i="13"/>
  <c r="G41" i="13"/>
  <c r="E42" i="13"/>
  <c r="G84" i="13"/>
  <c r="F84" i="13"/>
  <c r="E84" i="13"/>
  <c r="G78" i="13"/>
  <c r="F78" i="13"/>
  <c r="E78" i="13"/>
  <c r="G56" i="13"/>
  <c r="F56" i="13"/>
  <c r="E56" i="13"/>
  <c r="G51" i="13"/>
  <c r="F51" i="13"/>
  <c r="E51" i="13"/>
  <c r="G72" i="13"/>
  <c r="F72" i="13"/>
  <c r="E72" i="13"/>
  <c r="G71" i="13"/>
  <c r="F71" i="13"/>
  <c r="E71" i="13"/>
  <c r="G66" i="13"/>
  <c r="F66" i="13"/>
  <c r="E66" i="13"/>
  <c r="G65" i="13"/>
  <c r="F65" i="13"/>
  <c r="E65" i="13"/>
  <c r="G46" i="13"/>
  <c r="F46" i="13"/>
  <c r="E46" i="13"/>
  <c r="G22" i="13"/>
  <c r="F22" i="13"/>
  <c r="E22" i="13"/>
  <c r="G17" i="13"/>
  <c r="F17" i="13"/>
  <c r="E17" i="13"/>
  <c r="G2" i="13"/>
  <c r="F2" i="13"/>
  <c r="E2" i="13"/>
  <c r="G1" i="13"/>
  <c r="F1" i="13"/>
  <c r="E1" i="13"/>
  <c r="F46" i="8"/>
  <c r="G46" i="8"/>
  <c r="E46" i="8"/>
  <c r="F52" i="8"/>
  <c r="G52" i="8"/>
  <c r="E52" i="8"/>
  <c r="F36" i="8"/>
  <c r="G36" i="8"/>
  <c r="E36" i="8"/>
  <c r="F31" i="8"/>
  <c r="G31" i="8"/>
  <c r="E31" i="8"/>
  <c r="N25" i="12" l="1"/>
  <c r="N20" i="12"/>
  <c r="N15" i="12"/>
  <c r="N10" i="12"/>
  <c r="L25" i="12"/>
  <c r="L15" i="12"/>
  <c r="L10" i="12"/>
  <c r="J25" i="12"/>
  <c r="J20" i="12"/>
  <c r="J15" i="12"/>
  <c r="J10" i="12"/>
  <c r="H25" i="12"/>
  <c r="H20" i="12"/>
  <c r="H15" i="12"/>
  <c r="H10" i="12"/>
  <c r="F25" i="12"/>
  <c r="F15" i="12"/>
  <c r="F10" i="12"/>
  <c r="D25" i="12"/>
  <c r="D20" i="12"/>
  <c r="D15" i="12"/>
  <c r="D1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M213" i="12"/>
  <c r="M212" i="12"/>
  <c r="M211" i="12"/>
  <c r="M210" i="12"/>
  <c r="M209" i="12"/>
  <c r="M208" i="12"/>
  <c r="M207" i="12"/>
  <c r="M206" i="12"/>
  <c r="M205" i="12"/>
  <c r="M204" i="12"/>
  <c r="M203" i="12"/>
  <c r="M202" i="12"/>
  <c r="M201" i="12"/>
  <c r="M200" i="12"/>
  <c r="M199" i="12"/>
  <c r="M198" i="12"/>
  <c r="M197" i="12"/>
  <c r="M196" i="12"/>
  <c r="M195" i="12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76" i="12"/>
  <c r="M175" i="12"/>
  <c r="M174" i="12"/>
  <c r="M173" i="12"/>
  <c r="M172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I252" i="12"/>
  <c r="I251" i="12"/>
  <c r="I250" i="12"/>
  <c r="I249" i="12"/>
  <c r="I248" i="12"/>
  <c r="I247" i="12"/>
  <c r="I246" i="12"/>
  <c r="I245" i="12"/>
  <c r="I244" i="12"/>
  <c r="I243" i="12"/>
  <c r="I242" i="12"/>
  <c r="I241" i="12"/>
  <c r="I240" i="12"/>
  <c r="I239" i="12"/>
  <c r="I238" i="12"/>
  <c r="I237" i="12"/>
  <c r="I236" i="12"/>
  <c r="I235" i="12"/>
  <c r="I234" i="12"/>
  <c r="I233" i="12"/>
  <c r="I232" i="12"/>
  <c r="I231" i="12"/>
  <c r="I230" i="12"/>
  <c r="I229" i="12"/>
  <c r="I228" i="12"/>
  <c r="I227" i="12"/>
  <c r="I226" i="12"/>
  <c r="I225" i="12"/>
  <c r="I224" i="12"/>
  <c r="I223" i="12"/>
  <c r="I222" i="12"/>
  <c r="I221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O31" i="12"/>
  <c r="M31" i="12"/>
  <c r="K31" i="12"/>
  <c r="I31" i="12"/>
  <c r="G31" i="12"/>
  <c r="E31" i="12"/>
  <c r="N30" i="12"/>
  <c r="L30" i="12"/>
  <c r="J30" i="12"/>
  <c r="H30" i="12"/>
  <c r="F30" i="12"/>
  <c r="D30" i="12"/>
  <c r="O27" i="12"/>
  <c r="M27" i="12"/>
  <c r="K27" i="12"/>
  <c r="I27" i="12"/>
  <c r="G27" i="12"/>
  <c r="E27" i="12"/>
  <c r="O22" i="12"/>
  <c r="M22" i="12"/>
  <c r="K22" i="12"/>
  <c r="I22" i="12"/>
  <c r="G22" i="12"/>
  <c r="E22" i="12"/>
  <c r="O17" i="12"/>
  <c r="M17" i="12"/>
  <c r="K17" i="12"/>
  <c r="I17" i="12"/>
  <c r="G17" i="12"/>
  <c r="E17" i="12"/>
  <c r="O12" i="12"/>
  <c r="M12" i="12"/>
  <c r="K12" i="12"/>
  <c r="I12" i="12"/>
  <c r="G12" i="12"/>
  <c r="E12" i="12"/>
  <c r="N2" i="12"/>
  <c r="L2" i="12"/>
  <c r="J2" i="12"/>
  <c r="H2" i="12"/>
  <c r="F2" i="12"/>
  <c r="D2" i="12"/>
  <c r="N1" i="12"/>
  <c r="L1" i="12"/>
  <c r="J1" i="12"/>
  <c r="H1" i="12"/>
  <c r="F1" i="12"/>
  <c r="D1" i="12"/>
  <c r="Z13" i="11"/>
  <c r="R13" i="11"/>
  <c r="J13" i="11"/>
  <c r="E13" i="11"/>
  <c r="D13" i="11"/>
  <c r="C13" i="11"/>
  <c r="Z12" i="11"/>
  <c r="R12" i="11"/>
  <c r="J12" i="11"/>
  <c r="E12" i="11"/>
  <c r="D12" i="11"/>
  <c r="C12" i="11"/>
  <c r="Z11" i="11"/>
  <c r="R11" i="11"/>
  <c r="J11" i="11"/>
  <c r="E11" i="11"/>
  <c r="D11" i="11"/>
  <c r="F20" i="12" s="1"/>
  <c r="C11" i="11"/>
  <c r="Z10" i="11"/>
  <c r="R10" i="11"/>
  <c r="J10" i="11"/>
  <c r="E10" i="11"/>
  <c r="D10" i="11"/>
  <c r="C10" i="11"/>
  <c r="Z9" i="11"/>
  <c r="R9" i="11"/>
  <c r="J9" i="11"/>
  <c r="E9" i="11"/>
  <c r="D9" i="11"/>
  <c r="C9" i="11"/>
  <c r="E2" i="11"/>
  <c r="D2" i="11"/>
  <c r="C2" i="11"/>
  <c r="E1" i="11"/>
  <c r="D1" i="11"/>
  <c r="C1" i="11"/>
  <c r="E32" i="8"/>
  <c r="H30" i="6"/>
  <c r="F30" i="6"/>
  <c r="G45" i="8" s="1"/>
  <c r="N25" i="6"/>
  <c r="N20" i="6"/>
  <c r="N15" i="6"/>
  <c r="N10" i="6"/>
  <c r="L25" i="6"/>
  <c r="L20" i="6"/>
  <c r="L15" i="6"/>
  <c r="L10" i="6"/>
  <c r="J10" i="6"/>
  <c r="J15" i="6"/>
  <c r="J20" i="6"/>
  <c r="J25" i="6"/>
  <c r="H25" i="6"/>
  <c r="H20" i="6"/>
  <c r="H15" i="6"/>
  <c r="H10" i="6"/>
  <c r="F10" i="6"/>
  <c r="F25" i="6"/>
  <c r="F20" i="6"/>
  <c r="F15" i="6"/>
  <c r="D10" i="6"/>
  <c r="D25" i="6"/>
  <c r="D20" i="6"/>
  <c r="D15" i="6"/>
  <c r="E10" i="5"/>
  <c r="E11" i="5"/>
  <c r="E12" i="5"/>
  <c r="E13" i="5"/>
  <c r="E9" i="5"/>
  <c r="D10" i="5"/>
  <c r="D11" i="5"/>
  <c r="D12" i="5"/>
  <c r="D13" i="5"/>
  <c r="D9" i="5"/>
  <c r="C10" i="5"/>
  <c r="C11" i="5"/>
  <c r="C12" i="5"/>
  <c r="C13" i="5"/>
  <c r="C9" i="5"/>
  <c r="N35" i="10"/>
  <c r="N25" i="10"/>
  <c r="N20" i="10"/>
  <c r="N15" i="10"/>
  <c r="L35" i="10"/>
  <c r="L30" i="10"/>
  <c r="L25" i="10"/>
  <c r="L15" i="10"/>
  <c r="J45" i="10"/>
  <c r="J35" i="10"/>
  <c r="J25" i="10"/>
  <c r="J15" i="10"/>
  <c r="N10" i="10"/>
  <c r="L10" i="10"/>
  <c r="J10" i="10"/>
  <c r="N65" i="10"/>
  <c r="L65" i="10"/>
  <c r="J65" i="10"/>
  <c r="H65" i="10"/>
  <c r="F65" i="10"/>
  <c r="D65" i="10"/>
  <c r="M305" i="10"/>
  <c r="M304" i="10"/>
  <c r="M303" i="10"/>
  <c r="M302" i="10"/>
  <c r="M301" i="10"/>
  <c r="M300" i="10"/>
  <c r="M299" i="10"/>
  <c r="M298" i="10"/>
  <c r="M297" i="10"/>
  <c r="M296" i="10"/>
  <c r="M295" i="10"/>
  <c r="M294" i="10"/>
  <c r="M293" i="10"/>
  <c r="M292" i="10"/>
  <c r="M291" i="10"/>
  <c r="M290" i="10"/>
  <c r="M289" i="10"/>
  <c r="M288" i="10"/>
  <c r="M287" i="10"/>
  <c r="M286" i="10"/>
  <c r="M285" i="10"/>
  <c r="M284" i="10"/>
  <c r="M283" i="10"/>
  <c r="M282" i="10"/>
  <c r="M281" i="10"/>
  <c r="M280" i="10"/>
  <c r="M279" i="10"/>
  <c r="M278" i="10"/>
  <c r="M277" i="10"/>
  <c r="M276" i="10"/>
  <c r="M275" i="10"/>
  <c r="M274" i="10"/>
  <c r="M273" i="10"/>
  <c r="M272" i="10"/>
  <c r="M271" i="10"/>
  <c r="M270" i="10"/>
  <c r="M269" i="10"/>
  <c r="M268" i="10"/>
  <c r="M267" i="10"/>
  <c r="M266" i="10"/>
  <c r="M265" i="10"/>
  <c r="M264" i="10"/>
  <c r="M263" i="10"/>
  <c r="M262" i="10"/>
  <c r="M261" i="10"/>
  <c r="M260" i="10"/>
  <c r="M259" i="10"/>
  <c r="M258" i="10"/>
  <c r="M257" i="10"/>
  <c r="M256" i="10"/>
  <c r="M255" i="10"/>
  <c r="M254" i="10"/>
  <c r="M253" i="10"/>
  <c r="M252" i="10"/>
  <c r="M251" i="10"/>
  <c r="M250" i="10"/>
  <c r="M249" i="10"/>
  <c r="M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O206" i="10"/>
  <c r="M206" i="10"/>
  <c r="O205" i="10"/>
  <c r="M205" i="10"/>
  <c r="O204" i="10"/>
  <c r="M204" i="10"/>
  <c r="O203" i="10"/>
  <c r="M203" i="10"/>
  <c r="O202" i="10"/>
  <c r="M202" i="10"/>
  <c r="O201" i="10"/>
  <c r="M201" i="10"/>
  <c r="O200" i="10"/>
  <c r="M200" i="10"/>
  <c r="O199" i="10"/>
  <c r="M199" i="10"/>
  <c r="O198" i="10"/>
  <c r="M198" i="10"/>
  <c r="O197" i="10"/>
  <c r="M197" i="10"/>
  <c r="O196" i="10"/>
  <c r="M196" i="10"/>
  <c r="O195" i="10"/>
  <c r="M195" i="10"/>
  <c r="O194" i="10"/>
  <c r="M194" i="10"/>
  <c r="O193" i="10"/>
  <c r="M193" i="10"/>
  <c r="O192" i="10"/>
  <c r="M192" i="10"/>
  <c r="O191" i="10"/>
  <c r="M191" i="10"/>
  <c r="O190" i="10"/>
  <c r="M190" i="10"/>
  <c r="O189" i="10"/>
  <c r="M189" i="10"/>
  <c r="O188" i="10"/>
  <c r="M188" i="10"/>
  <c r="O187" i="10"/>
  <c r="M187" i="10"/>
  <c r="O186" i="10"/>
  <c r="M186" i="10"/>
  <c r="O185" i="10"/>
  <c r="M185" i="10"/>
  <c r="O184" i="10"/>
  <c r="M184" i="10"/>
  <c r="O183" i="10"/>
  <c r="M183" i="10"/>
  <c r="O182" i="10"/>
  <c r="M182" i="10"/>
  <c r="O181" i="10"/>
  <c r="M181" i="10"/>
  <c r="O180" i="10"/>
  <c r="M180" i="10"/>
  <c r="O179" i="10"/>
  <c r="M179" i="10"/>
  <c r="O178" i="10"/>
  <c r="M178" i="10"/>
  <c r="O177" i="10"/>
  <c r="M177" i="10"/>
  <c r="O176" i="10"/>
  <c r="M176" i="10"/>
  <c r="O175" i="10"/>
  <c r="M175" i="10"/>
  <c r="O174" i="10"/>
  <c r="M174" i="10"/>
  <c r="O173" i="10"/>
  <c r="M173" i="10"/>
  <c r="O172" i="10"/>
  <c r="M172" i="10"/>
  <c r="O171" i="10"/>
  <c r="M171" i="10"/>
  <c r="O170" i="10"/>
  <c r="M170" i="10"/>
  <c r="O169" i="10"/>
  <c r="M169" i="10"/>
  <c r="O168" i="10"/>
  <c r="M168" i="10"/>
  <c r="O167" i="10"/>
  <c r="M167" i="10"/>
  <c r="O166" i="10"/>
  <c r="M166" i="10"/>
  <c r="O165" i="10"/>
  <c r="M165" i="10"/>
  <c r="O164" i="10"/>
  <c r="M164" i="10"/>
  <c r="O163" i="10"/>
  <c r="M163" i="10"/>
  <c r="O162" i="10"/>
  <c r="M162" i="10"/>
  <c r="O161" i="10"/>
  <c r="M161" i="10"/>
  <c r="O160" i="10"/>
  <c r="M160" i="10"/>
  <c r="O159" i="10"/>
  <c r="M159" i="10"/>
  <c r="O158" i="10"/>
  <c r="M158" i="10"/>
  <c r="O157" i="10"/>
  <c r="M157" i="10"/>
  <c r="O156" i="10"/>
  <c r="M156" i="10"/>
  <c r="O155" i="10"/>
  <c r="M155" i="10"/>
  <c r="O154" i="10"/>
  <c r="M154" i="10"/>
  <c r="O153" i="10"/>
  <c r="M153" i="10"/>
  <c r="O152" i="10"/>
  <c r="M152" i="10"/>
  <c r="O151" i="10"/>
  <c r="M151" i="10"/>
  <c r="O150" i="10"/>
  <c r="M150" i="10"/>
  <c r="O149" i="10"/>
  <c r="M149" i="10"/>
  <c r="O148" i="10"/>
  <c r="M148" i="10"/>
  <c r="O147" i="10"/>
  <c r="M147" i="10"/>
  <c r="O146" i="10"/>
  <c r="M146" i="10"/>
  <c r="O145" i="10"/>
  <c r="M145" i="10"/>
  <c r="O144" i="10"/>
  <c r="M144" i="10"/>
  <c r="O143" i="10"/>
  <c r="M143" i="10"/>
  <c r="O142" i="10"/>
  <c r="M142" i="10"/>
  <c r="O141" i="10"/>
  <c r="M141" i="10"/>
  <c r="O140" i="10"/>
  <c r="M140" i="10"/>
  <c r="O139" i="10"/>
  <c r="M139" i="10"/>
  <c r="O138" i="10"/>
  <c r="M138" i="10"/>
  <c r="O137" i="10"/>
  <c r="M137" i="10"/>
  <c r="O136" i="10"/>
  <c r="M136" i="10"/>
  <c r="O135" i="10"/>
  <c r="M135" i="10"/>
  <c r="O134" i="10"/>
  <c r="M134" i="10"/>
  <c r="O133" i="10"/>
  <c r="M133" i="10"/>
  <c r="O132" i="10"/>
  <c r="M132" i="10"/>
  <c r="O131" i="10"/>
  <c r="M131" i="10"/>
  <c r="O130" i="10"/>
  <c r="M130" i="10"/>
  <c r="O129" i="10"/>
  <c r="M129" i="10"/>
  <c r="O128" i="10"/>
  <c r="M128" i="10"/>
  <c r="O127" i="10"/>
  <c r="M127" i="10"/>
  <c r="O126" i="10"/>
  <c r="M126" i="10"/>
  <c r="O125" i="10"/>
  <c r="M125" i="10"/>
  <c r="O124" i="10"/>
  <c r="M124" i="10"/>
  <c r="O123" i="10"/>
  <c r="M123" i="10"/>
  <c r="O122" i="10"/>
  <c r="M122" i="10"/>
  <c r="O121" i="10"/>
  <c r="M121" i="10"/>
  <c r="O120" i="10"/>
  <c r="M120" i="10"/>
  <c r="O119" i="10"/>
  <c r="M119" i="10"/>
  <c r="O118" i="10"/>
  <c r="M118" i="10"/>
  <c r="O117" i="10"/>
  <c r="M117" i="10"/>
  <c r="O116" i="10"/>
  <c r="M116" i="10"/>
  <c r="O115" i="10"/>
  <c r="M115" i="10"/>
  <c r="O114" i="10"/>
  <c r="M114" i="10"/>
  <c r="O113" i="10"/>
  <c r="M113" i="10"/>
  <c r="O112" i="10"/>
  <c r="M112" i="10"/>
  <c r="O111" i="10"/>
  <c r="M111" i="10"/>
  <c r="O110" i="10"/>
  <c r="M110" i="10"/>
  <c r="O109" i="10"/>
  <c r="M109" i="10"/>
  <c r="O108" i="10"/>
  <c r="M108" i="10"/>
  <c r="O107" i="10"/>
  <c r="M107" i="10"/>
  <c r="O106" i="10"/>
  <c r="M106" i="10"/>
  <c r="O105" i="10"/>
  <c r="M105" i="10"/>
  <c r="O104" i="10"/>
  <c r="M104" i="10"/>
  <c r="O103" i="10"/>
  <c r="M103" i="10"/>
  <c r="O102" i="10"/>
  <c r="M102" i="10"/>
  <c r="O101" i="10"/>
  <c r="M101" i="10"/>
  <c r="O100" i="10"/>
  <c r="M100" i="10"/>
  <c r="O99" i="10"/>
  <c r="M99" i="10"/>
  <c r="O98" i="10"/>
  <c r="M98" i="10"/>
  <c r="O97" i="10"/>
  <c r="M97" i="10"/>
  <c r="O96" i="10"/>
  <c r="M96" i="10"/>
  <c r="O95" i="10"/>
  <c r="M95" i="10"/>
  <c r="O94" i="10"/>
  <c r="M94" i="10"/>
  <c r="O93" i="10"/>
  <c r="M93" i="10"/>
  <c r="O92" i="10"/>
  <c r="M92" i="10"/>
  <c r="O91" i="10"/>
  <c r="M91" i="10"/>
  <c r="O90" i="10"/>
  <c r="M90" i="10"/>
  <c r="O89" i="10"/>
  <c r="M89" i="10"/>
  <c r="O88" i="10"/>
  <c r="M88" i="10"/>
  <c r="O87" i="10"/>
  <c r="M87" i="10"/>
  <c r="O86" i="10"/>
  <c r="M86" i="10"/>
  <c r="O85" i="10"/>
  <c r="M85" i="10"/>
  <c r="O84" i="10"/>
  <c r="M84" i="10"/>
  <c r="O83" i="10"/>
  <c r="M83" i="10"/>
  <c r="O82" i="10"/>
  <c r="M82" i="10"/>
  <c r="O81" i="10"/>
  <c r="M81" i="10"/>
  <c r="O80" i="10"/>
  <c r="M80" i="10"/>
  <c r="O79" i="10"/>
  <c r="M79" i="10"/>
  <c r="O78" i="10"/>
  <c r="M78" i="10"/>
  <c r="O77" i="10"/>
  <c r="M77" i="10"/>
  <c r="O76" i="10"/>
  <c r="M76" i="10"/>
  <c r="O75" i="10"/>
  <c r="M75" i="10"/>
  <c r="O74" i="10"/>
  <c r="M74" i="10"/>
  <c r="O73" i="10"/>
  <c r="M73" i="10"/>
  <c r="O72" i="10"/>
  <c r="M72" i="10"/>
  <c r="O71" i="10"/>
  <c r="M71" i="10"/>
  <c r="O70" i="10"/>
  <c r="M70" i="10"/>
  <c r="O69" i="10"/>
  <c r="M69" i="10"/>
  <c r="O66" i="10"/>
  <c r="M66" i="10"/>
  <c r="M52" i="10"/>
  <c r="K52" i="10"/>
  <c r="M47" i="10"/>
  <c r="K47" i="10"/>
  <c r="O42" i="10"/>
  <c r="M42" i="10"/>
  <c r="K42" i="10"/>
  <c r="O37" i="10"/>
  <c r="M37" i="10"/>
  <c r="K37" i="10"/>
  <c r="O32" i="10"/>
  <c r="M32" i="10"/>
  <c r="K32" i="10"/>
  <c r="O27" i="10"/>
  <c r="M27" i="10"/>
  <c r="K27" i="10"/>
  <c r="O22" i="10"/>
  <c r="M22" i="10"/>
  <c r="K22" i="10"/>
  <c r="O17" i="10"/>
  <c r="M17" i="10"/>
  <c r="K17" i="10"/>
  <c r="O12" i="10"/>
  <c r="M12" i="10"/>
  <c r="K12" i="10"/>
  <c r="N2" i="10"/>
  <c r="L2" i="10"/>
  <c r="J2" i="10"/>
  <c r="N1" i="10"/>
  <c r="L1" i="10"/>
  <c r="J1" i="10"/>
  <c r="H35" i="10"/>
  <c r="H25" i="10"/>
  <c r="H20" i="10"/>
  <c r="H15" i="10"/>
  <c r="H10" i="10"/>
  <c r="F35" i="10"/>
  <c r="F30" i="10"/>
  <c r="F25" i="10"/>
  <c r="F15" i="10"/>
  <c r="F10" i="10"/>
  <c r="D45" i="10"/>
  <c r="D25" i="10"/>
  <c r="D15" i="10"/>
  <c r="D10" i="10"/>
  <c r="G66" i="10"/>
  <c r="I66" i="10"/>
  <c r="G69" i="10"/>
  <c r="I69" i="10"/>
  <c r="G52" i="10"/>
  <c r="E52" i="10"/>
  <c r="G47" i="10"/>
  <c r="E47" i="10"/>
  <c r="I42" i="10"/>
  <c r="G42" i="10"/>
  <c r="E42" i="10"/>
  <c r="I37" i="10"/>
  <c r="G37" i="10"/>
  <c r="E37" i="10"/>
  <c r="I32" i="10"/>
  <c r="G32" i="10"/>
  <c r="E32" i="10"/>
  <c r="I305" i="10"/>
  <c r="I304" i="10"/>
  <c r="I303" i="10"/>
  <c r="I302" i="10"/>
  <c r="I301" i="10"/>
  <c r="I300" i="10"/>
  <c r="I299" i="10"/>
  <c r="I298" i="10"/>
  <c r="I297" i="10"/>
  <c r="I296" i="10"/>
  <c r="I295" i="10"/>
  <c r="I294" i="10"/>
  <c r="I293" i="10"/>
  <c r="I292" i="10"/>
  <c r="I291" i="10"/>
  <c r="I290" i="10"/>
  <c r="I289" i="10"/>
  <c r="I288" i="10"/>
  <c r="I287" i="10"/>
  <c r="I286" i="10"/>
  <c r="I285" i="10"/>
  <c r="I284" i="10"/>
  <c r="I283" i="10"/>
  <c r="I282" i="10"/>
  <c r="I281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I27" i="10"/>
  <c r="G27" i="10"/>
  <c r="E27" i="10"/>
  <c r="I22" i="10"/>
  <c r="G22" i="10"/>
  <c r="E22" i="10"/>
  <c r="I17" i="10"/>
  <c r="G17" i="10"/>
  <c r="E17" i="10"/>
  <c r="I12" i="10"/>
  <c r="G12" i="10"/>
  <c r="E12" i="10"/>
  <c r="H2" i="10"/>
  <c r="F2" i="10"/>
  <c r="D2" i="10"/>
  <c r="H1" i="10"/>
  <c r="F1" i="10"/>
  <c r="D1" i="10"/>
  <c r="E10" i="9"/>
  <c r="E11" i="9"/>
  <c r="E12" i="9"/>
  <c r="E13" i="9"/>
  <c r="E14" i="9"/>
  <c r="E15" i="9"/>
  <c r="H40" i="10" s="1"/>
  <c r="E16" i="9"/>
  <c r="E9" i="9"/>
  <c r="D18" i="9"/>
  <c r="D10" i="9"/>
  <c r="D11" i="9"/>
  <c r="F20" i="10" s="1"/>
  <c r="D12" i="9"/>
  <c r="D13" i="9"/>
  <c r="D14" i="9"/>
  <c r="D15" i="9"/>
  <c r="D16" i="9"/>
  <c r="F45" i="10" s="1"/>
  <c r="D17" i="9"/>
  <c r="L50" i="10" s="1"/>
  <c r="D9" i="9"/>
  <c r="C10" i="9"/>
  <c r="C11" i="9"/>
  <c r="D20" i="10" s="1"/>
  <c r="C12" i="9"/>
  <c r="C13" i="9"/>
  <c r="D30" i="10" s="1"/>
  <c r="C14" i="9"/>
  <c r="D35" i="10" s="1"/>
  <c r="C15" i="9"/>
  <c r="D40" i="10" s="1"/>
  <c r="C16" i="9"/>
  <c r="C17" i="9"/>
  <c r="J50" i="10" s="1"/>
  <c r="C18" i="9"/>
  <c r="J55" i="10" s="1"/>
  <c r="C19" i="9"/>
  <c r="J60" i="10" s="1"/>
  <c r="C20" i="9"/>
  <c r="C9" i="9"/>
  <c r="Z13" i="9"/>
  <c r="Z14" i="9"/>
  <c r="Z15" i="9"/>
  <c r="Z16" i="9"/>
  <c r="R13" i="9"/>
  <c r="R14" i="9"/>
  <c r="R15" i="9"/>
  <c r="R16" i="9"/>
  <c r="R17" i="9"/>
  <c r="R18" i="9"/>
  <c r="J13" i="9"/>
  <c r="J14" i="9"/>
  <c r="J15" i="9"/>
  <c r="J16" i="9"/>
  <c r="J17" i="9"/>
  <c r="J18" i="9"/>
  <c r="J19" i="9"/>
  <c r="J20" i="9"/>
  <c r="Z12" i="9"/>
  <c r="R12" i="9"/>
  <c r="J12" i="9"/>
  <c r="Z11" i="9"/>
  <c r="R11" i="9"/>
  <c r="J11" i="9"/>
  <c r="Z10" i="9"/>
  <c r="R10" i="9"/>
  <c r="J10" i="9"/>
  <c r="Z9" i="9"/>
  <c r="R9" i="9"/>
  <c r="J9" i="9"/>
  <c r="E2" i="9"/>
  <c r="D2" i="9"/>
  <c r="C2" i="9"/>
  <c r="E1" i="9"/>
  <c r="D1" i="9"/>
  <c r="C1" i="9"/>
  <c r="D59" i="15" l="1"/>
  <c r="R59" i="15"/>
  <c r="D60" i="10"/>
  <c r="D55" i="10"/>
  <c r="D54" i="15"/>
  <c r="R54" i="15"/>
  <c r="F68" i="14"/>
  <c r="F34" i="14"/>
  <c r="F106" i="14"/>
  <c r="F73" i="14"/>
  <c r="F39" i="14"/>
  <c r="F112" i="14"/>
  <c r="G106" i="14"/>
  <c r="G68" i="14"/>
  <c r="G34" i="14"/>
  <c r="G37" i="14" s="1"/>
  <c r="G73" i="14"/>
  <c r="G112" i="14"/>
  <c r="G115" i="14" s="1"/>
  <c r="G39" i="14"/>
  <c r="G42" i="14" s="1"/>
  <c r="H29" i="15"/>
  <c r="V29" i="15"/>
  <c r="N30" i="10"/>
  <c r="H30" i="10"/>
  <c r="N40" i="10"/>
  <c r="H39" i="15"/>
  <c r="V39" i="15"/>
  <c r="L40" i="10"/>
  <c r="F39" i="15"/>
  <c r="T39" i="15"/>
  <c r="D50" i="10"/>
  <c r="J40" i="10"/>
  <c r="G109" i="14"/>
  <c r="F109" i="14"/>
  <c r="F37" i="14"/>
  <c r="F42" i="14"/>
  <c r="F115" i="14"/>
  <c r="E48" i="13"/>
  <c r="E24" i="13"/>
  <c r="F74" i="13"/>
  <c r="F77" i="13" s="1"/>
  <c r="F48" i="13"/>
  <c r="F24" i="13"/>
  <c r="F27" i="13" s="1"/>
  <c r="G32" i="13"/>
  <c r="G74" i="13"/>
  <c r="G77" i="13" s="1"/>
  <c r="G48" i="13"/>
  <c r="G24" i="13"/>
  <c r="G27" i="13" s="1"/>
  <c r="G83" i="13"/>
  <c r="F29" i="13"/>
  <c r="F32" i="13" s="1"/>
  <c r="F80" i="13"/>
  <c r="F83" i="13" s="1"/>
  <c r="F53" i="13"/>
  <c r="E77" i="13"/>
  <c r="E27" i="13"/>
  <c r="E83" i="13"/>
  <c r="E53" i="13"/>
  <c r="E29" i="13"/>
  <c r="E32" i="13" s="1"/>
  <c r="F45" i="8"/>
  <c r="G17" i="8"/>
  <c r="F17" i="8"/>
  <c r="L20" i="12"/>
  <c r="L45" i="10"/>
  <c r="F40" i="10"/>
  <c r="F50" i="10"/>
  <c r="L20" i="10"/>
  <c r="J20" i="10"/>
  <c r="J30" i="10"/>
  <c r="G2" i="8"/>
  <c r="F2" i="8"/>
  <c r="E2" i="8"/>
  <c r="G1" i="8"/>
  <c r="F1" i="8"/>
  <c r="E1" i="8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M219" i="6"/>
  <c r="K219" i="6"/>
  <c r="M218" i="6"/>
  <c r="K218" i="6"/>
  <c r="M217" i="6"/>
  <c r="K217" i="6"/>
  <c r="M216" i="6"/>
  <c r="K216" i="6"/>
  <c r="M215" i="6"/>
  <c r="K215" i="6"/>
  <c r="M214" i="6"/>
  <c r="K214" i="6"/>
  <c r="M213" i="6"/>
  <c r="K213" i="6"/>
  <c r="M212" i="6"/>
  <c r="K212" i="6"/>
  <c r="M211" i="6"/>
  <c r="K211" i="6"/>
  <c r="M210" i="6"/>
  <c r="K210" i="6"/>
  <c r="M209" i="6"/>
  <c r="K209" i="6"/>
  <c r="M208" i="6"/>
  <c r="K208" i="6"/>
  <c r="M207" i="6"/>
  <c r="K207" i="6"/>
  <c r="M206" i="6"/>
  <c r="K206" i="6"/>
  <c r="M205" i="6"/>
  <c r="K205" i="6"/>
  <c r="M204" i="6"/>
  <c r="K204" i="6"/>
  <c r="M203" i="6"/>
  <c r="K203" i="6"/>
  <c r="M202" i="6"/>
  <c r="K202" i="6"/>
  <c r="M201" i="6"/>
  <c r="K201" i="6"/>
  <c r="M200" i="6"/>
  <c r="K200" i="6"/>
  <c r="M199" i="6"/>
  <c r="K199" i="6"/>
  <c r="M198" i="6"/>
  <c r="K198" i="6"/>
  <c r="M197" i="6"/>
  <c r="K197" i="6"/>
  <c r="M196" i="6"/>
  <c r="K196" i="6"/>
  <c r="M195" i="6"/>
  <c r="K195" i="6"/>
  <c r="M194" i="6"/>
  <c r="K194" i="6"/>
  <c r="M193" i="6"/>
  <c r="K193" i="6"/>
  <c r="M192" i="6"/>
  <c r="K192" i="6"/>
  <c r="M191" i="6"/>
  <c r="K191" i="6"/>
  <c r="M190" i="6"/>
  <c r="K190" i="6"/>
  <c r="M189" i="6"/>
  <c r="K189" i="6"/>
  <c r="M188" i="6"/>
  <c r="K188" i="6"/>
  <c r="M187" i="6"/>
  <c r="K187" i="6"/>
  <c r="M186" i="6"/>
  <c r="K186" i="6"/>
  <c r="M185" i="6"/>
  <c r="K185" i="6"/>
  <c r="M184" i="6"/>
  <c r="K184" i="6"/>
  <c r="M183" i="6"/>
  <c r="K183" i="6"/>
  <c r="M182" i="6"/>
  <c r="K182" i="6"/>
  <c r="M181" i="6"/>
  <c r="K181" i="6"/>
  <c r="M180" i="6"/>
  <c r="K180" i="6"/>
  <c r="M179" i="6"/>
  <c r="K179" i="6"/>
  <c r="M178" i="6"/>
  <c r="K178" i="6"/>
  <c r="M177" i="6"/>
  <c r="K177" i="6"/>
  <c r="M176" i="6"/>
  <c r="K176" i="6"/>
  <c r="M175" i="6"/>
  <c r="K175" i="6"/>
  <c r="M174" i="6"/>
  <c r="K174" i="6"/>
  <c r="M173" i="6"/>
  <c r="K173" i="6"/>
  <c r="M172" i="6"/>
  <c r="K172" i="6"/>
  <c r="M171" i="6"/>
  <c r="K171" i="6"/>
  <c r="M170" i="6"/>
  <c r="K170" i="6"/>
  <c r="M169" i="6"/>
  <c r="K169" i="6"/>
  <c r="M168" i="6"/>
  <c r="K168" i="6"/>
  <c r="M167" i="6"/>
  <c r="K167" i="6"/>
  <c r="M166" i="6"/>
  <c r="K166" i="6"/>
  <c r="O165" i="6"/>
  <c r="M165" i="6"/>
  <c r="K165" i="6"/>
  <c r="O164" i="6"/>
  <c r="M164" i="6"/>
  <c r="K164" i="6"/>
  <c r="O163" i="6"/>
  <c r="M163" i="6"/>
  <c r="K163" i="6"/>
  <c r="O162" i="6"/>
  <c r="M162" i="6"/>
  <c r="K162" i="6"/>
  <c r="O161" i="6"/>
  <c r="M161" i="6"/>
  <c r="K161" i="6"/>
  <c r="O160" i="6"/>
  <c r="M160" i="6"/>
  <c r="K160" i="6"/>
  <c r="O159" i="6"/>
  <c r="M159" i="6"/>
  <c r="K159" i="6"/>
  <c r="O158" i="6"/>
  <c r="M158" i="6"/>
  <c r="K158" i="6"/>
  <c r="O157" i="6"/>
  <c r="M157" i="6"/>
  <c r="K157" i="6"/>
  <c r="O156" i="6"/>
  <c r="M156" i="6"/>
  <c r="K156" i="6"/>
  <c r="O155" i="6"/>
  <c r="M155" i="6"/>
  <c r="K155" i="6"/>
  <c r="O154" i="6"/>
  <c r="M154" i="6"/>
  <c r="K154" i="6"/>
  <c r="O153" i="6"/>
  <c r="M153" i="6"/>
  <c r="K153" i="6"/>
  <c r="O152" i="6"/>
  <c r="M152" i="6"/>
  <c r="K152" i="6"/>
  <c r="O151" i="6"/>
  <c r="M151" i="6"/>
  <c r="K151" i="6"/>
  <c r="O150" i="6"/>
  <c r="M150" i="6"/>
  <c r="K150" i="6"/>
  <c r="O149" i="6"/>
  <c r="M149" i="6"/>
  <c r="K149" i="6"/>
  <c r="O148" i="6"/>
  <c r="M148" i="6"/>
  <c r="K148" i="6"/>
  <c r="O147" i="6"/>
  <c r="M147" i="6"/>
  <c r="K147" i="6"/>
  <c r="O146" i="6"/>
  <c r="M146" i="6"/>
  <c r="K146" i="6"/>
  <c r="O145" i="6"/>
  <c r="M145" i="6"/>
  <c r="K145" i="6"/>
  <c r="O144" i="6"/>
  <c r="M144" i="6"/>
  <c r="K144" i="6"/>
  <c r="O143" i="6"/>
  <c r="M143" i="6"/>
  <c r="K143" i="6"/>
  <c r="O142" i="6"/>
  <c r="M142" i="6"/>
  <c r="K142" i="6"/>
  <c r="O141" i="6"/>
  <c r="M141" i="6"/>
  <c r="K141" i="6"/>
  <c r="O140" i="6"/>
  <c r="M140" i="6"/>
  <c r="K140" i="6"/>
  <c r="O139" i="6"/>
  <c r="M139" i="6"/>
  <c r="K139" i="6"/>
  <c r="O138" i="6"/>
  <c r="M138" i="6"/>
  <c r="K138" i="6"/>
  <c r="O137" i="6"/>
  <c r="M137" i="6"/>
  <c r="K137" i="6"/>
  <c r="O136" i="6"/>
  <c r="M136" i="6"/>
  <c r="K136" i="6"/>
  <c r="O135" i="6"/>
  <c r="M135" i="6"/>
  <c r="K135" i="6"/>
  <c r="O134" i="6"/>
  <c r="M134" i="6"/>
  <c r="K134" i="6"/>
  <c r="O133" i="6"/>
  <c r="M133" i="6"/>
  <c r="K133" i="6"/>
  <c r="O132" i="6"/>
  <c r="M132" i="6"/>
  <c r="K132" i="6"/>
  <c r="O131" i="6"/>
  <c r="M131" i="6"/>
  <c r="K131" i="6"/>
  <c r="O130" i="6"/>
  <c r="M130" i="6"/>
  <c r="K130" i="6"/>
  <c r="O129" i="6"/>
  <c r="M129" i="6"/>
  <c r="K129" i="6"/>
  <c r="O128" i="6"/>
  <c r="M128" i="6"/>
  <c r="K128" i="6"/>
  <c r="O127" i="6"/>
  <c r="M127" i="6"/>
  <c r="K127" i="6"/>
  <c r="O126" i="6"/>
  <c r="M126" i="6"/>
  <c r="K126" i="6"/>
  <c r="O125" i="6"/>
  <c r="M125" i="6"/>
  <c r="K125" i="6"/>
  <c r="O124" i="6"/>
  <c r="M124" i="6"/>
  <c r="K124" i="6"/>
  <c r="O123" i="6"/>
  <c r="M123" i="6"/>
  <c r="K123" i="6"/>
  <c r="O122" i="6"/>
  <c r="M122" i="6"/>
  <c r="K122" i="6"/>
  <c r="O121" i="6"/>
  <c r="M121" i="6"/>
  <c r="K121" i="6"/>
  <c r="O120" i="6"/>
  <c r="M120" i="6"/>
  <c r="K120" i="6"/>
  <c r="O119" i="6"/>
  <c r="M119" i="6"/>
  <c r="K119" i="6"/>
  <c r="O118" i="6"/>
  <c r="M118" i="6"/>
  <c r="K118" i="6"/>
  <c r="O117" i="6"/>
  <c r="M117" i="6"/>
  <c r="K117" i="6"/>
  <c r="O116" i="6"/>
  <c r="M116" i="6"/>
  <c r="K116" i="6"/>
  <c r="O115" i="6"/>
  <c r="M115" i="6"/>
  <c r="K115" i="6"/>
  <c r="O114" i="6"/>
  <c r="M114" i="6"/>
  <c r="K114" i="6"/>
  <c r="O113" i="6"/>
  <c r="M113" i="6"/>
  <c r="K113" i="6"/>
  <c r="O112" i="6"/>
  <c r="M112" i="6"/>
  <c r="K112" i="6"/>
  <c r="O111" i="6"/>
  <c r="M111" i="6"/>
  <c r="K111" i="6"/>
  <c r="O110" i="6"/>
  <c r="M110" i="6"/>
  <c r="K110" i="6"/>
  <c r="O109" i="6"/>
  <c r="M109" i="6"/>
  <c r="K109" i="6"/>
  <c r="O108" i="6"/>
  <c r="M108" i="6"/>
  <c r="K108" i="6"/>
  <c r="O107" i="6"/>
  <c r="M107" i="6"/>
  <c r="K107" i="6"/>
  <c r="O106" i="6"/>
  <c r="M106" i="6"/>
  <c r="K106" i="6"/>
  <c r="O105" i="6"/>
  <c r="M105" i="6"/>
  <c r="K105" i="6"/>
  <c r="O104" i="6"/>
  <c r="M104" i="6"/>
  <c r="K104" i="6"/>
  <c r="O103" i="6"/>
  <c r="M103" i="6"/>
  <c r="K103" i="6"/>
  <c r="O102" i="6"/>
  <c r="M102" i="6"/>
  <c r="K102" i="6"/>
  <c r="O101" i="6"/>
  <c r="M101" i="6"/>
  <c r="K101" i="6"/>
  <c r="O100" i="6"/>
  <c r="M100" i="6"/>
  <c r="K100" i="6"/>
  <c r="O99" i="6"/>
  <c r="M99" i="6"/>
  <c r="K99" i="6"/>
  <c r="O98" i="6"/>
  <c r="M98" i="6"/>
  <c r="K98" i="6"/>
  <c r="O97" i="6"/>
  <c r="M97" i="6"/>
  <c r="K97" i="6"/>
  <c r="O96" i="6"/>
  <c r="M96" i="6"/>
  <c r="K96" i="6"/>
  <c r="O95" i="6"/>
  <c r="M95" i="6"/>
  <c r="K95" i="6"/>
  <c r="O94" i="6"/>
  <c r="M94" i="6"/>
  <c r="K94" i="6"/>
  <c r="O93" i="6"/>
  <c r="M93" i="6"/>
  <c r="K93" i="6"/>
  <c r="O92" i="6"/>
  <c r="M92" i="6"/>
  <c r="K92" i="6"/>
  <c r="O91" i="6"/>
  <c r="M91" i="6"/>
  <c r="K91" i="6"/>
  <c r="O90" i="6"/>
  <c r="M90" i="6"/>
  <c r="K90" i="6"/>
  <c r="O89" i="6"/>
  <c r="M89" i="6"/>
  <c r="K89" i="6"/>
  <c r="O88" i="6"/>
  <c r="M88" i="6"/>
  <c r="K88" i="6"/>
  <c r="O87" i="6"/>
  <c r="M87" i="6"/>
  <c r="K87" i="6"/>
  <c r="O86" i="6"/>
  <c r="M86" i="6"/>
  <c r="K86" i="6"/>
  <c r="O85" i="6"/>
  <c r="M85" i="6"/>
  <c r="K85" i="6"/>
  <c r="O84" i="6"/>
  <c r="M84" i="6"/>
  <c r="K84" i="6"/>
  <c r="O83" i="6"/>
  <c r="M83" i="6"/>
  <c r="K83" i="6"/>
  <c r="O82" i="6"/>
  <c r="M82" i="6"/>
  <c r="K82" i="6"/>
  <c r="O81" i="6"/>
  <c r="M81" i="6"/>
  <c r="K81" i="6"/>
  <c r="O80" i="6"/>
  <c r="M80" i="6"/>
  <c r="K80" i="6"/>
  <c r="O79" i="6"/>
  <c r="M79" i="6"/>
  <c r="K79" i="6"/>
  <c r="O78" i="6"/>
  <c r="M78" i="6"/>
  <c r="K78" i="6"/>
  <c r="O77" i="6"/>
  <c r="M77" i="6"/>
  <c r="K77" i="6"/>
  <c r="O76" i="6"/>
  <c r="M76" i="6"/>
  <c r="K76" i="6"/>
  <c r="O75" i="6"/>
  <c r="M75" i="6"/>
  <c r="K75" i="6"/>
  <c r="O74" i="6"/>
  <c r="M74" i="6"/>
  <c r="K74" i="6"/>
  <c r="O73" i="6"/>
  <c r="M73" i="6"/>
  <c r="K73" i="6"/>
  <c r="O72" i="6"/>
  <c r="M72" i="6"/>
  <c r="K72" i="6"/>
  <c r="O71" i="6"/>
  <c r="M71" i="6"/>
  <c r="K71" i="6"/>
  <c r="O70" i="6"/>
  <c r="M70" i="6"/>
  <c r="K70" i="6"/>
  <c r="O69" i="6"/>
  <c r="M69" i="6"/>
  <c r="K69" i="6"/>
  <c r="O68" i="6"/>
  <c r="M68" i="6"/>
  <c r="K68" i="6"/>
  <c r="O67" i="6"/>
  <c r="M67" i="6"/>
  <c r="K67" i="6"/>
  <c r="O66" i="6"/>
  <c r="M66" i="6"/>
  <c r="K66" i="6"/>
  <c r="O65" i="6"/>
  <c r="M65" i="6"/>
  <c r="K65" i="6"/>
  <c r="O64" i="6"/>
  <c r="M64" i="6"/>
  <c r="K64" i="6"/>
  <c r="O63" i="6"/>
  <c r="M63" i="6"/>
  <c r="K63" i="6"/>
  <c r="O62" i="6"/>
  <c r="M62" i="6"/>
  <c r="K62" i="6"/>
  <c r="O61" i="6"/>
  <c r="M61" i="6"/>
  <c r="K61" i="6"/>
  <c r="O60" i="6"/>
  <c r="M60" i="6"/>
  <c r="K60" i="6"/>
  <c r="O59" i="6"/>
  <c r="M59" i="6"/>
  <c r="K59" i="6"/>
  <c r="O58" i="6"/>
  <c r="M58" i="6"/>
  <c r="K58" i="6"/>
  <c r="O57" i="6"/>
  <c r="M57" i="6"/>
  <c r="K57" i="6"/>
  <c r="O56" i="6"/>
  <c r="M56" i="6"/>
  <c r="K56" i="6"/>
  <c r="O55" i="6"/>
  <c r="M55" i="6"/>
  <c r="K55" i="6"/>
  <c r="O54" i="6"/>
  <c r="M54" i="6"/>
  <c r="K54" i="6"/>
  <c r="O53" i="6"/>
  <c r="M53" i="6"/>
  <c r="K53" i="6"/>
  <c r="O52" i="6"/>
  <c r="M52" i="6"/>
  <c r="K52" i="6"/>
  <c r="O51" i="6"/>
  <c r="M51" i="6"/>
  <c r="K51" i="6"/>
  <c r="O50" i="6"/>
  <c r="M50" i="6"/>
  <c r="K50" i="6"/>
  <c r="O49" i="6"/>
  <c r="M49" i="6"/>
  <c r="K49" i="6"/>
  <c r="O48" i="6"/>
  <c r="M48" i="6"/>
  <c r="K48" i="6"/>
  <c r="O47" i="6"/>
  <c r="M47" i="6"/>
  <c r="K47" i="6"/>
  <c r="O46" i="6"/>
  <c r="M46" i="6"/>
  <c r="K46" i="6"/>
  <c r="O45" i="6"/>
  <c r="M45" i="6"/>
  <c r="K45" i="6"/>
  <c r="O44" i="6"/>
  <c r="M44" i="6"/>
  <c r="K44" i="6"/>
  <c r="O43" i="6"/>
  <c r="M43" i="6"/>
  <c r="K43" i="6"/>
  <c r="O42" i="6"/>
  <c r="M42" i="6"/>
  <c r="K42" i="6"/>
  <c r="O41" i="6"/>
  <c r="M41" i="6"/>
  <c r="K41" i="6"/>
  <c r="O40" i="6"/>
  <c r="M40" i="6"/>
  <c r="K40" i="6"/>
  <c r="O39" i="6"/>
  <c r="M39" i="6"/>
  <c r="K39" i="6"/>
  <c r="O38" i="6"/>
  <c r="M38" i="6"/>
  <c r="K38" i="6"/>
  <c r="O37" i="6"/>
  <c r="M37" i="6"/>
  <c r="K37" i="6"/>
  <c r="O36" i="6"/>
  <c r="M36" i="6"/>
  <c r="K36" i="6"/>
  <c r="O35" i="6"/>
  <c r="M35" i="6"/>
  <c r="K35" i="6"/>
  <c r="O34" i="6"/>
  <c r="M34" i="6"/>
  <c r="K34" i="6"/>
  <c r="O31" i="6"/>
  <c r="M31" i="6"/>
  <c r="K31" i="6"/>
  <c r="N30" i="6"/>
  <c r="L30" i="6"/>
  <c r="J30" i="6"/>
  <c r="O27" i="6"/>
  <c r="M27" i="6"/>
  <c r="K27" i="6"/>
  <c r="O22" i="6"/>
  <c r="M22" i="6"/>
  <c r="K22" i="6"/>
  <c r="O17" i="6"/>
  <c r="M17" i="6"/>
  <c r="K17" i="6"/>
  <c r="O12" i="6"/>
  <c r="M12" i="6"/>
  <c r="K12" i="6"/>
  <c r="N2" i="6"/>
  <c r="L2" i="6"/>
  <c r="J2" i="6"/>
  <c r="N1" i="6"/>
  <c r="L1" i="6"/>
  <c r="J1" i="6"/>
  <c r="G51" i="8" l="1"/>
  <c r="G22" i="8"/>
  <c r="E51" i="8"/>
  <c r="E22" i="8"/>
  <c r="F51" i="8"/>
  <c r="F22" i="8"/>
  <c r="D30" i="6"/>
  <c r="I31" i="6"/>
  <c r="G31" i="6"/>
  <c r="E31" i="6"/>
  <c r="E27" i="6"/>
  <c r="G27" i="6"/>
  <c r="I27" i="6"/>
  <c r="I22" i="6"/>
  <c r="G22" i="6"/>
  <c r="E22" i="6"/>
  <c r="E17" i="6"/>
  <c r="G17" i="6"/>
  <c r="I17" i="6"/>
  <c r="I12" i="6"/>
  <c r="G12" i="6"/>
  <c r="E12" i="6"/>
  <c r="E45" i="8" l="1"/>
  <c r="E17" i="8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I273" i="6"/>
  <c r="E273" i="6"/>
  <c r="I272" i="6"/>
  <c r="E272" i="6"/>
  <c r="I271" i="6"/>
  <c r="E271" i="6"/>
  <c r="I270" i="6"/>
  <c r="E270" i="6"/>
  <c r="I269" i="6"/>
  <c r="E269" i="6"/>
  <c r="I268" i="6"/>
  <c r="E268" i="6"/>
  <c r="I267" i="6"/>
  <c r="E267" i="6"/>
  <c r="I266" i="6"/>
  <c r="E266" i="6"/>
  <c r="I265" i="6"/>
  <c r="E265" i="6"/>
  <c r="I264" i="6"/>
  <c r="E264" i="6"/>
  <c r="I263" i="6"/>
  <c r="E263" i="6"/>
  <c r="I262" i="6"/>
  <c r="E262" i="6"/>
  <c r="I261" i="6"/>
  <c r="E261" i="6"/>
  <c r="I260" i="6"/>
  <c r="E260" i="6"/>
  <c r="I259" i="6"/>
  <c r="E259" i="6"/>
  <c r="I258" i="6"/>
  <c r="E258" i="6"/>
  <c r="I257" i="6"/>
  <c r="E257" i="6"/>
  <c r="I256" i="6"/>
  <c r="E256" i="6"/>
  <c r="I255" i="6"/>
  <c r="E255" i="6"/>
  <c r="I254" i="6"/>
  <c r="E254" i="6"/>
  <c r="I253" i="6"/>
  <c r="E253" i="6"/>
  <c r="I252" i="6"/>
  <c r="E252" i="6"/>
  <c r="I251" i="6"/>
  <c r="E251" i="6"/>
  <c r="I250" i="6"/>
  <c r="E250" i="6"/>
  <c r="I249" i="6"/>
  <c r="E249" i="6"/>
  <c r="I248" i="6"/>
  <c r="E248" i="6"/>
  <c r="I247" i="6"/>
  <c r="E247" i="6"/>
  <c r="I246" i="6"/>
  <c r="E246" i="6"/>
  <c r="I245" i="6"/>
  <c r="E245" i="6"/>
  <c r="I244" i="6"/>
  <c r="E244" i="6"/>
  <c r="I243" i="6"/>
  <c r="E243" i="6"/>
  <c r="I242" i="6"/>
  <c r="E242" i="6"/>
  <c r="I241" i="6"/>
  <c r="E241" i="6"/>
  <c r="I240" i="6"/>
  <c r="E240" i="6"/>
  <c r="I239" i="6"/>
  <c r="E239" i="6"/>
  <c r="I238" i="6"/>
  <c r="E238" i="6"/>
  <c r="I237" i="6"/>
  <c r="E237" i="6"/>
  <c r="I236" i="6"/>
  <c r="E236" i="6"/>
  <c r="I235" i="6"/>
  <c r="E235" i="6"/>
  <c r="I234" i="6"/>
  <c r="E234" i="6"/>
  <c r="I233" i="6"/>
  <c r="E233" i="6"/>
  <c r="I232" i="6"/>
  <c r="E232" i="6"/>
  <c r="I231" i="6"/>
  <c r="E231" i="6"/>
  <c r="I230" i="6"/>
  <c r="E230" i="6"/>
  <c r="I229" i="6"/>
  <c r="E229" i="6"/>
  <c r="I228" i="6"/>
  <c r="E228" i="6"/>
  <c r="I227" i="6"/>
  <c r="E227" i="6"/>
  <c r="I226" i="6"/>
  <c r="E226" i="6"/>
  <c r="I225" i="6"/>
  <c r="E225" i="6"/>
  <c r="I224" i="6"/>
  <c r="E224" i="6"/>
  <c r="I223" i="6"/>
  <c r="E223" i="6"/>
  <c r="I222" i="6"/>
  <c r="G222" i="6"/>
  <c r="E222" i="6"/>
  <c r="I221" i="6"/>
  <c r="G221" i="6"/>
  <c r="E221" i="6"/>
  <c r="I220" i="6"/>
  <c r="G220" i="6"/>
  <c r="E220" i="6"/>
  <c r="I219" i="6"/>
  <c r="G219" i="6"/>
  <c r="E219" i="6"/>
  <c r="I218" i="6"/>
  <c r="G218" i="6"/>
  <c r="E218" i="6"/>
  <c r="I217" i="6"/>
  <c r="G217" i="6"/>
  <c r="E217" i="6"/>
  <c r="I216" i="6"/>
  <c r="G216" i="6"/>
  <c r="E216" i="6"/>
  <c r="I215" i="6"/>
  <c r="G215" i="6"/>
  <c r="E215" i="6"/>
  <c r="I214" i="6"/>
  <c r="G214" i="6"/>
  <c r="E214" i="6"/>
  <c r="I213" i="6"/>
  <c r="G213" i="6"/>
  <c r="E213" i="6"/>
  <c r="I212" i="6"/>
  <c r="G212" i="6"/>
  <c r="E212" i="6"/>
  <c r="I211" i="6"/>
  <c r="G211" i="6"/>
  <c r="E211" i="6"/>
  <c r="I210" i="6"/>
  <c r="G210" i="6"/>
  <c r="E210" i="6"/>
  <c r="I209" i="6"/>
  <c r="G209" i="6"/>
  <c r="E209" i="6"/>
  <c r="I208" i="6"/>
  <c r="G208" i="6"/>
  <c r="E208" i="6"/>
  <c r="I207" i="6"/>
  <c r="G207" i="6"/>
  <c r="E207" i="6"/>
  <c r="I206" i="6"/>
  <c r="G206" i="6"/>
  <c r="E206" i="6"/>
  <c r="I205" i="6"/>
  <c r="G205" i="6"/>
  <c r="E205" i="6"/>
  <c r="I204" i="6"/>
  <c r="G204" i="6"/>
  <c r="E204" i="6"/>
  <c r="I203" i="6"/>
  <c r="G203" i="6"/>
  <c r="E203" i="6"/>
  <c r="I202" i="6"/>
  <c r="G202" i="6"/>
  <c r="E202" i="6"/>
  <c r="I201" i="6"/>
  <c r="G201" i="6"/>
  <c r="E201" i="6"/>
  <c r="I200" i="6"/>
  <c r="G200" i="6"/>
  <c r="E200" i="6"/>
  <c r="I199" i="6"/>
  <c r="G199" i="6"/>
  <c r="E199" i="6"/>
  <c r="I198" i="6"/>
  <c r="G198" i="6"/>
  <c r="E198" i="6"/>
  <c r="I197" i="6"/>
  <c r="G197" i="6"/>
  <c r="E197" i="6"/>
  <c r="I196" i="6"/>
  <c r="G196" i="6"/>
  <c r="E196" i="6"/>
  <c r="I195" i="6"/>
  <c r="G195" i="6"/>
  <c r="E195" i="6"/>
  <c r="I194" i="6"/>
  <c r="G194" i="6"/>
  <c r="E194" i="6"/>
  <c r="I193" i="6"/>
  <c r="G193" i="6"/>
  <c r="E193" i="6"/>
  <c r="I192" i="6"/>
  <c r="G192" i="6"/>
  <c r="E192" i="6"/>
  <c r="I191" i="6"/>
  <c r="G191" i="6"/>
  <c r="E191" i="6"/>
  <c r="I190" i="6"/>
  <c r="G190" i="6"/>
  <c r="E190" i="6"/>
  <c r="I189" i="6"/>
  <c r="G189" i="6"/>
  <c r="E189" i="6"/>
  <c r="I188" i="6"/>
  <c r="G188" i="6"/>
  <c r="E188" i="6"/>
  <c r="I187" i="6"/>
  <c r="G187" i="6"/>
  <c r="E187" i="6"/>
  <c r="I186" i="6"/>
  <c r="G186" i="6"/>
  <c r="E186" i="6"/>
  <c r="I185" i="6"/>
  <c r="G185" i="6"/>
  <c r="E185" i="6"/>
  <c r="I184" i="6"/>
  <c r="G184" i="6"/>
  <c r="E184" i="6"/>
  <c r="I183" i="6"/>
  <c r="G183" i="6"/>
  <c r="E183" i="6"/>
  <c r="I182" i="6"/>
  <c r="G182" i="6"/>
  <c r="E182" i="6"/>
  <c r="I181" i="6"/>
  <c r="G181" i="6"/>
  <c r="E181" i="6"/>
  <c r="I180" i="6"/>
  <c r="G180" i="6"/>
  <c r="E180" i="6"/>
  <c r="I179" i="6"/>
  <c r="G179" i="6"/>
  <c r="E179" i="6"/>
  <c r="I178" i="6"/>
  <c r="G178" i="6"/>
  <c r="E178" i="6"/>
  <c r="I177" i="6"/>
  <c r="G177" i="6"/>
  <c r="E177" i="6"/>
  <c r="I176" i="6"/>
  <c r="G176" i="6"/>
  <c r="E176" i="6"/>
  <c r="I175" i="6"/>
  <c r="G175" i="6"/>
  <c r="E175" i="6"/>
  <c r="I174" i="6"/>
  <c r="G174" i="6"/>
  <c r="E174" i="6"/>
  <c r="I173" i="6"/>
  <c r="G173" i="6"/>
  <c r="E173" i="6"/>
  <c r="I172" i="6"/>
  <c r="G172" i="6"/>
  <c r="E172" i="6"/>
  <c r="I171" i="6"/>
  <c r="G171" i="6"/>
  <c r="E171" i="6"/>
  <c r="I170" i="6"/>
  <c r="G170" i="6"/>
  <c r="E170" i="6"/>
  <c r="I169" i="6"/>
  <c r="G169" i="6"/>
  <c r="E169" i="6"/>
  <c r="I168" i="6"/>
  <c r="G168" i="6"/>
  <c r="E168" i="6"/>
  <c r="I167" i="6"/>
  <c r="G167" i="6"/>
  <c r="E167" i="6"/>
  <c r="I166" i="6"/>
  <c r="G166" i="6"/>
  <c r="E166" i="6"/>
  <c r="I165" i="6"/>
  <c r="G165" i="6"/>
  <c r="E165" i="6"/>
  <c r="I164" i="6"/>
  <c r="G164" i="6"/>
  <c r="E164" i="6"/>
  <c r="I163" i="6"/>
  <c r="G163" i="6"/>
  <c r="E163" i="6"/>
  <c r="I162" i="6"/>
  <c r="G162" i="6"/>
  <c r="E162" i="6"/>
  <c r="I161" i="6"/>
  <c r="G161" i="6"/>
  <c r="E161" i="6"/>
  <c r="I160" i="6"/>
  <c r="G160" i="6"/>
  <c r="E160" i="6"/>
  <c r="I159" i="6"/>
  <c r="G159" i="6"/>
  <c r="E159" i="6"/>
  <c r="I158" i="6"/>
  <c r="G158" i="6"/>
  <c r="E158" i="6"/>
  <c r="I157" i="6"/>
  <c r="G157" i="6"/>
  <c r="E157" i="6"/>
  <c r="I156" i="6"/>
  <c r="G156" i="6"/>
  <c r="E156" i="6"/>
  <c r="I155" i="6"/>
  <c r="G155" i="6"/>
  <c r="E155" i="6"/>
  <c r="I154" i="6"/>
  <c r="G154" i="6"/>
  <c r="E154" i="6"/>
  <c r="I153" i="6"/>
  <c r="G153" i="6"/>
  <c r="E153" i="6"/>
  <c r="I152" i="6"/>
  <c r="G152" i="6"/>
  <c r="E152" i="6"/>
  <c r="I151" i="6"/>
  <c r="G151" i="6"/>
  <c r="E151" i="6"/>
  <c r="I150" i="6"/>
  <c r="G150" i="6"/>
  <c r="E150" i="6"/>
  <c r="I149" i="6"/>
  <c r="G149" i="6"/>
  <c r="E149" i="6"/>
  <c r="I148" i="6"/>
  <c r="G148" i="6"/>
  <c r="E148" i="6"/>
  <c r="I147" i="6"/>
  <c r="G147" i="6"/>
  <c r="E147" i="6"/>
  <c r="I146" i="6"/>
  <c r="G146" i="6"/>
  <c r="E146" i="6"/>
  <c r="I145" i="6"/>
  <c r="G145" i="6"/>
  <c r="E145" i="6"/>
  <c r="I144" i="6"/>
  <c r="G144" i="6"/>
  <c r="E144" i="6"/>
  <c r="I143" i="6"/>
  <c r="G143" i="6"/>
  <c r="E143" i="6"/>
  <c r="I142" i="6"/>
  <c r="G142" i="6"/>
  <c r="E142" i="6"/>
  <c r="I141" i="6"/>
  <c r="G141" i="6"/>
  <c r="E141" i="6"/>
  <c r="I140" i="6"/>
  <c r="G140" i="6"/>
  <c r="E140" i="6"/>
  <c r="I139" i="6"/>
  <c r="G139" i="6"/>
  <c r="E139" i="6"/>
  <c r="I138" i="6"/>
  <c r="G138" i="6"/>
  <c r="E138" i="6"/>
  <c r="I137" i="6"/>
  <c r="G137" i="6"/>
  <c r="E137" i="6"/>
  <c r="I136" i="6"/>
  <c r="G136" i="6"/>
  <c r="E136" i="6"/>
  <c r="I135" i="6"/>
  <c r="G135" i="6"/>
  <c r="E135" i="6"/>
  <c r="I134" i="6"/>
  <c r="G134" i="6"/>
  <c r="E134" i="6"/>
  <c r="I133" i="6"/>
  <c r="G133" i="6"/>
  <c r="E133" i="6"/>
  <c r="I132" i="6"/>
  <c r="G132" i="6"/>
  <c r="E132" i="6"/>
  <c r="I131" i="6"/>
  <c r="G131" i="6"/>
  <c r="E131" i="6"/>
  <c r="I130" i="6"/>
  <c r="G130" i="6"/>
  <c r="E130" i="6"/>
  <c r="I129" i="6"/>
  <c r="G129" i="6"/>
  <c r="E129" i="6"/>
  <c r="I128" i="6"/>
  <c r="G128" i="6"/>
  <c r="E128" i="6"/>
  <c r="I127" i="6"/>
  <c r="G127" i="6"/>
  <c r="E127" i="6"/>
  <c r="I126" i="6"/>
  <c r="G126" i="6"/>
  <c r="E126" i="6"/>
  <c r="I125" i="6"/>
  <c r="G125" i="6"/>
  <c r="E125" i="6"/>
  <c r="I124" i="6"/>
  <c r="G124" i="6"/>
  <c r="E124" i="6"/>
  <c r="I123" i="6"/>
  <c r="G123" i="6"/>
  <c r="E123" i="6"/>
  <c r="I122" i="6"/>
  <c r="G122" i="6"/>
  <c r="E122" i="6"/>
  <c r="I121" i="6"/>
  <c r="G121" i="6"/>
  <c r="E121" i="6"/>
  <c r="I120" i="6"/>
  <c r="G120" i="6"/>
  <c r="E120" i="6"/>
  <c r="I119" i="6"/>
  <c r="G119" i="6"/>
  <c r="E119" i="6"/>
  <c r="I118" i="6"/>
  <c r="G118" i="6"/>
  <c r="E118" i="6"/>
  <c r="I117" i="6"/>
  <c r="G117" i="6"/>
  <c r="E117" i="6"/>
  <c r="I116" i="6"/>
  <c r="G116" i="6"/>
  <c r="E116" i="6"/>
  <c r="I115" i="6"/>
  <c r="G115" i="6"/>
  <c r="E115" i="6"/>
  <c r="I114" i="6"/>
  <c r="G114" i="6"/>
  <c r="E114" i="6"/>
  <c r="I113" i="6"/>
  <c r="G113" i="6"/>
  <c r="E113" i="6"/>
  <c r="I112" i="6"/>
  <c r="G112" i="6"/>
  <c r="E112" i="6"/>
  <c r="I111" i="6"/>
  <c r="G111" i="6"/>
  <c r="E111" i="6"/>
  <c r="I110" i="6"/>
  <c r="G110" i="6"/>
  <c r="E110" i="6"/>
  <c r="I109" i="6"/>
  <c r="G109" i="6"/>
  <c r="E109" i="6"/>
  <c r="I108" i="6"/>
  <c r="G108" i="6"/>
  <c r="E108" i="6"/>
  <c r="I107" i="6"/>
  <c r="G107" i="6"/>
  <c r="E107" i="6"/>
  <c r="I106" i="6"/>
  <c r="G106" i="6"/>
  <c r="E106" i="6"/>
  <c r="I105" i="6"/>
  <c r="G105" i="6"/>
  <c r="E105" i="6"/>
  <c r="I104" i="6"/>
  <c r="G104" i="6"/>
  <c r="E104" i="6"/>
  <c r="I103" i="6"/>
  <c r="G103" i="6"/>
  <c r="E103" i="6"/>
  <c r="I102" i="6"/>
  <c r="G102" i="6"/>
  <c r="E102" i="6"/>
  <c r="I101" i="6"/>
  <c r="G101" i="6"/>
  <c r="E101" i="6"/>
  <c r="I100" i="6"/>
  <c r="G100" i="6"/>
  <c r="E100" i="6"/>
  <c r="I99" i="6"/>
  <c r="G99" i="6"/>
  <c r="E99" i="6"/>
  <c r="I98" i="6"/>
  <c r="G98" i="6"/>
  <c r="E98" i="6"/>
  <c r="I97" i="6"/>
  <c r="G97" i="6"/>
  <c r="E97" i="6"/>
  <c r="I96" i="6"/>
  <c r="G96" i="6"/>
  <c r="E96" i="6"/>
  <c r="I95" i="6"/>
  <c r="G95" i="6"/>
  <c r="E95" i="6"/>
  <c r="I94" i="6"/>
  <c r="G94" i="6"/>
  <c r="E94" i="6"/>
  <c r="I93" i="6"/>
  <c r="G93" i="6"/>
  <c r="E93" i="6"/>
  <c r="I92" i="6"/>
  <c r="G92" i="6"/>
  <c r="E92" i="6"/>
  <c r="I91" i="6"/>
  <c r="G91" i="6"/>
  <c r="E91" i="6"/>
  <c r="I90" i="6"/>
  <c r="G90" i="6"/>
  <c r="E90" i="6"/>
  <c r="I89" i="6"/>
  <c r="G89" i="6"/>
  <c r="E89" i="6"/>
  <c r="I88" i="6"/>
  <c r="G88" i="6"/>
  <c r="E88" i="6"/>
  <c r="I87" i="6"/>
  <c r="G87" i="6"/>
  <c r="E87" i="6"/>
  <c r="I86" i="6"/>
  <c r="G86" i="6"/>
  <c r="E86" i="6"/>
  <c r="I85" i="6"/>
  <c r="G85" i="6"/>
  <c r="E85" i="6"/>
  <c r="I84" i="6"/>
  <c r="G84" i="6"/>
  <c r="E84" i="6"/>
  <c r="I83" i="6"/>
  <c r="G83" i="6"/>
  <c r="E83" i="6"/>
  <c r="I82" i="6"/>
  <c r="G82" i="6"/>
  <c r="E82" i="6"/>
  <c r="I81" i="6"/>
  <c r="G81" i="6"/>
  <c r="E81" i="6"/>
  <c r="I80" i="6"/>
  <c r="G80" i="6"/>
  <c r="E80" i="6"/>
  <c r="I79" i="6"/>
  <c r="G79" i="6"/>
  <c r="E79" i="6"/>
  <c r="I78" i="6"/>
  <c r="G78" i="6"/>
  <c r="E78" i="6"/>
  <c r="I77" i="6"/>
  <c r="G77" i="6"/>
  <c r="E77" i="6"/>
  <c r="I76" i="6"/>
  <c r="G76" i="6"/>
  <c r="E76" i="6"/>
  <c r="I75" i="6"/>
  <c r="G75" i="6"/>
  <c r="E75" i="6"/>
  <c r="I74" i="6"/>
  <c r="G74" i="6"/>
  <c r="E74" i="6"/>
  <c r="I73" i="6"/>
  <c r="G73" i="6"/>
  <c r="E73" i="6"/>
  <c r="I72" i="6"/>
  <c r="G72" i="6"/>
  <c r="E72" i="6"/>
  <c r="I71" i="6"/>
  <c r="G71" i="6"/>
  <c r="E71" i="6"/>
  <c r="I70" i="6"/>
  <c r="G70" i="6"/>
  <c r="E70" i="6"/>
  <c r="I69" i="6"/>
  <c r="G69" i="6"/>
  <c r="E69" i="6"/>
  <c r="I68" i="6"/>
  <c r="G68" i="6"/>
  <c r="E68" i="6"/>
  <c r="I67" i="6"/>
  <c r="G67" i="6"/>
  <c r="E67" i="6"/>
  <c r="I66" i="6"/>
  <c r="G66" i="6"/>
  <c r="E66" i="6"/>
  <c r="I65" i="6"/>
  <c r="G65" i="6"/>
  <c r="E65" i="6"/>
  <c r="I64" i="6"/>
  <c r="G64" i="6"/>
  <c r="E64" i="6"/>
  <c r="I63" i="6"/>
  <c r="G63" i="6"/>
  <c r="E63" i="6"/>
  <c r="I62" i="6"/>
  <c r="G62" i="6"/>
  <c r="E62" i="6"/>
  <c r="I61" i="6"/>
  <c r="G61" i="6"/>
  <c r="E61" i="6"/>
  <c r="I60" i="6"/>
  <c r="G60" i="6"/>
  <c r="E60" i="6"/>
  <c r="I59" i="6"/>
  <c r="G59" i="6"/>
  <c r="E59" i="6"/>
  <c r="I58" i="6"/>
  <c r="G58" i="6"/>
  <c r="E58" i="6"/>
  <c r="I57" i="6"/>
  <c r="G57" i="6"/>
  <c r="E57" i="6"/>
  <c r="I56" i="6"/>
  <c r="G56" i="6"/>
  <c r="E56" i="6"/>
  <c r="I55" i="6"/>
  <c r="G55" i="6"/>
  <c r="E55" i="6"/>
  <c r="I54" i="6"/>
  <c r="G54" i="6"/>
  <c r="E54" i="6"/>
  <c r="I53" i="6"/>
  <c r="G53" i="6"/>
  <c r="E53" i="6"/>
  <c r="I52" i="6"/>
  <c r="G52" i="6"/>
  <c r="E52" i="6"/>
  <c r="I51" i="6"/>
  <c r="G51" i="6"/>
  <c r="E51" i="6"/>
  <c r="I50" i="6"/>
  <c r="G50" i="6"/>
  <c r="E50" i="6"/>
  <c r="I49" i="6"/>
  <c r="G49" i="6"/>
  <c r="E49" i="6"/>
  <c r="I48" i="6"/>
  <c r="G48" i="6"/>
  <c r="E48" i="6"/>
  <c r="I47" i="6"/>
  <c r="G47" i="6"/>
  <c r="E47" i="6"/>
  <c r="I46" i="6"/>
  <c r="G46" i="6"/>
  <c r="E46" i="6"/>
  <c r="I45" i="6"/>
  <c r="G45" i="6"/>
  <c r="E45" i="6"/>
  <c r="I44" i="6"/>
  <c r="G44" i="6"/>
  <c r="E44" i="6"/>
  <c r="I43" i="6"/>
  <c r="G43" i="6"/>
  <c r="E43" i="6"/>
  <c r="I42" i="6"/>
  <c r="G42" i="6"/>
  <c r="E42" i="6"/>
  <c r="I41" i="6"/>
  <c r="G41" i="6"/>
  <c r="E41" i="6"/>
  <c r="I40" i="6"/>
  <c r="G40" i="6"/>
  <c r="E40" i="6"/>
  <c r="I39" i="6"/>
  <c r="G39" i="6"/>
  <c r="E39" i="6"/>
  <c r="I38" i="6"/>
  <c r="G38" i="6"/>
  <c r="E38" i="6"/>
  <c r="I37" i="6"/>
  <c r="G37" i="6"/>
  <c r="E37" i="6"/>
  <c r="I36" i="6"/>
  <c r="G36" i="6"/>
  <c r="E36" i="6"/>
  <c r="I35" i="6"/>
  <c r="G35" i="6"/>
  <c r="E35" i="6"/>
  <c r="I34" i="6"/>
  <c r="G34" i="6"/>
  <c r="E34" i="6"/>
  <c r="H2" i="6"/>
  <c r="F2" i="6"/>
  <c r="D2" i="6"/>
  <c r="H1" i="6"/>
  <c r="F1" i="6"/>
  <c r="D1" i="6"/>
  <c r="Z13" i="5"/>
  <c r="Z12" i="5"/>
  <c r="Z11" i="5"/>
  <c r="Z10" i="5"/>
  <c r="Z9" i="5"/>
  <c r="R13" i="5"/>
  <c r="R12" i="5"/>
  <c r="R11" i="5"/>
  <c r="R10" i="5"/>
  <c r="R9" i="5"/>
  <c r="J13" i="5"/>
  <c r="J12" i="5"/>
  <c r="J11" i="5"/>
  <c r="J10" i="5"/>
  <c r="J9" i="5"/>
  <c r="E2" i="5"/>
  <c r="D2" i="5"/>
  <c r="C2" i="5"/>
  <c r="E1" i="5"/>
  <c r="D1" i="5"/>
  <c r="C1" i="5"/>
  <c r="F2" i="4"/>
  <c r="E2" i="4"/>
  <c r="D2" i="4"/>
  <c r="F1" i="4"/>
  <c r="E1" i="4"/>
  <c r="D1" i="4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18" i="2"/>
  <c r="I19" i="2"/>
  <c r="I20" i="2"/>
  <c r="E9" i="2"/>
  <c r="G9" i="2"/>
  <c r="I9" i="2"/>
  <c r="I15" i="2"/>
  <c r="I17" i="2"/>
  <c r="I16" i="2"/>
  <c r="I14" i="2"/>
  <c r="I13" i="2"/>
  <c r="I12" i="2"/>
  <c r="F2" i="2" l="1"/>
  <c r="F1" i="2"/>
  <c r="C24" i="3"/>
  <c r="B24" i="3"/>
  <c r="C16" i="3"/>
  <c r="B16" i="3"/>
  <c r="H1" i="2"/>
  <c r="D1" i="2"/>
  <c r="H2" i="2"/>
  <c r="D2" i="2"/>
  <c r="C18" i="3" l="1"/>
  <c r="B18" i="3"/>
  <c r="C15" i="3"/>
  <c r="B15" i="3"/>
  <c r="C12" i="3"/>
  <c r="B12" i="3"/>
  <c r="C17" i="3"/>
  <c r="B17" i="3"/>
  <c r="C19" i="3" l="1"/>
  <c r="B19" i="3"/>
  <c r="C23" i="3"/>
  <c r="B23" i="3"/>
  <c r="C29" i="3"/>
  <c r="B29" i="3"/>
  <c r="C26" i="3"/>
  <c r="B26" i="3"/>
  <c r="C28" i="3" l="1"/>
  <c r="B28" i="3"/>
  <c r="C30" i="3"/>
  <c r="B30" i="3"/>
  <c r="C32" i="3"/>
  <c r="B32" i="3"/>
  <c r="C41" i="3"/>
  <c r="B41" i="3"/>
  <c r="C37" i="3"/>
  <c r="B37" i="3"/>
  <c r="C40" i="3"/>
  <c r="B40" i="3"/>
  <c r="C34" i="3"/>
  <c r="B34" i="3"/>
  <c r="C33" i="3"/>
  <c r="B33" i="3"/>
  <c r="C39" i="3"/>
  <c r="B39" i="3"/>
  <c r="C31" i="3"/>
  <c r="B31" i="3"/>
  <c r="C38" i="3" l="1"/>
  <c r="B38" i="3"/>
  <c r="C36" i="3"/>
  <c r="B36" i="3"/>
  <c r="C35" i="3"/>
  <c r="B35" i="3"/>
  <c r="C27" i="3"/>
  <c r="B27" i="3"/>
  <c r="C21" i="3"/>
  <c r="B21" i="3"/>
  <c r="B20" i="3" l="1"/>
  <c r="C20" i="3"/>
  <c r="C25" i="3"/>
  <c r="B25" i="3"/>
  <c r="C22" i="3"/>
  <c r="B22" i="3"/>
  <c r="C14" i="3"/>
  <c r="B14" i="3"/>
  <c r="C13" i="3"/>
  <c r="B13" i="3"/>
  <c r="C11" i="3"/>
  <c r="B11" i="3"/>
  <c r="C10" i="3"/>
  <c r="B10" i="3"/>
  <c r="C9" i="3"/>
  <c r="B9" i="3"/>
  <c r="C8" i="3"/>
  <c r="B8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B3" i="3"/>
  <c r="B4" i="3"/>
  <c r="B5" i="3"/>
  <c r="B6" i="3"/>
  <c r="B7" i="3"/>
  <c r="B2" i="3"/>
  <c r="C3" i="3"/>
  <c r="C4" i="3"/>
  <c r="C5" i="3"/>
  <c r="C6" i="3"/>
  <c r="C7" i="3"/>
  <c r="C2" i="3"/>
  <c r="C28" i="1"/>
  <c r="C27" i="1"/>
  <c r="C23" i="1"/>
  <c r="C22" i="1"/>
  <c r="C21" i="1"/>
  <c r="C20" i="1"/>
  <c r="C30" i="1"/>
  <c r="C29" i="1"/>
  <c r="C26" i="1"/>
  <c r="C25" i="1"/>
  <c r="C24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<sst xmlns="http://schemas.openxmlformats.org/spreadsheetml/2006/main" count="5078" uniqueCount="102">
  <si>
    <t>№</t>
  </si>
  <si>
    <t>Модель</t>
  </si>
  <si>
    <t>model size M</t>
  </si>
  <si>
    <t>n_layer</t>
  </si>
  <si>
    <t>n_embd</t>
  </si>
  <si>
    <t>n_head</t>
  </si>
  <si>
    <t>block_size</t>
  </si>
  <si>
    <t>dropout</t>
  </si>
  <si>
    <t>batch_size</t>
  </si>
  <si>
    <t>train loss</t>
  </si>
  <si>
    <t>val loss</t>
  </si>
  <si>
    <t>vocab_size</t>
  </si>
  <si>
    <t>train iterations</t>
  </si>
  <si>
    <t>val iterations</t>
  </si>
  <si>
    <t>steps</t>
  </si>
  <si>
    <t>Params</t>
  </si>
  <si>
    <t>train loss / train diff %</t>
  </si>
  <si>
    <t>val loss / val diff %</t>
  </si>
  <si>
    <t>duration / val/train</t>
  </si>
  <si>
    <t>model size, M</t>
  </si>
  <si>
    <t>min val loss</t>
  </si>
  <si>
    <t>min train loss</t>
  </si>
  <si>
    <t>val loss plateau</t>
  </si>
  <si>
    <t>Stage 2</t>
  </si>
  <si>
    <t>Final Stage 5</t>
  </si>
  <si>
    <t>Start stage 1</t>
  </si>
  <si>
    <t>Stage/Params</t>
  </si>
  <si>
    <t>Stage 3</t>
  </si>
  <si>
    <t>Stage 4</t>
  </si>
  <si>
    <t>Stage 1</t>
  </si>
  <si>
    <t>model</t>
  </si>
  <si>
    <t>duration</t>
  </si>
  <si>
    <t>Total time</t>
  </si>
  <si>
    <t>Checkpoints</t>
  </si>
  <si>
    <t>zero_new_weights</t>
  </si>
  <si>
    <t>True</t>
  </si>
  <si>
    <t>False</t>
  </si>
  <si>
    <t>Step 1</t>
  </si>
  <si>
    <t>Step 2 zero</t>
  </si>
  <si>
    <t>Step 2 normal</t>
  </si>
  <si>
    <t>Stage 5</t>
  </si>
  <si>
    <t>Stage 6</t>
  </si>
  <si>
    <t>Stage 7</t>
  </si>
  <si>
    <t>Stage 8</t>
  </si>
  <si>
    <t>Stage 9</t>
  </si>
  <si>
    <t>Stage 10</t>
  </si>
  <si>
    <t>Stage 11</t>
  </si>
  <si>
    <t>Stage 12</t>
  </si>
  <si>
    <t>iterations</t>
  </si>
  <si>
    <t>duration diff %</t>
  </si>
  <si>
    <t>val loss diff %</t>
  </si>
  <si>
    <t>train loss diff %</t>
  </si>
  <si>
    <t>Step 3 zero</t>
  </si>
  <si>
    <t>Step 3 normal</t>
  </si>
  <si>
    <t>Step 4 zero</t>
  </si>
  <si>
    <t>Step 4 normal</t>
  </si>
  <si>
    <t>!</t>
  </si>
  <si>
    <t xml:space="preserve"> </t>
  </si>
  <si>
    <t>Step 5</t>
  </si>
  <si>
    <t>Step 6</t>
  </si>
  <si>
    <t>Step 7</t>
  </si>
  <si>
    <t>warmup</t>
  </si>
  <si>
    <t>weight_freeze</t>
  </si>
  <si>
    <t>Step 8</t>
  </si>
  <si>
    <t>Step 9</t>
  </si>
  <si>
    <t>Step 10</t>
  </si>
  <si>
    <t>train % -50</t>
  </si>
  <si>
    <t>train % -25</t>
  </si>
  <si>
    <t>train %</t>
  </si>
  <si>
    <t>train % +25</t>
  </si>
  <si>
    <t>train % +50</t>
  </si>
  <si>
    <t>train % 10k</t>
  </si>
  <si>
    <t>train % 5k</t>
  </si>
  <si>
    <t>train % 15k</t>
  </si>
  <si>
    <t>train % 20k</t>
  </si>
  <si>
    <t>train % 25k</t>
  </si>
  <si>
    <t>train % 30k</t>
  </si>
  <si>
    <t>train % 35k</t>
  </si>
  <si>
    <t>train % 40k</t>
  </si>
  <si>
    <t>train % 45k</t>
  </si>
  <si>
    <t>train % 50k</t>
  </si>
  <si>
    <t>train % 55k</t>
  </si>
  <si>
    <t>train % 60k</t>
  </si>
  <si>
    <t>train % 65k</t>
  </si>
  <si>
    <t>4/96/3/256/0.05/64</t>
  </si>
  <si>
    <t>4/64/2/256/0.05/64</t>
  </si>
  <si>
    <t>3/96/3/256/0.05/64</t>
  </si>
  <si>
    <t>6/64/2/512/0.05/64</t>
  </si>
  <si>
    <t>6/128/4/512/0.05/64</t>
  </si>
  <si>
    <t>4/128/4/512/0.05/64</t>
  </si>
  <si>
    <t>9/96/3/1024/0.05/32</t>
  </si>
  <si>
    <t>train % 70k</t>
  </si>
  <si>
    <t>train % 75k</t>
  </si>
  <si>
    <t>train % 80k</t>
  </si>
  <si>
    <t>8/160/5/1536/0.10/8</t>
  </si>
  <si>
    <t>6/192/6/1536/0.10/8</t>
  </si>
  <si>
    <t>train % 85k</t>
  </si>
  <si>
    <t>train % 90k</t>
  </si>
  <si>
    <t>#</t>
  </si>
  <si>
    <t>Duration</t>
  </si>
  <si>
    <t>Train loss</t>
  </si>
  <si>
    <t>Val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</si>
</sst>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"/>
    <numFmt numFmtId="167" formatCode="#,##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8">
    <xf numFmtId="0" fontId="0" fillId="0" borderId="0" xfId="0"/>
    <xf numFmtId="0" fontId="0" fillId="0" borderId="2" xfId="0" applyBorder="1"/>
    <xf numFmtId="0" fontId="13" fillId="0" borderId="2" xfId="0" applyFont="1" applyBorder="1"/>
    <xf numFmtId="2" fontId="13" fillId="0" borderId="2" xfId="0" applyNumberFormat="1" applyFont="1" applyBorder="1"/>
    <xf numFmtId="1" fontId="13" fillId="0" borderId="2" xfId="0" applyNumberFormat="1" applyFont="1" applyBorder="1"/>
    <xf numFmtId="3" fontId="14" fillId="0" borderId="2" xfId="0" applyNumberFormat="1" applyFont="1" applyBorder="1"/>
    <xf numFmtId="164" fontId="14" fillId="0" borderId="2" xfId="0" applyNumberFormat="1" applyFont="1" applyBorder="1"/>
    <xf numFmtId="0" fontId="0" fillId="2" borderId="3" xfId="0" applyFill="1" applyBorder="1"/>
    <xf numFmtId="0" fontId="13" fillId="2" borderId="3" xfId="0" applyFont="1" applyFill="1" applyBorder="1"/>
    <xf numFmtId="2" fontId="13" fillId="2" borderId="3" xfId="0" applyNumberFormat="1" applyFont="1" applyFill="1" applyBorder="1"/>
    <xf numFmtId="1" fontId="13" fillId="2" borderId="3" xfId="0" applyNumberFormat="1" applyFont="1" applyFill="1" applyBorder="1"/>
    <xf numFmtId="3" fontId="14" fillId="2" borderId="3" xfId="0" applyNumberFormat="1" applyFont="1" applyFill="1" applyBorder="1"/>
    <xf numFmtId="164" fontId="14" fillId="2" borderId="3" xfId="0" applyNumberFormat="1" applyFont="1" applyFill="1" applyBorder="1"/>
    <xf numFmtId="0" fontId="0" fillId="0" borderId="3" xfId="0" applyBorder="1"/>
    <xf numFmtId="0" fontId="13" fillId="0" borderId="3" xfId="0" applyFont="1" applyBorder="1"/>
    <xf numFmtId="2" fontId="13" fillId="0" borderId="3" xfId="0" applyNumberFormat="1" applyFont="1" applyBorder="1"/>
    <xf numFmtId="1" fontId="13" fillId="0" borderId="3" xfId="0" applyNumberFormat="1" applyFont="1" applyBorder="1"/>
    <xf numFmtId="3" fontId="14" fillId="0" borderId="3" xfId="0" applyNumberFormat="1" applyFont="1" applyBorder="1"/>
    <xf numFmtId="164" fontId="14" fillId="0" borderId="3" xfId="0" applyNumberFormat="1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0" fillId="0" borderId="4" xfId="0" applyBorder="1"/>
    <xf numFmtId="2" fontId="13" fillId="0" borderId="4" xfId="0" applyNumberFormat="1" applyFont="1" applyBorder="1"/>
    <xf numFmtId="0" fontId="13" fillId="0" borderId="4" xfId="0" applyFont="1" applyBorder="1"/>
    <xf numFmtId="1" fontId="13" fillId="0" borderId="4" xfId="0" applyNumberFormat="1" applyFont="1" applyBorder="1"/>
    <xf numFmtId="3" fontId="14" fillId="0" borderId="4" xfId="0" applyNumberFormat="1" applyFont="1" applyBorder="1"/>
    <xf numFmtId="164" fontId="14" fillId="0" borderId="4" xfId="0" applyNumberFormat="1" applyFont="1" applyBorder="1"/>
    <xf numFmtId="3" fontId="18" fillId="0" borderId="4" xfId="0" applyNumberFormat="1" applyFont="1" applyBorder="1"/>
    <xf numFmtId="164" fontId="18" fillId="0" borderId="4" xfId="0" applyNumberFormat="1" applyFont="1" applyBorder="1"/>
    <xf numFmtId="3" fontId="17" fillId="0" borderId="3" xfId="0" applyNumberFormat="1" applyFont="1" applyBorder="1"/>
    <xf numFmtId="164" fontId="17" fillId="0" borderId="3" xfId="0" applyNumberFormat="1" applyFont="1" applyBorder="1"/>
    <xf numFmtId="3" fontId="17" fillId="0" borderId="2" xfId="0" applyNumberFormat="1" applyFont="1" applyBorder="1"/>
    <xf numFmtId="164" fontId="17" fillId="0" borderId="2" xfId="0" applyNumberFormat="1" applyFont="1" applyBorder="1"/>
    <xf numFmtId="2" fontId="0" fillId="0" borderId="0" xfId="0" applyNumberFormat="1"/>
    <xf numFmtId="3" fontId="18" fillId="0" borderId="3" xfId="0" applyNumberFormat="1" applyFont="1" applyBorder="1"/>
    <xf numFmtId="164" fontId="18" fillId="0" borderId="3" xfId="0" applyNumberFormat="1" applyFont="1" applyBorder="1"/>
    <xf numFmtId="0" fontId="0" fillId="0" borderId="1" xfId="0" applyBorder="1"/>
    <xf numFmtId="0" fontId="13" fillId="0" borderId="1" xfId="0" applyFont="1" applyBorder="1"/>
    <xf numFmtId="2" fontId="13" fillId="0" borderId="1" xfId="0" applyNumberFormat="1" applyFont="1" applyBorder="1"/>
    <xf numFmtId="1" fontId="13" fillId="0" borderId="1" xfId="0" applyNumberFormat="1" applyFont="1" applyBorder="1"/>
    <xf numFmtId="3" fontId="14" fillId="0" borderId="1" xfId="0" applyNumberFormat="1" applyFont="1" applyBorder="1"/>
    <xf numFmtId="164" fontId="14" fillId="0" borderId="1" xfId="0" applyNumberFormat="1" applyFont="1" applyBorder="1"/>
    <xf numFmtId="3" fontId="18" fillId="0" borderId="2" xfId="0" applyNumberFormat="1" applyFont="1" applyBorder="1"/>
    <xf numFmtId="164" fontId="18" fillId="0" borderId="2" xfId="0" applyNumberFormat="1" applyFont="1" applyBorder="1"/>
    <xf numFmtId="0" fontId="16" fillId="0" borderId="0" xfId="0" applyFont="1" applyAlignment="1">
      <alignment horizontal="center"/>
    </xf>
    <xf numFmtId="164" fontId="14" fillId="0" borderId="0" xfId="0" applyNumberFormat="1" applyFont="1"/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3" fontId="11" fillId="0" borderId="0" xfId="0" applyNumberFormat="1" applyFont="1" applyAlignment="1">
      <alignment horizontal="right"/>
    </xf>
    <xf numFmtId="164" fontId="11" fillId="0" borderId="5" xfId="0" applyNumberFormat="1" applyFont="1" applyBorder="1" applyAlignment="1">
      <alignment horizontal="right"/>
    </xf>
    <xf numFmtId="164" fontId="11" fillId="0" borderId="0" xfId="0" applyNumberFormat="1" applyFont="1" applyAlignment="1">
      <alignment horizontal="right"/>
    </xf>
    <xf numFmtId="0" fontId="15" fillId="0" borderId="6" xfId="0" applyFont="1" applyBorder="1" applyAlignment="1">
      <alignment horizontal="center" wrapText="1"/>
    </xf>
    <xf numFmtId="4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164" fontId="11" fillId="0" borderId="8" xfId="0" applyNumberFormat="1" applyFont="1" applyBorder="1" applyAlignment="1">
      <alignment horizontal="right"/>
    </xf>
    <xf numFmtId="164" fontId="11" fillId="0" borderId="9" xfId="0" applyNumberFormat="1" applyFont="1" applyBorder="1" applyAlignment="1">
      <alignment horizontal="right"/>
    </xf>
    <xf numFmtId="3" fontId="11" fillId="0" borderId="11" xfId="0" applyNumberFormat="1" applyFont="1" applyBorder="1" applyAlignment="1">
      <alignment horizontal="right"/>
    </xf>
    <xf numFmtId="164" fontId="11" fillId="0" borderId="12" xfId="0" applyNumberFormat="1" applyFont="1" applyBorder="1" applyAlignment="1">
      <alignment horizontal="right"/>
    </xf>
    <xf numFmtId="10" fontId="11" fillId="0" borderId="9" xfId="0" applyNumberFormat="1" applyFont="1" applyBorder="1" applyAlignment="1">
      <alignment horizontal="right"/>
    </xf>
    <xf numFmtId="10" fontId="11" fillId="0" borderId="10" xfId="0" applyNumberFormat="1" applyFont="1" applyBorder="1" applyAlignment="1">
      <alignment horizontal="right"/>
    </xf>
    <xf numFmtId="3" fontId="11" fillId="2" borderId="11" xfId="0" applyNumberFormat="1" applyFont="1" applyFill="1" applyBorder="1" applyAlignment="1">
      <alignment horizontal="right"/>
    </xf>
    <xf numFmtId="164" fontId="11" fillId="2" borderId="8" xfId="0" applyNumberFormat="1" applyFont="1" applyFill="1" applyBorder="1" applyAlignment="1">
      <alignment horizontal="right"/>
    </xf>
    <xf numFmtId="164" fontId="11" fillId="2" borderId="5" xfId="0" applyNumberFormat="1" applyFont="1" applyFill="1" applyBorder="1" applyAlignment="1">
      <alignment horizontal="right"/>
    </xf>
    <xf numFmtId="10" fontId="11" fillId="2" borderId="9" xfId="0" applyNumberFormat="1" applyFont="1" applyFill="1" applyBorder="1" applyAlignment="1">
      <alignment horizontal="right"/>
    </xf>
    <xf numFmtId="164" fontId="11" fillId="2" borderId="12" xfId="0" applyNumberFormat="1" applyFont="1" applyFill="1" applyBorder="1" applyAlignment="1">
      <alignment horizontal="right"/>
    </xf>
    <xf numFmtId="10" fontId="11" fillId="2" borderId="10" xfId="0" applyNumberFormat="1" applyFont="1" applyFill="1" applyBorder="1" applyAlignment="1">
      <alignment horizontal="right"/>
    </xf>
    <xf numFmtId="3" fontId="11" fillId="3" borderId="11" xfId="0" applyNumberFormat="1" applyFont="1" applyFill="1" applyBorder="1" applyAlignment="1">
      <alignment horizontal="right"/>
    </xf>
    <xf numFmtId="164" fontId="11" fillId="3" borderId="8" xfId="0" applyNumberFormat="1" applyFont="1" applyFill="1" applyBorder="1" applyAlignment="1">
      <alignment horizontal="right"/>
    </xf>
    <xf numFmtId="164" fontId="11" fillId="3" borderId="5" xfId="0" applyNumberFormat="1" applyFont="1" applyFill="1" applyBorder="1" applyAlignment="1">
      <alignment horizontal="right"/>
    </xf>
    <xf numFmtId="10" fontId="11" fillId="3" borderId="9" xfId="0" applyNumberFormat="1" applyFont="1" applyFill="1" applyBorder="1" applyAlignment="1">
      <alignment horizontal="right"/>
    </xf>
    <xf numFmtId="164" fontId="11" fillId="3" borderId="12" xfId="0" applyNumberFormat="1" applyFont="1" applyFill="1" applyBorder="1" applyAlignment="1">
      <alignment horizontal="right"/>
    </xf>
    <xf numFmtId="10" fontId="11" fillId="3" borderId="10" xfId="0" applyNumberFormat="1" applyFont="1" applyFill="1" applyBorder="1" applyAlignment="1">
      <alignment horizontal="right"/>
    </xf>
    <xf numFmtId="3" fontId="11" fillId="4" borderId="11" xfId="0" applyNumberFormat="1" applyFont="1" applyFill="1" applyBorder="1" applyAlignment="1">
      <alignment horizontal="right"/>
    </xf>
    <xf numFmtId="164" fontId="11" fillId="4" borderId="8" xfId="0" applyNumberFormat="1" applyFont="1" applyFill="1" applyBorder="1" applyAlignment="1">
      <alignment horizontal="right"/>
    </xf>
    <xf numFmtId="164" fontId="11" fillId="4" borderId="5" xfId="0" applyNumberFormat="1" applyFont="1" applyFill="1" applyBorder="1" applyAlignment="1">
      <alignment horizontal="right"/>
    </xf>
    <xf numFmtId="10" fontId="11" fillId="4" borderId="9" xfId="0" applyNumberFormat="1" applyFont="1" applyFill="1" applyBorder="1" applyAlignment="1">
      <alignment horizontal="right"/>
    </xf>
    <xf numFmtId="164" fontId="11" fillId="4" borderId="12" xfId="0" applyNumberFormat="1" applyFont="1" applyFill="1" applyBorder="1" applyAlignment="1">
      <alignment horizontal="right"/>
    </xf>
    <xf numFmtId="10" fontId="11" fillId="4" borderId="10" xfId="0" applyNumberFormat="1" applyFont="1" applyFill="1" applyBorder="1" applyAlignment="1">
      <alignment horizontal="right"/>
    </xf>
    <xf numFmtId="0" fontId="0" fillId="3" borderId="4" xfId="0" applyFill="1" applyBorder="1"/>
    <xf numFmtId="0" fontId="15" fillId="3" borderId="4" xfId="0" applyFont="1" applyFill="1" applyBorder="1" applyAlignment="1">
      <alignment horizontal="center"/>
    </xf>
    <xf numFmtId="0" fontId="0" fillId="3" borderId="2" xfId="0" applyFill="1" applyBorder="1"/>
    <xf numFmtId="0" fontId="15" fillId="3" borderId="2" xfId="0" applyFont="1" applyFill="1" applyBorder="1" applyAlignment="1">
      <alignment horizontal="center"/>
    </xf>
    <xf numFmtId="3" fontId="11" fillId="3" borderId="2" xfId="0" applyNumberFormat="1" applyFont="1" applyFill="1" applyBorder="1" applyAlignment="1">
      <alignment horizontal="right"/>
    </xf>
    <xf numFmtId="164" fontId="11" fillId="3" borderId="2" xfId="0" applyNumberFormat="1" applyFont="1" applyFill="1" applyBorder="1" applyAlignment="1">
      <alignment horizontal="right"/>
    </xf>
    <xf numFmtId="0" fontId="0" fillId="3" borderId="3" xfId="0" applyFill="1" applyBorder="1"/>
    <xf numFmtId="0" fontId="15" fillId="3" borderId="3" xfId="0" applyFont="1" applyFill="1" applyBorder="1" applyAlignment="1">
      <alignment horizontal="center"/>
    </xf>
    <xf numFmtId="164" fontId="11" fillId="3" borderId="3" xfId="0" applyNumberFormat="1" applyFont="1" applyFill="1" applyBorder="1" applyAlignment="1">
      <alignment horizontal="right"/>
    </xf>
    <xf numFmtId="0" fontId="0" fillId="2" borderId="4" xfId="0" applyFill="1" applyBorder="1"/>
    <xf numFmtId="0" fontId="15" fillId="2" borderId="4" xfId="0" applyFont="1" applyFill="1" applyBorder="1" applyAlignment="1">
      <alignment horizontal="center"/>
    </xf>
    <xf numFmtId="0" fontId="0" fillId="2" borderId="2" xfId="0" applyFill="1" applyBorder="1"/>
    <xf numFmtId="0" fontId="15" fillId="2" borderId="2" xfId="0" applyFont="1" applyFill="1" applyBorder="1" applyAlignment="1">
      <alignment horizontal="center"/>
    </xf>
    <xf numFmtId="3" fontId="11" fillId="2" borderId="2" xfId="0" applyNumberFormat="1" applyFont="1" applyFill="1" applyBorder="1" applyAlignment="1">
      <alignment horizontal="right"/>
    </xf>
    <xf numFmtId="164" fontId="11" fillId="2" borderId="2" xfId="0" applyNumberFormat="1" applyFont="1" applyFill="1" applyBorder="1" applyAlignment="1">
      <alignment horizontal="right"/>
    </xf>
    <xf numFmtId="0" fontId="15" fillId="2" borderId="3" xfId="0" applyFont="1" applyFill="1" applyBorder="1" applyAlignment="1">
      <alignment horizontal="center"/>
    </xf>
    <xf numFmtId="164" fontId="11" fillId="2" borderId="3" xfId="0" applyNumberFormat="1" applyFont="1" applyFill="1" applyBorder="1" applyAlignment="1">
      <alignment horizontal="right"/>
    </xf>
    <xf numFmtId="0" fontId="0" fillId="4" borderId="4" xfId="0" applyFill="1" applyBorder="1"/>
    <xf numFmtId="0" fontId="15" fillId="4" borderId="4" xfId="0" applyFont="1" applyFill="1" applyBorder="1" applyAlignment="1">
      <alignment horizontal="center"/>
    </xf>
    <xf numFmtId="0" fontId="0" fillId="4" borderId="2" xfId="0" applyFill="1" applyBorder="1"/>
    <xf numFmtId="0" fontId="15" fillId="4" borderId="2" xfId="0" applyFont="1" applyFill="1" applyBorder="1" applyAlignment="1">
      <alignment horizontal="center"/>
    </xf>
    <xf numFmtId="3" fontId="11" fillId="4" borderId="2" xfId="0" applyNumberFormat="1" applyFont="1" applyFill="1" applyBorder="1" applyAlignment="1">
      <alignment horizontal="right"/>
    </xf>
    <xf numFmtId="164" fontId="11" fillId="4" borderId="2" xfId="0" applyNumberFormat="1" applyFont="1" applyFill="1" applyBorder="1" applyAlignment="1">
      <alignment horizontal="right"/>
    </xf>
    <xf numFmtId="0" fontId="0" fillId="4" borderId="3" xfId="0" applyFill="1" applyBorder="1"/>
    <xf numFmtId="0" fontId="15" fillId="4" borderId="3" xfId="0" applyFont="1" applyFill="1" applyBorder="1" applyAlignment="1">
      <alignment horizontal="center"/>
    </xf>
    <xf numFmtId="164" fontId="11" fillId="4" borderId="3" xfId="0" applyNumberFormat="1" applyFont="1" applyFill="1" applyBorder="1" applyAlignment="1">
      <alignment horizontal="right"/>
    </xf>
    <xf numFmtId="3" fontId="12" fillId="3" borderId="4" xfId="0" applyNumberFormat="1" applyFont="1" applyFill="1" applyBorder="1"/>
    <xf numFmtId="3" fontId="11" fillId="2" borderId="4" xfId="0" applyNumberFormat="1" applyFont="1" applyFill="1" applyBorder="1" applyAlignment="1">
      <alignment horizontal="right"/>
    </xf>
    <xf numFmtId="3" fontId="11" fillId="4" borderId="4" xfId="0" applyNumberFormat="1" applyFont="1" applyFill="1" applyBorder="1" applyAlignment="1">
      <alignment horizontal="right"/>
    </xf>
    <xf numFmtId="3" fontId="11" fillId="3" borderId="5" xfId="0" applyNumberFormat="1" applyFont="1" applyFill="1" applyBorder="1" applyAlignment="1">
      <alignment horizontal="right"/>
    </xf>
    <xf numFmtId="3" fontId="11" fillId="2" borderId="5" xfId="0" applyNumberFormat="1" applyFont="1" applyFill="1" applyBorder="1" applyAlignment="1">
      <alignment horizontal="right"/>
    </xf>
    <xf numFmtId="3" fontId="11" fillId="4" borderId="5" xfId="0" applyNumberFormat="1" applyFont="1" applyFill="1" applyBorder="1" applyAlignment="1">
      <alignment horizontal="right"/>
    </xf>
    <xf numFmtId="0" fontId="0" fillId="0" borderId="4" xfId="0" applyBorder="1" applyAlignment="1">
      <alignment vertical="center" wrapText="1"/>
    </xf>
    <xf numFmtId="3" fontId="10" fillId="0" borderId="2" xfId="0" applyNumberFormat="1" applyFont="1" applyBorder="1" applyAlignment="1">
      <alignment vertical="center" wrapText="1"/>
    </xf>
    <xf numFmtId="3" fontId="10" fillId="0" borderId="3" xfId="0" applyNumberFormat="1" applyFont="1" applyBorder="1" applyAlignment="1">
      <alignment vertical="center" wrapText="1"/>
    </xf>
    <xf numFmtId="4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left"/>
    </xf>
    <xf numFmtId="164" fontId="10" fillId="0" borderId="2" xfId="0" applyNumberFormat="1" applyFont="1" applyBorder="1" applyAlignment="1">
      <alignment horizontal="left"/>
    </xf>
    <xf numFmtId="1" fontId="12" fillId="0" borderId="8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/>
    </xf>
    <xf numFmtId="1" fontId="12" fillId="0" borderId="9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164" fontId="12" fillId="0" borderId="12" xfId="0" applyNumberFormat="1" applyFont="1" applyBorder="1" applyAlignment="1">
      <alignment horizontal="right"/>
    </xf>
    <xf numFmtId="164" fontId="12" fillId="0" borderId="5" xfId="0" applyNumberFormat="1" applyFont="1" applyBorder="1" applyAlignment="1">
      <alignment horizontal="right"/>
    </xf>
    <xf numFmtId="3" fontId="12" fillId="0" borderId="5" xfId="0" applyNumberFormat="1" applyFont="1" applyBorder="1" applyAlignment="1">
      <alignment horizontal="right"/>
    </xf>
    <xf numFmtId="1" fontId="12" fillId="0" borderId="11" xfId="0" applyNumberFormat="1" applyFont="1" applyBorder="1" applyAlignment="1">
      <alignment horizontal="right"/>
    </xf>
    <xf numFmtId="164" fontId="10" fillId="0" borderId="3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right"/>
    </xf>
    <xf numFmtId="0" fontId="10" fillId="0" borderId="0" xfId="0" applyFont="1"/>
    <xf numFmtId="164" fontId="14" fillId="2" borderId="5" xfId="0" applyNumberFormat="1" applyFont="1" applyFill="1" applyBorder="1" applyAlignment="1">
      <alignment horizontal="right"/>
    </xf>
    <xf numFmtId="164" fontId="14" fillId="4" borderId="5" xfId="0" applyNumberFormat="1" applyFont="1" applyFill="1" applyBorder="1" applyAlignment="1">
      <alignment horizontal="right"/>
    </xf>
    <xf numFmtId="3" fontId="14" fillId="3" borderId="5" xfId="0" applyNumberFormat="1" applyFont="1" applyFill="1" applyBorder="1" applyAlignment="1">
      <alignment horizontal="right"/>
    </xf>
    <xf numFmtId="3" fontId="14" fillId="4" borderId="5" xfId="0" applyNumberFormat="1" applyFont="1" applyFill="1" applyBorder="1" applyAlignment="1">
      <alignment horizontal="right"/>
    </xf>
    <xf numFmtId="3" fontId="9" fillId="3" borderId="5" xfId="0" applyNumberFormat="1" applyFont="1" applyFill="1" applyBorder="1" applyAlignment="1">
      <alignment horizontal="right"/>
    </xf>
    <xf numFmtId="3" fontId="14" fillId="3" borderId="2" xfId="0" applyNumberFormat="1" applyFont="1" applyFill="1" applyBorder="1" applyAlignment="1">
      <alignment horizontal="right"/>
    </xf>
    <xf numFmtId="165" fontId="11" fillId="3" borderId="5" xfId="0" applyNumberFormat="1" applyFont="1" applyFill="1" applyBorder="1" applyAlignment="1">
      <alignment horizontal="right"/>
    </xf>
    <xf numFmtId="165" fontId="11" fillId="2" borderId="5" xfId="0" applyNumberFormat="1" applyFont="1" applyFill="1" applyBorder="1" applyAlignment="1">
      <alignment horizontal="right"/>
    </xf>
    <xf numFmtId="165" fontId="11" fillId="4" borderId="5" xfId="0" applyNumberFormat="1" applyFont="1" applyFill="1" applyBorder="1" applyAlignment="1">
      <alignment horizontal="right"/>
    </xf>
    <xf numFmtId="165" fontId="11" fillId="3" borderId="3" xfId="0" applyNumberFormat="1" applyFont="1" applyFill="1" applyBorder="1" applyAlignment="1">
      <alignment horizontal="right"/>
    </xf>
    <xf numFmtId="165" fontId="11" fillId="4" borderId="2" xfId="0" applyNumberFormat="1" applyFont="1" applyFill="1" applyBorder="1" applyAlignment="1">
      <alignment horizontal="right"/>
    </xf>
    <xf numFmtId="165" fontId="14" fillId="3" borderId="5" xfId="0" applyNumberFormat="1" applyFont="1" applyFill="1" applyBorder="1" applyAlignment="1">
      <alignment horizontal="right"/>
    </xf>
    <xf numFmtId="164" fontId="14" fillId="2" borderId="2" xfId="0" applyNumberFormat="1" applyFont="1" applyFill="1" applyBorder="1" applyAlignment="1">
      <alignment horizontal="right"/>
    </xf>
    <xf numFmtId="165" fontId="11" fillId="2" borderId="3" xfId="0" applyNumberFormat="1" applyFont="1" applyFill="1" applyBorder="1" applyAlignment="1">
      <alignment horizontal="right"/>
    </xf>
    <xf numFmtId="165" fontId="14" fillId="2" borderId="3" xfId="0" applyNumberFormat="1" applyFont="1" applyFill="1" applyBorder="1" applyAlignment="1">
      <alignment horizontal="right"/>
    </xf>
    <xf numFmtId="165" fontId="14" fillId="2" borderId="5" xfId="0" applyNumberFormat="1" applyFont="1" applyFill="1" applyBorder="1" applyAlignment="1">
      <alignment horizontal="right"/>
    </xf>
    <xf numFmtId="165" fontId="14" fillId="4" borderId="5" xfId="0" applyNumberFormat="1" applyFont="1" applyFill="1" applyBorder="1" applyAlignment="1">
      <alignment horizontal="right"/>
    </xf>
    <xf numFmtId="165" fontId="14" fillId="4" borderId="12" xfId="0" applyNumberFormat="1" applyFont="1" applyFill="1" applyBorder="1" applyAlignment="1">
      <alignment horizontal="right"/>
    </xf>
    <xf numFmtId="165" fontId="14" fillId="4" borderId="2" xfId="0" applyNumberFormat="1" applyFont="1" applyFill="1" applyBorder="1" applyAlignment="1">
      <alignment horizontal="right"/>
    </xf>
    <xf numFmtId="165" fontId="14" fillId="4" borderId="3" xfId="0" applyNumberFormat="1" applyFont="1" applyFill="1" applyBorder="1" applyAlignment="1">
      <alignment horizontal="right"/>
    </xf>
    <xf numFmtId="3" fontId="14" fillId="4" borderId="2" xfId="0" applyNumberFormat="1" applyFont="1" applyFill="1" applyBorder="1" applyAlignment="1">
      <alignment horizontal="right"/>
    </xf>
    <xf numFmtId="164" fontId="14" fillId="4" borderId="2" xfId="0" applyNumberFormat="1" applyFont="1" applyFill="1" applyBorder="1" applyAlignment="1">
      <alignment horizontal="right"/>
    </xf>
    <xf numFmtId="3" fontId="9" fillId="3" borderId="4" xfId="0" applyNumberFormat="1" applyFont="1" applyFill="1" applyBorder="1"/>
    <xf numFmtId="3" fontId="9" fillId="3" borderId="2" xfId="0" applyNumberFormat="1" applyFont="1" applyFill="1" applyBorder="1" applyAlignment="1">
      <alignment horizontal="right"/>
    </xf>
    <xf numFmtId="164" fontId="9" fillId="3" borderId="5" xfId="0" applyNumberFormat="1" applyFont="1" applyFill="1" applyBorder="1" applyAlignment="1">
      <alignment horizontal="right"/>
    </xf>
    <xf numFmtId="164" fontId="9" fillId="3" borderId="2" xfId="0" applyNumberFormat="1" applyFont="1" applyFill="1" applyBorder="1" applyAlignment="1">
      <alignment horizontal="right"/>
    </xf>
    <xf numFmtId="164" fontId="9" fillId="3" borderId="3" xfId="0" applyNumberFormat="1" applyFont="1" applyFill="1" applyBorder="1" applyAlignment="1">
      <alignment horizontal="right"/>
    </xf>
    <xf numFmtId="165" fontId="9" fillId="3" borderId="5" xfId="0" applyNumberFormat="1" applyFont="1" applyFill="1" applyBorder="1" applyAlignment="1">
      <alignment horizontal="right"/>
    </xf>
    <xf numFmtId="165" fontId="9" fillId="3" borderId="3" xfId="0" applyNumberFormat="1" applyFont="1" applyFill="1" applyBorder="1" applyAlignment="1">
      <alignment horizontal="right"/>
    </xf>
    <xf numFmtId="3" fontId="9" fillId="2" borderId="4" xfId="0" applyNumberFormat="1" applyFont="1" applyFill="1" applyBorder="1" applyAlignment="1">
      <alignment horizontal="right"/>
    </xf>
    <xf numFmtId="3" fontId="9" fillId="2" borderId="5" xfId="0" applyNumberFormat="1" applyFont="1" applyFill="1" applyBorder="1" applyAlignment="1">
      <alignment horizontal="right"/>
    </xf>
    <xf numFmtId="3" fontId="9" fillId="2" borderId="2" xfId="0" applyNumberFormat="1" applyFont="1" applyFill="1" applyBorder="1" applyAlignment="1">
      <alignment horizontal="right"/>
    </xf>
    <xf numFmtId="164" fontId="9" fillId="2" borderId="5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/>
    </xf>
    <xf numFmtId="164" fontId="9" fillId="2" borderId="3" xfId="0" applyNumberFormat="1" applyFont="1" applyFill="1" applyBorder="1" applyAlignment="1">
      <alignment horizontal="right"/>
    </xf>
    <xf numFmtId="165" fontId="9" fillId="2" borderId="5" xfId="0" applyNumberFormat="1" applyFont="1" applyFill="1" applyBorder="1" applyAlignment="1">
      <alignment horizontal="right"/>
    </xf>
    <xf numFmtId="165" fontId="9" fillId="2" borderId="3" xfId="0" applyNumberFormat="1" applyFont="1" applyFill="1" applyBorder="1" applyAlignment="1">
      <alignment horizontal="right"/>
    </xf>
    <xf numFmtId="3" fontId="9" fillId="4" borderId="4" xfId="0" applyNumberFormat="1" applyFont="1" applyFill="1" applyBorder="1" applyAlignment="1">
      <alignment horizontal="right"/>
    </xf>
    <xf numFmtId="3" fontId="9" fillId="4" borderId="5" xfId="0" applyNumberFormat="1" applyFont="1" applyFill="1" applyBorder="1" applyAlignment="1">
      <alignment horizontal="right"/>
    </xf>
    <xf numFmtId="3" fontId="9" fillId="4" borderId="2" xfId="0" applyNumberFormat="1" applyFont="1" applyFill="1" applyBorder="1" applyAlignment="1">
      <alignment horizontal="right"/>
    </xf>
    <xf numFmtId="164" fontId="9" fillId="4" borderId="5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right"/>
    </xf>
    <xf numFmtId="164" fontId="9" fillId="4" borderId="3" xfId="0" applyNumberFormat="1" applyFont="1" applyFill="1" applyBorder="1" applyAlignment="1">
      <alignment horizontal="right"/>
    </xf>
    <xf numFmtId="165" fontId="9" fillId="4" borderId="5" xfId="0" applyNumberFormat="1" applyFont="1" applyFill="1" applyBorder="1" applyAlignment="1">
      <alignment horizontal="right"/>
    </xf>
    <xf numFmtId="165" fontId="9" fillId="4" borderId="2" xfId="0" applyNumberFormat="1" applyFont="1" applyFill="1" applyBorder="1" applyAlignment="1">
      <alignment horizontal="right"/>
    </xf>
    <xf numFmtId="165" fontId="9" fillId="4" borderId="12" xfId="0" applyNumberFormat="1" applyFont="1" applyFill="1" applyBorder="1" applyAlignment="1">
      <alignment horizontal="right"/>
    </xf>
    <xf numFmtId="165" fontId="9" fillId="4" borderId="3" xfId="0" applyNumberFormat="1" applyFont="1" applyFill="1" applyBorder="1" applyAlignment="1">
      <alignment horizontal="right"/>
    </xf>
    <xf numFmtId="3" fontId="8" fillId="3" borderId="5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165" fontId="4" fillId="4" borderId="3" xfId="0" applyNumberFormat="1" applyFont="1" applyFill="1" applyBorder="1" applyAlignment="1">
      <alignment horizontal="right"/>
    </xf>
    <xf numFmtId="164" fontId="4" fillId="4" borderId="2" xfId="0" applyNumberFormat="1" applyFont="1" applyFill="1" applyBorder="1" applyAlignment="1">
      <alignment horizontal="right"/>
    </xf>
    <xf numFmtId="165" fontId="4" fillId="4" borderId="5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5" fontId="3" fillId="4" borderId="12" xfId="0" applyNumberFormat="1" applyFont="1" applyFill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0" fontId="0" fillId="0" borderId="5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164" fontId="2" fillId="3" borderId="5" xfId="0" applyNumberFormat="1" applyFont="1" applyFill="1" applyBorder="1" applyAlignment="1">
      <alignment horizontal="right"/>
    </xf>
    <xf numFmtId="165" fontId="2" fillId="3" borderId="5" xfId="0" applyNumberFormat="1" applyFont="1" applyFill="1" applyBorder="1" applyAlignment="1">
      <alignment horizontal="right"/>
    </xf>
    <xf numFmtId="3" fontId="2" fillId="3" borderId="4" xfId="0" applyNumberFormat="1" applyFont="1" applyFill="1" applyBorder="1"/>
    <xf numFmtId="3" fontId="2" fillId="2" borderId="4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165" fontId="2" fillId="2" borderId="5" xfId="0" applyNumberFormat="1" applyFont="1" applyFill="1" applyBorder="1" applyAlignment="1">
      <alignment horizontal="right"/>
    </xf>
    <xf numFmtId="3" fontId="2" fillId="4" borderId="4" xfId="0" applyNumberFormat="1" applyFont="1" applyFill="1" applyBorder="1" applyAlignment="1">
      <alignment horizontal="right"/>
    </xf>
    <xf numFmtId="164" fontId="2" fillId="4" borderId="5" xfId="0" applyNumberFormat="1" applyFont="1" applyFill="1" applyBorder="1" applyAlignment="1">
      <alignment horizontal="right"/>
    </xf>
    <xf numFmtId="165" fontId="2" fillId="4" borderId="5" xfId="0" applyNumberFormat="1" applyFont="1" applyFill="1" applyBorder="1" applyAlignment="1">
      <alignment horizontal="right"/>
    </xf>
    <xf numFmtId="165" fontId="2" fillId="4" borderId="12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3" fontId="2" fillId="4" borderId="5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65" fontId="2" fillId="4" borderId="3" xfId="0" applyNumberFormat="1" applyFont="1" applyFill="1" applyBorder="1" applyAlignment="1">
      <alignment horizontal="right"/>
    </xf>
    <xf numFmtId="3" fontId="2" fillId="2" borderId="5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0" fontId="10" fillId="3" borderId="0" xfId="0" applyFont="1" applyFill="1"/>
    <xf numFmtId="0" fontId="15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11" xfId="0" applyFont="1" applyBorder="1"/>
    <xf numFmtId="0" fontId="2" fillId="0" borderId="8" xfId="0" applyFont="1" applyBorder="1"/>
    <xf numFmtId="4" fontId="2" fillId="0" borderId="6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0" fontId="2" fillId="0" borderId="5" xfId="0" applyFont="1" applyBorder="1"/>
    <xf numFmtId="0" fontId="2" fillId="0" borderId="9" xfId="0" applyFont="1" applyBorder="1"/>
    <xf numFmtId="1" fontId="2" fillId="0" borderId="6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2" xfId="0" applyFont="1" applyBorder="1"/>
    <xf numFmtId="0" fontId="2" fillId="0" borderId="10" xfId="0" applyFont="1" applyBorder="1"/>
    <xf numFmtId="0" fontId="2" fillId="3" borderId="4" xfId="0" applyFont="1" applyFill="1" applyBorder="1"/>
    <xf numFmtId="0" fontId="2" fillId="3" borderId="2" xfId="0" applyFont="1" applyFill="1" applyBorder="1"/>
    <xf numFmtId="3" fontId="2" fillId="0" borderId="0" xfId="0" applyNumberFormat="1" applyFont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3" borderId="3" xfId="0" applyNumberFormat="1" applyFont="1" applyFill="1" applyBorder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0" fontId="2" fillId="2" borderId="4" xfId="0" applyFont="1" applyFill="1" applyBorder="1"/>
    <xf numFmtId="0" fontId="2" fillId="2" borderId="2" xfId="0" applyFont="1" applyFill="1" applyBorder="1"/>
    <xf numFmtId="164" fontId="2" fillId="2" borderId="3" xfId="0" applyNumberFormat="1" applyFont="1" applyFill="1" applyBorder="1" applyAlignment="1">
      <alignment horizontal="right"/>
    </xf>
    <xf numFmtId="0" fontId="2" fillId="4" borderId="4" xfId="0" applyFont="1" applyFill="1" applyBorder="1"/>
    <xf numFmtId="0" fontId="2" fillId="4" borderId="2" xfId="0" applyFont="1" applyFill="1" applyBorder="1"/>
    <xf numFmtId="164" fontId="2" fillId="4" borderId="3" xfId="0" applyNumberFormat="1" applyFont="1" applyFill="1" applyBorder="1" applyAlignment="1">
      <alignment horizontal="right"/>
    </xf>
    <xf numFmtId="0" fontId="2" fillId="4" borderId="3" xfId="0" applyFont="1" applyFill="1" applyBorder="1"/>
    <xf numFmtId="3" fontId="1" fillId="0" borderId="11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0" fillId="3" borderId="0" xfId="0" applyFill="1"/>
    <xf numFmtId="4" fontId="0" fillId="3" borderId="0" xfId="0" applyNumberFormat="1" applyFill="1"/>
    <xf numFmtId="4" fontId="0" fillId="0" borderId="0" xfId="0" applyNumberFormat="1"/>
    <xf numFmtId="164" fontId="0" fillId="3" borderId="0" xfId="0" applyNumberFormat="1" applyFill="1"/>
    <xf numFmtId="164" fontId="0" fillId="0" borderId="0" xfId="0" applyNumberFormat="1"/>
    <xf numFmtId="0" fontId="19" fillId="0" borderId="0" xfId="0" applyFont="1"/>
    <xf numFmtId="4" fontId="19" fillId="0" borderId="0" xfId="0" applyNumberFormat="1" applyFont="1"/>
    <xf numFmtId="2" fontId="0" fillId="3" borderId="0" xfId="0" applyNumberFormat="1" applyFill="1"/>
    <xf numFmtId="3" fontId="0" fillId="0" borderId="0" xfId="0" applyNumberFormat="1"/>
    <xf numFmtId="167" fontId="0" fillId="0" borderId="0" xfId="0" applyNumberFormat="1"/>
    <xf numFmtId="3" fontId="11" fillId="0" borderId="4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4" fontId="12" fillId="0" borderId="6" xfId="0" applyNumberFormat="1" applyFont="1" applyBorder="1" applyAlignment="1">
      <alignment horizontal="center"/>
    </xf>
    <xf numFmtId="4" fontId="12" fillId="0" borderId="7" xfId="0" applyNumberFormat="1" applyFont="1" applyBorder="1" applyAlignment="1">
      <alignment horizontal="center"/>
    </xf>
    <xf numFmtId="3" fontId="10" fillId="2" borderId="4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3" fontId="10" fillId="4" borderId="3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1" fontId="10" fillId="0" borderId="7" xfId="0" applyNumberFormat="1" applyFont="1" applyBorder="1" applyAlignment="1">
      <alignment horizontal="center" wrapText="1"/>
    </xf>
    <xf numFmtId="1" fontId="10" fillId="0" borderId="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3" fontId="10" fillId="4" borderId="8" xfId="0" applyNumberFormat="1" applyFont="1" applyFill="1" applyBorder="1" applyAlignment="1">
      <alignment horizontal="center" vertical="center" wrapText="1"/>
    </xf>
    <xf numFmtId="3" fontId="10" fillId="4" borderId="9" xfId="0" applyNumberFormat="1" applyFont="1" applyFill="1" applyBorder="1" applyAlignment="1">
      <alignment horizontal="center" vertical="center" wrapText="1"/>
    </xf>
    <xf numFmtId="3" fontId="10" fillId="4" borderId="10" xfId="0" applyNumberFormat="1" applyFont="1" applyFill="1" applyBorder="1" applyAlignment="1">
      <alignment horizontal="center" vertical="center" wrapText="1"/>
    </xf>
    <xf numFmtId="3" fontId="9" fillId="4" borderId="8" xfId="0" applyNumberFormat="1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wrapText="1"/>
    </xf>
    <xf numFmtId="3" fontId="7" fillId="4" borderId="8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166" fontId="12" fillId="0" borderId="6" xfId="0" applyNumberFormat="1" applyFont="1" applyBorder="1" applyAlignment="1">
      <alignment horizontal="center"/>
    </xf>
    <xf numFmtId="166" fontId="12" fillId="0" borderId="7" xfId="0" applyNumberFormat="1" applyFont="1" applyBorder="1" applyAlignment="1">
      <alignment horizontal="center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4" borderId="8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12/128/4/2048/0.10/4 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Graph1_data!$C$3:$C$146</c:f>
              <c:numCache>
                <c:formatCode>#,##0</c:formatCode>
                <c:ptCount val="144"/>
                <c:pt idx="0">
                  <c:v>5</c:v>
                </c:pt>
                <c:pt idx="1">
                  <c:v>297</c:v>
                </c:pt>
                <c:pt idx="2">
                  <c:v>590</c:v>
                </c:pt>
                <c:pt idx="3">
                  <c:v>880</c:v>
                </c:pt>
                <c:pt idx="4">
                  <c:v>1170</c:v>
                </c:pt>
                <c:pt idx="5">
                  <c:v>1460</c:v>
                </c:pt>
                <c:pt idx="6">
                  <c:v>1750</c:v>
                </c:pt>
                <c:pt idx="7">
                  <c:v>2040</c:v>
                </c:pt>
                <c:pt idx="8">
                  <c:v>2331</c:v>
                </c:pt>
                <c:pt idx="9">
                  <c:v>2621</c:v>
                </c:pt>
                <c:pt idx="10">
                  <c:v>2911</c:v>
                </c:pt>
                <c:pt idx="11">
                  <c:v>3201</c:v>
                </c:pt>
                <c:pt idx="12">
                  <c:v>3491</c:v>
                </c:pt>
                <c:pt idx="13">
                  <c:v>3781</c:v>
                </c:pt>
                <c:pt idx="14">
                  <c:v>4071</c:v>
                </c:pt>
                <c:pt idx="15">
                  <c:v>4361</c:v>
                </c:pt>
                <c:pt idx="16">
                  <c:v>4651</c:v>
                </c:pt>
                <c:pt idx="17">
                  <c:v>4941</c:v>
                </c:pt>
                <c:pt idx="18">
                  <c:v>5231</c:v>
                </c:pt>
                <c:pt idx="19">
                  <c:v>5521</c:v>
                </c:pt>
                <c:pt idx="20">
                  <c:v>5812</c:v>
                </c:pt>
                <c:pt idx="21">
                  <c:v>6102</c:v>
                </c:pt>
                <c:pt idx="22">
                  <c:v>6392</c:v>
                </c:pt>
                <c:pt idx="23">
                  <c:v>6682</c:v>
                </c:pt>
                <c:pt idx="24">
                  <c:v>6972</c:v>
                </c:pt>
                <c:pt idx="25">
                  <c:v>7262</c:v>
                </c:pt>
                <c:pt idx="26">
                  <c:v>7552</c:v>
                </c:pt>
                <c:pt idx="27">
                  <c:v>7842</c:v>
                </c:pt>
                <c:pt idx="28">
                  <c:v>8132</c:v>
                </c:pt>
                <c:pt idx="29">
                  <c:v>8422</c:v>
                </c:pt>
                <c:pt idx="30">
                  <c:v>8712</c:v>
                </c:pt>
                <c:pt idx="31">
                  <c:v>9002</c:v>
                </c:pt>
                <c:pt idx="32">
                  <c:v>9292</c:v>
                </c:pt>
                <c:pt idx="33">
                  <c:v>9583</c:v>
                </c:pt>
                <c:pt idx="34">
                  <c:v>9873</c:v>
                </c:pt>
                <c:pt idx="35">
                  <c:v>10163</c:v>
                </c:pt>
                <c:pt idx="36">
                  <c:v>10453</c:v>
                </c:pt>
                <c:pt idx="37">
                  <c:v>10743</c:v>
                </c:pt>
                <c:pt idx="38">
                  <c:v>11033</c:v>
                </c:pt>
                <c:pt idx="39">
                  <c:v>11323</c:v>
                </c:pt>
                <c:pt idx="40">
                  <c:v>11613</c:v>
                </c:pt>
                <c:pt idx="41">
                  <c:v>11903</c:v>
                </c:pt>
                <c:pt idx="42">
                  <c:v>12193</c:v>
                </c:pt>
                <c:pt idx="43">
                  <c:v>12483</c:v>
                </c:pt>
                <c:pt idx="44">
                  <c:v>12773</c:v>
                </c:pt>
                <c:pt idx="45">
                  <c:v>13064</c:v>
                </c:pt>
                <c:pt idx="46">
                  <c:v>13354</c:v>
                </c:pt>
                <c:pt idx="47">
                  <c:v>13644</c:v>
                </c:pt>
                <c:pt idx="48">
                  <c:v>13934</c:v>
                </c:pt>
                <c:pt idx="49">
                  <c:v>14232</c:v>
                </c:pt>
                <c:pt idx="50">
                  <c:v>14526</c:v>
                </c:pt>
                <c:pt idx="51">
                  <c:v>14824</c:v>
                </c:pt>
                <c:pt idx="52">
                  <c:v>15124</c:v>
                </c:pt>
                <c:pt idx="53">
                  <c:v>15423</c:v>
                </c:pt>
                <c:pt idx="54">
                  <c:v>15729</c:v>
                </c:pt>
                <c:pt idx="55">
                  <c:v>16039</c:v>
                </c:pt>
                <c:pt idx="56">
                  <c:v>16344</c:v>
                </c:pt>
                <c:pt idx="57">
                  <c:v>16644</c:v>
                </c:pt>
                <c:pt idx="58">
                  <c:v>16937</c:v>
                </c:pt>
                <c:pt idx="59">
                  <c:v>17230</c:v>
                </c:pt>
                <c:pt idx="60">
                  <c:v>17521</c:v>
                </c:pt>
                <c:pt idx="61">
                  <c:v>17820</c:v>
                </c:pt>
                <c:pt idx="62">
                  <c:v>18122</c:v>
                </c:pt>
                <c:pt idx="63">
                  <c:v>18417</c:v>
                </c:pt>
                <c:pt idx="64">
                  <c:v>18722</c:v>
                </c:pt>
                <c:pt idx="65">
                  <c:v>19030</c:v>
                </c:pt>
                <c:pt idx="66">
                  <c:v>19336</c:v>
                </c:pt>
                <c:pt idx="67">
                  <c:v>19637</c:v>
                </c:pt>
                <c:pt idx="68">
                  <c:v>19934</c:v>
                </c:pt>
                <c:pt idx="69">
                  <c:v>20228</c:v>
                </c:pt>
                <c:pt idx="70">
                  <c:v>20522</c:v>
                </c:pt>
                <c:pt idx="71">
                  <c:v>20822</c:v>
                </c:pt>
                <c:pt idx="72">
                  <c:v>21125</c:v>
                </c:pt>
                <c:pt idx="73">
                  <c:v>21429</c:v>
                </c:pt>
                <c:pt idx="74">
                  <c:v>21733</c:v>
                </c:pt>
                <c:pt idx="75">
                  <c:v>22045</c:v>
                </c:pt>
                <c:pt idx="76">
                  <c:v>22343</c:v>
                </c:pt>
                <c:pt idx="77">
                  <c:v>22647</c:v>
                </c:pt>
                <c:pt idx="78">
                  <c:v>22945</c:v>
                </c:pt>
                <c:pt idx="79">
                  <c:v>23254</c:v>
                </c:pt>
                <c:pt idx="80">
                  <c:v>23559</c:v>
                </c:pt>
                <c:pt idx="81">
                  <c:v>23871</c:v>
                </c:pt>
                <c:pt idx="82">
                  <c:v>24174</c:v>
                </c:pt>
                <c:pt idx="83">
                  <c:v>24467</c:v>
                </c:pt>
                <c:pt idx="84">
                  <c:v>24759</c:v>
                </c:pt>
                <c:pt idx="85">
                  <c:v>25049</c:v>
                </c:pt>
                <c:pt idx="86">
                  <c:v>25339</c:v>
                </c:pt>
                <c:pt idx="87">
                  <c:v>25629</c:v>
                </c:pt>
                <c:pt idx="88">
                  <c:v>25919</c:v>
                </c:pt>
                <c:pt idx="89">
                  <c:v>26209</c:v>
                </c:pt>
                <c:pt idx="90">
                  <c:v>26499</c:v>
                </c:pt>
                <c:pt idx="91">
                  <c:v>26790</c:v>
                </c:pt>
                <c:pt idx="92">
                  <c:v>27080</c:v>
                </c:pt>
                <c:pt idx="93">
                  <c:v>27370</c:v>
                </c:pt>
                <c:pt idx="94">
                  <c:v>27660</c:v>
                </c:pt>
                <c:pt idx="95">
                  <c:v>27950</c:v>
                </c:pt>
                <c:pt idx="96">
                  <c:v>28240</c:v>
                </c:pt>
                <c:pt idx="97">
                  <c:v>28530</c:v>
                </c:pt>
                <c:pt idx="98">
                  <c:v>28820</c:v>
                </c:pt>
                <c:pt idx="99">
                  <c:v>29110</c:v>
                </c:pt>
                <c:pt idx="100">
                  <c:v>29401</c:v>
                </c:pt>
                <c:pt idx="101">
                  <c:v>29691</c:v>
                </c:pt>
                <c:pt idx="102">
                  <c:v>29989</c:v>
                </c:pt>
                <c:pt idx="103">
                  <c:v>30306</c:v>
                </c:pt>
                <c:pt idx="104">
                  <c:v>30610</c:v>
                </c:pt>
                <c:pt idx="105">
                  <c:v>30909</c:v>
                </c:pt>
                <c:pt idx="106">
                  <c:v>31205</c:v>
                </c:pt>
                <c:pt idx="107">
                  <c:v>31512</c:v>
                </c:pt>
                <c:pt idx="108">
                  <c:v>31816</c:v>
                </c:pt>
                <c:pt idx="109">
                  <c:v>32120</c:v>
                </c:pt>
                <c:pt idx="110">
                  <c:v>32415</c:v>
                </c:pt>
                <c:pt idx="111">
                  <c:v>32708</c:v>
                </c:pt>
                <c:pt idx="112">
                  <c:v>32998</c:v>
                </c:pt>
                <c:pt idx="113">
                  <c:v>33289</c:v>
                </c:pt>
                <c:pt idx="114">
                  <c:v>33579</c:v>
                </c:pt>
                <c:pt idx="115">
                  <c:v>33869</c:v>
                </c:pt>
                <c:pt idx="116">
                  <c:v>34159</c:v>
                </c:pt>
                <c:pt idx="117">
                  <c:v>34451</c:v>
                </c:pt>
                <c:pt idx="118">
                  <c:v>34744</c:v>
                </c:pt>
                <c:pt idx="119">
                  <c:v>35044</c:v>
                </c:pt>
                <c:pt idx="120">
                  <c:v>35338</c:v>
                </c:pt>
                <c:pt idx="121">
                  <c:v>35635</c:v>
                </c:pt>
                <c:pt idx="122">
                  <c:v>35934</c:v>
                </c:pt>
                <c:pt idx="123">
                  <c:v>36252</c:v>
                </c:pt>
                <c:pt idx="124">
                  <c:v>36563</c:v>
                </c:pt>
                <c:pt idx="125">
                  <c:v>36873</c:v>
                </c:pt>
                <c:pt idx="126">
                  <c:v>37172</c:v>
                </c:pt>
                <c:pt idx="127">
                  <c:v>37469</c:v>
                </c:pt>
                <c:pt idx="128">
                  <c:v>37779</c:v>
                </c:pt>
                <c:pt idx="129">
                  <c:v>38087</c:v>
                </c:pt>
                <c:pt idx="130">
                  <c:v>38395</c:v>
                </c:pt>
                <c:pt idx="131">
                  <c:v>38714</c:v>
                </c:pt>
                <c:pt idx="132">
                  <c:v>39019</c:v>
                </c:pt>
                <c:pt idx="133">
                  <c:v>39323</c:v>
                </c:pt>
                <c:pt idx="134">
                  <c:v>39616</c:v>
                </c:pt>
                <c:pt idx="135">
                  <c:v>39923</c:v>
                </c:pt>
                <c:pt idx="136">
                  <c:v>40217</c:v>
                </c:pt>
                <c:pt idx="137">
                  <c:v>40521</c:v>
                </c:pt>
                <c:pt idx="138">
                  <c:v>40819</c:v>
                </c:pt>
                <c:pt idx="139">
                  <c:v>41118</c:v>
                </c:pt>
                <c:pt idx="140">
                  <c:v>41416</c:v>
                </c:pt>
                <c:pt idx="141">
                  <c:v>41716</c:v>
                </c:pt>
                <c:pt idx="142">
                  <c:v>42019</c:v>
                </c:pt>
                <c:pt idx="143">
                  <c:v>42320</c:v>
                </c:pt>
              </c:numCache>
            </c:numRef>
          </c:xVal>
          <c:yVal>
            <c:numRef>
              <c:f>Graph1_data!$D$3:$D$146</c:f>
              <c:numCache>
                <c:formatCode>#\ ##0.0000</c:formatCode>
                <c:ptCount val="144"/>
                <c:pt idx="0">
                  <c:v>4.6763000000000003</c:v>
                </c:pt>
                <c:pt idx="1">
                  <c:v>2.4462000000000002</c:v>
                </c:pt>
                <c:pt idx="2">
                  <c:v>1.9095</c:v>
                </c:pt>
                <c:pt idx="3">
                  <c:v>1.2713000000000001</c:v>
                </c:pt>
                <c:pt idx="4">
                  <c:v>1.0815999999999999</c:v>
                </c:pt>
                <c:pt idx="5">
                  <c:v>1.0036</c:v>
                </c:pt>
                <c:pt idx="6">
                  <c:v>0.94479999999999997</c:v>
                </c:pt>
                <c:pt idx="7">
                  <c:v>0.91849999999999998</c:v>
                </c:pt>
                <c:pt idx="8">
                  <c:v>0.88400000000000001</c:v>
                </c:pt>
                <c:pt idx="9">
                  <c:v>0.86650000000000005</c:v>
                </c:pt>
                <c:pt idx="10">
                  <c:v>0.84709999999999996</c:v>
                </c:pt>
                <c:pt idx="11">
                  <c:v>0.83179999999999998</c:v>
                </c:pt>
                <c:pt idx="12">
                  <c:v>0.81440000000000001</c:v>
                </c:pt>
                <c:pt idx="13">
                  <c:v>0.80389999999999995</c:v>
                </c:pt>
                <c:pt idx="14">
                  <c:v>0.78700000000000003</c:v>
                </c:pt>
                <c:pt idx="15">
                  <c:v>0.78839999999999999</c:v>
                </c:pt>
                <c:pt idx="16">
                  <c:v>0.77749999999999997</c:v>
                </c:pt>
                <c:pt idx="17">
                  <c:v>0.76180000000000003</c:v>
                </c:pt>
                <c:pt idx="18">
                  <c:v>0.75800000000000001</c:v>
                </c:pt>
                <c:pt idx="19">
                  <c:v>0.74729999999999996</c:v>
                </c:pt>
                <c:pt idx="20">
                  <c:v>0.75019999999999998</c:v>
                </c:pt>
                <c:pt idx="21">
                  <c:v>0.74260000000000004</c:v>
                </c:pt>
                <c:pt idx="22">
                  <c:v>0.73740000000000006</c:v>
                </c:pt>
                <c:pt idx="23">
                  <c:v>0.73209999999999997</c:v>
                </c:pt>
                <c:pt idx="24">
                  <c:v>0.73260000000000003</c:v>
                </c:pt>
                <c:pt idx="25">
                  <c:v>0.72460000000000002</c:v>
                </c:pt>
                <c:pt idx="26">
                  <c:v>0.72050000000000003</c:v>
                </c:pt>
                <c:pt idx="27">
                  <c:v>0.71599999999999997</c:v>
                </c:pt>
                <c:pt idx="28">
                  <c:v>0.71250000000000002</c:v>
                </c:pt>
                <c:pt idx="29">
                  <c:v>0.70760000000000001</c:v>
                </c:pt>
                <c:pt idx="30">
                  <c:v>0.70299999999999996</c:v>
                </c:pt>
                <c:pt idx="31">
                  <c:v>0.70199999999999996</c:v>
                </c:pt>
                <c:pt idx="32">
                  <c:v>0.69910000000000005</c:v>
                </c:pt>
                <c:pt idx="33">
                  <c:v>0.70069999999999999</c:v>
                </c:pt>
                <c:pt idx="34">
                  <c:v>0.69369999999999998</c:v>
                </c:pt>
                <c:pt idx="35">
                  <c:v>0.68689999999999996</c:v>
                </c:pt>
                <c:pt idx="36">
                  <c:v>0.69130000000000003</c:v>
                </c:pt>
                <c:pt idx="37">
                  <c:v>0.68769999999999998</c:v>
                </c:pt>
                <c:pt idx="38">
                  <c:v>0.68489999999999995</c:v>
                </c:pt>
                <c:pt idx="39">
                  <c:v>0.68200000000000005</c:v>
                </c:pt>
                <c:pt idx="40">
                  <c:v>0.68179999999999996</c:v>
                </c:pt>
                <c:pt idx="41">
                  <c:v>0.67579999999999996</c:v>
                </c:pt>
                <c:pt idx="42">
                  <c:v>0.67669999999999997</c:v>
                </c:pt>
                <c:pt idx="43">
                  <c:v>0.67820000000000003</c:v>
                </c:pt>
                <c:pt idx="44">
                  <c:v>0.67069999999999996</c:v>
                </c:pt>
                <c:pt idx="45">
                  <c:v>0.67149999999999999</c:v>
                </c:pt>
                <c:pt idx="46">
                  <c:v>0.66930000000000001</c:v>
                </c:pt>
                <c:pt idx="47">
                  <c:v>0.67069999999999996</c:v>
                </c:pt>
                <c:pt idx="48">
                  <c:v>0.66920000000000002</c:v>
                </c:pt>
                <c:pt idx="49">
                  <c:v>0.66669999999999996</c:v>
                </c:pt>
                <c:pt idx="50">
                  <c:v>0.66879999999999995</c:v>
                </c:pt>
                <c:pt idx="51">
                  <c:v>0.65810000000000002</c:v>
                </c:pt>
                <c:pt idx="52">
                  <c:v>0.6663</c:v>
                </c:pt>
                <c:pt idx="53">
                  <c:v>0.66259999999999997</c:v>
                </c:pt>
                <c:pt idx="54">
                  <c:v>0.65839999999999999</c:v>
                </c:pt>
                <c:pt idx="55">
                  <c:v>0.64810000000000001</c:v>
                </c:pt>
                <c:pt idx="56">
                  <c:v>0.65310000000000001</c:v>
                </c:pt>
                <c:pt idx="57">
                  <c:v>0.64980000000000004</c:v>
                </c:pt>
                <c:pt idx="58">
                  <c:v>0.64539999999999997</c:v>
                </c:pt>
                <c:pt idx="59">
                  <c:v>0.64890000000000003</c:v>
                </c:pt>
                <c:pt idx="60">
                  <c:v>0.64659999999999995</c:v>
                </c:pt>
                <c:pt idx="61">
                  <c:v>0.65310000000000001</c:v>
                </c:pt>
                <c:pt idx="62">
                  <c:v>0.64570000000000005</c:v>
                </c:pt>
                <c:pt idx="63">
                  <c:v>0.63749999999999996</c:v>
                </c:pt>
                <c:pt idx="64">
                  <c:v>0.64470000000000005</c:v>
                </c:pt>
                <c:pt idx="65">
                  <c:v>0.64480000000000004</c:v>
                </c:pt>
                <c:pt idx="66">
                  <c:v>0.64480000000000004</c:v>
                </c:pt>
                <c:pt idx="67">
                  <c:v>0.64380000000000004</c:v>
                </c:pt>
                <c:pt idx="68">
                  <c:v>0.64170000000000005</c:v>
                </c:pt>
                <c:pt idx="69">
                  <c:v>0.63880000000000003</c:v>
                </c:pt>
                <c:pt idx="70">
                  <c:v>0.63780000000000003</c:v>
                </c:pt>
                <c:pt idx="71">
                  <c:v>0.63670000000000004</c:v>
                </c:pt>
                <c:pt idx="72">
                  <c:v>0.64200000000000002</c:v>
                </c:pt>
                <c:pt idx="73">
                  <c:v>0.63439999999999996</c:v>
                </c:pt>
                <c:pt idx="74">
                  <c:v>0.63600000000000001</c:v>
                </c:pt>
                <c:pt idx="75">
                  <c:v>0.63500000000000001</c:v>
                </c:pt>
                <c:pt idx="76">
                  <c:v>0.63729999999999998</c:v>
                </c:pt>
                <c:pt idx="77">
                  <c:v>0.6351</c:v>
                </c:pt>
                <c:pt idx="78">
                  <c:v>0.63070000000000004</c:v>
                </c:pt>
                <c:pt idx="79">
                  <c:v>0.62949999999999995</c:v>
                </c:pt>
                <c:pt idx="80">
                  <c:v>0.63180000000000003</c:v>
                </c:pt>
                <c:pt idx="81">
                  <c:v>0.62519999999999998</c:v>
                </c:pt>
                <c:pt idx="82">
                  <c:v>0.62919999999999998</c:v>
                </c:pt>
                <c:pt idx="83">
                  <c:v>0.62570000000000003</c:v>
                </c:pt>
                <c:pt idx="84">
                  <c:v>0.62450000000000006</c:v>
                </c:pt>
                <c:pt idx="85">
                  <c:v>0.62860000000000005</c:v>
                </c:pt>
                <c:pt idx="86">
                  <c:v>0.62490000000000001</c:v>
                </c:pt>
                <c:pt idx="87">
                  <c:v>0.62880000000000003</c:v>
                </c:pt>
                <c:pt idx="88">
                  <c:v>0.62509999999999999</c:v>
                </c:pt>
                <c:pt idx="89">
                  <c:v>0.62390000000000001</c:v>
                </c:pt>
                <c:pt idx="90">
                  <c:v>0.62490000000000001</c:v>
                </c:pt>
                <c:pt idx="91">
                  <c:v>0.62809999999999999</c:v>
                </c:pt>
                <c:pt idx="92">
                  <c:v>0.62029999999999996</c:v>
                </c:pt>
                <c:pt idx="93">
                  <c:v>0.62060000000000004</c:v>
                </c:pt>
                <c:pt idx="94">
                  <c:v>0.61839999999999995</c:v>
                </c:pt>
                <c:pt idx="95">
                  <c:v>0.62170000000000003</c:v>
                </c:pt>
                <c:pt idx="96">
                  <c:v>0.61829999999999996</c:v>
                </c:pt>
                <c:pt idx="97">
                  <c:v>0.61770000000000003</c:v>
                </c:pt>
                <c:pt idx="98">
                  <c:v>0.61919999999999997</c:v>
                </c:pt>
                <c:pt idx="99">
                  <c:v>0.61709999999999998</c:v>
                </c:pt>
                <c:pt idx="100">
                  <c:v>0.61780000000000002</c:v>
                </c:pt>
                <c:pt idx="101">
                  <c:v>0.61839999999999995</c:v>
                </c:pt>
                <c:pt idx="102">
                  <c:v>0.6139</c:v>
                </c:pt>
                <c:pt idx="103">
                  <c:v>0.61509999999999998</c:v>
                </c:pt>
                <c:pt idx="104">
                  <c:v>0.61890000000000001</c:v>
                </c:pt>
                <c:pt idx="105">
                  <c:v>0.61519999999999997</c:v>
                </c:pt>
                <c:pt idx="106">
                  <c:v>0.61470000000000002</c:v>
                </c:pt>
                <c:pt idx="107">
                  <c:v>0.61160000000000003</c:v>
                </c:pt>
                <c:pt idx="108">
                  <c:v>0.61019999999999996</c:v>
                </c:pt>
                <c:pt idx="109">
                  <c:v>0.61439999999999995</c:v>
                </c:pt>
                <c:pt idx="110">
                  <c:v>0.61270000000000002</c:v>
                </c:pt>
                <c:pt idx="111">
                  <c:v>0.61419999999999997</c:v>
                </c:pt>
                <c:pt idx="112">
                  <c:v>0.6119</c:v>
                </c:pt>
                <c:pt idx="113">
                  <c:v>0.60899999999999999</c:v>
                </c:pt>
                <c:pt idx="114">
                  <c:v>0.61509999999999998</c:v>
                </c:pt>
                <c:pt idx="115">
                  <c:v>0.60780000000000001</c:v>
                </c:pt>
                <c:pt idx="116">
                  <c:v>0.61360000000000003</c:v>
                </c:pt>
                <c:pt idx="117">
                  <c:v>0.61019999999999996</c:v>
                </c:pt>
                <c:pt idx="118">
                  <c:v>0.61570000000000003</c:v>
                </c:pt>
                <c:pt idx="119">
                  <c:v>0.61319999999999997</c:v>
                </c:pt>
                <c:pt idx="120">
                  <c:v>0.60519999999999996</c:v>
                </c:pt>
                <c:pt idx="121">
                  <c:v>0.60809999999999997</c:v>
                </c:pt>
                <c:pt idx="122">
                  <c:v>0.60550000000000004</c:v>
                </c:pt>
                <c:pt idx="123">
                  <c:v>0.60560000000000003</c:v>
                </c:pt>
                <c:pt idx="124">
                  <c:v>0.60519999999999996</c:v>
                </c:pt>
                <c:pt idx="125">
                  <c:v>0.60699999999999998</c:v>
                </c:pt>
                <c:pt idx="126">
                  <c:v>0.60350000000000004</c:v>
                </c:pt>
                <c:pt idx="127">
                  <c:v>0.60470000000000002</c:v>
                </c:pt>
                <c:pt idx="128">
                  <c:v>0.60040000000000004</c:v>
                </c:pt>
                <c:pt idx="129">
                  <c:v>0.60070000000000001</c:v>
                </c:pt>
                <c:pt idx="130">
                  <c:v>0.60980000000000001</c:v>
                </c:pt>
                <c:pt idx="131">
                  <c:v>0.60540000000000005</c:v>
                </c:pt>
                <c:pt idx="132">
                  <c:v>0.5978</c:v>
                </c:pt>
                <c:pt idx="133">
                  <c:v>0.59919999999999995</c:v>
                </c:pt>
                <c:pt idx="134">
                  <c:v>0.60089999999999999</c:v>
                </c:pt>
                <c:pt idx="135">
                  <c:v>0.60089999999999999</c:v>
                </c:pt>
                <c:pt idx="136">
                  <c:v>0.60119999999999996</c:v>
                </c:pt>
                <c:pt idx="137">
                  <c:v>0.59850000000000003</c:v>
                </c:pt>
                <c:pt idx="138">
                  <c:v>0.60640000000000005</c:v>
                </c:pt>
                <c:pt idx="139">
                  <c:v>0.60640000000000005</c:v>
                </c:pt>
                <c:pt idx="140">
                  <c:v>0.59840000000000004</c:v>
                </c:pt>
                <c:pt idx="141">
                  <c:v>0.60460000000000003</c:v>
                </c:pt>
                <c:pt idx="142">
                  <c:v>0.60250000000000004</c:v>
                </c:pt>
                <c:pt idx="143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C4-43B5-A4E5-54963C3725C7}"/>
            </c:ext>
          </c:extLst>
        </c:ser>
        <c:ser>
          <c:idx val="1"/>
          <c:order val="1"/>
          <c:tx>
            <c:v>12/128/4/2048/0.10/4 val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Graph1_data!$C$3:$C$146</c:f>
              <c:numCache>
                <c:formatCode>#,##0</c:formatCode>
                <c:ptCount val="144"/>
                <c:pt idx="0">
                  <c:v>5</c:v>
                </c:pt>
                <c:pt idx="1">
                  <c:v>297</c:v>
                </c:pt>
                <c:pt idx="2">
                  <c:v>590</c:v>
                </c:pt>
                <c:pt idx="3">
                  <c:v>880</c:v>
                </c:pt>
                <c:pt idx="4">
                  <c:v>1170</c:v>
                </c:pt>
                <c:pt idx="5">
                  <c:v>1460</c:v>
                </c:pt>
                <c:pt idx="6">
                  <c:v>1750</c:v>
                </c:pt>
                <c:pt idx="7">
                  <c:v>2040</c:v>
                </c:pt>
                <c:pt idx="8">
                  <c:v>2331</c:v>
                </c:pt>
                <c:pt idx="9">
                  <c:v>2621</c:v>
                </c:pt>
                <c:pt idx="10">
                  <c:v>2911</c:v>
                </c:pt>
                <c:pt idx="11">
                  <c:v>3201</c:v>
                </c:pt>
                <c:pt idx="12">
                  <c:v>3491</c:v>
                </c:pt>
                <c:pt idx="13">
                  <c:v>3781</c:v>
                </c:pt>
                <c:pt idx="14">
                  <c:v>4071</c:v>
                </c:pt>
                <c:pt idx="15">
                  <c:v>4361</c:v>
                </c:pt>
                <c:pt idx="16">
                  <c:v>4651</c:v>
                </c:pt>
                <c:pt idx="17">
                  <c:v>4941</c:v>
                </c:pt>
                <c:pt idx="18">
                  <c:v>5231</c:v>
                </c:pt>
                <c:pt idx="19">
                  <c:v>5521</c:v>
                </c:pt>
                <c:pt idx="20">
                  <c:v>5812</c:v>
                </c:pt>
                <c:pt idx="21">
                  <c:v>6102</c:v>
                </c:pt>
                <c:pt idx="22">
                  <c:v>6392</c:v>
                </c:pt>
                <c:pt idx="23">
                  <c:v>6682</c:v>
                </c:pt>
                <c:pt idx="24">
                  <c:v>6972</c:v>
                </c:pt>
                <c:pt idx="25">
                  <c:v>7262</c:v>
                </c:pt>
                <c:pt idx="26">
                  <c:v>7552</c:v>
                </c:pt>
                <c:pt idx="27">
                  <c:v>7842</c:v>
                </c:pt>
                <c:pt idx="28">
                  <c:v>8132</c:v>
                </c:pt>
                <c:pt idx="29">
                  <c:v>8422</c:v>
                </c:pt>
                <c:pt idx="30">
                  <c:v>8712</c:v>
                </c:pt>
                <c:pt idx="31">
                  <c:v>9002</c:v>
                </c:pt>
                <c:pt idx="32">
                  <c:v>9292</c:v>
                </c:pt>
                <c:pt idx="33">
                  <c:v>9583</c:v>
                </c:pt>
                <c:pt idx="34">
                  <c:v>9873</c:v>
                </c:pt>
                <c:pt idx="35">
                  <c:v>10163</c:v>
                </c:pt>
                <c:pt idx="36">
                  <c:v>10453</c:v>
                </c:pt>
                <c:pt idx="37">
                  <c:v>10743</c:v>
                </c:pt>
                <c:pt idx="38">
                  <c:v>11033</c:v>
                </c:pt>
                <c:pt idx="39">
                  <c:v>11323</c:v>
                </c:pt>
                <c:pt idx="40">
                  <c:v>11613</c:v>
                </c:pt>
                <c:pt idx="41">
                  <c:v>11903</c:v>
                </c:pt>
                <c:pt idx="42">
                  <c:v>12193</c:v>
                </c:pt>
                <c:pt idx="43">
                  <c:v>12483</c:v>
                </c:pt>
                <c:pt idx="44">
                  <c:v>12773</c:v>
                </c:pt>
                <c:pt idx="45">
                  <c:v>13064</c:v>
                </c:pt>
                <c:pt idx="46">
                  <c:v>13354</c:v>
                </c:pt>
                <c:pt idx="47">
                  <c:v>13644</c:v>
                </c:pt>
                <c:pt idx="48">
                  <c:v>13934</c:v>
                </c:pt>
                <c:pt idx="49">
                  <c:v>14232</c:v>
                </c:pt>
                <c:pt idx="50">
                  <c:v>14526</c:v>
                </c:pt>
                <c:pt idx="51">
                  <c:v>14824</c:v>
                </c:pt>
                <c:pt idx="52">
                  <c:v>15124</c:v>
                </c:pt>
                <c:pt idx="53">
                  <c:v>15423</c:v>
                </c:pt>
                <c:pt idx="54">
                  <c:v>15729</c:v>
                </c:pt>
                <c:pt idx="55">
                  <c:v>16039</c:v>
                </c:pt>
                <c:pt idx="56">
                  <c:v>16344</c:v>
                </c:pt>
                <c:pt idx="57">
                  <c:v>16644</c:v>
                </c:pt>
                <c:pt idx="58">
                  <c:v>16937</c:v>
                </c:pt>
                <c:pt idx="59">
                  <c:v>17230</c:v>
                </c:pt>
                <c:pt idx="60">
                  <c:v>17521</c:v>
                </c:pt>
                <c:pt idx="61">
                  <c:v>17820</c:v>
                </c:pt>
                <c:pt idx="62">
                  <c:v>18122</c:v>
                </c:pt>
                <c:pt idx="63">
                  <c:v>18417</c:v>
                </c:pt>
                <c:pt idx="64">
                  <c:v>18722</c:v>
                </c:pt>
                <c:pt idx="65">
                  <c:v>19030</c:v>
                </c:pt>
                <c:pt idx="66">
                  <c:v>19336</c:v>
                </c:pt>
                <c:pt idx="67">
                  <c:v>19637</c:v>
                </c:pt>
                <c:pt idx="68">
                  <c:v>19934</c:v>
                </c:pt>
                <c:pt idx="69">
                  <c:v>20228</c:v>
                </c:pt>
                <c:pt idx="70">
                  <c:v>20522</c:v>
                </c:pt>
                <c:pt idx="71">
                  <c:v>20822</c:v>
                </c:pt>
                <c:pt idx="72">
                  <c:v>21125</c:v>
                </c:pt>
                <c:pt idx="73">
                  <c:v>21429</c:v>
                </c:pt>
                <c:pt idx="74">
                  <c:v>21733</c:v>
                </c:pt>
                <c:pt idx="75">
                  <c:v>22045</c:v>
                </c:pt>
                <c:pt idx="76">
                  <c:v>22343</c:v>
                </c:pt>
                <c:pt idx="77">
                  <c:v>22647</c:v>
                </c:pt>
                <c:pt idx="78">
                  <c:v>22945</c:v>
                </c:pt>
                <c:pt idx="79">
                  <c:v>23254</c:v>
                </c:pt>
                <c:pt idx="80">
                  <c:v>23559</c:v>
                </c:pt>
                <c:pt idx="81">
                  <c:v>23871</c:v>
                </c:pt>
                <c:pt idx="82">
                  <c:v>24174</c:v>
                </c:pt>
                <c:pt idx="83">
                  <c:v>24467</c:v>
                </c:pt>
                <c:pt idx="84">
                  <c:v>24759</c:v>
                </c:pt>
                <c:pt idx="85">
                  <c:v>25049</c:v>
                </c:pt>
                <c:pt idx="86">
                  <c:v>25339</c:v>
                </c:pt>
                <c:pt idx="87">
                  <c:v>25629</c:v>
                </c:pt>
                <c:pt idx="88">
                  <c:v>25919</c:v>
                </c:pt>
                <c:pt idx="89">
                  <c:v>26209</c:v>
                </c:pt>
                <c:pt idx="90">
                  <c:v>26499</c:v>
                </c:pt>
                <c:pt idx="91">
                  <c:v>26790</c:v>
                </c:pt>
                <c:pt idx="92">
                  <c:v>27080</c:v>
                </c:pt>
                <c:pt idx="93">
                  <c:v>27370</c:v>
                </c:pt>
                <c:pt idx="94">
                  <c:v>27660</c:v>
                </c:pt>
                <c:pt idx="95">
                  <c:v>27950</c:v>
                </c:pt>
                <c:pt idx="96">
                  <c:v>28240</c:v>
                </c:pt>
                <c:pt idx="97">
                  <c:v>28530</c:v>
                </c:pt>
                <c:pt idx="98">
                  <c:v>28820</c:v>
                </c:pt>
                <c:pt idx="99">
                  <c:v>29110</c:v>
                </c:pt>
                <c:pt idx="100">
                  <c:v>29401</c:v>
                </c:pt>
                <c:pt idx="101">
                  <c:v>29691</c:v>
                </c:pt>
                <c:pt idx="102">
                  <c:v>29989</c:v>
                </c:pt>
                <c:pt idx="103">
                  <c:v>30306</c:v>
                </c:pt>
                <c:pt idx="104">
                  <c:v>30610</c:v>
                </c:pt>
                <c:pt idx="105">
                  <c:v>30909</c:v>
                </c:pt>
                <c:pt idx="106">
                  <c:v>31205</c:v>
                </c:pt>
                <c:pt idx="107">
                  <c:v>31512</c:v>
                </c:pt>
                <c:pt idx="108">
                  <c:v>31816</c:v>
                </c:pt>
                <c:pt idx="109">
                  <c:v>32120</c:v>
                </c:pt>
                <c:pt idx="110">
                  <c:v>32415</c:v>
                </c:pt>
                <c:pt idx="111">
                  <c:v>32708</c:v>
                </c:pt>
                <c:pt idx="112">
                  <c:v>32998</c:v>
                </c:pt>
                <c:pt idx="113">
                  <c:v>33289</c:v>
                </c:pt>
                <c:pt idx="114">
                  <c:v>33579</c:v>
                </c:pt>
                <c:pt idx="115">
                  <c:v>33869</c:v>
                </c:pt>
                <c:pt idx="116">
                  <c:v>34159</c:v>
                </c:pt>
                <c:pt idx="117">
                  <c:v>34451</c:v>
                </c:pt>
                <c:pt idx="118">
                  <c:v>34744</c:v>
                </c:pt>
                <c:pt idx="119">
                  <c:v>35044</c:v>
                </c:pt>
                <c:pt idx="120">
                  <c:v>35338</c:v>
                </c:pt>
                <c:pt idx="121">
                  <c:v>35635</c:v>
                </c:pt>
                <c:pt idx="122">
                  <c:v>35934</c:v>
                </c:pt>
                <c:pt idx="123">
                  <c:v>36252</c:v>
                </c:pt>
                <c:pt idx="124">
                  <c:v>36563</c:v>
                </c:pt>
                <c:pt idx="125">
                  <c:v>36873</c:v>
                </c:pt>
                <c:pt idx="126">
                  <c:v>37172</c:v>
                </c:pt>
                <c:pt idx="127">
                  <c:v>37469</c:v>
                </c:pt>
                <c:pt idx="128">
                  <c:v>37779</c:v>
                </c:pt>
                <c:pt idx="129">
                  <c:v>38087</c:v>
                </c:pt>
                <c:pt idx="130">
                  <c:v>38395</c:v>
                </c:pt>
                <c:pt idx="131">
                  <c:v>38714</c:v>
                </c:pt>
                <c:pt idx="132">
                  <c:v>39019</c:v>
                </c:pt>
                <c:pt idx="133">
                  <c:v>39323</c:v>
                </c:pt>
                <c:pt idx="134">
                  <c:v>39616</c:v>
                </c:pt>
                <c:pt idx="135">
                  <c:v>39923</c:v>
                </c:pt>
                <c:pt idx="136">
                  <c:v>40217</c:v>
                </c:pt>
                <c:pt idx="137">
                  <c:v>40521</c:v>
                </c:pt>
                <c:pt idx="138">
                  <c:v>40819</c:v>
                </c:pt>
                <c:pt idx="139">
                  <c:v>41118</c:v>
                </c:pt>
                <c:pt idx="140">
                  <c:v>41416</c:v>
                </c:pt>
                <c:pt idx="141">
                  <c:v>41716</c:v>
                </c:pt>
                <c:pt idx="142">
                  <c:v>42019</c:v>
                </c:pt>
                <c:pt idx="143">
                  <c:v>42320</c:v>
                </c:pt>
              </c:numCache>
            </c:numRef>
          </c:xVal>
          <c:yVal>
            <c:numRef>
              <c:f>Graph1_data!$E$3:$E$146</c:f>
              <c:numCache>
                <c:formatCode>#\ ##0.0000</c:formatCode>
                <c:ptCount val="144"/>
                <c:pt idx="0">
                  <c:v>4.7457000000000003</c:v>
                </c:pt>
                <c:pt idx="1">
                  <c:v>2.7286000000000001</c:v>
                </c:pt>
                <c:pt idx="2">
                  <c:v>2.2991000000000001</c:v>
                </c:pt>
                <c:pt idx="3">
                  <c:v>1.6516</c:v>
                </c:pt>
                <c:pt idx="4">
                  <c:v>1.4544999999999999</c:v>
                </c:pt>
                <c:pt idx="5">
                  <c:v>1.3441000000000001</c:v>
                </c:pt>
                <c:pt idx="6">
                  <c:v>1.3119000000000001</c:v>
                </c:pt>
                <c:pt idx="7">
                  <c:v>1.2947</c:v>
                </c:pt>
                <c:pt idx="8">
                  <c:v>1.2367999999999999</c:v>
                </c:pt>
                <c:pt idx="9">
                  <c:v>1.23</c:v>
                </c:pt>
                <c:pt idx="10">
                  <c:v>1.2237</c:v>
                </c:pt>
                <c:pt idx="11">
                  <c:v>1.1992</c:v>
                </c:pt>
                <c:pt idx="12">
                  <c:v>1.2007000000000001</c:v>
                </c:pt>
                <c:pt idx="13">
                  <c:v>1.1819</c:v>
                </c:pt>
                <c:pt idx="14">
                  <c:v>1.1496999999999999</c:v>
                </c:pt>
                <c:pt idx="15">
                  <c:v>1.1732</c:v>
                </c:pt>
                <c:pt idx="16">
                  <c:v>1.1664000000000001</c:v>
                </c:pt>
                <c:pt idx="17">
                  <c:v>1.1628000000000001</c:v>
                </c:pt>
                <c:pt idx="18">
                  <c:v>1.1442000000000001</c:v>
                </c:pt>
                <c:pt idx="19">
                  <c:v>1.1342000000000001</c:v>
                </c:pt>
                <c:pt idx="20">
                  <c:v>1.1445000000000001</c:v>
                </c:pt>
                <c:pt idx="21">
                  <c:v>1.1514</c:v>
                </c:pt>
                <c:pt idx="22">
                  <c:v>1.1458999999999999</c:v>
                </c:pt>
                <c:pt idx="23">
                  <c:v>1.1375999999999999</c:v>
                </c:pt>
                <c:pt idx="24">
                  <c:v>1.1166</c:v>
                </c:pt>
                <c:pt idx="25">
                  <c:v>1.1231</c:v>
                </c:pt>
                <c:pt idx="26">
                  <c:v>1.1256999999999999</c:v>
                </c:pt>
                <c:pt idx="27">
                  <c:v>1.1222000000000001</c:v>
                </c:pt>
                <c:pt idx="28">
                  <c:v>1.1344000000000001</c:v>
                </c:pt>
                <c:pt idx="29">
                  <c:v>1.1285000000000001</c:v>
                </c:pt>
                <c:pt idx="30">
                  <c:v>1.1173</c:v>
                </c:pt>
                <c:pt idx="31">
                  <c:v>1.143</c:v>
                </c:pt>
                <c:pt idx="32">
                  <c:v>1.1338999999999999</c:v>
                </c:pt>
                <c:pt idx="33">
                  <c:v>1.119</c:v>
                </c:pt>
                <c:pt idx="34">
                  <c:v>1.1314</c:v>
                </c:pt>
                <c:pt idx="35">
                  <c:v>1.1272</c:v>
                </c:pt>
                <c:pt idx="36">
                  <c:v>1.1228</c:v>
                </c:pt>
                <c:pt idx="37">
                  <c:v>1.1134999999999999</c:v>
                </c:pt>
                <c:pt idx="38">
                  <c:v>1.1220000000000001</c:v>
                </c:pt>
                <c:pt idx="39">
                  <c:v>1.1043000000000001</c:v>
                </c:pt>
                <c:pt idx="40">
                  <c:v>1.127</c:v>
                </c:pt>
                <c:pt idx="41">
                  <c:v>1.1136999999999999</c:v>
                </c:pt>
                <c:pt idx="42">
                  <c:v>1.117</c:v>
                </c:pt>
                <c:pt idx="43">
                  <c:v>1.115</c:v>
                </c:pt>
                <c:pt idx="44">
                  <c:v>1.1218999999999999</c:v>
                </c:pt>
                <c:pt idx="45">
                  <c:v>1.1153999999999999</c:v>
                </c:pt>
                <c:pt idx="46">
                  <c:v>1.1202000000000001</c:v>
                </c:pt>
                <c:pt idx="47">
                  <c:v>1.1202000000000001</c:v>
                </c:pt>
                <c:pt idx="48">
                  <c:v>1.1060000000000001</c:v>
                </c:pt>
                <c:pt idx="49">
                  <c:v>1.1032999999999999</c:v>
                </c:pt>
                <c:pt idx="50">
                  <c:v>1.1057999999999999</c:v>
                </c:pt>
                <c:pt idx="51">
                  <c:v>1.1097999999999999</c:v>
                </c:pt>
                <c:pt idx="52">
                  <c:v>1.0956999999999999</c:v>
                </c:pt>
                <c:pt idx="53">
                  <c:v>1.1138999999999999</c:v>
                </c:pt>
                <c:pt idx="54">
                  <c:v>1.1047</c:v>
                </c:pt>
                <c:pt idx="55">
                  <c:v>1.1085</c:v>
                </c:pt>
                <c:pt idx="56">
                  <c:v>1.0919000000000001</c:v>
                </c:pt>
                <c:pt idx="57">
                  <c:v>1.1047</c:v>
                </c:pt>
                <c:pt idx="58">
                  <c:v>1.1287</c:v>
                </c:pt>
                <c:pt idx="59">
                  <c:v>1.0991</c:v>
                </c:pt>
                <c:pt idx="60">
                  <c:v>1.0961000000000001</c:v>
                </c:pt>
                <c:pt idx="61">
                  <c:v>1.1062000000000001</c:v>
                </c:pt>
                <c:pt idx="62">
                  <c:v>1.0938000000000001</c:v>
                </c:pt>
                <c:pt idx="63">
                  <c:v>1.0929</c:v>
                </c:pt>
                <c:pt idx="64">
                  <c:v>1.095</c:v>
                </c:pt>
                <c:pt idx="65">
                  <c:v>1.0958000000000001</c:v>
                </c:pt>
                <c:pt idx="66">
                  <c:v>1.1119000000000001</c:v>
                </c:pt>
                <c:pt idx="67">
                  <c:v>1.1147</c:v>
                </c:pt>
                <c:pt idx="68">
                  <c:v>1.1034999999999999</c:v>
                </c:pt>
                <c:pt idx="69">
                  <c:v>1.1005</c:v>
                </c:pt>
                <c:pt idx="70">
                  <c:v>1.1031</c:v>
                </c:pt>
                <c:pt idx="71">
                  <c:v>1.1037999999999999</c:v>
                </c:pt>
                <c:pt idx="72">
                  <c:v>1.0896999999999999</c:v>
                </c:pt>
                <c:pt idx="73">
                  <c:v>1.1002000000000001</c:v>
                </c:pt>
                <c:pt idx="74">
                  <c:v>1.103</c:v>
                </c:pt>
                <c:pt idx="75">
                  <c:v>1.1008</c:v>
                </c:pt>
                <c:pt idx="76">
                  <c:v>1.1077999999999999</c:v>
                </c:pt>
                <c:pt idx="77">
                  <c:v>1.0939000000000001</c:v>
                </c:pt>
                <c:pt idx="78">
                  <c:v>1.1064000000000001</c:v>
                </c:pt>
                <c:pt idx="79">
                  <c:v>1.0993999999999999</c:v>
                </c:pt>
                <c:pt idx="80">
                  <c:v>1.1352</c:v>
                </c:pt>
                <c:pt idx="81">
                  <c:v>1.1059000000000001</c:v>
                </c:pt>
                <c:pt idx="82">
                  <c:v>1.125</c:v>
                </c:pt>
                <c:pt idx="83">
                  <c:v>1.1080000000000001</c:v>
                </c:pt>
                <c:pt idx="84">
                  <c:v>1.089</c:v>
                </c:pt>
                <c:pt idx="85">
                  <c:v>1.1129</c:v>
                </c:pt>
                <c:pt idx="86">
                  <c:v>1.0920000000000001</c:v>
                </c:pt>
                <c:pt idx="87">
                  <c:v>1.1007</c:v>
                </c:pt>
                <c:pt idx="88">
                  <c:v>1.1081000000000001</c:v>
                </c:pt>
                <c:pt idx="89">
                  <c:v>1.1092</c:v>
                </c:pt>
                <c:pt idx="90">
                  <c:v>1.1178999999999999</c:v>
                </c:pt>
                <c:pt idx="91">
                  <c:v>1.1069</c:v>
                </c:pt>
                <c:pt idx="92">
                  <c:v>1.1113999999999999</c:v>
                </c:pt>
                <c:pt idx="93">
                  <c:v>1.1119000000000001</c:v>
                </c:pt>
                <c:pt idx="94">
                  <c:v>1.1016999999999999</c:v>
                </c:pt>
                <c:pt idx="95">
                  <c:v>1.1187</c:v>
                </c:pt>
                <c:pt idx="96">
                  <c:v>1.0979000000000001</c:v>
                </c:pt>
                <c:pt idx="97">
                  <c:v>1.1041000000000001</c:v>
                </c:pt>
                <c:pt idx="98">
                  <c:v>1.103</c:v>
                </c:pt>
                <c:pt idx="99">
                  <c:v>1.1044</c:v>
                </c:pt>
                <c:pt idx="100">
                  <c:v>1.1115999999999999</c:v>
                </c:pt>
                <c:pt idx="101">
                  <c:v>1.109</c:v>
                </c:pt>
                <c:pt idx="102">
                  <c:v>1.1006</c:v>
                </c:pt>
                <c:pt idx="103">
                  <c:v>1.0946</c:v>
                </c:pt>
                <c:pt idx="104">
                  <c:v>1.1048</c:v>
                </c:pt>
                <c:pt idx="105">
                  <c:v>1.0980000000000001</c:v>
                </c:pt>
                <c:pt idx="106">
                  <c:v>1.0913999999999999</c:v>
                </c:pt>
                <c:pt idx="107">
                  <c:v>1.0991</c:v>
                </c:pt>
                <c:pt idx="108">
                  <c:v>1.0899000000000001</c:v>
                </c:pt>
                <c:pt idx="109">
                  <c:v>1.0881000000000001</c:v>
                </c:pt>
                <c:pt idx="110">
                  <c:v>1.0960000000000001</c:v>
                </c:pt>
                <c:pt idx="111">
                  <c:v>1.0944</c:v>
                </c:pt>
                <c:pt idx="112">
                  <c:v>1.1004</c:v>
                </c:pt>
                <c:pt idx="113">
                  <c:v>1.1001000000000001</c:v>
                </c:pt>
                <c:pt idx="114">
                  <c:v>1.1023000000000001</c:v>
                </c:pt>
                <c:pt idx="115">
                  <c:v>1.1008</c:v>
                </c:pt>
                <c:pt idx="116">
                  <c:v>1.0808</c:v>
                </c:pt>
                <c:pt idx="117">
                  <c:v>1.1127</c:v>
                </c:pt>
                <c:pt idx="118">
                  <c:v>1.1160000000000001</c:v>
                </c:pt>
                <c:pt idx="119">
                  <c:v>1.0976999999999999</c:v>
                </c:pt>
                <c:pt idx="120">
                  <c:v>1.0809</c:v>
                </c:pt>
                <c:pt idx="121">
                  <c:v>1.0902000000000001</c:v>
                </c:pt>
                <c:pt idx="122">
                  <c:v>1.0919000000000001</c:v>
                </c:pt>
                <c:pt idx="123">
                  <c:v>1.1141000000000001</c:v>
                </c:pt>
                <c:pt idx="124">
                  <c:v>1.0907</c:v>
                </c:pt>
                <c:pt idx="125">
                  <c:v>1.1040000000000001</c:v>
                </c:pt>
                <c:pt idx="126">
                  <c:v>1.1132</c:v>
                </c:pt>
                <c:pt idx="127">
                  <c:v>1.0907</c:v>
                </c:pt>
                <c:pt idx="128">
                  <c:v>1.1127</c:v>
                </c:pt>
                <c:pt idx="129">
                  <c:v>1.1105</c:v>
                </c:pt>
                <c:pt idx="130">
                  <c:v>1.1075999999999999</c:v>
                </c:pt>
                <c:pt idx="131">
                  <c:v>1.1158999999999999</c:v>
                </c:pt>
                <c:pt idx="132">
                  <c:v>1.0959000000000001</c:v>
                </c:pt>
                <c:pt idx="133">
                  <c:v>1.1173</c:v>
                </c:pt>
                <c:pt idx="134">
                  <c:v>1.0952999999999999</c:v>
                </c:pt>
                <c:pt idx="135">
                  <c:v>1.0960000000000001</c:v>
                </c:pt>
                <c:pt idx="136">
                  <c:v>1.0876999999999999</c:v>
                </c:pt>
                <c:pt idx="137">
                  <c:v>1.1000000000000001</c:v>
                </c:pt>
                <c:pt idx="138">
                  <c:v>1.0962000000000001</c:v>
                </c:pt>
                <c:pt idx="139">
                  <c:v>1.0980000000000001</c:v>
                </c:pt>
                <c:pt idx="140">
                  <c:v>1.0932999999999999</c:v>
                </c:pt>
                <c:pt idx="141">
                  <c:v>1.1068</c:v>
                </c:pt>
                <c:pt idx="142">
                  <c:v>1.1108</c:v>
                </c:pt>
                <c:pt idx="143">
                  <c:v>1.1057999999999999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C4-43B5-A4E5-54963C3725C7}"/>
            </c:ext>
          </c:extLst>
        </c:ser>
        <c:ser>
          <c:idx val="2"/>
          <c:order val="2"/>
          <c:tx>
            <c:v>10/192/6/2048/0.10/4 train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Graph1_data!$F$3:$F$116</c:f>
              <c:numCache>
                <c:formatCode>#,##0</c:formatCode>
                <c:ptCount val="114"/>
                <c:pt idx="0">
                  <c:v>5</c:v>
                </c:pt>
                <c:pt idx="1">
                  <c:v>403</c:v>
                </c:pt>
                <c:pt idx="2">
                  <c:v>799</c:v>
                </c:pt>
                <c:pt idx="3">
                  <c:v>1192</c:v>
                </c:pt>
                <c:pt idx="4">
                  <c:v>1570</c:v>
                </c:pt>
                <c:pt idx="5">
                  <c:v>1938</c:v>
                </c:pt>
                <c:pt idx="6">
                  <c:v>2303</c:v>
                </c:pt>
                <c:pt idx="7">
                  <c:v>2668</c:v>
                </c:pt>
                <c:pt idx="8">
                  <c:v>3033</c:v>
                </c:pt>
                <c:pt idx="9">
                  <c:v>3397</c:v>
                </c:pt>
                <c:pt idx="10">
                  <c:v>3762</c:v>
                </c:pt>
                <c:pt idx="11">
                  <c:v>4138</c:v>
                </c:pt>
                <c:pt idx="12">
                  <c:v>4510</c:v>
                </c:pt>
                <c:pt idx="13">
                  <c:v>4887</c:v>
                </c:pt>
                <c:pt idx="14">
                  <c:v>5258</c:v>
                </c:pt>
                <c:pt idx="15">
                  <c:v>5642</c:v>
                </c:pt>
                <c:pt idx="16">
                  <c:v>6010</c:v>
                </c:pt>
                <c:pt idx="17">
                  <c:v>6385</c:v>
                </c:pt>
                <c:pt idx="18">
                  <c:v>6767</c:v>
                </c:pt>
                <c:pt idx="19">
                  <c:v>7151</c:v>
                </c:pt>
                <c:pt idx="20">
                  <c:v>7547</c:v>
                </c:pt>
                <c:pt idx="21">
                  <c:v>7936</c:v>
                </c:pt>
                <c:pt idx="22">
                  <c:v>8340</c:v>
                </c:pt>
                <c:pt idx="23">
                  <c:v>8742</c:v>
                </c:pt>
                <c:pt idx="24">
                  <c:v>9139</c:v>
                </c:pt>
                <c:pt idx="25">
                  <c:v>9523</c:v>
                </c:pt>
                <c:pt idx="26">
                  <c:v>9897</c:v>
                </c:pt>
                <c:pt idx="27">
                  <c:v>10278</c:v>
                </c:pt>
                <c:pt idx="28">
                  <c:v>10658</c:v>
                </c:pt>
                <c:pt idx="29">
                  <c:v>11025</c:v>
                </c:pt>
                <c:pt idx="30">
                  <c:v>11390</c:v>
                </c:pt>
                <c:pt idx="31">
                  <c:v>11766</c:v>
                </c:pt>
                <c:pt idx="32">
                  <c:v>12133</c:v>
                </c:pt>
                <c:pt idx="33">
                  <c:v>12498</c:v>
                </c:pt>
                <c:pt idx="34">
                  <c:v>12863</c:v>
                </c:pt>
                <c:pt idx="35">
                  <c:v>13227</c:v>
                </c:pt>
                <c:pt idx="36">
                  <c:v>13592</c:v>
                </c:pt>
                <c:pt idx="37">
                  <c:v>13957</c:v>
                </c:pt>
                <c:pt idx="38">
                  <c:v>14321</c:v>
                </c:pt>
                <c:pt idx="39">
                  <c:v>14686</c:v>
                </c:pt>
                <c:pt idx="40">
                  <c:v>15050</c:v>
                </c:pt>
                <c:pt idx="41">
                  <c:v>15415</c:v>
                </c:pt>
                <c:pt idx="42">
                  <c:v>15780</c:v>
                </c:pt>
                <c:pt idx="43">
                  <c:v>16144</c:v>
                </c:pt>
                <c:pt idx="44">
                  <c:v>16509</c:v>
                </c:pt>
                <c:pt idx="45">
                  <c:v>16873</c:v>
                </c:pt>
                <c:pt idx="46">
                  <c:v>17238</c:v>
                </c:pt>
                <c:pt idx="47">
                  <c:v>17603</c:v>
                </c:pt>
                <c:pt idx="48">
                  <c:v>17967</c:v>
                </c:pt>
                <c:pt idx="49">
                  <c:v>18332</c:v>
                </c:pt>
                <c:pt idx="50">
                  <c:v>18696</c:v>
                </c:pt>
                <c:pt idx="51">
                  <c:v>19061</c:v>
                </c:pt>
                <c:pt idx="52">
                  <c:v>19425</c:v>
                </c:pt>
                <c:pt idx="53">
                  <c:v>19790</c:v>
                </c:pt>
                <c:pt idx="54">
                  <c:v>20155</c:v>
                </c:pt>
                <c:pt idx="55">
                  <c:v>20519</c:v>
                </c:pt>
                <c:pt idx="56">
                  <c:v>20884</c:v>
                </c:pt>
                <c:pt idx="57">
                  <c:v>21248</c:v>
                </c:pt>
                <c:pt idx="58">
                  <c:v>21613</c:v>
                </c:pt>
                <c:pt idx="59">
                  <c:v>21978</c:v>
                </c:pt>
                <c:pt idx="60">
                  <c:v>22350</c:v>
                </c:pt>
                <c:pt idx="61">
                  <c:v>22726</c:v>
                </c:pt>
                <c:pt idx="62">
                  <c:v>23105</c:v>
                </c:pt>
                <c:pt idx="63">
                  <c:v>23476</c:v>
                </c:pt>
                <c:pt idx="64">
                  <c:v>23843</c:v>
                </c:pt>
                <c:pt idx="65">
                  <c:v>24208</c:v>
                </c:pt>
                <c:pt idx="66">
                  <c:v>24572</c:v>
                </c:pt>
                <c:pt idx="67">
                  <c:v>24946</c:v>
                </c:pt>
                <c:pt idx="68">
                  <c:v>25332</c:v>
                </c:pt>
                <c:pt idx="69">
                  <c:v>25710</c:v>
                </c:pt>
                <c:pt idx="70">
                  <c:v>26083</c:v>
                </c:pt>
                <c:pt idx="71">
                  <c:v>26451</c:v>
                </c:pt>
                <c:pt idx="72">
                  <c:v>26816</c:v>
                </c:pt>
                <c:pt idx="73">
                  <c:v>27180</c:v>
                </c:pt>
                <c:pt idx="74">
                  <c:v>27545</c:v>
                </c:pt>
                <c:pt idx="75">
                  <c:v>27909</c:v>
                </c:pt>
                <c:pt idx="76">
                  <c:v>28274</c:v>
                </c:pt>
                <c:pt idx="77">
                  <c:v>28639</c:v>
                </c:pt>
                <c:pt idx="78">
                  <c:v>29003</c:v>
                </c:pt>
                <c:pt idx="79">
                  <c:v>29368</c:v>
                </c:pt>
                <c:pt idx="80">
                  <c:v>29735</c:v>
                </c:pt>
                <c:pt idx="81">
                  <c:v>30112</c:v>
                </c:pt>
                <c:pt idx="82">
                  <c:v>30494</c:v>
                </c:pt>
                <c:pt idx="83">
                  <c:v>30877</c:v>
                </c:pt>
                <c:pt idx="84">
                  <c:v>31248</c:v>
                </c:pt>
                <c:pt idx="85">
                  <c:v>31645</c:v>
                </c:pt>
                <c:pt idx="86">
                  <c:v>32029</c:v>
                </c:pt>
                <c:pt idx="87">
                  <c:v>32429</c:v>
                </c:pt>
                <c:pt idx="88">
                  <c:v>32825</c:v>
                </c:pt>
                <c:pt idx="89">
                  <c:v>33218</c:v>
                </c:pt>
                <c:pt idx="90">
                  <c:v>33606</c:v>
                </c:pt>
                <c:pt idx="91">
                  <c:v>33997</c:v>
                </c:pt>
                <c:pt idx="92">
                  <c:v>34388</c:v>
                </c:pt>
                <c:pt idx="93">
                  <c:v>34782</c:v>
                </c:pt>
                <c:pt idx="94">
                  <c:v>35171</c:v>
                </c:pt>
                <c:pt idx="95">
                  <c:v>35560</c:v>
                </c:pt>
                <c:pt idx="96">
                  <c:v>35949</c:v>
                </c:pt>
                <c:pt idx="97">
                  <c:v>36346</c:v>
                </c:pt>
                <c:pt idx="98">
                  <c:v>36748</c:v>
                </c:pt>
                <c:pt idx="99">
                  <c:v>37132</c:v>
                </c:pt>
                <c:pt idx="100">
                  <c:v>37500</c:v>
                </c:pt>
                <c:pt idx="101">
                  <c:v>37865</c:v>
                </c:pt>
                <c:pt idx="102">
                  <c:v>38229</c:v>
                </c:pt>
                <c:pt idx="103">
                  <c:v>38594</c:v>
                </c:pt>
                <c:pt idx="104">
                  <c:v>38958</c:v>
                </c:pt>
                <c:pt idx="105">
                  <c:v>39323</c:v>
                </c:pt>
                <c:pt idx="106">
                  <c:v>39687</c:v>
                </c:pt>
                <c:pt idx="107">
                  <c:v>40052</c:v>
                </c:pt>
                <c:pt idx="108">
                  <c:v>40416</c:v>
                </c:pt>
                <c:pt idx="109">
                  <c:v>40781</c:v>
                </c:pt>
                <c:pt idx="110">
                  <c:v>41145</c:v>
                </c:pt>
                <c:pt idx="111">
                  <c:v>41510</c:v>
                </c:pt>
                <c:pt idx="112">
                  <c:v>41874</c:v>
                </c:pt>
                <c:pt idx="113">
                  <c:v>42239</c:v>
                </c:pt>
              </c:numCache>
            </c:numRef>
          </c:xVal>
          <c:yVal>
            <c:numRef>
              <c:f>Graph1_data!$G$3:$G$116</c:f>
              <c:numCache>
                <c:formatCode>#\ ##0.0000</c:formatCode>
                <c:ptCount val="114"/>
                <c:pt idx="0">
                  <c:v>4.585</c:v>
                </c:pt>
                <c:pt idx="1">
                  <c:v>2.4113000000000002</c:v>
                </c:pt>
                <c:pt idx="2">
                  <c:v>1.5336000000000001</c:v>
                </c:pt>
                <c:pt idx="3">
                  <c:v>1.0790999999999999</c:v>
                </c:pt>
                <c:pt idx="4">
                  <c:v>0.95679999999999998</c:v>
                </c:pt>
                <c:pt idx="5">
                  <c:v>0.90559999999999996</c:v>
                </c:pt>
                <c:pt idx="6">
                  <c:v>0.86209999999999998</c:v>
                </c:pt>
                <c:pt idx="7">
                  <c:v>0.82940000000000003</c:v>
                </c:pt>
                <c:pt idx="8">
                  <c:v>0.81359999999999999</c:v>
                </c:pt>
                <c:pt idx="9">
                  <c:v>0.78669999999999995</c:v>
                </c:pt>
                <c:pt idx="10">
                  <c:v>0.77070000000000005</c:v>
                </c:pt>
                <c:pt idx="11">
                  <c:v>0.75280000000000002</c:v>
                </c:pt>
                <c:pt idx="12">
                  <c:v>0.74529999999999996</c:v>
                </c:pt>
                <c:pt idx="13">
                  <c:v>0.73180000000000001</c:v>
                </c:pt>
                <c:pt idx="14">
                  <c:v>0.72399999999999998</c:v>
                </c:pt>
                <c:pt idx="15">
                  <c:v>0.71430000000000005</c:v>
                </c:pt>
                <c:pt idx="16">
                  <c:v>0.70779999999999998</c:v>
                </c:pt>
                <c:pt idx="17">
                  <c:v>0.6966</c:v>
                </c:pt>
                <c:pt idx="18">
                  <c:v>0.69140000000000001</c:v>
                </c:pt>
                <c:pt idx="19">
                  <c:v>0.68420000000000003</c:v>
                </c:pt>
                <c:pt idx="20">
                  <c:v>0.67169999999999996</c:v>
                </c:pt>
                <c:pt idx="21">
                  <c:v>0.67100000000000004</c:v>
                </c:pt>
                <c:pt idx="22">
                  <c:v>0.66700000000000004</c:v>
                </c:pt>
                <c:pt idx="23">
                  <c:v>0.66149999999999998</c:v>
                </c:pt>
                <c:pt idx="24">
                  <c:v>0.65229999999999999</c:v>
                </c:pt>
                <c:pt idx="25">
                  <c:v>0.65129999999999999</c:v>
                </c:pt>
                <c:pt idx="26">
                  <c:v>0.64800000000000002</c:v>
                </c:pt>
                <c:pt idx="27">
                  <c:v>0.64370000000000005</c:v>
                </c:pt>
                <c:pt idx="28">
                  <c:v>0.63270000000000004</c:v>
                </c:pt>
                <c:pt idx="29">
                  <c:v>0.63370000000000004</c:v>
                </c:pt>
                <c:pt idx="30">
                  <c:v>0.62990000000000002</c:v>
                </c:pt>
                <c:pt idx="31">
                  <c:v>0.62690000000000001</c:v>
                </c:pt>
                <c:pt idx="32">
                  <c:v>0.62290000000000001</c:v>
                </c:pt>
                <c:pt idx="33">
                  <c:v>0.61939999999999995</c:v>
                </c:pt>
                <c:pt idx="34">
                  <c:v>0.61670000000000003</c:v>
                </c:pt>
                <c:pt idx="35">
                  <c:v>0.61650000000000005</c:v>
                </c:pt>
                <c:pt idx="36">
                  <c:v>0.61650000000000005</c:v>
                </c:pt>
                <c:pt idx="37">
                  <c:v>0.60580000000000001</c:v>
                </c:pt>
                <c:pt idx="38">
                  <c:v>0.60780000000000001</c:v>
                </c:pt>
                <c:pt idx="39">
                  <c:v>0.60050000000000003</c:v>
                </c:pt>
                <c:pt idx="40">
                  <c:v>0.60050000000000003</c:v>
                </c:pt>
                <c:pt idx="41">
                  <c:v>0.59689999999999999</c:v>
                </c:pt>
                <c:pt idx="42">
                  <c:v>0.59709999999999996</c:v>
                </c:pt>
                <c:pt idx="43">
                  <c:v>0.59489999999999998</c:v>
                </c:pt>
                <c:pt idx="44">
                  <c:v>0.58850000000000002</c:v>
                </c:pt>
                <c:pt idx="45">
                  <c:v>0.58979999999999999</c:v>
                </c:pt>
                <c:pt idx="46">
                  <c:v>0.58730000000000004</c:v>
                </c:pt>
                <c:pt idx="47">
                  <c:v>0.58819999999999995</c:v>
                </c:pt>
                <c:pt idx="48">
                  <c:v>0.57750000000000001</c:v>
                </c:pt>
                <c:pt idx="49">
                  <c:v>0.58509999999999995</c:v>
                </c:pt>
                <c:pt idx="50">
                  <c:v>0.57750000000000001</c:v>
                </c:pt>
                <c:pt idx="51">
                  <c:v>0.57340000000000002</c:v>
                </c:pt>
                <c:pt idx="52">
                  <c:v>0.57250000000000001</c:v>
                </c:pt>
                <c:pt idx="53">
                  <c:v>0.56999999999999995</c:v>
                </c:pt>
                <c:pt idx="54">
                  <c:v>0.56810000000000005</c:v>
                </c:pt>
                <c:pt idx="55">
                  <c:v>0.56759999999999999</c:v>
                </c:pt>
                <c:pt idx="56">
                  <c:v>0.57199999999999995</c:v>
                </c:pt>
                <c:pt idx="57">
                  <c:v>0.56740000000000002</c:v>
                </c:pt>
                <c:pt idx="58">
                  <c:v>0.56410000000000005</c:v>
                </c:pt>
                <c:pt idx="59">
                  <c:v>0.5655</c:v>
                </c:pt>
                <c:pt idx="60">
                  <c:v>0.56200000000000006</c:v>
                </c:pt>
                <c:pt idx="61">
                  <c:v>0.5575</c:v>
                </c:pt>
                <c:pt idx="62">
                  <c:v>0.56320000000000003</c:v>
                </c:pt>
                <c:pt idx="63">
                  <c:v>0.55700000000000005</c:v>
                </c:pt>
                <c:pt idx="64">
                  <c:v>0.55269999999999997</c:v>
                </c:pt>
                <c:pt idx="65">
                  <c:v>0.55400000000000005</c:v>
                </c:pt>
                <c:pt idx="66">
                  <c:v>0.55759999999999998</c:v>
                </c:pt>
                <c:pt idx="67">
                  <c:v>0.55210000000000004</c:v>
                </c:pt>
                <c:pt idx="68">
                  <c:v>0.54659999999999997</c:v>
                </c:pt>
                <c:pt idx="69">
                  <c:v>0.54600000000000004</c:v>
                </c:pt>
                <c:pt idx="70">
                  <c:v>0.54379999999999995</c:v>
                </c:pt>
                <c:pt idx="71">
                  <c:v>0.54359999999999997</c:v>
                </c:pt>
                <c:pt idx="72">
                  <c:v>0.54630000000000001</c:v>
                </c:pt>
                <c:pt idx="73">
                  <c:v>0.54369999999999996</c:v>
                </c:pt>
                <c:pt idx="74">
                  <c:v>0.5403</c:v>
                </c:pt>
                <c:pt idx="75">
                  <c:v>0.53520000000000001</c:v>
                </c:pt>
                <c:pt idx="76">
                  <c:v>0.54139999999999999</c:v>
                </c:pt>
                <c:pt idx="77">
                  <c:v>0.54049999999999998</c:v>
                </c:pt>
                <c:pt idx="78">
                  <c:v>0.54620000000000002</c:v>
                </c:pt>
                <c:pt idx="79">
                  <c:v>0.53969999999999996</c:v>
                </c:pt>
                <c:pt idx="80">
                  <c:v>0.53410000000000002</c:v>
                </c:pt>
                <c:pt idx="81">
                  <c:v>0.53649999999999998</c:v>
                </c:pt>
                <c:pt idx="82">
                  <c:v>0.53359999999999996</c:v>
                </c:pt>
                <c:pt idx="83">
                  <c:v>0.5373</c:v>
                </c:pt>
                <c:pt idx="84">
                  <c:v>0.54090000000000005</c:v>
                </c:pt>
                <c:pt idx="85">
                  <c:v>0.53600000000000003</c:v>
                </c:pt>
                <c:pt idx="86">
                  <c:v>0.52700000000000002</c:v>
                </c:pt>
                <c:pt idx="87">
                  <c:v>0.53590000000000004</c:v>
                </c:pt>
                <c:pt idx="88">
                  <c:v>0.53380000000000005</c:v>
                </c:pt>
                <c:pt idx="89">
                  <c:v>0.53100000000000003</c:v>
                </c:pt>
                <c:pt idx="90">
                  <c:v>0.52239999999999998</c:v>
                </c:pt>
                <c:pt idx="91">
                  <c:v>0.5252</c:v>
                </c:pt>
                <c:pt idx="92">
                  <c:v>0.53049999999999997</c:v>
                </c:pt>
                <c:pt idx="93">
                  <c:v>0.52380000000000004</c:v>
                </c:pt>
                <c:pt idx="94">
                  <c:v>0.52929999999999999</c:v>
                </c:pt>
                <c:pt idx="95">
                  <c:v>0.52580000000000005</c:v>
                </c:pt>
                <c:pt idx="96">
                  <c:v>0.52280000000000004</c:v>
                </c:pt>
                <c:pt idx="97">
                  <c:v>0.52159999999999995</c:v>
                </c:pt>
                <c:pt idx="98">
                  <c:v>0.51890000000000003</c:v>
                </c:pt>
                <c:pt idx="99">
                  <c:v>0.51859999999999995</c:v>
                </c:pt>
                <c:pt idx="100">
                  <c:v>0.51929999999999998</c:v>
                </c:pt>
                <c:pt idx="101">
                  <c:v>0.51980000000000004</c:v>
                </c:pt>
                <c:pt idx="102">
                  <c:v>0.52180000000000004</c:v>
                </c:pt>
                <c:pt idx="103">
                  <c:v>0.51659999999999995</c:v>
                </c:pt>
                <c:pt idx="104">
                  <c:v>0.5161</c:v>
                </c:pt>
                <c:pt idx="105">
                  <c:v>0.52259999999999995</c:v>
                </c:pt>
                <c:pt idx="106">
                  <c:v>0.50919999999999999</c:v>
                </c:pt>
                <c:pt idx="107">
                  <c:v>0.51259999999999994</c:v>
                </c:pt>
                <c:pt idx="108">
                  <c:v>0.51470000000000005</c:v>
                </c:pt>
                <c:pt idx="109">
                  <c:v>0.51100000000000001</c:v>
                </c:pt>
                <c:pt idx="110">
                  <c:v>0.51219999999999999</c:v>
                </c:pt>
                <c:pt idx="111">
                  <c:v>0.51129999999999998</c:v>
                </c:pt>
                <c:pt idx="112">
                  <c:v>0.51280000000000003</c:v>
                </c:pt>
                <c:pt idx="113">
                  <c:v>0.51490000000000002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C4-43B5-A4E5-54963C3725C7}"/>
            </c:ext>
          </c:extLst>
        </c:ser>
        <c:ser>
          <c:idx val="3"/>
          <c:order val="3"/>
          <c:tx>
            <c:v>10/192/6/2048/0.10/4 val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Graph1_data!$F$3:$F$116</c:f>
              <c:numCache>
                <c:formatCode>#,##0</c:formatCode>
                <c:ptCount val="114"/>
                <c:pt idx="0">
                  <c:v>5</c:v>
                </c:pt>
                <c:pt idx="1">
                  <c:v>403</c:v>
                </c:pt>
                <c:pt idx="2">
                  <c:v>799</c:v>
                </c:pt>
                <c:pt idx="3">
                  <c:v>1192</c:v>
                </c:pt>
                <c:pt idx="4">
                  <c:v>1570</c:v>
                </c:pt>
                <c:pt idx="5">
                  <c:v>1938</c:v>
                </c:pt>
                <c:pt idx="6">
                  <c:v>2303</c:v>
                </c:pt>
                <c:pt idx="7">
                  <c:v>2668</c:v>
                </c:pt>
                <c:pt idx="8">
                  <c:v>3033</c:v>
                </c:pt>
                <c:pt idx="9">
                  <c:v>3397</c:v>
                </c:pt>
                <c:pt idx="10">
                  <c:v>3762</c:v>
                </c:pt>
                <c:pt idx="11">
                  <c:v>4138</c:v>
                </c:pt>
                <c:pt idx="12">
                  <c:v>4510</c:v>
                </c:pt>
                <c:pt idx="13">
                  <c:v>4887</c:v>
                </c:pt>
                <c:pt idx="14">
                  <c:v>5258</c:v>
                </c:pt>
                <c:pt idx="15">
                  <c:v>5642</c:v>
                </c:pt>
                <c:pt idx="16">
                  <c:v>6010</c:v>
                </c:pt>
                <c:pt idx="17">
                  <c:v>6385</c:v>
                </c:pt>
                <c:pt idx="18">
                  <c:v>6767</c:v>
                </c:pt>
                <c:pt idx="19">
                  <c:v>7151</c:v>
                </c:pt>
                <c:pt idx="20">
                  <c:v>7547</c:v>
                </c:pt>
                <c:pt idx="21">
                  <c:v>7936</c:v>
                </c:pt>
                <c:pt idx="22">
                  <c:v>8340</c:v>
                </c:pt>
                <c:pt idx="23">
                  <c:v>8742</c:v>
                </c:pt>
                <c:pt idx="24">
                  <c:v>9139</c:v>
                </c:pt>
                <c:pt idx="25">
                  <c:v>9523</c:v>
                </c:pt>
                <c:pt idx="26">
                  <c:v>9897</c:v>
                </c:pt>
                <c:pt idx="27">
                  <c:v>10278</c:v>
                </c:pt>
                <c:pt idx="28">
                  <c:v>10658</c:v>
                </c:pt>
                <c:pt idx="29">
                  <c:v>11025</c:v>
                </c:pt>
                <c:pt idx="30">
                  <c:v>11390</c:v>
                </c:pt>
                <c:pt idx="31">
                  <c:v>11766</c:v>
                </c:pt>
                <c:pt idx="32">
                  <c:v>12133</c:v>
                </c:pt>
                <c:pt idx="33">
                  <c:v>12498</c:v>
                </c:pt>
                <c:pt idx="34">
                  <c:v>12863</c:v>
                </c:pt>
                <c:pt idx="35">
                  <c:v>13227</c:v>
                </c:pt>
                <c:pt idx="36">
                  <c:v>13592</c:v>
                </c:pt>
                <c:pt idx="37">
                  <c:v>13957</c:v>
                </c:pt>
                <c:pt idx="38">
                  <c:v>14321</c:v>
                </c:pt>
                <c:pt idx="39">
                  <c:v>14686</c:v>
                </c:pt>
                <c:pt idx="40">
                  <c:v>15050</c:v>
                </c:pt>
                <c:pt idx="41">
                  <c:v>15415</c:v>
                </c:pt>
                <c:pt idx="42">
                  <c:v>15780</c:v>
                </c:pt>
                <c:pt idx="43">
                  <c:v>16144</c:v>
                </c:pt>
                <c:pt idx="44">
                  <c:v>16509</c:v>
                </c:pt>
                <c:pt idx="45">
                  <c:v>16873</c:v>
                </c:pt>
                <c:pt idx="46">
                  <c:v>17238</c:v>
                </c:pt>
                <c:pt idx="47">
                  <c:v>17603</c:v>
                </c:pt>
                <c:pt idx="48">
                  <c:v>17967</c:v>
                </c:pt>
                <c:pt idx="49">
                  <c:v>18332</c:v>
                </c:pt>
                <c:pt idx="50">
                  <c:v>18696</c:v>
                </c:pt>
                <c:pt idx="51">
                  <c:v>19061</c:v>
                </c:pt>
                <c:pt idx="52">
                  <c:v>19425</c:v>
                </c:pt>
                <c:pt idx="53">
                  <c:v>19790</c:v>
                </c:pt>
                <c:pt idx="54">
                  <c:v>20155</c:v>
                </c:pt>
                <c:pt idx="55">
                  <c:v>20519</c:v>
                </c:pt>
                <c:pt idx="56">
                  <c:v>20884</c:v>
                </c:pt>
                <c:pt idx="57">
                  <c:v>21248</c:v>
                </c:pt>
                <c:pt idx="58">
                  <c:v>21613</c:v>
                </c:pt>
                <c:pt idx="59">
                  <c:v>21978</c:v>
                </c:pt>
                <c:pt idx="60">
                  <c:v>22350</c:v>
                </c:pt>
                <c:pt idx="61">
                  <c:v>22726</c:v>
                </c:pt>
                <c:pt idx="62">
                  <c:v>23105</c:v>
                </c:pt>
                <c:pt idx="63">
                  <c:v>23476</c:v>
                </c:pt>
                <c:pt idx="64">
                  <c:v>23843</c:v>
                </c:pt>
                <c:pt idx="65">
                  <c:v>24208</c:v>
                </c:pt>
                <c:pt idx="66">
                  <c:v>24572</c:v>
                </c:pt>
                <c:pt idx="67">
                  <c:v>24946</c:v>
                </c:pt>
                <c:pt idx="68">
                  <c:v>25332</c:v>
                </c:pt>
                <c:pt idx="69">
                  <c:v>25710</c:v>
                </c:pt>
                <c:pt idx="70">
                  <c:v>26083</c:v>
                </c:pt>
                <c:pt idx="71">
                  <c:v>26451</c:v>
                </c:pt>
                <c:pt idx="72">
                  <c:v>26816</c:v>
                </c:pt>
                <c:pt idx="73">
                  <c:v>27180</c:v>
                </c:pt>
                <c:pt idx="74">
                  <c:v>27545</c:v>
                </c:pt>
                <c:pt idx="75">
                  <c:v>27909</c:v>
                </c:pt>
                <c:pt idx="76">
                  <c:v>28274</c:v>
                </c:pt>
                <c:pt idx="77">
                  <c:v>28639</c:v>
                </c:pt>
                <c:pt idx="78">
                  <c:v>29003</c:v>
                </c:pt>
                <c:pt idx="79">
                  <c:v>29368</c:v>
                </c:pt>
                <c:pt idx="80">
                  <c:v>29735</c:v>
                </c:pt>
                <c:pt idx="81">
                  <c:v>30112</c:v>
                </c:pt>
                <c:pt idx="82">
                  <c:v>30494</c:v>
                </c:pt>
                <c:pt idx="83">
                  <c:v>30877</c:v>
                </c:pt>
                <c:pt idx="84">
                  <c:v>31248</c:v>
                </c:pt>
                <c:pt idx="85">
                  <c:v>31645</c:v>
                </c:pt>
                <c:pt idx="86">
                  <c:v>32029</c:v>
                </c:pt>
                <c:pt idx="87">
                  <c:v>32429</c:v>
                </c:pt>
                <c:pt idx="88">
                  <c:v>32825</c:v>
                </c:pt>
                <c:pt idx="89">
                  <c:v>33218</c:v>
                </c:pt>
                <c:pt idx="90">
                  <c:v>33606</c:v>
                </c:pt>
                <c:pt idx="91">
                  <c:v>33997</c:v>
                </c:pt>
                <c:pt idx="92">
                  <c:v>34388</c:v>
                </c:pt>
                <c:pt idx="93">
                  <c:v>34782</c:v>
                </c:pt>
                <c:pt idx="94">
                  <c:v>35171</c:v>
                </c:pt>
                <c:pt idx="95">
                  <c:v>35560</c:v>
                </c:pt>
                <c:pt idx="96">
                  <c:v>35949</c:v>
                </c:pt>
                <c:pt idx="97">
                  <c:v>36346</c:v>
                </c:pt>
                <c:pt idx="98">
                  <c:v>36748</c:v>
                </c:pt>
                <c:pt idx="99">
                  <c:v>37132</c:v>
                </c:pt>
                <c:pt idx="100">
                  <c:v>37500</c:v>
                </c:pt>
                <c:pt idx="101">
                  <c:v>37865</c:v>
                </c:pt>
                <c:pt idx="102">
                  <c:v>38229</c:v>
                </c:pt>
                <c:pt idx="103">
                  <c:v>38594</c:v>
                </c:pt>
                <c:pt idx="104">
                  <c:v>38958</c:v>
                </c:pt>
                <c:pt idx="105">
                  <c:v>39323</c:v>
                </c:pt>
                <c:pt idx="106">
                  <c:v>39687</c:v>
                </c:pt>
                <c:pt idx="107">
                  <c:v>40052</c:v>
                </c:pt>
                <c:pt idx="108">
                  <c:v>40416</c:v>
                </c:pt>
                <c:pt idx="109">
                  <c:v>40781</c:v>
                </c:pt>
                <c:pt idx="110">
                  <c:v>41145</c:v>
                </c:pt>
                <c:pt idx="111">
                  <c:v>41510</c:v>
                </c:pt>
                <c:pt idx="112">
                  <c:v>41874</c:v>
                </c:pt>
                <c:pt idx="113">
                  <c:v>42239</c:v>
                </c:pt>
              </c:numCache>
            </c:numRef>
          </c:xVal>
          <c:yVal>
            <c:numRef>
              <c:f>Graph1_data!$H$3:$H$116</c:f>
              <c:numCache>
                <c:formatCode>#\ ##0.0000</c:formatCode>
                <c:ptCount val="114"/>
                <c:pt idx="0">
                  <c:v>4.7584999999999997</c:v>
                </c:pt>
                <c:pt idx="1">
                  <c:v>2.6949000000000001</c:v>
                </c:pt>
                <c:pt idx="2">
                  <c:v>1.9496</c:v>
                </c:pt>
                <c:pt idx="3">
                  <c:v>1.4426000000000001</c:v>
                </c:pt>
                <c:pt idx="4">
                  <c:v>1.3024</c:v>
                </c:pt>
                <c:pt idx="5">
                  <c:v>1.2450000000000001</c:v>
                </c:pt>
                <c:pt idx="6">
                  <c:v>1.2082999999999999</c:v>
                </c:pt>
                <c:pt idx="7">
                  <c:v>1.2134</c:v>
                </c:pt>
                <c:pt idx="8">
                  <c:v>1.1709000000000001</c:v>
                </c:pt>
                <c:pt idx="9">
                  <c:v>1.1534</c:v>
                </c:pt>
                <c:pt idx="10">
                  <c:v>1.1355</c:v>
                </c:pt>
                <c:pt idx="11">
                  <c:v>1.1478999999999999</c:v>
                </c:pt>
                <c:pt idx="12">
                  <c:v>1.1224000000000001</c:v>
                </c:pt>
                <c:pt idx="13">
                  <c:v>1.1347</c:v>
                </c:pt>
                <c:pt idx="14">
                  <c:v>1.1155999999999999</c:v>
                </c:pt>
                <c:pt idx="15">
                  <c:v>1.119</c:v>
                </c:pt>
                <c:pt idx="16">
                  <c:v>1.1194999999999999</c:v>
                </c:pt>
                <c:pt idx="17">
                  <c:v>1.1108</c:v>
                </c:pt>
                <c:pt idx="18">
                  <c:v>1.1301000000000001</c:v>
                </c:pt>
                <c:pt idx="19">
                  <c:v>1.0988</c:v>
                </c:pt>
                <c:pt idx="20">
                  <c:v>1.0989</c:v>
                </c:pt>
                <c:pt idx="21">
                  <c:v>1.103</c:v>
                </c:pt>
                <c:pt idx="22">
                  <c:v>1.1025</c:v>
                </c:pt>
                <c:pt idx="23">
                  <c:v>1.1154999999999999</c:v>
                </c:pt>
                <c:pt idx="24">
                  <c:v>1.0960000000000001</c:v>
                </c:pt>
                <c:pt idx="25">
                  <c:v>1.1017999999999999</c:v>
                </c:pt>
                <c:pt idx="26">
                  <c:v>1.1124000000000001</c:v>
                </c:pt>
                <c:pt idx="27">
                  <c:v>1.0919000000000001</c:v>
                </c:pt>
                <c:pt idx="28">
                  <c:v>1.1039000000000001</c:v>
                </c:pt>
                <c:pt idx="29">
                  <c:v>1.1055999999999999</c:v>
                </c:pt>
                <c:pt idx="30">
                  <c:v>1.117</c:v>
                </c:pt>
                <c:pt idx="31">
                  <c:v>1.0984</c:v>
                </c:pt>
                <c:pt idx="32">
                  <c:v>1.1034999999999999</c:v>
                </c:pt>
                <c:pt idx="33">
                  <c:v>1.1121000000000001</c:v>
                </c:pt>
                <c:pt idx="34">
                  <c:v>1.1034999999999999</c:v>
                </c:pt>
                <c:pt idx="35">
                  <c:v>1.0929</c:v>
                </c:pt>
                <c:pt idx="36">
                  <c:v>1.1074999999999999</c:v>
                </c:pt>
                <c:pt idx="37">
                  <c:v>1.1072</c:v>
                </c:pt>
                <c:pt idx="38">
                  <c:v>1.0876999999999999</c:v>
                </c:pt>
                <c:pt idx="39">
                  <c:v>1.1064000000000001</c:v>
                </c:pt>
                <c:pt idx="40">
                  <c:v>1.1152</c:v>
                </c:pt>
                <c:pt idx="41">
                  <c:v>1.1166</c:v>
                </c:pt>
                <c:pt idx="42">
                  <c:v>1.1198999999999999</c:v>
                </c:pt>
                <c:pt idx="43">
                  <c:v>1.1224000000000001</c:v>
                </c:pt>
                <c:pt idx="44">
                  <c:v>1.1243000000000001</c:v>
                </c:pt>
                <c:pt idx="45">
                  <c:v>1.1084000000000001</c:v>
                </c:pt>
                <c:pt idx="46">
                  <c:v>1.1148</c:v>
                </c:pt>
                <c:pt idx="47">
                  <c:v>1.1061000000000001</c:v>
                </c:pt>
                <c:pt idx="48">
                  <c:v>1.1148</c:v>
                </c:pt>
                <c:pt idx="49">
                  <c:v>1.1086</c:v>
                </c:pt>
                <c:pt idx="50">
                  <c:v>1.1117999999999999</c:v>
                </c:pt>
                <c:pt idx="51">
                  <c:v>1.1203000000000001</c:v>
                </c:pt>
                <c:pt idx="52">
                  <c:v>1.1032</c:v>
                </c:pt>
                <c:pt idx="53">
                  <c:v>1.1282000000000001</c:v>
                </c:pt>
                <c:pt idx="54">
                  <c:v>1.1005</c:v>
                </c:pt>
                <c:pt idx="55">
                  <c:v>1.1198999999999999</c:v>
                </c:pt>
                <c:pt idx="56">
                  <c:v>1.137</c:v>
                </c:pt>
                <c:pt idx="57">
                  <c:v>1.1188</c:v>
                </c:pt>
                <c:pt idx="58">
                  <c:v>1.1255999999999999</c:v>
                </c:pt>
                <c:pt idx="59">
                  <c:v>1.1211</c:v>
                </c:pt>
                <c:pt idx="60">
                  <c:v>1.1283000000000001</c:v>
                </c:pt>
                <c:pt idx="61">
                  <c:v>1.1218999999999999</c:v>
                </c:pt>
                <c:pt idx="62">
                  <c:v>1.1278999999999999</c:v>
                </c:pt>
                <c:pt idx="63">
                  <c:v>1.1123000000000001</c:v>
                </c:pt>
                <c:pt idx="64">
                  <c:v>1.1272</c:v>
                </c:pt>
                <c:pt idx="65">
                  <c:v>1.1164000000000001</c:v>
                </c:pt>
                <c:pt idx="66">
                  <c:v>1.1237999999999999</c:v>
                </c:pt>
                <c:pt idx="67">
                  <c:v>1.1352</c:v>
                </c:pt>
                <c:pt idx="68">
                  <c:v>1.1326000000000001</c:v>
                </c:pt>
                <c:pt idx="69">
                  <c:v>1.1404000000000001</c:v>
                </c:pt>
                <c:pt idx="70">
                  <c:v>1.1556999999999999</c:v>
                </c:pt>
                <c:pt idx="71">
                  <c:v>1.1285000000000001</c:v>
                </c:pt>
                <c:pt idx="72">
                  <c:v>1.1498999999999999</c:v>
                </c:pt>
                <c:pt idx="73">
                  <c:v>1.1324000000000001</c:v>
                </c:pt>
                <c:pt idx="74">
                  <c:v>1.1539999999999999</c:v>
                </c:pt>
                <c:pt idx="75">
                  <c:v>1.1476</c:v>
                </c:pt>
                <c:pt idx="76">
                  <c:v>1.1438999999999999</c:v>
                </c:pt>
                <c:pt idx="77">
                  <c:v>1.1443000000000001</c:v>
                </c:pt>
                <c:pt idx="78">
                  <c:v>1.1424000000000001</c:v>
                </c:pt>
                <c:pt idx="79">
                  <c:v>1.1457999999999999</c:v>
                </c:pt>
                <c:pt idx="80">
                  <c:v>1.1516</c:v>
                </c:pt>
                <c:pt idx="81">
                  <c:v>1.1523000000000001</c:v>
                </c:pt>
                <c:pt idx="82">
                  <c:v>1.1307</c:v>
                </c:pt>
                <c:pt idx="83">
                  <c:v>1.1308</c:v>
                </c:pt>
                <c:pt idx="84">
                  <c:v>1.1444000000000001</c:v>
                </c:pt>
                <c:pt idx="85">
                  <c:v>1.1661999999999999</c:v>
                </c:pt>
                <c:pt idx="86">
                  <c:v>1.1536</c:v>
                </c:pt>
                <c:pt idx="87">
                  <c:v>1.1568000000000001</c:v>
                </c:pt>
                <c:pt idx="88">
                  <c:v>1.1506000000000001</c:v>
                </c:pt>
                <c:pt idx="89">
                  <c:v>1.1344000000000001</c:v>
                </c:pt>
                <c:pt idx="90">
                  <c:v>1.1467000000000001</c:v>
                </c:pt>
                <c:pt idx="91">
                  <c:v>1.1626000000000001</c:v>
                </c:pt>
                <c:pt idx="92">
                  <c:v>1.1556999999999999</c:v>
                </c:pt>
                <c:pt idx="93">
                  <c:v>1.1636</c:v>
                </c:pt>
                <c:pt idx="94">
                  <c:v>1.1498999999999999</c:v>
                </c:pt>
                <c:pt idx="95">
                  <c:v>1.1575</c:v>
                </c:pt>
                <c:pt idx="96">
                  <c:v>1.1648000000000001</c:v>
                </c:pt>
                <c:pt idx="97">
                  <c:v>1.1646000000000001</c:v>
                </c:pt>
                <c:pt idx="98">
                  <c:v>1.1563000000000001</c:v>
                </c:pt>
                <c:pt idx="99">
                  <c:v>1.1563000000000001</c:v>
                </c:pt>
                <c:pt idx="100">
                  <c:v>1.1532</c:v>
                </c:pt>
                <c:pt idx="101">
                  <c:v>1.1520999999999999</c:v>
                </c:pt>
                <c:pt idx="102">
                  <c:v>1.1811</c:v>
                </c:pt>
                <c:pt idx="103">
                  <c:v>1.171</c:v>
                </c:pt>
                <c:pt idx="104">
                  <c:v>1.175</c:v>
                </c:pt>
                <c:pt idx="105">
                  <c:v>1.1341000000000001</c:v>
                </c:pt>
                <c:pt idx="106">
                  <c:v>1.1561999999999999</c:v>
                </c:pt>
                <c:pt idx="107">
                  <c:v>1.163</c:v>
                </c:pt>
                <c:pt idx="108">
                  <c:v>1.1709000000000001</c:v>
                </c:pt>
                <c:pt idx="109">
                  <c:v>1.1623000000000001</c:v>
                </c:pt>
                <c:pt idx="110">
                  <c:v>1.1666000000000001</c:v>
                </c:pt>
                <c:pt idx="111">
                  <c:v>1.1604000000000001</c:v>
                </c:pt>
                <c:pt idx="112">
                  <c:v>1.1785000000000001</c:v>
                </c:pt>
                <c:pt idx="113">
                  <c:v>1.1605000000000001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C4-43B5-A4E5-54963C3725C7}"/>
            </c:ext>
          </c:extLst>
        </c:ser>
        <c:ser>
          <c:idx val="4"/>
          <c:order val="4"/>
          <c:tx>
            <c:v>8/256/8/2048/0.15/4 train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Graph1_data!$I$3:$I$113</c:f>
              <c:numCache>
                <c:formatCode>#,##0</c:formatCode>
                <c:ptCount val="111"/>
                <c:pt idx="0">
                  <c:v>5</c:v>
                </c:pt>
                <c:pt idx="1">
                  <c:v>408</c:v>
                </c:pt>
                <c:pt idx="2">
                  <c:v>814</c:v>
                </c:pt>
                <c:pt idx="3">
                  <c:v>1215</c:v>
                </c:pt>
                <c:pt idx="4">
                  <c:v>1618</c:v>
                </c:pt>
                <c:pt idx="5">
                  <c:v>2033</c:v>
                </c:pt>
                <c:pt idx="6">
                  <c:v>2436</c:v>
                </c:pt>
                <c:pt idx="7">
                  <c:v>2845</c:v>
                </c:pt>
                <c:pt idx="8">
                  <c:v>3261</c:v>
                </c:pt>
                <c:pt idx="9">
                  <c:v>3676</c:v>
                </c:pt>
                <c:pt idx="10">
                  <c:v>4072</c:v>
                </c:pt>
                <c:pt idx="11">
                  <c:v>4483</c:v>
                </c:pt>
                <c:pt idx="12">
                  <c:v>4876</c:v>
                </c:pt>
                <c:pt idx="13">
                  <c:v>5271</c:v>
                </c:pt>
                <c:pt idx="14">
                  <c:v>5663</c:v>
                </c:pt>
                <c:pt idx="15">
                  <c:v>6052</c:v>
                </c:pt>
                <c:pt idx="16">
                  <c:v>6441</c:v>
                </c:pt>
                <c:pt idx="17">
                  <c:v>6830</c:v>
                </c:pt>
                <c:pt idx="18">
                  <c:v>7219</c:v>
                </c:pt>
                <c:pt idx="19">
                  <c:v>7608</c:v>
                </c:pt>
                <c:pt idx="20">
                  <c:v>7997</c:v>
                </c:pt>
                <c:pt idx="21">
                  <c:v>8386</c:v>
                </c:pt>
                <c:pt idx="22">
                  <c:v>8775</c:v>
                </c:pt>
                <c:pt idx="23">
                  <c:v>9164</c:v>
                </c:pt>
                <c:pt idx="24">
                  <c:v>9553</c:v>
                </c:pt>
                <c:pt idx="25">
                  <c:v>9942</c:v>
                </c:pt>
                <c:pt idx="26">
                  <c:v>10331</c:v>
                </c:pt>
                <c:pt idx="27">
                  <c:v>10720</c:v>
                </c:pt>
                <c:pt idx="28">
                  <c:v>11109</c:v>
                </c:pt>
                <c:pt idx="29">
                  <c:v>11498</c:v>
                </c:pt>
                <c:pt idx="30">
                  <c:v>11886</c:v>
                </c:pt>
                <c:pt idx="31">
                  <c:v>12279</c:v>
                </c:pt>
                <c:pt idx="32">
                  <c:v>12669</c:v>
                </c:pt>
                <c:pt idx="33">
                  <c:v>13058</c:v>
                </c:pt>
                <c:pt idx="34">
                  <c:v>13447</c:v>
                </c:pt>
                <c:pt idx="35">
                  <c:v>13836</c:v>
                </c:pt>
                <c:pt idx="36">
                  <c:v>14226</c:v>
                </c:pt>
                <c:pt idx="37">
                  <c:v>14625</c:v>
                </c:pt>
                <c:pt idx="38">
                  <c:v>15034</c:v>
                </c:pt>
                <c:pt idx="39">
                  <c:v>15450</c:v>
                </c:pt>
                <c:pt idx="40">
                  <c:v>15861</c:v>
                </c:pt>
                <c:pt idx="41">
                  <c:v>16265</c:v>
                </c:pt>
                <c:pt idx="42">
                  <c:v>16670</c:v>
                </c:pt>
                <c:pt idx="43">
                  <c:v>17078</c:v>
                </c:pt>
                <c:pt idx="44">
                  <c:v>17484</c:v>
                </c:pt>
                <c:pt idx="45">
                  <c:v>17881</c:v>
                </c:pt>
                <c:pt idx="46">
                  <c:v>18279</c:v>
                </c:pt>
                <c:pt idx="47">
                  <c:v>18692</c:v>
                </c:pt>
                <c:pt idx="48">
                  <c:v>19121</c:v>
                </c:pt>
                <c:pt idx="49">
                  <c:v>19532</c:v>
                </c:pt>
                <c:pt idx="50">
                  <c:v>19924</c:v>
                </c:pt>
                <c:pt idx="51">
                  <c:v>20313</c:v>
                </c:pt>
                <c:pt idx="52">
                  <c:v>20703</c:v>
                </c:pt>
                <c:pt idx="53">
                  <c:v>21092</c:v>
                </c:pt>
                <c:pt idx="54">
                  <c:v>21481</c:v>
                </c:pt>
                <c:pt idx="55">
                  <c:v>21870</c:v>
                </c:pt>
                <c:pt idx="56">
                  <c:v>22260</c:v>
                </c:pt>
                <c:pt idx="57">
                  <c:v>22649</c:v>
                </c:pt>
                <c:pt idx="58">
                  <c:v>23038</c:v>
                </c:pt>
                <c:pt idx="59">
                  <c:v>23427</c:v>
                </c:pt>
                <c:pt idx="60">
                  <c:v>23816</c:v>
                </c:pt>
                <c:pt idx="61">
                  <c:v>24205</c:v>
                </c:pt>
                <c:pt idx="62">
                  <c:v>24632</c:v>
                </c:pt>
                <c:pt idx="63">
                  <c:v>25025</c:v>
                </c:pt>
                <c:pt idx="64">
                  <c:v>25420</c:v>
                </c:pt>
                <c:pt idx="65">
                  <c:v>25825</c:v>
                </c:pt>
                <c:pt idx="66">
                  <c:v>26218</c:v>
                </c:pt>
                <c:pt idx="67">
                  <c:v>26607</c:v>
                </c:pt>
                <c:pt idx="68">
                  <c:v>26996</c:v>
                </c:pt>
                <c:pt idx="69">
                  <c:v>27386</c:v>
                </c:pt>
                <c:pt idx="70">
                  <c:v>27775</c:v>
                </c:pt>
                <c:pt idx="71">
                  <c:v>28164</c:v>
                </c:pt>
                <c:pt idx="72">
                  <c:v>28553</c:v>
                </c:pt>
                <c:pt idx="73">
                  <c:v>28942</c:v>
                </c:pt>
                <c:pt idx="74">
                  <c:v>29350</c:v>
                </c:pt>
                <c:pt idx="75">
                  <c:v>29749</c:v>
                </c:pt>
                <c:pt idx="76">
                  <c:v>30157</c:v>
                </c:pt>
                <c:pt idx="77">
                  <c:v>30595</c:v>
                </c:pt>
                <c:pt idx="78">
                  <c:v>31012</c:v>
                </c:pt>
                <c:pt idx="79">
                  <c:v>31421</c:v>
                </c:pt>
                <c:pt idx="80">
                  <c:v>31822</c:v>
                </c:pt>
                <c:pt idx="81">
                  <c:v>32222</c:v>
                </c:pt>
                <c:pt idx="82">
                  <c:v>32635</c:v>
                </c:pt>
                <c:pt idx="83">
                  <c:v>33049</c:v>
                </c:pt>
                <c:pt idx="84">
                  <c:v>33457</c:v>
                </c:pt>
                <c:pt idx="85">
                  <c:v>33861</c:v>
                </c:pt>
                <c:pt idx="86">
                  <c:v>34263</c:v>
                </c:pt>
                <c:pt idx="87">
                  <c:v>34690</c:v>
                </c:pt>
                <c:pt idx="88">
                  <c:v>35094</c:v>
                </c:pt>
                <c:pt idx="89">
                  <c:v>35488</c:v>
                </c:pt>
                <c:pt idx="90">
                  <c:v>35936</c:v>
                </c:pt>
                <c:pt idx="91">
                  <c:v>36364</c:v>
                </c:pt>
                <c:pt idx="92">
                  <c:v>36774</c:v>
                </c:pt>
                <c:pt idx="93">
                  <c:v>37177</c:v>
                </c:pt>
                <c:pt idx="94">
                  <c:v>37604</c:v>
                </c:pt>
                <c:pt idx="95">
                  <c:v>38010</c:v>
                </c:pt>
                <c:pt idx="96">
                  <c:v>38403</c:v>
                </c:pt>
                <c:pt idx="97">
                  <c:v>38793</c:v>
                </c:pt>
                <c:pt idx="98">
                  <c:v>39193</c:v>
                </c:pt>
                <c:pt idx="99">
                  <c:v>39598</c:v>
                </c:pt>
                <c:pt idx="100">
                  <c:v>40003</c:v>
                </c:pt>
                <c:pt idx="101">
                  <c:v>40405</c:v>
                </c:pt>
                <c:pt idx="102">
                  <c:v>40809</c:v>
                </c:pt>
                <c:pt idx="103">
                  <c:v>41216</c:v>
                </c:pt>
                <c:pt idx="104">
                  <c:v>41621</c:v>
                </c:pt>
                <c:pt idx="105">
                  <c:v>42027</c:v>
                </c:pt>
                <c:pt idx="106">
                  <c:v>42432</c:v>
                </c:pt>
                <c:pt idx="107">
                  <c:v>42838</c:v>
                </c:pt>
                <c:pt idx="108">
                  <c:v>43246</c:v>
                </c:pt>
                <c:pt idx="109">
                  <c:v>43653</c:v>
                </c:pt>
                <c:pt idx="110">
                  <c:v>44059</c:v>
                </c:pt>
              </c:numCache>
            </c:numRef>
          </c:xVal>
          <c:yVal>
            <c:numRef>
              <c:f>Graph1_data!$J$3:$J$113</c:f>
              <c:numCache>
                <c:formatCode>#\ ##0.0000</c:formatCode>
                <c:ptCount val="111"/>
                <c:pt idx="0">
                  <c:v>4.5445000000000002</c:v>
                </c:pt>
                <c:pt idx="1">
                  <c:v>2.3913000000000002</c:v>
                </c:pt>
                <c:pt idx="2">
                  <c:v>1.3686</c:v>
                </c:pt>
                <c:pt idx="3">
                  <c:v>1.0369999999999999</c:v>
                </c:pt>
                <c:pt idx="4">
                  <c:v>0.9385</c:v>
                </c:pt>
                <c:pt idx="5">
                  <c:v>0.87849999999999995</c:v>
                </c:pt>
                <c:pt idx="6">
                  <c:v>0.83979999999999999</c:v>
                </c:pt>
                <c:pt idx="7">
                  <c:v>0.80979999999999996</c:v>
                </c:pt>
                <c:pt idx="8">
                  <c:v>0.79200000000000004</c:v>
                </c:pt>
                <c:pt idx="9">
                  <c:v>0.76849999999999996</c:v>
                </c:pt>
                <c:pt idx="10">
                  <c:v>0.75700000000000001</c:v>
                </c:pt>
                <c:pt idx="11">
                  <c:v>0.74129999999999996</c:v>
                </c:pt>
                <c:pt idx="12">
                  <c:v>0.72150000000000003</c:v>
                </c:pt>
                <c:pt idx="13">
                  <c:v>0.72499999999999998</c:v>
                </c:pt>
                <c:pt idx="14">
                  <c:v>0.7137</c:v>
                </c:pt>
                <c:pt idx="15">
                  <c:v>0.69569999999999999</c:v>
                </c:pt>
                <c:pt idx="16">
                  <c:v>0.69140000000000001</c:v>
                </c:pt>
                <c:pt idx="17">
                  <c:v>0.68410000000000004</c:v>
                </c:pt>
                <c:pt idx="18">
                  <c:v>0.66720000000000002</c:v>
                </c:pt>
                <c:pt idx="19">
                  <c:v>0.67020000000000002</c:v>
                </c:pt>
                <c:pt idx="20">
                  <c:v>0.66039999999999999</c:v>
                </c:pt>
                <c:pt idx="21">
                  <c:v>0.65869999999999995</c:v>
                </c:pt>
                <c:pt idx="22">
                  <c:v>0.64890000000000003</c:v>
                </c:pt>
                <c:pt idx="23">
                  <c:v>0.64749999999999996</c:v>
                </c:pt>
                <c:pt idx="24">
                  <c:v>0.64149999999999996</c:v>
                </c:pt>
                <c:pt idx="25">
                  <c:v>0.63570000000000004</c:v>
                </c:pt>
                <c:pt idx="26">
                  <c:v>0.63219999999999998</c:v>
                </c:pt>
                <c:pt idx="27">
                  <c:v>0.62070000000000003</c:v>
                </c:pt>
                <c:pt idx="28">
                  <c:v>0.61950000000000005</c:v>
                </c:pt>
                <c:pt idx="29">
                  <c:v>0.61739999999999995</c:v>
                </c:pt>
                <c:pt idx="30">
                  <c:v>0.61419999999999997</c:v>
                </c:pt>
                <c:pt idx="31">
                  <c:v>0.6179</c:v>
                </c:pt>
                <c:pt idx="32">
                  <c:v>0.60429999999999995</c:v>
                </c:pt>
                <c:pt idx="33">
                  <c:v>0.60599999999999998</c:v>
                </c:pt>
                <c:pt idx="34">
                  <c:v>0.60370000000000001</c:v>
                </c:pt>
                <c:pt idx="35">
                  <c:v>0.60460000000000003</c:v>
                </c:pt>
                <c:pt idx="36">
                  <c:v>0.59709999999999996</c:v>
                </c:pt>
                <c:pt idx="37">
                  <c:v>0.59499999999999997</c:v>
                </c:pt>
                <c:pt idx="38">
                  <c:v>0.59379999999999999</c:v>
                </c:pt>
                <c:pt idx="39">
                  <c:v>0.58730000000000004</c:v>
                </c:pt>
                <c:pt idx="40">
                  <c:v>0.58220000000000005</c:v>
                </c:pt>
                <c:pt idx="41">
                  <c:v>0.58640000000000003</c:v>
                </c:pt>
                <c:pt idx="42">
                  <c:v>0.5766</c:v>
                </c:pt>
                <c:pt idx="43">
                  <c:v>0.57920000000000005</c:v>
                </c:pt>
                <c:pt idx="44">
                  <c:v>0.57920000000000005</c:v>
                </c:pt>
                <c:pt idx="45">
                  <c:v>0.57210000000000005</c:v>
                </c:pt>
                <c:pt idx="46">
                  <c:v>0.57230000000000003</c:v>
                </c:pt>
                <c:pt idx="47">
                  <c:v>0.57489999999999997</c:v>
                </c:pt>
                <c:pt idx="48">
                  <c:v>0.56920000000000004</c:v>
                </c:pt>
                <c:pt idx="49">
                  <c:v>0.56659999999999999</c:v>
                </c:pt>
                <c:pt idx="50">
                  <c:v>0.56620000000000004</c:v>
                </c:pt>
                <c:pt idx="51">
                  <c:v>0.55920000000000003</c:v>
                </c:pt>
                <c:pt idx="52">
                  <c:v>0.56259999999999999</c:v>
                </c:pt>
                <c:pt idx="53">
                  <c:v>0.56210000000000004</c:v>
                </c:pt>
                <c:pt idx="54">
                  <c:v>0.55759999999999998</c:v>
                </c:pt>
                <c:pt idx="55">
                  <c:v>0.55520000000000003</c:v>
                </c:pt>
                <c:pt idx="56">
                  <c:v>0.55449999999999999</c:v>
                </c:pt>
                <c:pt idx="57">
                  <c:v>0.55189999999999995</c:v>
                </c:pt>
                <c:pt idx="58">
                  <c:v>0.54759999999999998</c:v>
                </c:pt>
                <c:pt idx="59">
                  <c:v>0.54769999999999996</c:v>
                </c:pt>
                <c:pt idx="60">
                  <c:v>0.55079999999999996</c:v>
                </c:pt>
                <c:pt idx="61">
                  <c:v>0.54720000000000002</c:v>
                </c:pt>
                <c:pt idx="62">
                  <c:v>0.54700000000000004</c:v>
                </c:pt>
                <c:pt idx="63">
                  <c:v>0.54590000000000005</c:v>
                </c:pt>
                <c:pt idx="64">
                  <c:v>0.54469999999999996</c:v>
                </c:pt>
                <c:pt idx="65">
                  <c:v>0.54179999999999995</c:v>
                </c:pt>
                <c:pt idx="66">
                  <c:v>0.53590000000000004</c:v>
                </c:pt>
                <c:pt idx="67">
                  <c:v>0.5353</c:v>
                </c:pt>
                <c:pt idx="68">
                  <c:v>0.53869999999999996</c:v>
                </c:pt>
                <c:pt idx="69">
                  <c:v>0.53779999999999994</c:v>
                </c:pt>
                <c:pt idx="70">
                  <c:v>0.53520000000000001</c:v>
                </c:pt>
                <c:pt idx="71">
                  <c:v>0.53049999999999997</c:v>
                </c:pt>
                <c:pt idx="72">
                  <c:v>0.53149999999999997</c:v>
                </c:pt>
                <c:pt idx="73">
                  <c:v>0.53049999999999997</c:v>
                </c:pt>
                <c:pt idx="74">
                  <c:v>0.52680000000000005</c:v>
                </c:pt>
                <c:pt idx="75">
                  <c:v>0.53190000000000004</c:v>
                </c:pt>
                <c:pt idx="76">
                  <c:v>0.52349999999999997</c:v>
                </c:pt>
                <c:pt idx="77">
                  <c:v>0.52729999999999999</c:v>
                </c:pt>
                <c:pt idx="78">
                  <c:v>0.53159999999999996</c:v>
                </c:pt>
                <c:pt idx="79">
                  <c:v>0.5252</c:v>
                </c:pt>
                <c:pt idx="80">
                  <c:v>0.52390000000000003</c:v>
                </c:pt>
                <c:pt idx="81">
                  <c:v>0.52410000000000001</c:v>
                </c:pt>
                <c:pt idx="82">
                  <c:v>0.52059999999999995</c:v>
                </c:pt>
                <c:pt idx="83">
                  <c:v>0.52229999999999999</c:v>
                </c:pt>
                <c:pt idx="84">
                  <c:v>0.51719999999999999</c:v>
                </c:pt>
                <c:pt idx="85">
                  <c:v>0.52010000000000001</c:v>
                </c:pt>
                <c:pt idx="86">
                  <c:v>0.51449999999999996</c:v>
                </c:pt>
                <c:pt idx="87">
                  <c:v>0.5141</c:v>
                </c:pt>
                <c:pt idx="88">
                  <c:v>0.51739999999999997</c:v>
                </c:pt>
                <c:pt idx="89">
                  <c:v>0.5161</c:v>
                </c:pt>
                <c:pt idx="90">
                  <c:v>0.51270000000000004</c:v>
                </c:pt>
                <c:pt idx="91">
                  <c:v>0.51100000000000001</c:v>
                </c:pt>
                <c:pt idx="92">
                  <c:v>0.51570000000000005</c:v>
                </c:pt>
                <c:pt idx="93">
                  <c:v>0.50890000000000002</c:v>
                </c:pt>
                <c:pt idx="94">
                  <c:v>0.51759999999999995</c:v>
                </c:pt>
                <c:pt idx="95">
                  <c:v>0.51100000000000001</c:v>
                </c:pt>
                <c:pt idx="96">
                  <c:v>0.50690000000000002</c:v>
                </c:pt>
                <c:pt idx="97">
                  <c:v>0.50990000000000002</c:v>
                </c:pt>
                <c:pt idx="98">
                  <c:v>0.50349999999999995</c:v>
                </c:pt>
                <c:pt idx="99">
                  <c:v>0.50719999999999998</c:v>
                </c:pt>
                <c:pt idx="100">
                  <c:v>0.50680000000000003</c:v>
                </c:pt>
                <c:pt idx="101">
                  <c:v>0.50619999999999998</c:v>
                </c:pt>
                <c:pt idx="102">
                  <c:v>0.50229999999999997</c:v>
                </c:pt>
                <c:pt idx="103">
                  <c:v>0.50339999999999996</c:v>
                </c:pt>
                <c:pt idx="104">
                  <c:v>0.50280000000000002</c:v>
                </c:pt>
                <c:pt idx="105">
                  <c:v>0.49990000000000001</c:v>
                </c:pt>
                <c:pt idx="106">
                  <c:v>0.50439999999999996</c:v>
                </c:pt>
                <c:pt idx="107">
                  <c:v>0.50180000000000002</c:v>
                </c:pt>
                <c:pt idx="108">
                  <c:v>0.49940000000000001</c:v>
                </c:pt>
                <c:pt idx="109">
                  <c:v>0.50490000000000002</c:v>
                </c:pt>
                <c:pt idx="110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C4-43B5-A4E5-54963C3725C7}"/>
            </c:ext>
          </c:extLst>
        </c:ser>
        <c:ser>
          <c:idx val="5"/>
          <c:order val="5"/>
          <c:tx>
            <c:v>8/256/8/2048/0.15/4 val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Graph1_data!$I$3:$I$113</c:f>
              <c:numCache>
                <c:formatCode>#,##0</c:formatCode>
                <c:ptCount val="111"/>
                <c:pt idx="0">
                  <c:v>5</c:v>
                </c:pt>
                <c:pt idx="1">
                  <c:v>408</c:v>
                </c:pt>
                <c:pt idx="2">
                  <c:v>814</c:v>
                </c:pt>
                <c:pt idx="3">
                  <c:v>1215</c:v>
                </c:pt>
                <c:pt idx="4">
                  <c:v>1618</c:v>
                </c:pt>
                <c:pt idx="5">
                  <c:v>2033</c:v>
                </c:pt>
                <c:pt idx="6">
                  <c:v>2436</c:v>
                </c:pt>
                <c:pt idx="7">
                  <c:v>2845</c:v>
                </c:pt>
                <c:pt idx="8">
                  <c:v>3261</c:v>
                </c:pt>
                <c:pt idx="9">
                  <c:v>3676</c:v>
                </c:pt>
                <c:pt idx="10">
                  <c:v>4072</c:v>
                </c:pt>
                <c:pt idx="11">
                  <c:v>4483</c:v>
                </c:pt>
                <c:pt idx="12">
                  <c:v>4876</c:v>
                </c:pt>
                <c:pt idx="13">
                  <c:v>5271</c:v>
                </c:pt>
                <c:pt idx="14">
                  <c:v>5663</c:v>
                </c:pt>
                <c:pt idx="15">
                  <c:v>6052</c:v>
                </c:pt>
                <c:pt idx="16">
                  <c:v>6441</c:v>
                </c:pt>
                <c:pt idx="17">
                  <c:v>6830</c:v>
                </c:pt>
                <c:pt idx="18">
                  <c:v>7219</c:v>
                </c:pt>
                <c:pt idx="19">
                  <c:v>7608</c:v>
                </c:pt>
                <c:pt idx="20">
                  <c:v>7997</c:v>
                </c:pt>
                <c:pt idx="21">
                  <c:v>8386</c:v>
                </c:pt>
                <c:pt idx="22">
                  <c:v>8775</c:v>
                </c:pt>
                <c:pt idx="23">
                  <c:v>9164</c:v>
                </c:pt>
                <c:pt idx="24">
                  <c:v>9553</c:v>
                </c:pt>
                <c:pt idx="25">
                  <c:v>9942</c:v>
                </c:pt>
                <c:pt idx="26">
                  <c:v>10331</c:v>
                </c:pt>
                <c:pt idx="27">
                  <c:v>10720</c:v>
                </c:pt>
                <c:pt idx="28">
                  <c:v>11109</c:v>
                </c:pt>
                <c:pt idx="29">
                  <c:v>11498</c:v>
                </c:pt>
                <c:pt idx="30">
                  <c:v>11886</c:v>
                </c:pt>
                <c:pt idx="31">
                  <c:v>12279</c:v>
                </c:pt>
                <c:pt idx="32">
                  <c:v>12669</c:v>
                </c:pt>
                <c:pt idx="33">
                  <c:v>13058</c:v>
                </c:pt>
                <c:pt idx="34">
                  <c:v>13447</c:v>
                </c:pt>
                <c:pt idx="35">
                  <c:v>13836</c:v>
                </c:pt>
                <c:pt idx="36">
                  <c:v>14226</c:v>
                </c:pt>
                <c:pt idx="37">
                  <c:v>14625</c:v>
                </c:pt>
                <c:pt idx="38">
                  <c:v>15034</c:v>
                </c:pt>
                <c:pt idx="39">
                  <c:v>15450</c:v>
                </c:pt>
                <c:pt idx="40">
                  <c:v>15861</c:v>
                </c:pt>
                <c:pt idx="41">
                  <c:v>16265</c:v>
                </c:pt>
                <c:pt idx="42">
                  <c:v>16670</c:v>
                </c:pt>
                <c:pt idx="43">
                  <c:v>17078</c:v>
                </c:pt>
                <c:pt idx="44">
                  <c:v>17484</c:v>
                </c:pt>
                <c:pt idx="45">
                  <c:v>17881</c:v>
                </c:pt>
                <c:pt idx="46">
                  <c:v>18279</c:v>
                </c:pt>
                <c:pt idx="47">
                  <c:v>18692</c:v>
                </c:pt>
                <c:pt idx="48">
                  <c:v>19121</c:v>
                </c:pt>
                <c:pt idx="49">
                  <c:v>19532</c:v>
                </c:pt>
                <c:pt idx="50">
                  <c:v>19924</c:v>
                </c:pt>
                <c:pt idx="51">
                  <c:v>20313</c:v>
                </c:pt>
                <c:pt idx="52">
                  <c:v>20703</c:v>
                </c:pt>
                <c:pt idx="53">
                  <c:v>21092</c:v>
                </c:pt>
                <c:pt idx="54">
                  <c:v>21481</c:v>
                </c:pt>
                <c:pt idx="55">
                  <c:v>21870</c:v>
                </c:pt>
                <c:pt idx="56">
                  <c:v>22260</c:v>
                </c:pt>
                <c:pt idx="57">
                  <c:v>22649</c:v>
                </c:pt>
                <c:pt idx="58">
                  <c:v>23038</c:v>
                </c:pt>
                <c:pt idx="59">
                  <c:v>23427</c:v>
                </c:pt>
                <c:pt idx="60">
                  <c:v>23816</c:v>
                </c:pt>
                <c:pt idx="61">
                  <c:v>24205</c:v>
                </c:pt>
                <c:pt idx="62">
                  <c:v>24632</c:v>
                </c:pt>
                <c:pt idx="63">
                  <c:v>25025</c:v>
                </c:pt>
                <c:pt idx="64">
                  <c:v>25420</c:v>
                </c:pt>
                <c:pt idx="65">
                  <c:v>25825</c:v>
                </c:pt>
                <c:pt idx="66">
                  <c:v>26218</c:v>
                </c:pt>
                <c:pt idx="67">
                  <c:v>26607</c:v>
                </c:pt>
                <c:pt idx="68">
                  <c:v>26996</c:v>
                </c:pt>
                <c:pt idx="69">
                  <c:v>27386</c:v>
                </c:pt>
                <c:pt idx="70">
                  <c:v>27775</c:v>
                </c:pt>
                <c:pt idx="71">
                  <c:v>28164</c:v>
                </c:pt>
                <c:pt idx="72">
                  <c:v>28553</c:v>
                </c:pt>
                <c:pt idx="73">
                  <c:v>28942</c:v>
                </c:pt>
                <c:pt idx="74">
                  <c:v>29350</c:v>
                </c:pt>
                <c:pt idx="75">
                  <c:v>29749</c:v>
                </c:pt>
                <c:pt idx="76">
                  <c:v>30157</c:v>
                </c:pt>
                <c:pt idx="77">
                  <c:v>30595</c:v>
                </c:pt>
                <c:pt idx="78">
                  <c:v>31012</c:v>
                </c:pt>
                <c:pt idx="79">
                  <c:v>31421</c:v>
                </c:pt>
                <c:pt idx="80">
                  <c:v>31822</c:v>
                </c:pt>
                <c:pt idx="81">
                  <c:v>32222</c:v>
                </c:pt>
                <c:pt idx="82">
                  <c:v>32635</c:v>
                </c:pt>
                <c:pt idx="83">
                  <c:v>33049</c:v>
                </c:pt>
                <c:pt idx="84">
                  <c:v>33457</c:v>
                </c:pt>
                <c:pt idx="85">
                  <c:v>33861</c:v>
                </c:pt>
                <c:pt idx="86">
                  <c:v>34263</c:v>
                </c:pt>
                <c:pt idx="87">
                  <c:v>34690</c:v>
                </c:pt>
                <c:pt idx="88">
                  <c:v>35094</c:v>
                </c:pt>
                <c:pt idx="89">
                  <c:v>35488</c:v>
                </c:pt>
                <c:pt idx="90">
                  <c:v>35936</c:v>
                </c:pt>
                <c:pt idx="91">
                  <c:v>36364</c:v>
                </c:pt>
                <c:pt idx="92">
                  <c:v>36774</c:v>
                </c:pt>
                <c:pt idx="93">
                  <c:v>37177</c:v>
                </c:pt>
                <c:pt idx="94">
                  <c:v>37604</c:v>
                </c:pt>
                <c:pt idx="95">
                  <c:v>38010</c:v>
                </c:pt>
                <c:pt idx="96">
                  <c:v>38403</c:v>
                </c:pt>
                <c:pt idx="97">
                  <c:v>38793</c:v>
                </c:pt>
                <c:pt idx="98">
                  <c:v>39193</c:v>
                </c:pt>
                <c:pt idx="99">
                  <c:v>39598</c:v>
                </c:pt>
                <c:pt idx="100">
                  <c:v>40003</c:v>
                </c:pt>
                <c:pt idx="101">
                  <c:v>40405</c:v>
                </c:pt>
                <c:pt idx="102">
                  <c:v>40809</c:v>
                </c:pt>
                <c:pt idx="103">
                  <c:v>41216</c:v>
                </c:pt>
                <c:pt idx="104">
                  <c:v>41621</c:v>
                </c:pt>
                <c:pt idx="105">
                  <c:v>42027</c:v>
                </c:pt>
                <c:pt idx="106">
                  <c:v>42432</c:v>
                </c:pt>
                <c:pt idx="107">
                  <c:v>42838</c:v>
                </c:pt>
                <c:pt idx="108">
                  <c:v>43246</c:v>
                </c:pt>
                <c:pt idx="109">
                  <c:v>43653</c:v>
                </c:pt>
                <c:pt idx="110">
                  <c:v>44059</c:v>
                </c:pt>
              </c:numCache>
            </c:numRef>
          </c:xVal>
          <c:yVal>
            <c:numRef>
              <c:f>Graph1_data!$K$3:$K$113</c:f>
              <c:numCache>
                <c:formatCode>#\ ##0.0000</c:formatCode>
                <c:ptCount val="111"/>
                <c:pt idx="0">
                  <c:v>4.6561000000000003</c:v>
                </c:pt>
                <c:pt idx="1">
                  <c:v>2.6844999999999999</c:v>
                </c:pt>
                <c:pt idx="2">
                  <c:v>1.7408999999999999</c:v>
                </c:pt>
                <c:pt idx="3">
                  <c:v>1.3788</c:v>
                </c:pt>
                <c:pt idx="4">
                  <c:v>1.2750999999999999</c:v>
                </c:pt>
                <c:pt idx="5">
                  <c:v>1.1967000000000001</c:v>
                </c:pt>
                <c:pt idx="6">
                  <c:v>1.1825000000000001</c:v>
                </c:pt>
                <c:pt idx="7">
                  <c:v>1.1592</c:v>
                </c:pt>
                <c:pt idx="8">
                  <c:v>1.1466000000000001</c:v>
                </c:pt>
                <c:pt idx="9">
                  <c:v>1.1448</c:v>
                </c:pt>
                <c:pt idx="10">
                  <c:v>1.1359999999999999</c:v>
                </c:pt>
                <c:pt idx="11">
                  <c:v>1.133</c:v>
                </c:pt>
                <c:pt idx="12">
                  <c:v>1.1206</c:v>
                </c:pt>
                <c:pt idx="13">
                  <c:v>1.1168</c:v>
                </c:pt>
                <c:pt idx="14">
                  <c:v>1.1120000000000001</c:v>
                </c:pt>
                <c:pt idx="15">
                  <c:v>1.1207</c:v>
                </c:pt>
                <c:pt idx="16">
                  <c:v>1.0867</c:v>
                </c:pt>
                <c:pt idx="17">
                  <c:v>1.1002000000000001</c:v>
                </c:pt>
                <c:pt idx="18">
                  <c:v>1.0941000000000001</c:v>
                </c:pt>
                <c:pt idx="19">
                  <c:v>1.0975999999999999</c:v>
                </c:pt>
                <c:pt idx="20">
                  <c:v>1.0815999999999999</c:v>
                </c:pt>
                <c:pt idx="21">
                  <c:v>1.0797000000000001</c:v>
                </c:pt>
                <c:pt idx="22">
                  <c:v>1.0988</c:v>
                </c:pt>
                <c:pt idx="23">
                  <c:v>1.0981000000000001</c:v>
                </c:pt>
                <c:pt idx="24">
                  <c:v>1.0946</c:v>
                </c:pt>
                <c:pt idx="25">
                  <c:v>1.0862000000000001</c:v>
                </c:pt>
                <c:pt idx="26">
                  <c:v>1.1021000000000001</c:v>
                </c:pt>
                <c:pt idx="27">
                  <c:v>1.0851</c:v>
                </c:pt>
                <c:pt idx="28">
                  <c:v>1.0730999999999999</c:v>
                </c:pt>
                <c:pt idx="29">
                  <c:v>1.0915999999999999</c:v>
                </c:pt>
                <c:pt idx="30">
                  <c:v>1.089</c:v>
                </c:pt>
                <c:pt idx="31">
                  <c:v>1.1023000000000001</c:v>
                </c:pt>
                <c:pt idx="32">
                  <c:v>1.0961000000000001</c:v>
                </c:pt>
                <c:pt idx="33">
                  <c:v>1.1083000000000001</c:v>
                </c:pt>
                <c:pt idx="34">
                  <c:v>1.0986</c:v>
                </c:pt>
                <c:pt idx="35">
                  <c:v>1.1014999999999999</c:v>
                </c:pt>
                <c:pt idx="36">
                  <c:v>1.0801000000000001</c:v>
                </c:pt>
                <c:pt idx="37">
                  <c:v>1.0885</c:v>
                </c:pt>
                <c:pt idx="38">
                  <c:v>1.0889</c:v>
                </c:pt>
                <c:pt idx="39">
                  <c:v>1.0972</c:v>
                </c:pt>
                <c:pt idx="40">
                  <c:v>1.1042000000000001</c:v>
                </c:pt>
                <c:pt idx="41">
                  <c:v>1.1012</c:v>
                </c:pt>
                <c:pt idx="42">
                  <c:v>1.0942000000000001</c:v>
                </c:pt>
                <c:pt idx="43">
                  <c:v>1.1026</c:v>
                </c:pt>
                <c:pt idx="44">
                  <c:v>1.1153</c:v>
                </c:pt>
                <c:pt idx="45">
                  <c:v>1.0904</c:v>
                </c:pt>
                <c:pt idx="46">
                  <c:v>1.0885</c:v>
                </c:pt>
                <c:pt idx="47">
                  <c:v>1.1071</c:v>
                </c:pt>
                <c:pt idx="48">
                  <c:v>1.0980000000000001</c:v>
                </c:pt>
                <c:pt idx="49">
                  <c:v>1.1112</c:v>
                </c:pt>
                <c:pt idx="50">
                  <c:v>1.0931</c:v>
                </c:pt>
                <c:pt idx="51">
                  <c:v>1.1073</c:v>
                </c:pt>
                <c:pt idx="52">
                  <c:v>1.0905</c:v>
                </c:pt>
                <c:pt idx="53">
                  <c:v>1.0895999999999999</c:v>
                </c:pt>
                <c:pt idx="54">
                  <c:v>1.1165</c:v>
                </c:pt>
                <c:pt idx="55">
                  <c:v>1.1081000000000001</c:v>
                </c:pt>
                <c:pt idx="56">
                  <c:v>1.1175999999999999</c:v>
                </c:pt>
                <c:pt idx="57">
                  <c:v>1.1191</c:v>
                </c:pt>
                <c:pt idx="58">
                  <c:v>1.1147</c:v>
                </c:pt>
                <c:pt idx="59">
                  <c:v>1.1008</c:v>
                </c:pt>
                <c:pt idx="60">
                  <c:v>1.1224000000000001</c:v>
                </c:pt>
                <c:pt idx="61">
                  <c:v>1.1316999999999999</c:v>
                </c:pt>
                <c:pt idx="62">
                  <c:v>1.1429</c:v>
                </c:pt>
                <c:pt idx="63">
                  <c:v>1.1480999999999999</c:v>
                </c:pt>
                <c:pt idx="64">
                  <c:v>1.123</c:v>
                </c:pt>
                <c:pt idx="65">
                  <c:v>1.1152</c:v>
                </c:pt>
                <c:pt idx="66">
                  <c:v>1.1394</c:v>
                </c:pt>
                <c:pt idx="67">
                  <c:v>1.1135999999999999</c:v>
                </c:pt>
                <c:pt idx="68">
                  <c:v>1.1188</c:v>
                </c:pt>
                <c:pt idx="69">
                  <c:v>1.1093</c:v>
                </c:pt>
                <c:pt idx="70">
                  <c:v>1.1453</c:v>
                </c:pt>
                <c:pt idx="71">
                  <c:v>1.1173</c:v>
                </c:pt>
                <c:pt idx="72">
                  <c:v>1.1328</c:v>
                </c:pt>
                <c:pt idx="73">
                  <c:v>1.1435</c:v>
                </c:pt>
                <c:pt idx="74">
                  <c:v>1.1306</c:v>
                </c:pt>
                <c:pt idx="75">
                  <c:v>1.149</c:v>
                </c:pt>
                <c:pt idx="76">
                  <c:v>1.1357999999999999</c:v>
                </c:pt>
                <c:pt idx="77">
                  <c:v>1.1341000000000001</c:v>
                </c:pt>
                <c:pt idx="78">
                  <c:v>1.1252</c:v>
                </c:pt>
                <c:pt idx="79">
                  <c:v>1.1281000000000001</c:v>
                </c:pt>
                <c:pt idx="80">
                  <c:v>1.1281000000000001</c:v>
                </c:pt>
                <c:pt idx="81">
                  <c:v>1.1312</c:v>
                </c:pt>
                <c:pt idx="82">
                  <c:v>1.1457999999999999</c:v>
                </c:pt>
                <c:pt idx="83">
                  <c:v>1.127</c:v>
                </c:pt>
                <c:pt idx="84">
                  <c:v>1.1372</c:v>
                </c:pt>
                <c:pt idx="85">
                  <c:v>1.1349</c:v>
                </c:pt>
                <c:pt idx="86">
                  <c:v>1.1317999999999999</c:v>
                </c:pt>
                <c:pt idx="87">
                  <c:v>1.1402000000000001</c:v>
                </c:pt>
                <c:pt idx="88">
                  <c:v>1.141</c:v>
                </c:pt>
                <c:pt idx="89">
                  <c:v>1.1429</c:v>
                </c:pt>
                <c:pt idx="90">
                  <c:v>1.1398999999999999</c:v>
                </c:pt>
                <c:pt idx="91">
                  <c:v>1.1528</c:v>
                </c:pt>
                <c:pt idx="92">
                  <c:v>1.1357999999999999</c:v>
                </c:pt>
                <c:pt idx="93">
                  <c:v>1.1626000000000001</c:v>
                </c:pt>
                <c:pt idx="94">
                  <c:v>1.1234</c:v>
                </c:pt>
                <c:pt idx="95">
                  <c:v>1.1368</c:v>
                </c:pt>
                <c:pt idx="96">
                  <c:v>1.139</c:v>
                </c:pt>
                <c:pt idx="97">
                  <c:v>1.1604000000000001</c:v>
                </c:pt>
                <c:pt idx="98">
                  <c:v>1.1503000000000001</c:v>
                </c:pt>
                <c:pt idx="99">
                  <c:v>1.1399999999999999</c:v>
                </c:pt>
                <c:pt idx="100">
                  <c:v>1.1378999999999999</c:v>
                </c:pt>
                <c:pt idx="101">
                  <c:v>1.1429</c:v>
                </c:pt>
                <c:pt idx="102">
                  <c:v>1.1555</c:v>
                </c:pt>
                <c:pt idx="103">
                  <c:v>1.1589</c:v>
                </c:pt>
                <c:pt idx="104">
                  <c:v>1.1589</c:v>
                </c:pt>
                <c:pt idx="105">
                  <c:v>1.1391</c:v>
                </c:pt>
                <c:pt idx="106">
                  <c:v>1.157</c:v>
                </c:pt>
                <c:pt idx="107">
                  <c:v>1.139</c:v>
                </c:pt>
                <c:pt idx="108">
                  <c:v>1.131</c:v>
                </c:pt>
                <c:pt idx="109">
                  <c:v>1.149</c:v>
                </c:pt>
                <c:pt idx="110">
                  <c:v>1.1291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C4-43B5-A4E5-54963C372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12/128/4/2048/0.10/4 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Graph1_data!$C$6:$C$146</c:f>
              <c:numCache>
                <c:formatCode>#,##0</c:formatCode>
                <c:ptCount val="141"/>
                <c:pt idx="0">
                  <c:v>880</c:v>
                </c:pt>
                <c:pt idx="1">
                  <c:v>1170</c:v>
                </c:pt>
                <c:pt idx="2">
                  <c:v>1460</c:v>
                </c:pt>
                <c:pt idx="3">
                  <c:v>1750</c:v>
                </c:pt>
                <c:pt idx="4">
                  <c:v>2040</c:v>
                </c:pt>
                <c:pt idx="5">
                  <c:v>2331</c:v>
                </c:pt>
                <c:pt idx="6">
                  <c:v>2621</c:v>
                </c:pt>
                <c:pt idx="7">
                  <c:v>2911</c:v>
                </c:pt>
                <c:pt idx="8">
                  <c:v>3201</c:v>
                </c:pt>
                <c:pt idx="9">
                  <c:v>3491</c:v>
                </c:pt>
                <c:pt idx="10">
                  <c:v>3781</c:v>
                </c:pt>
                <c:pt idx="11">
                  <c:v>4071</c:v>
                </c:pt>
                <c:pt idx="12">
                  <c:v>4361</c:v>
                </c:pt>
                <c:pt idx="13">
                  <c:v>4651</c:v>
                </c:pt>
                <c:pt idx="14">
                  <c:v>4941</c:v>
                </c:pt>
                <c:pt idx="15">
                  <c:v>5231</c:v>
                </c:pt>
                <c:pt idx="16">
                  <c:v>5521</c:v>
                </c:pt>
                <c:pt idx="17">
                  <c:v>5812</c:v>
                </c:pt>
                <c:pt idx="18">
                  <c:v>6102</c:v>
                </c:pt>
                <c:pt idx="19">
                  <c:v>6392</c:v>
                </c:pt>
                <c:pt idx="20">
                  <c:v>6682</c:v>
                </c:pt>
                <c:pt idx="21">
                  <c:v>6972</c:v>
                </c:pt>
                <c:pt idx="22">
                  <c:v>7262</c:v>
                </c:pt>
                <c:pt idx="23">
                  <c:v>7552</c:v>
                </c:pt>
                <c:pt idx="24">
                  <c:v>7842</c:v>
                </c:pt>
                <c:pt idx="25">
                  <c:v>8132</c:v>
                </c:pt>
                <c:pt idx="26">
                  <c:v>8422</c:v>
                </c:pt>
                <c:pt idx="27">
                  <c:v>8712</c:v>
                </c:pt>
                <c:pt idx="28">
                  <c:v>9002</c:v>
                </c:pt>
                <c:pt idx="29">
                  <c:v>9292</c:v>
                </c:pt>
                <c:pt idx="30">
                  <c:v>9583</c:v>
                </c:pt>
                <c:pt idx="31">
                  <c:v>9873</c:v>
                </c:pt>
                <c:pt idx="32">
                  <c:v>10163</c:v>
                </c:pt>
                <c:pt idx="33">
                  <c:v>10453</c:v>
                </c:pt>
                <c:pt idx="34">
                  <c:v>10743</c:v>
                </c:pt>
                <c:pt idx="35">
                  <c:v>11033</c:v>
                </c:pt>
                <c:pt idx="36">
                  <c:v>11323</c:v>
                </c:pt>
                <c:pt idx="37">
                  <c:v>11613</c:v>
                </c:pt>
                <c:pt idx="38">
                  <c:v>11903</c:v>
                </c:pt>
                <c:pt idx="39">
                  <c:v>12193</c:v>
                </c:pt>
                <c:pt idx="40">
                  <c:v>12483</c:v>
                </c:pt>
                <c:pt idx="41">
                  <c:v>12773</c:v>
                </c:pt>
                <c:pt idx="42">
                  <c:v>13064</c:v>
                </c:pt>
                <c:pt idx="43">
                  <c:v>13354</c:v>
                </c:pt>
                <c:pt idx="44">
                  <c:v>13644</c:v>
                </c:pt>
                <c:pt idx="45">
                  <c:v>13934</c:v>
                </c:pt>
                <c:pt idx="46">
                  <c:v>14232</c:v>
                </c:pt>
                <c:pt idx="47">
                  <c:v>14526</c:v>
                </c:pt>
                <c:pt idx="48">
                  <c:v>14824</c:v>
                </c:pt>
                <c:pt idx="49">
                  <c:v>15124</c:v>
                </c:pt>
                <c:pt idx="50">
                  <c:v>15423</c:v>
                </c:pt>
                <c:pt idx="51">
                  <c:v>15729</c:v>
                </c:pt>
                <c:pt idx="52">
                  <c:v>16039</c:v>
                </c:pt>
                <c:pt idx="53">
                  <c:v>16344</c:v>
                </c:pt>
                <c:pt idx="54">
                  <c:v>16644</c:v>
                </c:pt>
                <c:pt idx="55">
                  <c:v>16937</c:v>
                </c:pt>
                <c:pt idx="56">
                  <c:v>17230</c:v>
                </c:pt>
                <c:pt idx="57">
                  <c:v>17521</c:v>
                </c:pt>
                <c:pt idx="58">
                  <c:v>17820</c:v>
                </c:pt>
                <c:pt idx="59">
                  <c:v>18122</c:v>
                </c:pt>
                <c:pt idx="60">
                  <c:v>18417</c:v>
                </c:pt>
                <c:pt idx="61">
                  <c:v>18722</c:v>
                </c:pt>
                <c:pt idx="62">
                  <c:v>19030</c:v>
                </c:pt>
                <c:pt idx="63">
                  <c:v>19336</c:v>
                </c:pt>
                <c:pt idx="64">
                  <c:v>19637</c:v>
                </c:pt>
                <c:pt idx="65">
                  <c:v>19934</c:v>
                </c:pt>
                <c:pt idx="66">
                  <c:v>20228</c:v>
                </c:pt>
                <c:pt idx="67">
                  <c:v>20522</c:v>
                </c:pt>
                <c:pt idx="68">
                  <c:v>20822</c:v>
                </c:pt>
                <c:pt idx="69">
                  <c:v>21125</c:v>
                </c:pt>
                <c:pt idx="70">
                  <c:v>21429</c:v>
                </c:pt>
                <c:pt idx="71">
                  <c:v>21733</c:v>
                </c:pt>
                <c:pt idx="72">
                  <c:v>22045</c:v>
                </c:pt>
                <c:pt idx="73">
                  <c:v>22343</c:v>
                </c:pt>
                <c:pt idx="74">
                  <c:v>22647</c:v>
                </c:pt>
                <c:pt idx="75">
                  <c:v>22945</c:v>
                </c:pt>
                <c:pt idx="76">
                  <c:v>23254</c:v>
                </c:pt>
                <c:pt idx="77">
                  <c:v>23559</c:v>
                </c:pt>
                <c:pt idx="78">
                  <c:v>23871</c:v>
                </c:pt>
                <c:pt idx="79">
                  <c:v>24174</c:v>
                </c:pt>
                <c:pt idx="80">
                  <c:v>24467</c:v>
                </c:pt>
                <c:pt idx="81">
                  <c:v>24759</c:v>
                </c:pt>
                <c:pt idx="82">
                  <c:v>25049</c:v>
                </c:pt>
                <c:pt idx="83">
                  <c:v>25339</c:v>
                </c:pt>
                <c:pt idx="84">
                  <c:v>25629</c:v>
                </c:pt>
                <c:pt idx="85">
                  <c:v>25919</c:v>
                </c:pt>
                <c:pt idx="86">
                  <c:v>26209</c:v>
                </c:pt>
                <c:pt idx="87">
                  <c:v>26499</c:v>
                </c:pt>
                <c:pt idx="88">
                  <c:v>26790</c:v>
                </c:pt>
                <c:pt idx="89">
                  <c:v>27080</c:v>
                </c:pt>
                <c:pt idx="90">
                  <c:v>27370</c:v>
                </c:pt>
                <c:pt idx="91">
                  <c:v>27660</c:v>
                </c:pt>
                <c:pt idx="92">
                  <c:v>27950</c:v>
                </c:pt>
                <c:pt idx="93">
                  <c:v>28240</c:v>
                </c:pt>
                <c:pt idx="94">
                  <c:v>28530</c:v>
                </c:pt>
                <c:pt idx="95">
                  <c:v>28820</c:v>
                </c:pt>
                <c:pt idx="96">
                  <c:v>29110</c:v>
                </c:pt>
                <c:pt idx="97">
                  <c:v>29401</c:v>
                </c:pt>
                <c:pt idx="98">
                  <c:v>29691</c:v>
                </c:pt>
                <c:pt idx="99">
                  <c:v>29989</c:v>
                </c:pt>
                <c:pt idx="100">
                  <c:v>30306</c:v>
                </c:pt>
                <c:pt idx="101">
                  <c:v>30610</c:v>
                </c:pt>
                <c:pt idx="102">
                  <c:v>30909</c:v>
                </c:pt>
                <c:pt idx="103">
                  <c:v>31205</c:v>
                </c:pt>
                <c:pt idx="104">
                  <c:v>31512</c:v>
                </c:pt>
                <c:pt idx="105">
                  <c:v>31816</c:v>
                </c:pt>
                <c:pt idx="106">
                  <c:v>32120</c:v>
                </c:pt>
                <c:pt idx="107">
                  <c:v>32415</c:v>
                </c:pt>
                <c:pt idx="108">
                  <c:v>32708</c:v>
                </c:pt>
                <c:pt idx="109">
                  <c:v>32998</c:v>
                </c:pt>
                <c:pt idx="110">
                  <c:v>33289</c:v>
                </c:pt>
                <c:pt idx="111">
                  <c:v>33579</c:v>
                </c:pt>
                <c:pt idx="112">
                  <c:v>33869</c:v>
                </c:pt>
                <c:pt idx="113">
                  <c:v>34159</c:v>
                </c:pt>
                <c:pt idx="114">
                  <c:v>34451</c:v>
                </c:pt>
                <c:pt idx="115">
                  <c:v>34744</c:v>
                </c:pt>
                <c:pt idx="116">
                  <c:v>35044</c:v>
                </c:pt>
                <c:pt idx="117">
                  <c:v>35338</c:v>
                </c:pt>
                <c:pt idx="118">
                  <c:v>35635</c:v>
                </c:pt>
                <c:pt idx="119">
                  <c:v>35934</c:v>
                </c:pt>
                <c:pt idx="120">
                  <c:v>36252</c:v>
                </c:pt>
                <c:pt idx="121">
                  <c:v>36563</c:v>
                </c:pt>
                <c:pt idx="122">
                  <c:v>36873</c:v>
                </c:pt>
                <c:pt idx="123">
                  <c:v>37172</c:v>
                </c:pt>
                <c:pt idx="124">
                  <c:v>37469</c:v>
                </c:pt>
                <c:pt idx="125">
                  <c:v>37779</c:v>
                </c:pt>
                <c:pt idx="126">
                  <c:v>38087</c:v>
                </c:pt>
                <c:pt idx="127">
                  <c:v>38395</c:v>
                </c:pt>
                <c:pt idx="128">
                  <c:v>38714</c:v>
                </c:pt>
                <c:pt idx="129">
                  <c:v>39019</c:v>
                </c:pt>
                <c:pt idx="130">
                  <c:v>39323</c:v>
                </c:pt>
                <c:pt idx="131">
                  <c:v>39616</c:v>
                </c:pt>
                <c:pt idx="132">
                  <c:v>39923</c:v>
                </c:pt>
                <c:pt idx="133">
                  <c:v>40217</c:v>
                </c:pt>
                <c:pt idx="134">
                  <c:v>40521</c:v>
                </c:pt>
                <c:pt idx="135">
                  <c:v>40819</c:v>
                </c:pt>
                <c:pt idx="136">
                  <c:v>41118</c:v>
                </c:pt>
                <c:pt idx="137">
                  <c:v>41416</c:v>
                </c:pt>
                <c:pt idx="138">
                  <c:v>41716</c:v>
                </c:pt>
                <c:pt idx="139">
                  <c:v>42019</c:v>
                </c:pt>
                <c:pt idx="140">
                  <c:v>42320</c:v>
                </c:pt>
              </c:numCache>
            </c:numRef>
          </c:xVal>
          <c:yVal>
            <c:numRef>
              <c:f>Graph1_data!$D$6:$D$146</c:f>
              <c:numCache>
                <c:formatCode>#\ ##0.0000</c:formatCode>
                <c:ptCount val="141"/>
                <c:pt idx="0">
                  <c:v>1.2713000000000001</c:v>
                </c:pt>
                <c:pt idx="1">
                  <c:v>1.0815999999999999</c:v>
                </c:pt>
                <c:pt idx="2">
                  <c:v>1.0036</c:v>
                </c:pt>
                <c:pt idx="3">
                  <c:v>0.94479999999999997</c:v>
                </c:pt>
                <c:pt idx="4">
                  <c:v>0.91849999999999998</c:v>
                </c:pt>
                <c:pt idx="5">
                  <c:v>0.88400000000000001</c:v>
                </c:pt>
                <c:pt idx="6">
                  <c:v>0.86650000000000005</c:v>
                </c:pt>
                <c:pt idx="7">
                  <c:v>0.84709999999999996</c:v>
                </c:pt>
                <c:pt idx="8">
                  <c:v>0.83179999999999998</c:v>
                </c:pt>
                <c:pt idx="9">
                  <c:v>0.81440000000000001</c:v>
                </c:pt>
                <c:pt idx="10">
                  <c:v>0.80389999999999995</c:v>
                </c:pt>
                <c:pt idx="11">
                  <c:v>0.78700000000000003</c:v>
                </c:pt>
                <c:pt idx="12">
                  <c:v>0.78839999999999999</c:v>
                </c:pt>
                <c:pt idx="13">
                  <c:v>0.77749999999999997</c:v>
                </c:pt>
                <c:pt idx="14">
                  <c:v>0.76180000000000003</c:v>
                </c:pt>
                <c:pt idx="15">
                  <c:v>0.75800000000000001</c:v>
                </c:pt>
                <c:pt idx="16">
                  <c:v>0.74729999999999996</c:v>
                </c:pt>
                <c:pt idx="17">
                  <c:v>0.75019999999999998</c:v>
                </c:pt>
                <c:pt idx="18">
                  <c:v>0.74260000000000004</c:v>
                </c:pt>
                <c:pt idx="19">
                  <c:v>0.73740000000000006</c:v>
                </c:pt>
                <c:pt idx="20">
                  <c:v>0.73209999999999997</c:v>
                </c:pt>
                <c:pt idx="21">
                  <c:v>0.73260000000000003</c:v>
                </c:pt>
                <c:pt idx="22">
                  <c:v>0.72460000000000002</c:v>
                </c:pt>
                <c:pt idx="23">
                  <c:v>0.72050000000000003</c:v>
                </c:pt>
                <c:pt idx="24">
                  <c:v>0.71599999999999997</c:v>
                </c:pt>
                <c:pt idx="25">
                  <c:v>0.71250000000000002</c:v>
                </c:pt>
                <c:pt idx="26">
                  <c:v>0.70760000000000001</c:v>
                </c:pt>
                <c:pt idx="27">
                  <c:v>0.70299999999999996</c:v>
                </c:pt>
                <c:pt idx="28">
                  <c:v>0.70199999999999996</c:v>
                </c:pt>
                <c:pt idx="29">
                  <c:v>0.69910000000000005</c:v>
                </c:pt>
                <c:pt idx="30">
                  <c:v>0.70069999999999999</c:v>
                </c:pt>
                <c:pt idx="31">
                  <c:v>0.69369999999999998</c:v>
                </c:pt>
                <c:pt idx="32">
                  <c:v>0.68689999999999996</c:v>
                </c:pt>
                <c:pt idx="33">
                  <c:v>0.69130000000000003</c:v>
                </c:pt>
                <c:pt idx="34">
                  <c:v>0.68769999999999998</c:v>
                </c:pt>
                <c:pt idx="35">
                  <c:v>0.68489999999999995</c:v>
                </c:pt>
                <c:pt idx="36">
                  <c:v>0.68200000000000005</c:v>
                </c:pt>
                <c:pt idx="37">
                  <c:v>0.68179999999999996</c:v>
                </c:pt>
                <c:pt idx="38">
                  <c:v>0.67579999999999996</c:v>
                </c:pt>
                <c:pt idx="39">
                  <c:v>0.67669999999999997</c:v>
                </c:pt>
                <c:pt idx="40">
                  <c:v>0.67820000000000003</c:v>
                </c:pt>
                <c:pt idx="41">
                  <c:v>0.67069999999999996</c:v>
                </c:pt>
                <c:pt idx="42">
                  <c:v>0.67149999999999999</c:v>
                </c:pt>
                <c:pt idx="43">
                  <c:v>0.66930000000000001</c:v>
                </c:pt>
                <c:pt idx="44">
                  <c:v>0.67069999999999996</c:v>
                </c:pt>
                <c:pt idx="45">
                  <c:v>0.66920000000000002</c:v>
                </c:pt>
                <c:pt idx="46">
                  <c:v>0.66669999999999996</c:v>
                </c:pt>
                <c:pt idx="47">
                  <c:v>0.66879999999999995</c:v>
                </c:pt>
                <c:pt idx="48">
                  <c:v>0.65810000000000002</c:v>
                </c:pt>
                <c:pt idx="49">
                  <c:v>0.6663</c:v>
                </c:pt>
                <c:pt idx="50">
                  <c:v>0.66259999999999997</c:v>
                </c:pt>
                <c:pt idx="51">
                  <c:v>0.65839999999999999</c:v>
                </c:pt>
                <c:pt idx="52">
                  <c:v>0.64810000000000001</c:v>
                </c:pt>
                <c:pt idx="53">
                  <c:v>0.65310000000000001</c:v>
                </c:pt>
                <c:pt idx="54">
                  <c:v>0.64980000000000004</c:v>
                </c:pt>
                <c:pt idx="55">
                  <c:v>0.64539999999999997</c:v>
                </c:pt>
                <c:pt idx="56">
                  <c:v>0.64890000000000003</c:v>
                </c:pt>
                <c:pt idx="57">
                  <c:v>0.64659999999999995</c:v>
                </c:pt>
                <c:pt idx="58">
                  <c:v>0.65310000000000001</c:v>
                </c:pt>
                <c:pt idx="59">
                  <c:v>0.64570000000000005</c:v>
                </c:pt>
                <c:pt idx="60">
                  <c:v>0.63749999999999996</c:v>
                </c:pt>
                <c:pt idx="61">
                  <c:v>0.64470000000000005</c:v>
                </c:pt>
                <c:pt idx="62">
                  <c:v>0.64480000000000004</c:v>
                </c:pt>
                <c:pt idx="63">
                  <c:v>0.64480000000000004</c:v>
                </c:pt>
                <c:pt idx="64">
                  <c:v>0.64380000000000004</c:v>
                </c:pt>
                <c:pt idx="65">
                  <c:v>0.64170000000000005</c:v>
                </c:pt>
                <c:pt idx="66">
                  <c:v>0.63880000000000003</c:v>
                </c:pt>
                <c:pt idx="67">
                  <c:v>0.63780000000000003</c:v>
                </c:pt>
                <c:pt idx="68">
                  <c:v>0.63670000000000004</c:v>
                </c:pt>
                <c:pt idx="69">
                  <c:v>0.64200000000000002</c:v>
                </c:pt>
                <c:pt idx="70">
                  <c:v>0.63439999999999996</c:v>
                </c:pt>
                <c:pt idx="71">
                  <c:v>0.63600000000000001</c:v>
                </c:pt>
                <c:pt idx="72">
                  <c:v>0.63500000000000001</c:v>
                </c:pt>
                <c:pt idx="73">
                  <c:v>0.63729999999999998</c:v>
                </c:pt>
                <c:pt idx="74">
                  <c:v>0.6351</c:v>
                </c:pt>
                <c:pt idx="75">
                  <c:v>0.63070000000000004</c:v>
                </c:pt>
                <c:pt idx="76">
                  <c:v>0.62949999999999995</c:v>
                </c:pt>
                <c:pt idx="77">
                  <c:v>0.63180000000000003</c:v>
                </c:pt>
                <c:pt idx="78">
                  <c:v>0.62519999999999998</c:v>
                </c:pt>
                <c:pt idx="79">
                  <c:v>0.62919999999999998</c:v>
                </c:pt>
                <c:pt idx="80">
                  <c:v>0.62570000000000003</c:v>
                </c:pt>
                <c:pt idx="81">
                  <c:v>0.62450000000000006</c:v>
                </c:pt>
                <c:pt idx="82">
                  <c:v>0.62860000000000005</c:v>
                </c:pt>
                <c:pt idx="83">
                  <c:v>0.62490000000000001</c:v>
                </c:pt>
                <c:pt idx="84">
                  <c:v>0.62880000000000003</c:v>
                </c:pt>
                <c:pt idx="85">
                  <c:v>0.62509999999999999</c:v>
                </c:pt>
                <c:pt idx="86">
                  <c:v>0.62390000000000001</c:v>
                </c:pt>
                <c:pt idx="87">
                  <c:v>0.62490000000000001</c:v>
                </c:pt>
                <c:pt idx="88">
                  <c:v>0.62809999999999999</c:v>
                </c:pt>
                <c:pt idx="89">
                  <c:v>0.62029999999999996</c:v>
                </c:pt>
                <c:pt idx="90">
                  <c:v>0.62060000000000004</c:v>
                </c:pt>
                <c:pt idx="91">
                  <c:v>0.61839999999999995</c:v>
                </c:pt>
                <c:pt idx="92">
                  <c:v>0.62170000000000003</c:v>
                </c:pt>
                <c:pt idx="93">
                  <c:v>0.61829999999999996</c:v>
                </c:pt>
                <c:pt idx="94">
                  <c:v>0.61770000000000003</c:v>
                </c:pt>
                <c:pt idx="95">
                  <c:v>0.61919999999999997</c:v>
                </c:pt>
                <c:pt idx="96">
                  <c:v>0.61709999999999998</c:v>
                </c:pt>
                <c:pt idx="97">
                  <c:v>0.61780000000000002</c:v>
                </c:pt>
                <c:pt idx="98">
                  <c:v>0.61839999999999995</c:v>
                </c:pt>
                <c:pt idx="99">
                  <c:v>0.6139</c:v>
                </c:pt>
                <c:pt idx="100">
                  <c:v>0.61509999999999998</c:v>
                </c:pt>
                <c:pt idx="101">
                  <c:v>0.61890000000000001</c:v>
                </c:pt>
                <c:pt idx="102">
                  <c:v>0.61519999999999997</c:v>
                </c:pt>
                <c:pt idx="103">
                  <c:v>0.61470000000000002</c:v>
                </c:pt>
                <c:pt idx="104">
                  <c:v>0.61160000000000003</c:v>
                </c:pt>
                <c:pt idx="105">
                  <c:v>0.61019999999999996</c:v>
                </c:pt>
                <c:pt idx="106">
                  <c:v>0.61439999999999995</c:v>
                </c:pt>
                <c:pt idx="107">
                  <c:v>0.61270000000000002</c:v>
                </c:pt>
                <c:pt idx="108">
                  <c:v>0.61419999999999997</c:v>
                </c:pt>
                <c:pt idx="109">
                  <c:v>0.6119</c:v>
                </c:pt>
                <c:pt idx="110">
                  <c:v>0.60899999999999999</c:v>
                </c:pt>
                <c:pt idx="111">
                  <c:v>0.61509999999999998</c:v>
                </c:pt>
                <c:pt idx="112">
                  <c:v>0.60780000000000001</c:v>
                </c:pt>
                <c:pt idx="113">
                  <c:v>0.61360000000000003</c:v>
                </c:pt>
                <c:pt idx="114">
                  <c:v>0.61019999999999996</c:v>
                </c:pt>
                <c:pt idx="115">
                  <c:v>0.61570000000000003</c:v>
                </c:pt>
                <c:pt idx="116">
                  <c:v>0.61319999999999997</c:v>
                </c:pt>
                <c:pt idx="117">
                  <c:v>0.60519999999999996</c:v>
                </c:pt>
                <c:pt idx="118">
                  <c:v>0.60809999999999997</c:v>
                </c:pt>
                <c:pt idx="119">
                  <c:v>0.60550000000000004</c:v>
                </c:pt>
                <c:pt idx="120">
                  <c:v>0.60560000000000003</c:v>
                </c:pt>
                <c:pt idx="121">
                  <c:v>0.60519999999999996</c:v>
                </c:pt>
                <c:pt idx="122">
                  <c:v>0.60699999999999998</c:v>
                </c:pt>
                <c:pt idx="123">
                  <c:v>0.60350000000000004</c:v>
                </c:pt>
                <c:pt idx="124">
                  <c:v>0.60470000000000002</c:v>
                </c:pt>
                <c:pt idx="125">
                  <c:v>0.60040000000000004</c:v>
                </c:pt>
                <c:pt idx="126">
                  <c:v>0.60070000000000001</c:v>
                </c:pt>
                <c:pt idx="127">
                  <c:v>0.60980000000000001</c:v>
                </c:pt>
                <c:pt idx="128">
                  <c:v>0.60540000000000005</c:v>
                </c:pt>
                <c:pt idx="129">
                  <c:v>0.5978</c:v>
                </c:pt>
                <c:pt idx="130">
                  <c:v>0.59919999999999995</c:v>
                </c:pt>
                <c:pt idx="131">
                  <c:v>0.60089999999999999</c:v>
                </c:pt>
                <c:pt idx="132">
                  <c:v>0.60089999999999999</c:v>
                </c:pt>
                <c:pt idx="133">
                  <c:v>0.60119999999999996</c:v>
                </c:pt>
                <c:pt idx="134">
                  <c:v>0.59850000000000003</c:v>
                </c:pt>
                <c:pt idx="135">
                  <c:v>0.60640000000000005</c:v>
                </c:pt>
                <c:pt idx="136">
                  <c:v>0.60640000000000005</c:v>
                </c:pt>
                <c:pt idx="137">
                  <c:v>0.59840000000000004</c:v>
                </c:pt>
                <c:pt idx="138">
                  <c:v>0.60460000000000003</c:v>
                </c:pt>
                <c:pt idx="139">
                  <c:v>0.60250000000000004</c:v>
                </c:pt>
                <c:pt idx="140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69-4F7A-9E07-9D5C98FE878D}"/>
            </c:ext>
          </c:extLst>
        </c:ser>
        <c:ser>
          <c:idx val="1"/>
          <c:order val="1"/>
          <c:tx>
            <c:v>12/128/4/2048/0.10/4 val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Graph1_data!$C$8:$C$146</c:f>
              <c:numCache>
                <c:formatCode>#,##0</c:formatCode>
                <c:ptCount val="139"/>
                <c:pt idx="0">
                  <c:v>1460</c:v>
                </c:pt>
                <c:pt idx="1">
                  <c:v>1750</c:v>
                </c:pt>
                <c:pt idx="2">
                  <c:v>2040</c:v>
                </c:pt>
                <c:pt idx="3">
                  <c:v>2331</c:v>
                </c:pt>
                <c:pt idx="4">
                  <c:v>2621</c:v>
                </c:pt>
                <c:pt idx="5">
                  <c:v>2911</c:v>
                </c:pt>
                <c:pt idx="6">
                  <c:v>3201</c:v>
                </c:pt>
                <c:pt idx="7">
                  <c:v>3491</c:v>
                </c:pt>
                <c:pt idx="8">
                  <c:v>3781</c:v>
                </c:pt>
                <c:pt idx="9">
                  <c:v>4071</c:v>
                </c:pt>
                <c:pt idx="10">
                  <c:v>4361</c:v>
                </c:pt>
                <c:pt idx="11">
                  <c:v>4651</c:v>
                </c:pt>
                <c:pt idx="12">
                  <c:v>4941</c:v>
                </c:pt>
                <c:pt idx="13">
                  <c:v>5231</c:v>
                </c:pt>
                <c:pt idx="14">
                  <c:v>5521</c:v>
                </c:pt>
                <c:pt idx="15">
                  <c:v>5812</c:v>
                </c:pt>
                <c:pt idx="16">
                  <c:v>6102</c:v>
                </c:pt>
                <c:pt idx="17">
                  <c:v>6392</c:v>
                </c:pt>
                <c:pt idx="18">
                  <c:v>6682</c:v>
                </c:pt>
                <c:pt idx="19">
                  <c:v>6972</c:v>
                </c:pt>
                <c:pt idx="20">
                  <c:v>7262</c:v>
                </c:pt>
                <c:pt idx="21">
                  <c:v>7552</c:v>
                </c:pt>
                <c:pt idx="22">
                  <c:v>7842</c:v>
                </c:pt>
                <c:pt idx="23">
                  <c:v>8132</c:v>
                </c:pt>
                <c:pt idx="24">
                  <c:v>8422</c:v>
                </c:pt>
                <c:pt idx="25">
                  <c:v>8712</c:v>
                </c:pt>
                <c:pt idx="26">
                  <c:v>9002</c:v>
                </c:pt>
                <c:pt idx="27">
                  <c:v>9292</c:v>
                </c:pt>
                <c:pt idx="28">
                  <c:v>9583</c:v>
                </c:pt>
                <c:pt idx="29">
                  <c:v>9873</c:v>
                </c:pt>
                <c:pt idx="30">
                  <c:v>10163</c:v>
                </c:pt>
                <c:pt idx="31">
                  <c:v>10453</c:v>
                </c:pt>
                <c:pt idx="32">
                  <c:v>10743</c:v>
                </c:pt>
                <c:pt idx="33">
                  <c:v>11033</c:v>
                </c:pt>
                <c:pt idx="34">
                  <c:v>11323</c:v>
                </c:pt>
                <c:pt idx="35">
                  <c:v>11613</c:v>
                </c:pt>
                <c:pt idx="36">
                  <c:v>11903</c:v>
                </c:pt>
                <c:pt idx="37">
                  <c:v>12193</c:v>
                </c:pt>
                <c:pt idx="38">
                  <c:v>12483</c:v>
                </c:pt>
                <c:pt idx="39">
                  <c:v>12773</c:v>
                </c:pt>
                <c:pt idx="40">
                  <c:v>13064</c:v>
                </c:pt>
                <c:pt idx="41">
                  <c:v>13354</c:v>
                </c:pt>
                <c:pt idx="42">
                  <c:v>13644</c:v>
                </c:pt>
                <c:pt idx="43">
                  <c:v>13934</c:v>
                </c:pt>
                <c:pt idx="44">
                  <c:v>14232</c:v>
                </c:pt>
                <c:pt idx="45">
                  <c:v>14526</c:v>
                </c:pt>
                <c:pt idx="46">
                  <c:v>14824</c:v>
                </c:pt>
                <c:pt idx="47">
                  <c:v>15124</c:v>
                </c:pt>
                <c:pt idx="48">
                  <c:v>15423</c:v>
                </c:pt>
                <c:pt idx="49">
                  <c:v>15729</c:v>
                </c:pt>
                <c:pt idx="50">
                  <c:v>16039</c:v>
                </c:pt>
                <c:pt idx="51">
                  <c:v>16344</c:v>
                </c:pt>
                <c:pt idx="52">
                  <c:v>16644</c:v>
                </c:pt>
                <c:pt idx="53">
                  <c:v>16937</c:v>
                </c:pt>
                <c:pt idx="54">
                  <c:v>17230</c:v>
                </c:pt>
                <c:pt idx="55">
                  <c:v>17521</c:v>
                </c:pt>
                <c:pt idx="56">
                  <c:v>17820</c:v>
                </c:pt>
                <c:pt idx="57">
                  <c:v>18122</c:v>
                </c:pt>
                <c:pt idx="58">
                  <c:v>18417</c:v>
                </c:pt>
                <c:pt idx="59">
                  <c:v>18722</c:v>
                </c:pt>
                <c:pt idx="60">
                  <c:v>19030</c:v>
                </c:pt>
                <c:pt idx="61">
                  <c:v>19336</c:v>
                </c:pt>
                <c:pt idx="62">
                  <c:v>19637</c:v>
                </c:pt>
                <c:pt idx="63">
                  <c:v>19934</c:v>
                </c:pt>
                <c:pt idx="64">
                  <c:v>20228</c:v>
                </c:pt>
                <c:pt idx="65">
                  <c:v>20522</c:v>
                </c:pt>
                <c:pt idx="66">
                  <c:v>20822</c:v>
                </c:pt>
                <c:pt idx="67">
                  <c:v>21125</c:v>
                </c:pt>
                <c:pt idx="68">
                  <c:v>21429</c:v>
                </c:pt>
                <c:pt idx="69">
                  <c:v>21733</c:v>
                </c:pt>
                <c:pt idx="70">
                  <c:v>22045</c:v>
                </c:pt>
                <c:pt idx="71">
                  <c:v>22343</c:v>
                </c:pt>
                <c:pt idx="72">
                  <c:v>22647</c:v>
                </c:pt>
                <c:pt idx="73">
                  <c:v>22945</c:v>
                </c:pt>
                <c:pt idx="74">
                  <c:v>23254</c:v>
                </c:pt>
                <c:pt idx="75">
                  <c:v>23559</c:v>
                </c:pt>
                <c:pt idx="76">
                  <c:v>23871</c:v>
                </c:pt>
                <c:pt idx="77">
                  <c:v>24174</c:v>
                </c:pt>
                <c:pt idx="78">
                  <c:v>24467</c:v>
                </c:pt>
                <c:pt idx="79">
                  <c:v>24759</c:v>
                </c:pt>
                <c:pt idx="80">
                  <c:v>25049</c:v>
                </c:pt>
                <c:pt idx="81">
                  <c:v>25339</c:v>
                </c:pt>
                <c:pt idx="82">
                  <c:v>25629</c:v>
                </c:pt>
                <c:pt idx="83">
                  <c:v>25919</c:v>
                </c:pt>
                <c:pt idx="84">
                  <c:v>26209</c:v>
                </c:pt>
                <c:pt idx="85">
                  <c:v>26499</c:v>
                </c:pt>
                <c:pt idx="86">
                  <c:v>26790</c:v>
                </c:pt>
                <c:pt idx="87">
                  <c:v>27080</c:v>
                </c:pt>
                <c:pt idx="88">
                  <c:v>27370</c:v>
                </c:pt>
                <c:pt idx="89">
                  <c:v>27660</c:v>
                </c:pt>
                <c:pt idx="90">
                  <c:v>27950</c:v>
                </c:pt>
                <c:pt idx="91">
                  <c:v>28240</c:v>
                </c:pt>
                <c:pt idx="92">
                  <c:v>28530</c:v>
                </c:pt>
                <c:pt idx="93">
                  <c:v>28820</c:v>
                </c:pt>
                <c:pt idx="94">
                  <c:v>29110</c:v>
                </c:pt>
                <c:pt idx="95">
                  <c:v>29401</c:v>
                </c:pt>
                <c:pt idx="96">
                  <c:v>29691</c:v>
                </c:pt>
                <c:pt idx="97">
                  <c:v>29989</c:v>
                </c:pt>
                <c:pt idx="98">
                  <c:v>30306</c:v>
                </c:pt>
                <c:pt idx="99">
                  <c:v>30610</c:v>
                </c:pt>
                <c:pt idx="100">
                  <c:v>30909</c:v>
                </c:pt>
                <c:pt idx="101">
                  <c:v>31205</c:v>
                </c:pt>
                <c:pt idx="102">
                  <c:v>31512</c:v>
                </c:pt>
                <c:pt idx="103">
                  <c:v>31816</c:v>
                </c:pt>
                <c:pt idx="104">
                  <c:v>32120</c:v>
                </c:pt>
                <c:pt idx="105">
                  <c:v>32415</c:v>
                </c:pt>
                <c:pt idx="106">
                  <c:v>32708</c:v>
                </c:pt>
                <c:pt idx="107">
                  <c:v>32998</c:v>
                </c:pt>
                <c:pt idx="108">
                  <c:v>33289</c:v>
                </c:pt>
                <c:pt idx="109">
                  <c:v>33579</c:v>
                </c:pt>
                <c:pt idx="110">
                  <c:v>33869</c:v>
                </c:pt>
                <c:pt idx="111">
                  <c:v>34159</c:v>
                </c:pt>
                <c:pt idx="112">
                  <c:v>34451</c:v>
                </c:pt>
                <c:pt idx="113">
                  <c:v>34744</c:v>
                </c:pt>
                <c:pt idx="114">
                  <c:v>35044</c:v>
                </c:pt>
                <c:pt idx="115">
                  <c:v>35338</c:v>
                </c:pt>
                <c:pt idx="116">
                  <c:v>35635</c:v>
                </c:pt>
                <c:pt idx="117">
                  <c:v>35934</c:v>
                </c:pt>
                <c:pt idx="118">
                  <c:v>36252</c:v>
                </c:pt>
                <c:pt idx="119">
                  <c:v>36563</c:v>
                </c:pt>
                <c:pt idx="120">
                  <c:v>36873</c:v>
                </c:pt>
                <c:pt idx="121">
                  <c:v>37172</c:v>
                </c:pt>
                <c:pt idx="122">
                  <c:v>37469</c:v>
                </c:pt>
                <c:pt idx="123">
                  <c:v>37779</c:v>
                </c:pt>
                <c:pt idx="124">
                  <c:v>38087</c:v>
                </c:pt>
                <c:pt idx="125">
                  <c:v>38395</c:v>
                </c:pt>
                <c:pt idx="126">
                  <c:v>38714</c:v>
                </c:pt>
                <c:pt idx="127">
                  <c:v>39019</c:v>
                </c:pt>
                <c:pt idx="128">
                  <c:v>39323</c:v>
                </c:pt>
                <c:pt idx="129">
                  <c:v>39616</c:v>
                </c:pt>
                <c:pt idx="130">
                  <c:v>39923</c:v>
                </c:pt>
                <c:pt idx="131">
                  <c:v>40217</c:v>
                </c:pt>
                <c:pt idx="132">
                  <c:v>40521</c:v>
                </c:pt>
                <c:pt idx="133">
                  <c:v>40819</c:v>
                </c:pt>
                <c:pt idx="134">
                  <c:v>41118</c:v>
                </c:pt>
                <c:pt idx="135">
                  <c:v>41416</c:v>
                </c:pt>
                <c:pt idx="136">
                  <c:v>41716</c:v>
                </c:pt>
                <c:pt idx="137">
                  <c:v>42019</c:v>
                </c:pt>
                <c:pt idx="138">
                  <c:v>42320</c:v>
                </c:pt>
              </c:numCache>
            </c:numRef>
          </c:xVal>
          <c:yVal>
            <c:numRef>
              <c:f>Graph1_data!$E$8:$E$146</c:f>
              <c:numCache>
                <c:formatCode>#\ ##0.0000</c:formatCode>
                <c:ptCount val="139"/>
                <c:pt idx="0">
                  <c:v>1.3441000000000001</c:v>
                </c:pt>
                <c:pt idx="1">
                  <c:v>1.3119000000000001</c:v>
                </c:pt>
                <c:pt idx="2">
                  <c:v>1.2947</c:v>
                </c:pt>
                <c:pt idx="3">
                  <c:v>1.2367999999999999</c:v>
                </c:pt>
                <c:pt idx="4">
                  <c:v>1.23</c:v>
                </c:pt>
                <c:pt idx="5">
                  <c:v>1.2237</c:v>
                </c:pt>
                <c:pt idx="6">
                  <c:v>1.1992</c:v>
                </c:pt>
                <c:pt idx="7">
                  <c:v>1.2007000000000001</c:v>
                </c:pt>
                <c:pt idx="8">
                  <c:v>1.1819</c:v>
                </c:pt>
                <c:pt idx="9">
                  <c:v>1.1496999999999999</c:v>
                </c:pt>
                <c:pt idx="10">
                  <c:v>1.1732</c:v>
                </c:pt>
                <c:pt idx="11">
                  <c:v>1.1664000000000001</c:v>
                </c:pt>
                <c:pt idx="12">
                  <c:v>1.1628000000000001</c:v>
                </c:pt>
                <c:pt idx="13">
                  <c:v>1.1442000000000001</c:v>
                </c:pt>
                <c:pt idx="14">
                  <c:v>1.1342000000000001</c:v>
                </c:pt>
                <c:pt idx="15">
                  <c:v>1.1445000000000001</c:v>
                </c:pt>
                <c:pt idx="16">
                  <c:v>1.1514</c:v>
                </c:pt>
                <c:pt idx="17">
                  <c:v>1.1458999999999999</c:v>
                </c:pt>
                <c:pt idx="18">
                  <c:v>1.1375999999999999</c:v>
                </c:pt>
                <c:pt idx="19">
                  <c:v>1.1166</c:v>
                </c:pt>
                <c:pt idx="20">
                  <c:v>1.1231</c:v>
                </c:pt>
                <c:pt idx="21">
                  <c:v>1.1256999999999999</c:v>
                </c:pt>
                <c:pt idx="22">
                  <c:v>1.1222000000000001</c:v>
                </c:pt>
                <c:pt idx="23">
                  <c:v>1.1344000000000001</c:v>
                </c:pt>
                <c:pt idx="24">
                  <c:v>1.1285000000000001</c:v>
                </c:pt>
                <c:pt idx="25">
                  <c:v>1.1173</c:v>
                </c:pt>
                <c:pt idx="26">
                  <c:v>1.143</c:v>
                </c:pt>
                <c:pt idx="27">
                  <c:v>1.1338999999999999</c:v>
                </c:pt>
                <c:pt idx="28">
                  <c:v>1.119</c:v>
                </c:pt>
                <c:pt idx="29">
                  <c:v>1.1314</c:v>
                </c:pt>
                <c:pt idx="30">
                  <c:v>1.1272</c:v>
                </c:pt>
                <c:pt idx="31">
                  <c:v>1.1228</c:v>
                </c:pt>
                <c:pt idx="32">
                  <c:v>1.1134999999999999</c:v>
                </c:pt>
                <c:pt idx="33">
                  <c:v>1.1220000000000001</c:v>
                </c:pt>
                <c:pt idx="34">
                  <c:v>1.1043000000000001</c:v>
                </c:pt>
                <c:pt idx="35">
                  <c:v>1.127</c:v>
                </c:pt>
                <c:pt idx="36">
                  <c:v>1.1136999999999999</c:v>
                </c:pt>
                <c:pt idx="37">
                  <c:v>1.117</c:v>
                </c:pt>
                <c:pt idx="38">
                  <c:v>1.115</c:v>
                </c:pt>
                <c:pt idx="39">
                  <c:v>1.1218999999999999</c:v>
                </c:pt>
                <c:pt idx="40">
                  <c:v>1.1153999999999999</c:v>
                </c:pt>
                <c:pt idx="41">
                  <c:v>1.1202000000000001</c:v>
                </c:pt>
                <c:pt idx="42">
                  <c:v>1.1202000000000001</c:v>
                </c:pt>
                <c:pt idx="43">
                  <c:v>1.1060000000000001</c:v>
                </c:pt>
                <c:pt idx="44">
                  <c:v>1.1032999999999999</c:v>
                </c:pt>
                <c:pt idx="45">
                  <c:v>1.1057999999999999</c:v>
                </c:pt>
                <c:pt idx="46">
                  <c:v>1.1097999999999999</c:v>
                </c:pt>
                <c:pt idx="47">
                  <c:v>1.0956999999999999</c:v>
                </c:pt>
                <c:pt idx="48">
                  <c:v>1.1138999999999999</c:v>
                </c:pt>
                <c:pt idx="49">
                  <c:v>1.1047</c:v>
                </c:pt>
                <c:pt idx="50">
                  <c:v>1.1085</c:v>
                </c:pt>
                <c:pt idx="51">
                  <c:v>1.0919000000000001</c:v>
                </c:pt>
                <c:pt idx="52">
                  <c:v>1.1047</c:v>
                </c:pt>
                <c:pt idx="53">
                  <c:v>1.1287</c:v>
                </c:pt>
                <c:pt idx="54">
                  <c:v>1.0991</c:v>
                </c:pt>
                <c:pt idx="55">
                  <c:v>1.0961000000000001</c:v>
                </c:pt>
                <c:pt idx="56">
                  <c:v>1.1062000000000001</c:v>
                </c:pt>
                <c:pt idx="57">
                  <c:v>1.0938000000000001</c:v>
                </c:pt>
                <c:pt idx="58">
                  <c:v>1.0929</c:v>
                </c:pt>
                <c:pt idx="59">
                  <c:v>1.095</c:v>
                </c:pt>
                <c:pt idx="60">
                  <c:v>1.0958000000000001</c:v>
                </c:pt>
                <c:pt idx="61">
                  <c:v>1.1119000000000001</c:v>
                </c:pt>
                <c:pt idx="62">
                  <c:v>1.1147</c:v>
                </c:pt>
                <c:pt idx="63">
                  <c:v>1.1034999999999999</c:v>
                </c:pt>
                <c:pt idx="64">
                  <c:v>1.1005</c:v>
                </c:pt>
                <c:pt idx="65">
                  <c:v>1.1031</c:v>
                </c:pt>
                <c:pt idx="66">
                  <c:v>1.1037999999999999</c:v>
                </c:pt>
                <c:pt idx="67">
                  <c:v>1.0896999999999999</c:v>
                </c:pt>
                <c:pt idx="68">
                  <c:v>1.1002000000000001</c:v>
                </c:pt>
                <c:pt idx="69">
                  <c:v>1.103</c:v>
                </c:pt>
                <c:pt idx="70">
                  <c:v>1.1008</c:v>
                </c:pt>
                <c:pt idx="71">
                  <c:v>1.1077999999999999</c:v>
                </c:pt>
                <c:pt idx="72">
                  <c:v>1.0939000000000001</c:v>
                </c:pt>
                <c:pt idx="73">
                  <c:v>1.1064000000000001</c:v>
                </c:pt>
                <c:pt idx="74">
                  <c:v>1.0993999999999999</c:v>
                </c:pt>
                <c:pt idx="75">
                  <c:v>1.1352</c:v>
                </c:pt>
                <c:pt idx="76">
                  <c:v>1.1059000000000001</c:v>
                </c:pt>
                <c:pt idx="77">
                  <c:v>1.125</c:v>
                </c:pt>
                <c:pt idx="78">
                  <c:v>1.1080000000000001</c:v>
                </c:pt>
                <c:pt idx="79">
                  <c:v>1.089</c:v>
                </c:pt>
                <c:pt idx="80">
                  <c:v>1.1129</c:v>
                </c:pt>
                <c:pt idx="81">
                  <c:v>1.0920000000000001</c:v>
                </c:pt>
                <c:pt idx="82">
                  <c:v>1.1007</c:v>
                </c:pt>
                <c:pt idx="83">
                  <c:v>1.1081000000000001</c:v>
                </c:pt>
                <c:pt idx="84">
                  <c:v>1.1092</c:v>
                </c:pt>
                <c:pt idx="85">
                  <c:v>1.1178999999999999</c:v>
                </c:pt>
                <c:pt idx="86">
                  <c:v>1.1069</c:v>
                </c:pt>
                <c:pt idx="87">
                  <c:v>1.1113999999999999</c:v>
                </c:pt>
                <c:pt idx="88">
                  <c:v>1.1119000000000001</c:v>
                </c:pt>
                <c:pt idx="89">
                  <c:v>1.1016999999999999</c:v>
                </c:pt>
                <c:pt idx="90">
                  <c:v>1.1187</c:v>
                </c:pt>
                <c:pt idx="91">
                  <c:v>1.0979000000000001</c:v>
                </c:pt>
                <c:pt idx="92">
                  <c:v>1.1041000000000001</c:v>
                </c:pt>
                <c:pt idx="93">
                  <c:v>1.103</c:v>
                </c:pt>
                <c:pt idx="94">
                  <c:v>1.1044</c:v>
                </c:pt>
                <c:pt idx="95">
                  <c:v>1.1115999999999999</c:v>
                </c:pt>
                <c:pt idx="96">
                  <c:v>1.109</c:v>
                </c:pt>
                <c:pt idx="97">
                  <c:v>1.1006</c:v>
                </c:pt>
                <c:pt idx="98">
                  <c:v>1.0946</c:v>
                </c:pt>
                <c:pt idx="99">
                  <c:v>1.1048</c:v>
                </c:pt>
                <c:pt idx="100">
                  <c:v>1.0980000000000001</c:v>
                </c:pt>
                <c:pt idx="101">
                  <c:v>1.0913999999999999</c:v>
                </c:pt>
                <c:pt idx="102">
                  <c:v>1.0991</c:v>
                </c:pt>
                <c:pt idx="103">
                  <c:v>1.0899000000000001</c:v>
                </c:pt>
                <c:pt idx="104">
                  <c:v>1.0881000000000001</c:v>
                </c:pt>
                <c:pt idx="105">
                  <c:v>1.0960000000000001</c:v>
                </c:pt>
                <c:pt idx="106">
                  <c:v>1.0944</c:v>
                </c:pt>
                <c:pt idx="107">
                  <c:v>1.1004</c:v>
                </c:pt>
                <c:pt idx="108">
                  <c:v>1.1001000000000001</c:v>
                </c:pt>
                <c:pt idx="109">
                  <c:v>1.1023000000000001</c:v>
                </c:pt>
                <c:pt idx="110">
                  <c:v>1.1008</c:v>
                </c:pt>
                <c:pt idx="111">
                  <c:v>1.0808</c:v>
                </c:pt>
                <c:pt idx="112">
                  <c:v>1.1127</c:v>
                </c:pt>
                <c:pt idx="113">
                  <c:v>1.1160000000000001</c:v>
                </c:pt>
                <c:pt idx="114">
                  <c:v>1.0976999999999999</c:v>
                </c:pt>
                <c:pt idx="115">
                  <c:v>1.0809</c:v>
                </c:pt>
                <c:pt idx="116">
                  <c:v>1.0902000000000001</c:v>
                </c:pt>
                <c:pt idx="117">
                  <c:v>1.0919000000000001</c:v>
                </c:pt>
                <c:pt idx="118">
                  <c:v>1.1141000000000001</c:v>
                </c:pt>
                <c:pt idx="119">
                  <c:v>1.0907</c:v>
                </c:pt>
                <c:pt idx="120">
                  <c:v>1.1040000000000001</c:v>
                </c:pt>
                <c:pt idx="121">
                  <c:v>1.1132</c:v>
                </c:pt>
                <c:pt idx="122">
                  <c:v>1.0907</c:v>
                </c:pt>
                <c:pt idx="123">
                  <c:v>1.1127</c:v>
                </c:pt>
                <c:pt idx="124">
                  <c:v>1.1105</c:v>
                </c:pt>
                <c:pt idx="125">
                  <c:v>1.1075999999999999</c:v>
                </c:pt>
                <c:pt idx="126">
                  <c:v>1.1158999999999999</c:v>
                </c:pt>
                <c:pt idx="127">
                  <c:v>1.0959000000000001</c:v>
                </c:pt>
                <c:pt idx="128">
                  <c:v>1.1173</c:v>
                </c:pt>
                <c:pt idx="129">
                  <c:v>1.0952999999999999</c:v>
                </c:pt>
                <c:pt idx="130">
                  <c:v>1.0960000000000001</c:v>
                </c:pt>
                <c:pt idx="131">
                  <c:v>1.0876999999999999</c:v>
                </c:pt>
                <c:pt idx="132">
                  <c:v>1.1000000000000001</c:v>
                </c:pt>
                <c:pt idx="133">
                  <c:v>1.0962000000000001</c:v>
                </c:pt>
                <c:pt idx="134">
                  <c:v>1.0980000000000001</c:v>
                </c:pt>
                <c:pt idx="135">
                  <c:v>1.0932999999999999</c:v>
                </c:pt>
                <c:pt idx="136">
                  <c:v>1.1068</c:v>
                </c:pt>
                <c:pt idx="137">
                  <c:v>1.1108</c:v>
                </c:pt>
                <c:pt idx="138">
                  <c:v>1.1057999999999999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69-4F7A-9E07-9D5C98FE878D}"/>
            </c:ext>
          </c:extLst>
        </c:ser>
        <c:ser>
          <c:idx val="2"/>
          <c:order val="2"/>
          <c:tx>
            <c:v>10/192/6/2048/0.10/4 train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Graph1_data!$F$6:$F$116</c:f>
              <c:numCache>
                <c:formatCode>#,##0</c:formatCode>
                <c:ptCount val="111"/>
                <c:pt idx="0">
                  <c:v>1192</c:v>
                </c:pt>
                <c:pt idx="1">
                  <c:v>1570</c:v>
                </c:pt>
                <c:pt idx="2">
                  <c:v>1938</c:v>
                </c:pt>
                <c:pt idx="3">
                  <c:v>2303</c:v>
                </c:pt>
                <c:pt idx="4">
                  <c:v>2668</c:v>
                </c:pt>
                <c:pt idx="5">
                  <c:v>3033</c:v>
                </c:pt>
                <c:pt idx="6">
                  <c:v>3397</c:v>
                </c:pt>
                <c:pt idx="7">
                  <c:v>3762</c:v>
                </c:pt>
                <c:pt idx="8">
                  <c:v>4138</c:v>
                </c:pt>
                <c:pt idx="9">
                  <c:v>4510</c:v>
                </c:pt>
                <c:pt idx="10">
                  <c:v>4887</c:v>
                </c:pt>
                <c:pt idx="11">
                  <c:v>5258</c:v>
                </c:pt>
                <c:pt idx="12">
                  <c:v>5642</c:v>
                </c:pt>
                <c:pt idx="13">
                  <c:v>6010</c:v>
                </c:pt>
                <c:pt idx="14">
                  <c:v>6385</c:v>
                </c:pt>
                <c:pt idx="15">
                  <c:v>6767</c:v>
                </c:pt>
                <c:pt idx="16">
                  <c:v>7151</c:v>
                </c:pt>
                <c:pt idx="17">
                  <c:v>7547</c:v>
                </c:pt>
                <c:pt idx="18">
                  <c:v>7936</c:v>
                </c:pt>
                <c:pt idx="19">
                  <c:v>8340</c:v>
                </c:pt>
                <c:pt idx="20">
                  <c:v>8742</c:v>
                </c:pt>
                <c:pt idx="21">
                  <c:v>9139</c:v>
                </c:pt>
                <c:pt idx="22">
                  <c:v>9523</c:v>
                </c:pt>
                <c:pt idx="23">
                  <c:v>9897</c:v>
                </c:pt>
                <c:pt idx="24">
                  <c:v>10278</c:v>
                </c:pt>
                <c:pt idx="25">
                  <c:v>10658</c:v>
                </c:pt>
                <c:pt idx="26">
                  <c:v>11025</c:v>
                </c:pt>
                <c:pt idx="27">
                  <c:v>11390</c:v>
                </c:pt>
                <c:pt idx="28">
                  <c:v>11766</c:v>
                </c:pt>
                <c:pt idx="29">
                  <c:v>12133</c:v>
                </c:pt>
                <c:pt idx="30">
                  <c:v>12498</c:v>
                </c:pt>
                <c:pt idx="31">
                  <c:v>12863</c:v>
                </c:pt>
                <c:pt idx="32">
                  <c:v>13227</c:v>
                </c:pt>
                <c:pt idx="33">
                  <c:v>13592</c:v>
                </c:pt>
                <c:pt idx="34">
                  <c:v>13957</c:v>
                </c:pt>
                <c:pt idx="35">
                  <c:v>14321</c:v>
                </c:pt>
                <c:pt idx="36">
                  <c:v>14686</c:v>
                </c:pt>
                <c:pt idx="37">
                  <c:v>15050</c:v>
                </c:pt>
                <c:pt idx="38">
                  <c:v>15415</c:v>
                </c:pt>
                <c:pt idx="39">
                  <c:v>15780</c:v>
                </c:pt>
                <c:pt idx="40">
                  <c:v>16144</c:v>
                </c:pt>
                <c:pt idx="41">
                  <c:v>16509</c:v>
                </c:pt>
                <c:pt idx="42">
                  <c:v>16873</c:v>
                </c:pt>
                <c:pt idx="43">
                  <c:v>17238</c:v>
                </c:pt>
                <c:pt idx="44">
                  <c:v>17603</c:v>
                </c:pt>
                <c:pt idx="45">
                  <c:v>17967</c:v>
                </c:pt>
                <c:pt idx="46">
                  <c:v>18332</c:v>
                </c:pt>
                <c:pt idx="47">
                  <c:v>18696</c:v>
                </c:pt>
                <c:pt idx="48">
                  <c:v>19061</c:v>
                </c:pt>
                <c:pt idx="49">
                  <c:v>19425</c:v>
                </c:pt>
                <c:pt idx="50">
                  <c:v>19790</c:v>
                </c:pt>
                <c:pt idx="51">
                  <c:v>20155</c:v>
                </c:pt>
                <c:pt idx="52">
                  <c:v>20519</c:v>
                </c:pt>
                <c:pt idx="53">
                  <c:v>20884</c:v>
                </c:pt>
                <c:pt idx="54">
                  <c:v>21248</c:v>
                </c:pt>
                <c:pt idx="55">
                  <c:v>21613</c:v>
                </c:pt>
                <c:pt idx="56">
                  <c:v>21978</c:v>
                </c:pt>
                <c:pt idx="57">
                  <c:v>22350</c:v>
                </c:pt>
                <c:pt idx="58">
                  <c:v>22726</c:v>
                </c:pt>
                <c:pt idx="59">
                  <c:v>23105</c:v>
                </c:pt>
                <c:pt idx="60">
                  <c:v>23476</c:v>
                </c:pt>
                <c:pt idx="61">
                  <c:v>23843</c:v>
                </c:pt>
                <c:pt idx="62">
                  <c:v>24208</c:v>
                </c:pt>
                <c:pt idx="63">
                  <c:v>24572</c:v>
                </c:pt>
                <c:pt idx="64">
                  <c:v>24946</c:v>
                </c:pt>
                <c:pt idx="65">
                  <c:v>25332</c:v>
                </c:pt>
                <c:pt idx="66">
                  <c:v>25710</c:v>
                </c:pt>
                <c:pt idx="67">
                  <c:v>26083</c:v>
                </c:pt>
                <c:pt idx="68">
                  <c:v>26451</c:v>
                </c:pt>
                <c:pt idx="69">
                  <c:v>26816</c:v>
                </c:pt>
                <c:pt idx="70">
                  <c:v>27180</c:v>
                </c:pt>
                <c:pt idx="71">
                  <c:v>27545</c:v>
                </c:pt>
                <c:pt idx="72">
                  <c:v>27909</c:v>
                </c:pt>
                <c:pt idx="73">
                  <c:v>28274</c:v>
                </c:pt>
                <c:pt idx="74">
                  <c:v>28639</c:v>
                </c:pt>
                <c:pt idx="75">
                  <c:v>29003</c:v>
                </c:pt>
                <c:pt idx="76">
                  <c:v>29368</c:v>
                </c:pt>
                <c:pt idx="77">
                  <c:v>29735</c:v>
                </c:pt>
                <c:pt idx="78">
                  <c:v>30112</c:v>
                </c:pt>
                <c:pt idx="79">
                  <c:v>30494</c:v>
                </c:pt>
                <c:pt idx="80">
                  <c:v>30877</c:v>
                </c:pt>
                <c:pt idx="81">
                  <c:v>31248</c:v>
                </c:pt>
                <c:pt idx="82">
                  <c:v>31645</c:v>
                </c:pt>
                <c:pt idx="83">
                  <c:v>32029</c:v>
                </c:pt>
                <c:pt idx="84">
                  <c:v>32429</c:v>
                </c:pt>
                <c:pt idx="85">
                  <c:v>32825</c:v>
                </c:pt>
                <c:pt idx="86">
                  <c:v>33218</c:v>
                </c:pt>
                <c:pt idx="87">
                  <c:v>33606</c:v>
                </c:pt>
                <c:pt idx="88">
                  <c:v>33997</c:v>
                </c:pt>
                <c:pt idx="89">
                  <c:v>34388</c:v>
                </c:pt>
                <c:pt idx="90">
                  <c:v>34782</c:v>
                </c:pt>
                <c:pt idx="91">
                  <c:v>35171</c:v>
                </c:pt>
                <c:pt idx="92">
                  <c:v>35560</c:v>
                </c:pt>
                <c:pt idx="93">
                  <c:v>35949</c:v>
                </c:pt>
                <c:pt idx="94">
                  <c:v>36346</c:v>
                </c:pt>
                <c:pt idx="95">
                  <c:v>36748</c:v>
                </c:pt>
                <c:pt idx="96">
                  <c:v>37132</c:v>
                </c:pt>
                <c:pt idx="97">
                  <c:v>37500</c:v>
                </c:pt>
                <c:pt idx="98">
                  <c:v>37865</c:v>
                </c:pt>
                <c:pt idx="99">
                  <c:v>38229</c:v>
                </c:pt>
                <c:pt idx="100">
                  <c:v>38594</c:v>
                </c:pt>
                <c:pt idx="101">
                  <c:v>38958</c:v>
                </c:pt>
                <c:pt idx="102">
                  <c:v>39323</c:v>
                </c:pt>
                <c:pt idx="103">
                  <c:v>39687</c:v>
                </c:pt>
                <c:pt idx="104">
                  <c:v>40052</c:v>
                </c:pt>
                <c:pt idx="105">
                  <c:v>40416</c:v>
                </c:pt>
                <c:pt idx="106">
                  <c:v>40781</c:v>
                </c:pt>
                <c:pt idx="107">
                  <c:v>41145</c:v>
                </c:pt>
                <c:pt idx="108">
                  <c:v>41510</c:v>
                </c:pt>
                <c:pt idx="109">
                  <c:v>41874</c:v>
                </c:pt>
                <c:pt idx="110">
                  <c:v>42239</c:v>
                </c:pt>
              </c:numCache>
            </c:numRef>
          </c:xVal>
          <c:yVal>
            <c:numRef>
              <c:f>Graph1_data!$G$6:$G$116</c:f>
              <c:numCache>
                <c:formatCode>#\ ##0.0000</c:formatCode>
                <c:ptCount val="111"/>
                <c:pt idx="0">
                  <c:v>1.0790999999999999</c:v>
                </c:pt>
                <c:pt idx="1">
                  <c:v>0.95679999999999998</c:v>
                </c:pt>
                <c:pt idx="2">
                  <c:v>0.90559999999999996</c:v>
                </c:pt>
                <c:pt idx="3">
                  <c:v>0.86209999999999998</c:v>
                </c:pt>
                <c:pt idx="4">
                  <c:v>0.82940000000000003</c:v>
                </c:pt>
                <c:pt idx="5">
                  <c:v>0.81359999999999999</c:v>
                </c:pt>
                <c:pt idx="6">
                  <c:v>0.78669999999999995</c:v>
                </c:pt>
                <c:pt idx="7">
                  <c:v>0.77070000000000005</c:v>
                </c:pt>
                <c:pt idx="8">
                  <c:v>0.75280000000000002</c:v>
                </c:pt>
                <c:pt idx="9">
                  <c:v>0.74529999999999996</c:v>
                </c:pt>
                <c:pt idx="10">
                  <c:v>0.73180000000000001</c:v>
                </c:pt>
                <c:pt idx="11">
                  <c:v>0.72399999999999998</c:v>
                </c:pt>
                <c:pt idx="12">
                  <c:v>0.71430000000000005</c:v>
                </c:pt>
                <c:pt idx="13">
                  <c:v>0.70779999999999998</c:v>
                </c:pt>
                <c:pt idx="14">
                  <c:v>0.6966</c:v>
                </c:pt>
                <c:pt idx="15">
                  <c:v>0.69140000000000001</c:v>
                </c:pt>
                <c:pt idx="16">
                  <c:v>0.68420000000000003</c:v>
                </c:pt>
                <c:pt idx="17">
                  <c:v>0.67169999999999996</c:v>
                </c:pt>
                <c:pt idx="18">
                  <c:v>0.67100000000000004</c:v>
                </c:pt>
                <c:pt idx="19">
                  <c:v>0.66700000000000004</c:v>
                </c:pt>
                <c:pt idx="20">
                  <c:v>0.66149999999999998</c:v>
                </c:pt>
                <c:pt idx="21">
                  <c:v>0.65229999999999999</c:v>
                </c:pt>
                <c:pt idx="22">
                  <c:v>0.65129999999999999</c:v>
                </c:pt>
                <c:pt idx="23">
                  <c:v>0.64800000000000002</c:v>
                </c:pt>
                <c:pt idx="24">
                  <c:v>0.64370000000000005</c:v>
                </c:pt>
                <c:pt idx="25">
                  <c:v>0.63270000000000004</c:v>
                </c:pt>
                <c:pt idx="26">
                  <c:v>0.63370000000000004</c:v>
                </c:pt>
                <c:pt idx="27">
                  <c:v>0.62990000000000002</c:v>
                </c:pt>
                <c:pt idx="28">
                  <c:v>0.62690000000000001</c:v>
                </c:pt>
                <c:pt idx="29">
                  <c:v>0.62290000000000001</c:v>
                </c:pt>
                <c:pt idx="30">
                  <c:v>0.61939999999999995</c:v>
                </c:pt>
                <c:pt idx="31">
                  <c:v>0.61670000000000003</c:v>
                </c:pt>
                <c:pt idx="32">
                  <c:v>0.61650000000000005</c:v>
                </c:pt>
                <c:pt idx="33">
                  <c:v>0.61650000000000005</c:v>
                </c:pt>
                <c:pt idx="34">
                  <c:v>0.60580000000000001</c:v>
                </c:pt>
                <c:pt idx="35">
                  <c:v>0.60780000000000001</c:v>
                </c:pt>
                <c:pt idx="36">
                  <c:v>0.60050000000000003</c:v>
                </c:pt>
                <c:pt idx="37">
                  <c:v>0.60050000000000003</c:v>
                </c:pt>
                <c:pt idx="38">
                  <c:v>0.59689999999999999</c:v>
                </c:pt>
                <c:pt idx="39">
                  <c:v>0.59709999999999996</c:v>
                </c:pt>
                <c:pt idx="40">
                  <c:v>0.59489999999999998</c:v>
                </c:pt>
                <c:pt idx="41">
                  <c:v>0.58850000000000002</c:v>
                </c:pt>
                <c:pt idx="42">
                  <c:v>0.58979999999999999</c:v>
                </c:pt>
                <c:pt idx="43">
                  <c:v>0.58730000000000004</c:v>
                </c:pt>
                <c:pt idx="44">
                  <c:v>0.58819999999999995</c:v>
                </c:pt>
                <c:pt idx="45">
                  <c:v>0.57750000000000001</c:v>
                </c:pt>
                <c:pt idx="46">
                  <c:v>0.58509999999999995</c:v>
                </c:pt>
                <c:pt idx="47">
                  <c:v>0.57750000000000001</c:v>
                </c:pt>
                <c:pt idx="48">
                  <c:v>0.57340000000000002</c:v>
                </c:pt>
                <c:pt idx="49">
                  <c:v>0.57250000000000001</c:v>
                </c:pt>
                <c:pt idx="50">
                  <c:v>0.56999999999999995</c:v>
                </c:pt>
                <c:pt idx="51">
                  <c:v>0.56810000000000005</c:v>
                </c:pt>
                <c:pt idx="52">
                  <c:v>0.56759999999999999</c:v>
                </c:pt>
                <c:pt idx="53">
                  <c:v>0.57199999999999995</c:v>
                </c:pt>
                <c:pt idx="54">
                  <c:v>0.56740000000000002</c:v>
                </c:pt>
                <c:pt idx="55">
                  <c:v>0.56410000000000005</c:v>
                </c:pt>
                <c:pt idx="56">
                  <c:v>0.5655</c:v>
                </c:pt>
                <c:pt idx="57">
                  <c:v>0.56200000000000006</c:v>
                </c:pt>
                <c:pt idx="58">
                  <c:v>0.5575</c:v>
                </c:pt>
                <c:pt idx="59">
                  <c:v>0.56320000000000003</c:v>
                </c:pt>
                <c:pt idx="60">
                  <c:v>0.55700000000000005</c:v>
                </c:pt>
                <c:pt idx="61">
                  <c:v>0.55269999999999997</c:v>
                </c:pt>
                <c:pt idx="62">
                  <c:v>0.55400000000000005</c:v>
                </c:pt>
                <c:pt idx="63">
                  <c:v>0.55759999999999998</c:v>
                </c:pt>
                <c:pt idx="64">
                  <c:v>0.55210000000000004</c:v>
                </c:pt>
                <c:pt idx="65">
                  <c:v>0.54659999999999997</c:v>
                </c:pt>
                <c:pt idx="66">
                  <c:v>0.54600000000000004</c:v>
                </c:pt>
                <c:pt idx="67">
                  <c:v>0.54379999999999995</c:v>
                </c:pt>
                <c:pt idx="68">
                  <c:v>0.54359999999999997</c:v>
                </c:pt>
                <c:pt idx="69">
                  <c:v>0.54630000000000001</c:v>
                </c:pt>
                <c:pt idx="70">
                  <c:v>0.54369999999999996</c:v>
                </c:pt>
                <c:pt idx="71">
                  <c:v>0.5403</c:v>
                </c:pt>
                <c:pt idx="72">
                  <c:v>0.53520000000000001</c:v>
                </c:pt>
                <c:pt idx="73">
                  <c:v>0.54139999999999999</c:v>
                </c:pt>
                <c:pt idx="74">
                  <c:v>0.54049999999999998</c:v>
                </c:pt>
                <c:pt idx="75">
                  <c:v>0.54620000000000002</c:v>
                </c:pt>
                <c:pt idx="76">
                  <c:v>0.53969999999999996</c:v>
                </c:pt>
                <c:pt idx="77">
                  <c:v>0.53410000000000002</c:v>
                </c:pt>
                <c:pt idx="78">
                  <c:v>0.53649999999999998</c:v>
                </c:pt>
                <c:pt idx="79">
                  <c:v>0.53359999999999996</c:v>
                </c:pt>
                <c:pt idx="80">
                  <c:v>0.5373</c:v>
                </c:pt>
                <c:pt idx="81">
                  <c:v>0.54090000000000005</c:v>
                </c:pt>
                <c:pt idx="82">
                  <c:v>0.53600000000000003</c:v>
                </c:pt>
                <c:pt idx="83">
                  <c:v>0.52700000000000002</c:v>
                </c:pt>
                <c:pt idx="84">
                  <c:v>0.53590000000000004</c:v>
                </c:pt>
                <c:pt idx="85">
                  <c:v>0.53380000000000005</c:v>
                </c:pt>
                <c:pt idx="86">
                  <c:v>0.53100000000000003</c:v>
                </c:pt>
                <c:pt idx="87">
                  <c:v>0.52239999999999998</c:v>
                </c:pt>
                <c:pt idx="88">
                  <c:v>0.5252</c:v>
                </c:pt>
                <c:pt idx="89">
                  <c:v>0.53049999999999997</c:v>
                </c:pt>
                <c:pt idx="90">
                  <c:v>0.52380000000000004</c:v>
                </c:pt>
                <c:pt idx="91">
                  <c:v>0.52929999999999999</c:v>
                </c:pt>
                <c:pt idx="92">
                  <c:v>0.52580000000000005</c:v>
                </c:pt>
                <c:pt idx="93">
                  <c:v>0.52280000000000004</c:v>
                </c:pt>
                <c:pt idx="94">
                  <c:v>0.52159999999999995</c:v>
                </c:pt>
                <c:pt idx="95">
                  <c:v>0.51890000000000003</c:v>
                </c:pt>
                <c:pt idx="96">
                  <c:v>0.51859999999999995</c:v>
                </c:pt>
                <c:pt idx="97">
                  <c:v>0.51929999999999998</c:v>
                </c:pt>
                <c:pt idx="98">
                  <c:v>0.51980000000000004</c:v>
                </c:pt>
                <c:pt idx="99">
                  <c:v>0.52180000000000004</c:v>
                </c:pt>
                <c:pt idx="100">
                  <c:v>0.51659999999999995</c:v>
                </c:pt>
                <c:pt idx="101">
                  <c:v>0.5161</c:v>
                </c:pt>
                <c:pt idx="102">
                  <c:v>0.52259999999999995</c:v>
                </c:pt>
                <c:pt idx="103">
                  <c:v>0.50919999999999999</c:v>
                </c:pt>
                <c:pt idx="104">
                  <c:v>0.51259999999999994</c:v>
                </c:pt>
                <c:pt idx="105">
                  <c:v>0.51470000000000005</c:v>
                </c:pt>
                <c:pt idx="106">
                  <c:v>0.51100000000000001</c:v>
                </c:pt>
                <c:pt idx="107">
                  <c:v>0.51219999999999999</c:v>
                </c:pt>
                <c:pt idx="108">
                  <c:v>0.51129999999999998</c:v>
                </c:pt>
                <c:pt idx="109">
                  <c:v>0.51280000000000003</c:v>
                </c:pt>
                <c:pt idx="110">
                  <c:v>0.51490000000000002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69-4F7A-9E07-9D5C98FE878D}"/>
            </c:ext>
          </c:extLst>
        </c:ser>
        <c:ser>
          <c:idx val="3"/>
          <c:order val="3"/>
          <c:tx>
            <c:v>10/192/6/2048/0.10/4 val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Graph1_data!$F$8:$F$116</c:f>
              <c:numCache>
                <c:formatCode>#,##0</c:formatCode>
                <c:ptCount val="109"/>
                <c:pt idx="0">
                  <c:v>1938</c:v>
                </c:pt>
                <c:pt idx="1">
                  <c:v>2303</c:v>
                </c:pt>
                <c:pt idx="2">
                  <c:v>2668</c:v>
                </c:pt>
                <c:pt idx="3">
                  <c:v>3033</c:v>
                </c:pt>
                <c:pt idx="4">
                  <c:v>3397</c:v>
                </c:pt>
                <c:pt idx="5">
                  <c:v>3762</c:v>
                </c:pt>
                <c:pt idx="6">
                  <c:v>4138</c:v>
                </c:pt>
                <c:pt idx="7">
                  <c:v>4510</c:v>
                </c:pt>
                <c:pt idx="8">
                  <c:v>4887</c:v>
                </c:pt>
                <c:pt idx="9">
                  <c:v>5258</c:v>
                </c:pt>
                <c:pt idx="10">
                  <c:v>5642</c:v>
                </c:pt>
                <c:pt idx="11">
                  <c:v>6010</c:v>
                </c:pt>
                <c:pt idx="12">
                  <c:v>6385</c:v>
                </c:pt>
                <c:pt idx="13">
                  <c:v>6767</c:v>
                </c:pt>
                <c:pt idx="14">
                  <c:v>7151</c:v>
                </c:pt>
                <c:pt idx="15">
                  <c:v>7547</c:v>
                </c:pt>
                <c:pt idx="16">
                  <c:v>7936</c:v>
                </c:pt>
                <c:pt idx="17">
                  <c:v>8340</c:v>
                </c:pt>
                <c:pt idx="18">
                  <c:v>8742</c:v>
                </c:pt>
                <c:pt idx="19">
                  <c:v>9139</c:v>
                </c:pt>
                <c:pt idx="20">
                  <c:v>9523</c:v>
                </c:pt>
                <c:pt idx="21">
                  <c:v>9897</c:v>
                </c:pt>
                <c:pt idx="22">
                  <c:v>10278</c:v>
                </c:pt>
                <c:pt idx="23">
                  <c:v>10658</c:v>
                </c:pt>
                <c:pt idx="24">
                  <c:v>11025</c:v>
                </c:pt>
                <c:pt idx="25">
                  <c:v>11390</c:v>
                </c:pt>
                <c:pt idx="26">
                  <c:v>11766</c:v>
                </c:pt>
                <c:pt idx="27">
                  <c:v>12133</c:v>
                </c:pt>
                <c:pt idx="28">
                  <c:v>12498</c:v>
                </c:pt>
                <c:pt idx="29">
                  <c:v>12863</c:v>
                </c:pt>
                <c:pt idx="30">
                  <c:v>13227</c:v>
                </c:pt>
                <c:pt idx="31">
                  <c:v>13592</c:v>
                </c:pt>
                <c:pt idx="32">
                  <c:v>13957</c:v>
                </c:pt>
                <c:pt idx="33">
                  <c:v>14321</c:v>
                </c:pt>
                <c:pt idx="34">
                  <c:v>14686</c:v>
                </c:pt>
                <c:pt idx="35">
                  <c:v>15050</c:v>
                </c:pt>
                <c:pt idx="36">
                  <c:v>15415</c:v>
                </c:pt>
                <c:pt idx="37">
                  <c:v>15780</c:v>
                </c:pt>
                <c:pt idx="38">
                  <c:v>16144</c:v>
                </c:pt>
                <c:pt idx="39">
                  <c:v>16509</c:v>
                </c:pt>
                <c:pt idx="40">
                  <c:v>16873</c:v>
                </c:pt>
                <c:pt idx="41">
                  <c:v>17238</c:v>
                </c:pt>
                <c:pt idx="42">
                  <c:v>17603</c:v>
                </c:pt>
                <c:pt idx="43">
                  <c:v>17967</c:v>
                </c:pt>
                <c:pt idx="44">
                  <c:v>18332</c:v>
                </c:pt>
                <c:pt idx="45">
                  <c:v>18696</c:v>
                </c:pt>
                <c:pt idx="46">
                  <c:v>19061</c:v>
                </c:pt>
                <c:pt idx="47">
                  <c:v>19425</c:v>
                </c:pt>
                <c:pt idx="48">
                  <c:v>19790</c:v>
                </c:pt>
                <c:pt idx="49">
                  <c:v>20155</c:v>
                </c:pt>
                <c:pt idx="50">
                  <c:v>20519</c:v>
                </c:pt>
                <c:pt idx="51">
                  <c:v>20884</c:v>
                </c:pt>
                <c:pt idx="52">
                  <c:v>21248</c:v>
                </c:pt>
                <c:pt idx="53">
                  <c:v>21613</c:v>
                </c:pt>
                <c:pt idx="54">
                  <c:v>21978</c:v>
                </c:pt>
                <c:pt idx="55">
                  <c:v>22350</c:v>
                </c:pt>
                <c:pt idx="56">
                  <c:v>22726</c:v>
                </c:pt>
                <c:pt idx="57">
                  <c:v>23105</c:v>
                </c:pt>
                <c:pt idx="58">
                  <c:v>23476</c:v>
                </c:pt>
                <c:pt idx="59">
                  <c:v>23843</c:v>
                </c:pt>
                <c:pt idx="60">
                  <c:v>24208</c:v>
                </c:pt>
                <c:pt idx="61">
                  <c:v>24572</c:v>
                </c:pt>
                <c:pt idx="62">
                  <c:v>24946</c:v>
                </c:pt>
                <c:pt idx="63">
                  <c:v>25332</c:v>
                </c:pt>
                <c:pt idx="64">
                  <c:v>25710</c:v>
                </c:pt>
                <c:pt idx="65">
                  <c:v>26083</c:v>
                </c:pt>
                <c:pt idx="66">
                  <c:v>26451</c:v>
                </c:pt>
                <c:pt idx="67">
                  <c:v>26816</c:v>
                </c:pt>
                <c:pt idx="68">
                  <c:v>27180</c:v>
                </c:pt>
                <c:pt idx="69">
                  <c:v>27545</c:v>
                </c:pt>
                <c:pt idx="70">
                  <c:v>27909</c:v>
                </c:pt>
                <c:pt idx="71">
                  <c:v>28274</c:v>
                </c:pt>
                <c:pt idx="72">
                  <c:v>28639</c:v>
                </c:pt>
                <c:pt idx="73">
                  <c:v>29003</c:v>
                </c:pt>
                <c:pt idx="74">
                  <c:v>29368</c:v>
                </c:pt>
                <c:pt idx="75">
                  <c:v>29735</c:v>
                </c:pt>
                <c:pt idx="76">
                  <c:v>30112</c:v>
                </c:pt>
                <c:pt idx="77">
                  <c:v>30494</c:v>
                </c:pt>
                <c:pt idx="78">
                  <c:v>30877</c:v>
                </c:pt>
                <c:pt idx="79">
                  <c:v>31248</c:v>
                </c:pt>
                <c:pt idx="80">
                  <c:v>31645</c:v>
                </c:pt>
                <c:pt idx="81">
                  <c:v>32029</c:v>
                </c:pt>
                <c:pt idx="82">
                  <c:v>32429</c:v>
                </c:pt>
                <c:pt idx="83">
                  <c:v>32825</c:v>
                </c:pt>
                <c:pt idx="84">
                  <c:v>33218</c:v>
                </c:pt>
                <c:pt idx="85">
                  <c:v>33606</c:v>
                </c:pt>
                <c:pt idx="86">
                  <c:v>33997</c:v>
                </c:pt>
                <c:pt idx="87">
                  <c:v>34388</c:v>
                </c:pt>
                <c:pt idx="88">
                  <c:v>34782</c:v>
                </c:pt>
                <c:pt idx="89">
                  <c:v>35171</c:v>
                </c:pt>
                <c:pt idx="90">
                  <c:v>35560</c:v>
                </c:pt>
                <c:pt idx="91">
                  <c:v>35949</c:v>
                </c:pt>
                <c:pt idx="92">
                  <c:v>36346</c:v>
                </c:pt>
                <c:pt idx="93">
                  <c:v>36748</c:v>
                </c:pt>
                <c:pt idx="94">
                  <c:v>37132</c:v>
                </c:pt>
                <c:pt idx="95">
                  <c:v>37500</c:v>
                </c:pt>
                <c:pt idx="96">
                  <c:v>37865</c:v>
                </c:pt>
                <c:pt idx="97">
                  <c:v>38229</c:v>
                </c:pt>
                <c:pt idx="98">
                  <c:v>38594</c:v>
                </c:pt>
                <c:pt idx="99">
                  <c:v>38958</c:v>
                </c:pt>
                <c:pt idx="100">
                  <c:v>39323</c:v>
                </c:pt>
                <c:pt idx="101">
                  <c:v>39687</c:v>
                </c:pt>
                <c:pt idx="102">
                  <c:v>40052</c:v>
                </c:pt>
                <c:pt idx="103">
                  <c:v>40416</c:v>
                </c:pt>
                <c:pt idx="104">
                  <c:v>40781</c:v>
                </c:pt>
                <c:pt idx="105">
                  <c:v>41145</c:v>
                </c:pt>
                <c:pt idx="106">
                  <c:v>41510</c:v>
                </c:pt>
                <c:pt idx="107">
                  <c:v>41874</c:v>
                </c:pt>
                <c:pt idx="108">
                  <c:v>42239</c:v>
                </c:pt>
              </c:numCache>
            </c:numRef>
          </c:xVal>
          <c:yVal>
            <c:numRef>
              <c:f>Graph1_data!$H$8:$H$116</c:f>
              <c:numCache>
                <c:formatCode>#\ ##0.0000</c:formatCode>
                <c:ptCount val="109"/>
                <c:pt idx="0">
                  <c:v>1.2450000000000001</c:v>
                </c:pt>
                <c:pt idx="1">
                  <c:v>1.2082999999999999</c:v>
                </c:pt>
                <c:pt idx="2">
                  <c:v>1.2134</c:v>
                </c:pt>
                <c:pt idx="3">
                  <c:v>1.1709000000000001</c:v>
                </c:pt>
                <c:pt idx="4">
                  <c:v>1.1534</c:v>
                </c:pt>
                <c:pt idx="5">
                  <c:v>1.1355</c:v>
                </c:pt>
                <c:pt idx="6">
                  <c:v>1.1478999999999999</c:v>
                </c:pt>
                <c:pt idx="7">
                  <c:v>1.1224000000000001</c:v>
                </c:pt>
                <c:pt idx="8">
                  <c:v>1.1347</c:v>
                </c:pt>
                <c:pt idx="9">
                  <c:v>1.1155999999999999</c:v>
                </c:pt>
                <c:pt idx="10">
                  <c:v>1.119</c:v>
                </c:pt>
                <c:pt idx="11">
                  <c:v>1.1194999999999999</c:v>
                </c:pt>
                <c:pt idx="12">
                  <c:v>1.1108</c:v>
                </c:pt>
                <c:pt idx="13">
                  <c:v>1.1301000000000001</c:v>
                </c:pt>
                <c:pt idx="14">
                  <c:v>1.0988</c:v>
                </c:pt>
                <c:pt idx="15">
                  <c:v>1.0989</c:v>
                </c:pt>
                <c:pt idx="16">
                  <c:v>1.103</c:v>
                </c:pt>
                <c:pt idx="17">
                  <c:v>1.1025</c:v>
                </c:pt>
                <c:pt idx="18">
                  <c:v>1.1154999999999999</c:v>
                </c:pt>
                <c:pt idx="19">
                  <c:v>1.0960000000000001</c:v>
                </c:pt>
                <c:pt idx="20">
                  <c:v>1.1017999999999999</c:v>
                </c:pt>
                <c:pt idx="21">
                  <c:v>1.1124000000000001</c:v>
                </c:pt>
                <c:pt idx="22">
                  <c:v>1.0919000000000001</c:v>
                </c:pt>
                <c:pt idx="23">
                  <c:v>1.1039000000000001</c:v>
                </c:pt>
                <c:pt idx="24">
                  <c:v>1.1055999999999999</c:v>
                </c:pt>
                <c:pt idx="25">
                  <c:v>1.117</c:v>
                </c:pt>
                <c:pt idx="26">
                  <c:v>1.0984</c:v>
                </c:pt>
                <c:pt idx="27">
                  <c:v>1.1034999999999999</c:v>
                </c:pt>
                <c:pt idx="28">
                  <c:v>1.1121000000000001</c:v>
                </c:pt>
                <c:pt idx="29">
                  <c:v>1.1034999999999999</c:v>
                </c:pt>
                <c:pt idx="30">
                  <c:v>1.0929</c:v>
                </c:pt>
                <c:pt idx="31">
                  <c:v>1.1074999999999999</c:v>
                </c:pt>
                <c:pt idx="32">
                  <c:v>1.1072</c:v>
                </c:pt>
                <c:pt idx="33">
                  <c:v>1.0876999999999999</c:v>
                </c:pt>
                <c:pt idx="34">
                  <c:v>1.1064000000000001</c:v>
                </c:pt>
                <c:pt idx="35">
                  <c:v>1.1152</c:v>
                </c:pt>
                <c:pt idx="36">
                  <c:v>1.1166</c:v>
                </c:pt>
                <c:pt idx="37">
                  <c:v>1.1198999999999999</c:v>
                </c:pt>
                <c:pt idx="38">
                  <c:v>1.1224000000000001</c:v>
                </c:pt>
                <c:pt idx="39">
                  <c:v>1.1243000000000001</c:v>
                </c:pt>
                <c:pt idx="40">
                  <c:v>1.1084000000000001</c:v>
                </c:pt>
                <c:pt idx="41">
                  <c:v>1.1148</c:v>
                </c:pt>
                <c:pt idx="42">
                  <c:v>1.1061000000000001</c:v>
                </c:pt>
                <c:pt idx="43">
                  <c:v>1.1148</c:v>
                </c:pt>
                <c:pt idx="44">
                  <c:v>1.1086</c:v>
                </c:pt>
                <c:pt idx="45">
                  <c:v>1.1117999999999999</c:v>
                </c:pt>
                <c:pt idx="46">
                  <c:v>1.1203000000000001</c:v>
                </c:pt>
                <c:pt idx="47">
                  <c:v>1.1032</c:v>
                </c:pt>
                <c:pt idx="48">
                  <c:v>1.1282000000000001</c:v>
                </c:pt>
                <c:pt idx="49">
                  <c:v>1.1005</c:v>
                </c:pt>
                <c:pt idx="50">
                  <c:v>1.1198999999999999</c:v>
                </c:pt>
                <c:pt idx="51">
                  <c:v>1.137</c:v>
                </c:pt>
                <c:pt idx="52">
                  <c:v>1.1188</c:v>
                </c:pt>
                <c:pt idx="53">
                  <c:v>1.1255999999999999</c:v>
                </c:pt>
                <c:pt idx="54">
                  <c:v>1.1211</c:v>
                </c:pt>
                <c:pt idx="55">
                  <c:v>1.1283000000000001</c:v>
                </c:pt>
                <c:pt idx="56">
                  <c:v>1.1218999999999999</c:v>
                </c:pt>
                <c:pt idx="57">
                  <c:v>1.1278999999999999</c:v>
                </c:pt>
                <c:pt idx="58">
                  <c:v>1.1123000000000001</c:v>
                </c:pt>
                <c:pt idx="59">
                  <c:v>1.1272</c:v>
                </c:pt>
                <c:pt idx="60">
                  <c:v>1.1164000000000001</c:v>
                </c:pt>
                <c:pt idx="61">
                  <c:v>1.1237999999999999</c:v>
                </c:pt>
                <c:pt idx="62">
                  <c:v>1.1352</c:v>
                </c:pt>
                <c:pt idx="63">
                  <c:v>1.1326000000000001</c:v>
                </c:pt>
                <c:pt idx="64">
                  <c:v>1.1404000000000001</c:v>
                </c:pt>
                <c:pt idx="65">
                  <c:v>1.1556999999999999</c:v>
                </c:pt>
                <c:pt idx="66">
                  <c:v>1.1285000000000001</c:v>
                </c:pt>
                <c:pt idx="67">
                  <c:v>1.1498999999999999</c:v>
                </c:pt>
                <c:pt idx="68">
                  <c:v>1.1324000000000001</c:v>
                </c:pt>
                <c:pt idx="69">
                  <c:v>1.1539999999999999</c:v>
                </c:pt>
                <c:pt idx="70">
                  <c:v>1.1476</c:v>
                </c:pt>
                <c:pt idx="71">
                  <c:v>1.1438999999999999</c:v>
                </c:pt>
                <c:pt idx="72">
                  <c:v>1.1443000000000001</c:v>
                </c:pt>
                <c:pt idx="73">
                  <c:v>1.1424000000000001</c:v>
                </c:pt>
                <c:pt idx="74">
                  <c:v>1.1457999999999999</c:v>
                </c:pt>
                <c:pt idx="75">
                  <c:v>1.1516</c:v>
                </c:pt>
                <c:pt idx="76">
                  <c:v>1.1523000000000001</c:v>
                </c:pt>
                <c:pt idx="77">
                  <c:v>1.1307</c:v>
                </c:pt>
                <c:pt idx="78">
                  <c:v>1.1308</c:v>
                </c:pt>
                <c:pt idx="79">
                  <c:v>1.1444000000000001</c:v>
                </c:pt>
                <c:pt idx="80">
                  <c:v>1.1661999999999999</c:v>
                </c:pt>
                <c:pt idx="81">
                  <c:v>1.1536</c:v>
                </c:pt>
                <c:pt idx="82">
                  <c:v>1.1568000000000001</c:v>
                </c:pt>
                <c:pt idx="83">
                  <c:v>1.1506000000000001</c:v>
                </c:pt>
                <c:pt idx="84">
                  <c:v>1.1344000000000001</c:v>
                </c:pt>
                <c:pt idx="85">
                  <c:v>1.1467000000000001</c:v>
                </c:pt>
                <c:pt idx="86">
                  <c:v>1.1626000000000001</c:v>
                </c:pt>
                <c:pt idx="87">
                  <c:v>1.1556999999999999</c:v>
                </c:pt>
                <c:pt idx="88">
                  <c:v>1.1636</c:v>
                </c:pt>
                <c:pt idx="89">
                  <c:v>1.1498999999999999</c:v>
                </c:pt>
                <c:pt idx="90">
                  <c:v>1.1575</c:v>
                </c:pt>
                <c:pt idx="91">
                  <c:v>1.1648000000000001</c:v>
                </c:pt>
                <c:pt idx="92">
                  <c:v>1.1646000000000001</c:v>
                </c:pt>
                <c:pt idx="93">
                  <c:v>1.1563000000000001</c:v>
                </c:pt>
                <c:pt idx="94">
                  <c:v>1.1563000000000001</c:v>
                </c:pt>
                <c:pt idx="95">
                  <c:v>1.1532</c:v>
                </c:pt>
                <c:pt idx="96">
                  <c:v>1.1520999999999999</c:v>
                </c:pt>
                <c:pt idx="97">
                  <c:v>1.1811</c:v>
                </c:pt>
                <c:pt idx="98">
                  <c:v>1.171</c:v>
                </c:pt>
                <c:pt idx="99">
                  <c:v>1.175</c:v>
                </c:pt>
                <c:pt idx="100">
                  <c:v>1.1341000000000001</c:v>
                </c:pt>
                <c:pt idx="101">
                  <c:v>1.1561999999999999</c:v>
                </c:pt>
                <c:pt idx="102">
                  <c:v>1.163</c:v>
                </c:pt>
                <c:pt idx="103">
                  <c:v>1.1709000000000001</c:v>
                </c:pt>
                <c:pt idx="104">
                  <c:v>1.1623000000000001</c:v>
                </c:pt>
                <c:pt idx="105">
                  <c:v>1.1666000000000001</c:v>
                </c:pt>
                <c:pt idx="106">
                  <c:v>1.1604000000000001</c:v>
                </c:pt>
                <c:pt idx="107">
                  <c:v>1.1785000000000001</c:v>
                </c:pt>
                <c:pt idx="108">
                  <c:v>1.1605000000000001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69-4F7A-9E07-9D5C98FE878D}"/>
            </c:ext>
          </c:extLst>
        </c:ser>
        <c:ser>
          <c:idx val="4"/>
          <c:order val="4"/>
          <c:tx>
            <c:v>8/256/8/2048/0.15/4 train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Graph1_data!$I$6:$I$113</c:f>
              <c:numCache>
                <c:formatCode>#,##0</c:formatCode>
                <c:ptCount val="108"/>
                <c:pt idx="0">
                  <c:v>1215</c:v>
                </c:pt>
                <c:pt idx="1">
                  <c:v>1618</c:v>
                </c:pt>
                <c:pt idx="2">
                  <c:v>2033</c:v>
                </c:pt>
                <c:pt idx="3">
                  <c:v>2436</c:v>
                </c:pt>
                <c:pt idx="4">
                  <c:v>2845</c:v>
                </c:pt>
                <c:pt idx="5">
                  <c:v>3261</c:v>
                </c:pt>
                <c:pt idx="6">
                  <c:v>3676</c:v>
                </c:pt>
                <c:pt idx="7">
                  <c:v>4072</c:v>
                </c:pt>
                <c:pt idx="8">
                  <c:v>4483</c:v>
                </c:pt>
                <c:pt idx="9">
                  <c:v>4876</c:v>
                </c:pt>
                <c:pt idx="10">
                  <c:v>5271</c:v>
                </c:pt>
                <c:pt idx="11">
                  <c:v>5663</c:v>
                </c:pt>
                <c:pt idx="12">
                  <c:v>6052</c:v>
                </c:pt>
                <c:pt idx="13">
                  <c:v>6441</c:v>
                </c:pt>
                <c:pt idx="14">
                  <c:v>6830</c:v>
                </c:pt>
                <c:pt idx="15">
                  <c:v>7219</c:v>
                </c:pt>
                <c:pt idx="16">
                  <c:v>7608</c:v>
                </c:pt>
                <c:pt idx="17">
                  <c:v>7997</c:v>
                </c:pt>
                <c:pt idx="18">
                  <c:v>8386</c:v>
                </c:pt>
                <c:pt idx="19">
                  <c:v>8775</c:v>
                </c:pt>
                <c:pt idx="20">
                  <c:v>9164</c:v>
                </c:pt>
                <c:pt idx="21">
                  <c:v>9553</c:v>
                </c:pt>
                <c:pt idx="22">
                  <c:v>9942</c:v>
                </c:pt>
                <c:pt idx="23">
                  <c:v>10331</c:v>
                </c:pt>
                <c:pt idx="24">
                  <c:v>10720</c:v>
                </c:pt>
                <c:pt idx="25">
                  <c:v>11109</c:v>
                </c:pt>
                <c:pt idx="26">
                  <c:v>11498</c:v>
                </c:pt>
                <c:pt idx="27">
                  <c:v>11886</c:v>
                </c:pt>
                <c:pt idx="28">
                  <c:v>12279</c:v>
                </c:pt>
                <c:pt idx="29">
                  <c:v>12669</c:v>
                </c:pt>
                <c:pt idx="30">
                  <c:v>13058</c:v>
                </c:pt>
                <c:pt idx="31">
                  <c:v>13447</c:v>
                </c:pt>
                <c:pt idx="32">
                  <c:v>13836</c:v>
                </c:pt>
                <c:pt idx="33">
                  <c:v>14226</c:v>
                </c:pt>
                <c:pt idx="34">
                  <c:v>14625</c:v>
                </c:pt>
                <c:pt idx="35">
                  <c:v>15034</c:v>
                </c:pt>
                <c:pt idx="36">
                  <c:v>15450</c:v>
                </c:pt>
                <c:pt idx="37">
                  <c:v>15861</c:v>
                </c:pt>
                <c:pt idx="38">
                  <c:v>16265</c:v>
                </c:pt>
                <c:pt idx="39">
                  <c:v>16670</c:v>
                </c:pt>
                <c:pt idx="40">
                  <c:v>17078</c:v>
                </c:pt>
                <c:pt idx="41">
                  <c:v>17484</c:v>
                </c:pt>
                <c:pt idx="42">
                  <c:v>17881</c:v>
                </c:pt>
                <c:pt idx="43">
                  <c:v>18279</c:v>
                </c:pt>
                <c:pt idx="44">
                  <c:v>18692</c:v>
                </c:pt>
                <c:pt idx="45">
                  <c:v>19121</c:v>
                </c:pt>
                <c:pt idx="46">
                  <c:v>19532</c:v>
                </c:pt>
                <c:pt idx="47">
                  <c:v>19924</c:v>
                </c:pt>
                <c:pt idx="48">
                  <c:v>20313</c:v>
                </c:pt>
                <c:pt idx="49">
                  <c:v>20703</c:v>
                </c:pt>
                <c:pt idx="50">
                  <c:v>21092</c:v>
                </c:pt>
                <c:pt idx="51">
                  <c:v>21481</c:v>
                </c:pt>
                <c:pt idx="52">
                  <c:v>21870</c:v>
                </c:pt>
                <c:pt idx="53">
                  <c:v>22260</c:v>
                </c:pt>
                <c:pt idx="54">
                  <c:v>22649</c:v>
                </c:pt>
                <c:pt idx="55">
                  <c:v>23038</c:v>
                </c:pt>
                <c:pt idx="56">
                  <c:v>23427</c:v>
                </c:pt>
                <c:pt idx="57">
                  <c:v>23816</c:v>
                </c:pt>
                <c:pt idx="58">
                  <c:v>24205</c:v>
                </c:pt>
                <c:pt idx="59">
                  <c:v>24632</c:v>
                </c:pt>
                <c:pt idx="60">
                  <c:v>25025</c:v>
                </c:pt>
                <c:pt idx="61">
                  <c:v>25420</c:v>
                </c:pt>
                <c:pt idx="62">
                  <c:v>25825</c:v>
                </c:pt>
                <c:pt idx="63">
                  <c:v>26218</c:v>
                </c:pt>
                <c:pt idx="64">
                  <c:v>26607</c:v>
                </c:pt>
                <c:pt idx="65">
                  <c:v>26996</c:v>
                </c:pt>
                <c:pt idx="66">
                  <c:v>27386</c:v>
                </c:pt>
                <c:pt idx="67">
                  <c:v>27775</c:v>
                </c:pt>
                <c:pt idx="68">
                  <c:v>28164</c:v>
                </c:pt>
                <c:pt idx="69">
                  <c:v>28553</c:v>
                </c:pt>
                <c:pt idx="70">
                  <c:v>28942</c:v>
                </c:pt>
                <c:pt idx="71">
                  <c:v>29350</c:v>
                </c:pt>
                <c:pt idx="72">
                  <c:v>29749</c:v>
                </c:pt>
                <c:pt idx="73">
                  <c:v>30157</c:v>
                </c:pt>
                <c:pt idx="74">
                  <c:v>30595</c:v>
                </c:pt>
                <c:pt idx="75">
                  <c:v>31012</c:v>
                </c:pt>
                <c:pt idx="76">
                  <c:v>31421</c:v>
                </c:pt>
                <c:pt idx="77">
                  <c:v>31822</c:v>
                </c:pt>
                <c:pt idx="78">
                  <c:v>32222</c:v>
                </c:pt>
                <c:pt idx="79">
                  <c:v>32635</c:v>
                </c:pt>
                <c:pt idx="80">
                  <c:v>33049</c:v>
                </c:pt>
                <c:pt idx="81">
                  <c:v>33457</c:v>
                </c:pt>
                <c:pt idx="82">
                  <c:v>33861</c:v>
                </c:pt>
                <c:pt idx="83">
                  <c:v>34263</c:v>
                </c:pt>
                <c:pt idx="84">
                  <c:v>34690</c:v>
                </c:pt>
                <c:pt idx="85">
                  <c:v>35094</c:v>
                </c:pt>
                <c:pt idx="86">
                  <c:v>35488</c:v>
                </c:pt>
                <c:pt idx="87">
                  <c:v>35936</c:v>
                </c:pt>
                <c:pt idx="88">
                  <c:v>36364</c:v>
                </c:pt>
                <c:pt idx="89">
                  <c:v>36774</c:v>
                </c:pt>
                <c:pt idx="90">
                  <c:v>37177</c:v>
                </c:pt>
                <c:pt idx="91">
                  <c:v>37604</c:v>
                </c:pt>
                <c:pt idx="92">
                  <c:v>38010</c:v>
                </c:pt>
                <c:pt idx="93">
                  <c:v>38403</c:v>
                </c:pt>
                <c:pt idx="94">
                  <c:v>38793</c:v>
                </c:pt>
                <c:pt idx="95">
                  <c:v>39193</c:v>
                </c:pt>
                <c:pt idx="96">
                  <c:v>39598</c:v>
                </c:pt>
                <c:pt idx="97">
                  <c:v>40003</c:v>
                </c:pt>
                <c:pt idx="98">
                  <c:v>40405</c:v>
                </c:pt>
                <c:pt idx="99">
                  <c:v>40809</c:v>
                </c:pt>
                <c:pt idx="100">
                  <c:v>41216</c:v>
                </c:pt>
                <c:pt idx="101">
                  <c:v>41621</c:v>
                </c:pt>
                <c:pt idx="102">
                  <c:v>42027</c:v>
                </c:pt>
                <c:pt idx="103">
                  <c:v>42432</c:v>
                </c:pt>
                <c:pt idx="104">
                  <c:v>42838</c:v>
                </c:pt>
                <c:pt idx="105">
                  <c:v>43246</c:v>
                </c:pt>
                <c:pt idx="106">
                  <c:v>43653</c:v>
                </c:pt>
                <c:pt idx="107">
                  <c:v>44059</c:v>
                </c:pt>
              </c:numCache>
            </c:numRef>
          </c:xVal>
          <c:yVal>
            <c:numRef>
              <c:f>Graph1_data!$J$6:$J$113</c:f>
              <c:numCache>
                <c:formatCode>#\ ##0.0000</c:formatCode>
                <c:ptCount val="108"/>
                <c:pt idx="0">
                  <c:v>1.0369999999999999</c:v>
                </c:pt>
                <c:pt idx="1">
                  <c:v>0.9385</c:v>
                </c:pt>
                <c:pt idx="2">
                  <c:v>0.87849999999999995</c:v>
                </c:pt>
                <c:pt idx="3">
                  <c:v>0.83979999999999999</c:v>
                </c:pt>
                <c:pt idx="4">
                  <c:v>0.80979999999999996</c:v>
                </c:pt>
                <c:pt idx="5">
                  <c:v>0.79200000000000004</c:v>
                </c:pt>
                <c:pt idx="6">
                  <c:v>0.76849999999999996</c:v>
                </c:pt>
                <c:pt idx="7">
                  <c:v>0.75700000000000001</c:v>
                </c:pt>
                <c:pt idx="8">
                  <c:v>0.74129999999999996</c:v>
                </c:pt>
                <c:pt idx="9">
                  <c:v>0.72150000000000003</c:v>
                </c:pt>
                <c:pt idx="10">
                  <c:v>0.72499999999999998</c:v>
                </c:pt>
                <c:pt idx="11">
                  <c:v>0.7137</c:v>
                </c:pt>
                <c:pt idx="12">
                  <c:v>0.69569999999999999</c:v>
                </c:pt>
                <c:pt idx="13">
                  <c:v>0.69140000000000001</c:v>
                </c:pt>
                <c:pt idx="14">
                  <c:v>0.68410000000000004</c:v>
                </c:pt>
                <c:pt idx="15">
                  <c:v>0.66720000000000002</c:v>
                </c:pt>
                <c:pt idx="16">
                  <c:v>0.67020000000000002</c:v>
                </c:pt>
                <c:pt idx="17">
                  <c:v>0.66039999999999999</c:v>
                </c:pt>
                <c:pt idx="18">
                  <c:v>0.65869999999999995</c:v>
                </c:pt>
                <c:pt idx="19">
                  <c:v>0.64890000000000003</c:v>
                </c:pt>
                <c:pt idx="20">
                  <c:v>0.64749999999999996</c:v>
                </c:pt>
                <c:pt idx="21">
                  <c:v>0.64149999999999996</c:v>
                </c:pt>
                <c:pt idx="22">
                  <c:v>0.63570000000000004</c:v>
                </c:pt>
                <c:pt idx="23">
                  <c:v>0.63219999999999998</c:v>
                </c:pt>
                <c:pt idx="24">
                  <c:v>0.62070000000000003</c:v>
                </c:pt>
                <c:pt idx="25">
                  <c:v>0.61950000000000005</c:v>
                </c:pt>
                <c:pt idx="26">
                  <c:v>0.61739999999999995</c:v>
                </c:pt>
                <c:pt idx="27">
                  <c:v>0.61419999999999997</c:v>
                </c:pt>
                <c:pt idx="28">
                  <c:v>0.6179</c:v>
                </c:pt>
                <c:pt idx="29">
                  <c:v>0.60429999999999995</c:v>
                </c:pt>
                <c:pt idx="30">
                  <c:v>0.60599999999999998</c:v>
                </c:pt>
                <c:pt idx="31">
                  <c:v>0.60370000000000001</c:v>
                </c:pt>
                <c:pt idx="32">
                  <c:v>0.60460000000000003</c:v>
                </c:pt>
                <c:pt idx="33">
                  <c:v>0.59709999999999996</c:v>
                </c:pt>
                <c:pt idx="34">
                  <c:v>0.59499999999999997</c:v>
                </c:pt>
                <c:pt idx="35">
                  <c:v>0.59379999999999999</c:v>
                </c:pt>
                <c:pt idx="36">
                  <c:v>0.58730000000000004</c:v>
                </c:pt>
                <c:pt idx="37">
                  <c:v>0.58220000000000005</c:v>
                </c:pt>
                <c:pt idx="38">
                  <c:v>0.58640000000000003</c:v>
                </c:pt>
                <c:pt idx="39">
                  <c:v>0.5766</c:v>
                </c:pt>
                <c:pt idx="40">
                  <c:v>0.57920000000000005</c:v>
                </c:pt>
                <c:pt idx="41">
                  <c:v>0.57920000000000005</c:v>
                </c:pt>
                <c:pt idx="42">
                  <c:v>0.57210000000000005</c:v>
                </c:pt>
                <c:pt idx="43">
                  <c:v>0.57230000000000003</c:v>
                </c:pt>
                <c:pt idx="44">
                  <c:v>0.57489999999999997</c:v>
                </c:pt>
                <c:pt idx="45">
                  <c:v>0.56920000000000004</c:v>
                </c:pt>
                <c:pt idx="46">
                  <c:v>0.56659999999999999</c:v>
                </c:pt>
                <c:pt idx="47">
                  <c:v>0.56620000000000004</c:v>
                </c:pt>
                <c:pt idx="48">
                  <c:v>0.55920000000000003</c:v>
                </c:pt>
                <c:pt idx="49">
                  <c:v>0.56259999999999999</c:v>
                </c:pt>
                <c:pt idx="50">
                  <c:v>0.56210000000000004</c:v>
                </c:pt>
                <c:pt idx="51">
                  <c:v>0.55759999999999998</c:v>
                </c:pt>
                <c:pt idx="52">
                  <c:v>0.55520000000000003</c:v>
                </c:pt>
                <c:pt idx="53">
                  <c:v>0.55449999999999999</c:v>
                </c:pt>
                <c:pt idx="54">
                  <c:v>0.55189999999999995</c:v>
                </c:pt>
                <c:pt idx="55">
                  <c:v>0.54759999999999998</c:v>
                </c:pt>
                <c:pt idx="56">
                  <c:v>0.54769999999999996</c:v>
                </c:pt>
                <c:pt idx="57">
                  <c:v>0.55079999999999996</c:v>
                </c:pt>
                <c:pt idx="58">
                  <c:v>0.54720000000000002</c:v>
                </c:pt>
                <c:pt idx="59">
                  <c:v>0.54700000000000004</c:v>
                </c:pt>
                <c:pt idx="60">
                  <c:v>0.54590000000000005</c:v>
                </c:pt>
                <c:pt idx="61">
                  <c:v>0.54469999999999996</c:v>
                </c:pt>
                <c:pt idx="62">
                  <c:v>0.54179999999999995</c:v>
                </c:pt>
                <c:pt idx="63">
                  <c:v>0.53590000000000004</c:v>
                </c:pt>
                <c:pt idx="64">
                  <c:v>0.5353</c:v>
                </c:pt>
                <c:pt idx="65">
                  <c:v>0.53869999999999996</c:v>
                </c:pt>
                <c:pt idx="66">
                  <c:v>0.53779999999999994</c:v>
                </c:pt>
                <c:pt idx="67">
                  <c:v>0.53520000000000001</c:v>
                </c:pt>
                <c:pt idx="68">
                  <c:v>0.53049999999999997</c:v>
                </c:pt>
                <c:pt idx="69">
                  <c:v>0.53149999999999997</c:v>
                </c:pt>
                <c:pt idx="70">
                  <c:v>0.53049999999999997</c:v>
                </c:pt>
                <c:pt idx="71">
                  <c:v>0.52680000000000005</c:v>
                </c:pt>
                <c:pt idx="72">
                  <c:v>0.53190000000000004</c:v>
                </c:pt>
                <c:pt idx="73">
                  <c:v>0.52349999999999997</c:v>
                </c:pt>
                <c:pt idx="74">
                  <c:v>0.52729999999999999</c:v>
                </c:pt>
                <c:pt idx="75">
                  <c:v>0.53159999999999996</c:v>
                </c:pt>
                <c:pt idx="76">
                  <c:v>0.5252</c:v>
                </c:pt>
                <c:pt idx="77">
                  <c:v>0.52390000000000003</c:v>
                </c:pt>
                <c:pt idx="78">
                  <c:v>0.52410000000000001</c:v>
                </c:pt>
                <c:pt idx="79">
                  <c:v>0.52059999999999995</c:v>
                </c:pt>
                <c:pt idx="80">
                  <c:v>0.52229999999999999</c:v>
                </c:pt>
                <c:pt idx="81">
                  <c:v>0.51719999999999999</c:v>
                </c:pt>
                <c:pt idx="82">
                  <c:v>0.52010000000000001</c:v>
                </c:pt>
                <c:pt idx="83">
                  <c:v>0.51449999999999996</c:v>
                </c:pt>
                <c:pt idx="84">
                  <c:v>0.5141</c:v>
                </c:pt>
                <c:pt idx="85">
                  <c:v>0.51739999999999997</c:v>
                </c:pt>
                <c:pt idx="86">
                  <c:v>0.5161</c:v>
                </c:pt>
                <c:pt idx="87">
                  <c:v>0.51270000000000004</c:v>
                </c:pt>
                <c:pt idx="88">
                  <c:v>0.51100000000000001</c:v>
                </c:pt>
                <c:pt idx="89">
                  <c:v>0.51570000000000005</c:v>
                </c:pt>
                <c:pt idx="90">
                  <c:v>0.50890000000000002</c:v>
                </c:pt>
                <c:pt idx="91">
                  <c:v>0.51759999999999995</c:v>
                </c:pt>
                <c:pt idx="92">
                  <c:v>0.51100000000000001</c:v>
                </c:pt>
                <c:pt idx="93">
                  <c:v>0.50690000000000002</c:v>
                </c:pt>
                <c:pt idx="94">
                  <c:v>0.50990000000000002</c:v>
                </c:pt>
                <c:pt idx="95">
                  <c:v>0.50349999999999995</c:v>
                </c:pt>
                <c:pt idx="96">
                  <c:v>0.50719999999999998</c:v>
                </c:pt>
                <c:pt idx="97">
                  <c:v>0.50680000000000003</c:v>
                </c:pt>
                <c:pt idx="98">
                  <c:v>0.50619999999999998</c:v>
                </c:pt>
                <c:pt idx="99">
                  <c:v>0.50229999999999997</c:v>
                </c:pt>
                <c:pt idx="100">
                  <c:v>0.50339999999999996</c:v>
                </c:pt>
                <c:pt idx="101">
                  <c:v>0.50280000000000002</c:v>
                </c:pt>
                <c:pt idx="102">
                  <c:v>0.49990000000000001</c:v>
                </c:pt>
                <c:pt idx="103">
                  <c:v>0.50439999999999996</c:v>
                </c:pt>
                <c:pt idx="104">
                  <c:v>0.50180000000000002</c:v>
                </c:pt>
                <c:pt idx="105">
                  <c:v>0.49940000000000001</c:v>
                </c:pt>
                <c:pt idx="106">
                  <c:v>0.50490000000000002</c:v>
                </c:pt>
                <c:pt idx="107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69-4F7A-9E07-9D5C98FE878D}"/>
            </c:ext>
          </c:extLst>
        </c:ser>
        <c:ser>
          <c:idx val="5"/>
          <c:order val="5"/>
          <c:tx>
            <c:v>8/256/8/2048/0.15/4 val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Graph1_data!$I$8:$I$113</c:f>
              <c:numCache>
                <c:formatCode>#,##0</c:formatCode>
                <c:ptCount val="106"/>
                <c:pt idx="0">
                  <c:v>2033</c:v>
                </c:pt>
                <c:pt idx="1">
                  <c:v>2436</c:v>
                </c:pt>
                <c:pt idx="2">
                  <c:v>2845</c:v>
                </c:pt>
                <c:pt idx="3">
                  <c:v>3261</c:v>
                </c:pt>
                <c:pt idx="4">
                  <c:v>3676</c:v>
                </c:pt>
                <c:pt idx="5">
                  <c:v>4072</c:v>
                </c:pt>
                <c:pt idx="6">
                  <c:v>4483</c:v>
                </c:pt>
                <c:pt idx="7">
                  <c:v>4876</c:v>
                </c:pt>
                <c:pt idx="8">
                  <c:v>5271</c:v>
                </c:pt>
                <c:pt idx="9">
                  <c:v>5663</c:v>
                </c:pt>
                <c:pt idx="10">
                  <c:v>6052</c:v>
                </c:pt>
                <c:pt idx="11">
                  <c:v>6441</c:v>
                </c:pt>
                <c:pt idx="12">
                  <c:v>6830</c:v>
                </c:pt>
                <c:pt idx="13">
                  <c:v>7219</c:v>
                </c:pt>
                <c:pt idx="14">
                  <c:v>7608</c:v>
                </c:pt>
                <c:pt idx="15">
                  <c:v>7997</c:v>
                </c:pt>
                <c:pt idx="16">
                  <c:v>8386</c:v>
                </c:pt>
                <c:pt idx="17">
                  <c:v>8775</c:v>
                </c:pt>
                <c:pt idx="18">
                  <c:v>9164</c:v>
                </c:pt>
                <c:pt idx="19">
                  <c:v>9553</c:v>
                </c:pt>
                <c:pt idx="20">
                  <c:v>9942</c:v>
                </c:pt>
                <c:pt idx="21">
                  <c:v>10331</c:v>
                </c:pt>
                <c:pt idx="22">
                  <c:v>10720</c:v>
                </c:pt>
                <c:pt idx="23">
                  <c:v>11109</c:v>
                </c:pt>
                <c:pt idx="24">
                  <c:v>11498</c:v>
                </c:pt>
                <c:pt idx="25">
                  <c:v>11886</c:v>
                </c:pt>
                <c:pt idx="26">
                  <c:v>12279</c:v>
                </c:pt>
                <c:pt idx="27">
                  <c:v>12669</c:v>
                </c:pt>
                <c:pt idx="28">
                  <c:v>13058</c:v>
                </c:pt>
                <c:pt idx="29">
                  <c:v>13447</c:v>
                </c:pt>
                <c:pt idx="30">
                  <c:v>13836</c:v>
                </c:pt>
                <c:pt idx="31">
                  <c:v>14226</c:v>
                </c:pt>
                <c:pt idx="32">
                  <c:v>14625</c:v>
                </c:pt>
                <c:pt idx="33">
                  <c:v>15034</c:v>
                </c:pt>
                <c:pt idx="34">
                  <c:v>15450</c:v>
                </c:pt>
                <c:pt idx="35">
                  <c:v>15861</c:v>
                </c:pt>
                <c:pt idx="36">
                  <c:v>16265</c:v>
                </c:pt>
                <c:pt idx="37">
                  <c:v>16670</c:v>
                </c:pt>
                <c:pt idx="38">
                  <c:v>17078</c:v>
                </c:pt>
                <c:pt idx="39">
                  <c:v>17484</c:v>
                </c:pt>
                <c:pt idx="40">
                  <c:v>17881</c:v>
                </c:pt>
                <c:pt idx="41">
                  <c:v>18279</c:v>
                </c:pt>
                <c:pt idx="42">
                  <c:v>18692</c:v>
                </c:pt>
                <c:pt idx="43">
                  <c:v>19121</c:v>
                </c:pt>
                <c:pt idx="44">
                  <c:v>19532</c:v>
                </c:pt>
                <c:pt idx="45">
                  <c:v>19924</c:v>
                </c:pt>
                <c:pt idx="46">
                  <c:v>20313</c:v>
                </c:pt>
                <c:pt idx="47">
                  <c:v>20703</c:v>
                </c:pt>
                <c:pt idx="48">
                  <c:v>21092</c:v>
                </c:pt>
                <c:pt idx="49">
                  <c:v>21481</c:v>
                </c:pt>
                <c:pt idx="50">
                  <c:v>21870</c:v>
                </c:pt>
                <c:pt idx="51">
                  <c:v>22260</c:v>
                </c:pt>
                <c:pt idx="52">
                  <c:v>22649</c:v>
                </c:pt>
                <c:pt idx="53">
                  <c:v>23038</c:v>
                </c:pt>
                <c:pt idx="54">
                  <c:v>23427</c:v>
                </c:pt>
                <c:pt idx="55">
                  <c:v>23816</c:v>
                </c:pt>
                <c:pt idx="56">
                  <c:v>24205</c:v>
                </c:pt>
                <c:pt idx="57">
                  <c:v>24632</c:v>
                </c:pt>
                <c:pt idx="58">
                  <c:v>25025</c:v>
                </c:pt>
                <c:pt idx="59">
                  <c:v>25420</c:v>
                </c:pt>
                <c:pt idx="60">
                  <c:v>25825</c:v>
                </c:pt>
                <c:pt idx="61">
                  <c:v>26218</c:v>
                </c:pt>
                <c:pt idx="62">
                  <c:v>26607</c:v>
                </c:pt>
                <c:pt idx="63">
                  <c:v>26996</c:v>
                </c:pt>
                <c:pt idx="64">
                  <c:v>27386</c:v>
                </c:pt>
                <c:pt idx="65">
                  <c:v>27775</c:v>
                </c:pt>
                <c:pt idx="66">
                  <c:v>28164</c:v>
                </c:pt>
                <c:pt idx="67">
                  <c:v>28553</c:v>
                </c:pt>
                <c:pt idx="68">
                  <c:v>28942</c:v>
                </c:pt>
                <c:pt idx="69">
                  <c:v>29350</c:v>
                </c:pt>
                <c:pt idx="70">
                  <c:v>29749</c:v>
                </c:pt>
                <c:pt idx="71">
                  <c:v>30157</c:v>
                </c:pt>
                <c:pt idx="72">
                  <c:v>30595</c:v>
                </c:pt>
                <c:pt idx="73">
                  <c:v>31012</c:v>
                </c:pt>
                <c:pt idx="74">
                  <c:v>31421</c:v>
                </c:pt>
                <c:pt idx="75">
                  <c:v>31822</c:v>
                </c:pt>
                <c:pt idx="76">
                  <c:v>32222</c:v>
                </c:pt>
                <c:pt idx="77">
                  <c:v>32635</c:v>
                </c:pt>
                <c:pt idx="78">
                  <c:v>33049</c:v>
                </c:pt>
                <c:pt idx="79">
                  <c:v>33457</c:v>
                </c:pt>
                <c:pt idx="80">
                  <c:v>33861</c:v>
                </c:pt>
                <c:pt idx="81">
                  <c:v>34263</c:v>
                </c:pt>
                <c:pt idx="82">
                  <c:v>34690</c:v>
                </c:pt>
                <c:pt idx="83">
                  <c:v>35094</c:v>
                </c:pt>
                <c:pt idx="84">
                  <c:v>35488</c:v>
                </c:pt>
                <c:pt idx="85">
                  <c:v>35936</c:v>
                </c:pt>
                <c:pt idx="86">
                  <c:v>36364</c:v>
                </c:pt>
                <c:pt idx="87">
                  <c:v>36774</c:v>
                </c:pt>
                <c:pt idx="88">
                  <c:v>37177</c:v>
                </c:pt>
                <c:pt idx="89">
                  <c:v>37604</c:v>
                </c:pt>
                <c:pt idx="90">
                  <c:v>38010</c:v>
                </c:pt>
                <c:pt idx="91">
                  <c:v>38403</c:v>
                </c:pt>
                <c:pt idx="92">
                  <c:v>38793</c:v>
                </c:pt>
                <c:pt idx="93">
                  <c:v>39193</c:v>
                </c:pt>
                <c:pt idx="94">
                  <c:v>39598</c:v>
                </c:pt>
                <c:pt idx="95">
                  <c:v>40003</c:v>
                </c:pt>
                <c:pt idx="96">
                  <c:v>40405</c:v>
                </c:pt>
                <c:pt idx="97">
                  <c:v>40809</c:v>
                </c:pt>
                <c:pt idx="98">
                  <c:v>41216</c:v>
                </c:pt>
                <c:pt idx="99">
                  <c:v>41621</c:v>
                </c:pt>
                <c:pt idx="100">
                  <c:v>42027</c:v>
                </c:pt>
                <c:pt idx="101">
                  <c:v>42432</c:v>
                </c:pt>
                <c:pt idx="102">
                  <c:v>42838</c:v>
                </c:pt>
                <c:pt idx="103">
                  <c:v>43246</c:v>
                </c:pt>
                <c:pt idx="104">
                  <c:v>43653</c:v>
                </c:pt>
                <c:pt idx="105">
                  <c:v>44059</c:v>
                </c:pt>
              </c:numCache>
            </c:numRef>
          </c:xVal>
          <c:yVal>
            <c:numRef>
              <c:f>Graph1_data!$K$8:$K$113</c:f>
              <c:numCache>
                <c:formatCode>#\ ##0.0000</c:formatCode>
                <c:ptCount val="106"/>
                <c:pt idx="0">
                  <c:v>1.1967000000000001</c:v>
                </c:pt>
                <c:pt idx="1">
                  <c:v>1.1825000000000001</c:v>
                </c:pt>
                <c:pt idx="2">
                  <c:v>1.1592</c:v>
                </c:pt>
                <c:pt idx="3">
                  <c:v>1.1466000000000001</c:v>
                </c:pt>
                <c:pt idx="4">
                  <c:v>1.1448</c:v>
                </c:pt>
                <c:pt idx="5">
                  <c:v>1.1359999999999999</c:v>
                </c:pt>
                <c:pt idx="6">
                  <c:v>1.133</c:v>
                </c:pt>
                <c:pt idx="7">
                  <c:v>1.1206</c:v>
                </c:pt>
                <c:pt idx="8">
                  <c:v>1.1168</c:v>
                </c:pt>
                <c:pt idx="9">
                  <c:v>1.1120000000000001</c:v>
                </c:pt>
                <c:pt idx="10">
                  <c:v>1.1207</c:v>
                </c:pt>
                <c:pt idx="11">
                  <c:v>1.0867</c:v>
                </c:pt>
                <c:pt idx="12">
                  <c:v>1.1002000000000001</c:v>
                </c:pt>
                <c:pt idx="13">
                  <c:v>1.0941000000000001</c:v>
                </c:pt>
                <c:pt idx="14">
                  <c:v>1.0975999999999999</c:v>
                </c:pt>
                <c:pt idx="15">
                  <c:v>1.0815999999999999</c:v>
                </c:pt>
                <c:pt idx="16">
                  <c:v>1.0797000000000001</c:v>
                </c:pt>
                <c:pt idx="17">
                  <c:v>1.0988</c:v>
                </c:pt>
                <c:pt idx="18">
                  <c:v>1.0981000000000001</c:v>
                </c:pt>
                <c:pt idx="19">
                  <c:v>1.0946</c:v>
                </c:pt>
                <c:pt idx="20">
                  <c:v>1.0862000000000001</c:v>
                </c:pt>
                <c:pt idx="21">
                  <c:v>1.1021000000000001</c:v>
                </c:pt>
                <c:pt idx="22">
                  <c:v>1.0851</c:v>
                </c:pt>
                <c:pt idx="23">
                  <c:v>1.0730999999999999</c:v>
                </c:pt>
                <c:pt idx="24">
                  <c:v>1.0915999999999999</c:v>
                </c:pt>
                <c:pt idx="25">
                  <c:v>1.089</c:v>
                </c:pt>
                <c:pt idx="26">
                  <c:v>1.1023000000000001</c:v>
                </c:pt>
                <c:pt idx="27">
                  <c:v>1.0961000000000001</c:v>
                </c:pt>
                <c:pt idx="28">
                  <c:v>1.1083000000000001</c:v>
                </c:pt>
                <c:pt idx="29">
                  <c:v>1.0986</c:v>
                </c:pt>
                <c:pt idx="30">
                  <c:v>1.1014999999999999</c:v>
                </c:pt>
                <c:pt idx="31">
                  <c:v>1.0801000000000001</c:v>
                </c:pt>
                <c:pt idx="32">
                  <c:v>1.0885</c:v>
                </c:pt>
                <c:pt idx="33">
                  <c:v>1.0889</c:v>
                </c:pt>
                <c:pt idx="34">
                  <c:v>1.0972</c:v>
                </c:pt>
                <c:pt idx="35">
                  <c:v>1.1042000000000001</c:v>
                </c:pt>
                <c:pt idx="36">
                  <c:v>1.1012</c:v>
                </c:pt>
                <c:pt idx="37">
                  <c:v>1.0942000000000001</c:v>
                </c:pt>
                <c:pt idx="38">
                  <c:v>1.1026</c:v>
                </c:pt>
                <c:pt idx="39">
                  <c:v>1.1153</c:v>
                </c:pt>
                <c:pt idx="40">
                  <c:v>1.0904</c:v>
                </c:pt>
                <c:pt idx="41">
                  <c:v>1.0885</c:v>
                </c:pt>
                <c:pt idx="42">
                  <c:v>1.1071</c:v>
                </c:pt>
                <c:pt idx="43">
                  <c:v>1.0980000000000001</c:v>
                </c:pt>
                <c:pt idx="44">
                  <c:v>1.1112</c:v>
                </c:pt>
                <c:pt idx="45">
                  <c:v>1.0931</c:v>
                </c:pt>
                <c:pt idx="46">
                  <c:v>1.1073</c:v>
                </c:pt>
                <c:pt idx="47">
                  <c:v>1.0905</c:v>
                </c:pt>
                <c:pt idx="48">
                  <c:v>1.0895999999999999</c:v>
                </c:pt>
                <c:pt idx="49">
                  <c:v>1.1165</c:v>
                </c:pt>
                <c:pt idx="50">
                  <c:v>1.1081000000000001</c:v>
                </c:pt>
                <c:pt idx="51">
                  <c:v>1.1175999999999999</c:v>
                </c:pt>
                <c:pt idx="52">
                  <c:v>1.1191</c:v>
                </c:pt>
                <c:pt idx="53">
                  <c:v>1.1147</c:v>
                </c:pt>
                <c:pt idx="54">
                  <c:v>1.1008</c:v>
                </c:pt>
                <c:pt idx="55">
                  <c:v>1.1224000000000001</c:v>
                </c:pt>
                <c:pt idx="56">
                  <c:v>1.1316999999999999</c:v>
                </c:pt>
                <c:pt idx="57">
                  <c:v>1.1429</c:v>
                </c:pt>
                <c:pt idx="58">
                  <c:v>1.1480999999999999</c:v>
                </c:pt>
                <c:pt idx="59">
                  <c:v>1.123</c:v>
                </c:pt>
                <c:pt idx="60">
                  <c:v>1.1152</c:v>
                </c:pt>
                <c:pt idx="61">
                  <c:v>1.1394</c:v>
                </c:pt>
                <c:pt idx="62">
                  <c:v>1.1135999999999999</c:v>
                </c:pt>
                <c:pt idx="63">
                  <c:v>1.1188</c:v>
                </c:pt>
                <c:pt idx="64">
                  <c:v>1.1093</c:v>
                </c:pt>
                <c:pt idx="65">
                  <c:v>1.1453</c:v>
                </c:pt>
                <c:pt idx="66">
                  <c:v>1.1173</c:v>
                </c:pt>
                <c:pt idx="67">
                  <c:v>1.1328</c:v>
                </c:pt>
                <c:pt idx="68">
                  <c:v>1.1435</c:v>
                </c:pt>
                <c:pt idx="69">
                  <c:v>1.1306</c:v>
                </c:pt>
                <c:pt idx="70">
                  <c:v>1.149</c:v>
                </c:pt>
                <c:pt idx="71">
                  <c:v>1.1357999999999999</c:v>
                </c:pt>
                <c:pt idx="72">
                  <c:v>1.1341000000000001</c:v>
                </c:pt>
                <c:pt idx="73">
                  <c:v>1.1252</c:v>
                </c:pt>
                <c:pt idx="74">
                  <c:v>1.1281000000000001</c:v>
                </c:pt>
                <c:pt idx="75">
                  <c:v>1.1281000000000001</c:v>
                </c:pt>
                <c:pt idx="76">
                  <c:v>1.1312</c:v>
                </c:pt>
                <c:pt idx="77">
                  <c:v>1.1457999999999999</c:v>
                </c:pt>
                <c:pt idx="78">
                  <c:v>1.127</c:v>
                </c:pt>
                <c:pt idx="79">
                  <c:v>1.1372</c:v>
                </c:pt>
                <c:pt idx="80">
                  <c:v>1.1349</c:v>
                </c:pt>
                <c:pt idx="81">
                  <c:v>1.1317999999999999</c:v>
                </c:pt>
                <c:pt idx="82">
                  <c:v>1.1402000000000001</c:v>
                </c:pt>
                <c:pt idx="83">
                  <c:v>1.141</c:v>
                </c:pt>
                <c:pt idx="84">
                  <c:v>1.1429</c:v>
                </c:pt>
                <c:pt idx="85">
                  <c:v>1.1398999999999999</c:v>
                </c:pt>
                <c:pt idx="86">
                  <c:v>1.1528</c:v>
                </c:pt>
                <c:pt idx="87">
                  <c:v>1.1357999999999999</c:v>
                </c:pt>
                <c:pt idx="88">
                  <c:v>1.1626000000000001</c:v>
                </c:pt>
                <c:pt idx="89">
                  <c:v>1.1234</c:v>
                </c:pt>
                <c:pt idx="90">
                  <c:v>1.1368</c:v>
                </c:pt>
                <c:pt idx="91">
                  <c:v>1.139</c:v>
                </c:pt>
                <c:pt idx="92">
                  <c:v>1.1604000000000001</c:v>
                </c:pt>
                <c:pt idx="93">
                  <c:v>1.1503000000000001</c:v>
                </c:pt>
                <c:pt idx="94">
                  <c:v>1.1399999999999999</c:v>
                </c:pt>
                <c:pt idx="95">
                  <c:v>1.1378999999999999</c:v>
                </c:pt>
                <c:pt idx="96">
                  <c:v>1.1429</c:v>
                </c:pt>
                <c:pt idx="97">
                  <c:v>1.1555</c:v>
                </c:pt>
                <c:pt idx="98">
                  <c:v>1.1589</c:v>
                </c:pt>
                <c:pt idx="99">
                  <c:v>1.1589</c:v>
                </c:pt>
                <c:pt idx="100">
                  <c:v>1.1391</c:v>
                </c:pt>
                <c:pt idx="101">
                  <c:v>1.157</c:v>
                </c:pt>
                <c:pt idx="102">
                  <c:v>1.139</c:v>
                </c:pt>
                <c:pt idx="103">
                  <c:v>1.131</c:v>
                </c:pt>
                <c:pt idx="104">
                  <c:v>1.149</c:v>
                </c:pt>
                <c:pt idx="105">
                  <c:v>1.1291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69-4F7A-9E07-9D5C98FE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4</a:t>
            </a:r>
            <a:r>
              <a:rPr lang="en-US" baseline="0"/>
              <a:t> train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Graph4_data_12!$C$7:$C$150</c:f>
              <c:numCache>
                <c:formatCode>#,##0</c:formatCode>
                <c:ptCount val="144"/>
                <c:pt idx="0">
                  <c:v>5</c:v>
                </c:pt>
                <c:pt idx="1">
                  <c:v>297</c:v>
                </c:pt>
                <c:pt idx="2">
                  <c:v>590</c:v>
                </c:pt>
                <c:pt idx="3">
                  <c:v>880</c:v>
                </c:pt>
                <c:pt idx="4">
                  <c:v>1170</c:v>
                </c:pt>
                <c:pt idx="5">
                  <c:v>1460</c:v>
                </c:pt>
                <c:pt idx="6">
                  <c:v>1750</c:v>
                </c:pt>
                <c:pt idx="7">
                  <c:v>2040</c:v>
                </c:pt>
                <c:pt idx="8">
                  <c:v>2331</c:v>
                </c:pt>
                <c:pt idx="9">
                  <c:v>2621</c:v>
                </c:pt>
                <c:pt idx="10">
                  <c:v>2911</c:v>
                </c:pt>
                <c:pt idx="11">
                  <c:v>3201</c:v>
                </c:pt>
                <c:pt idx="12">
                  <c:v>3491</c:v>
                </c:pt>
                <c:pt idx="13">
                  <c:v>3781</c:v>
                </c:pt>
                <c:pt idx="14">
                  <c:v>4071</c:v>
                </c:pt>
                <c:pt idx="15">
                  <c:v>4361</c:v>
                </c:pt>
                <c:pt idx="16">
                  <c:v>4651</c:v>
                </c:pt>
                <c:pt idx="17">
                  <c:v>4941</c:v>
                </c:pt>
                <c:pt idx="18">
                  <c:v>5231</c:v>
                </c:pt>
                <c:pt idx="19">
                  <c:v>5521</c:v>
                </c:pt>
                <c:pt idx="20">
                  <c:v>5812</c:v>
                </c:pt>
                <c:pt idx="21">
                  <c:v>6102</c:v>
                </c:pt>
                <c:pt idx="22">
                  <c:v>6392</c:v>
                </c:pt>
                <c:pt idx="23">
                  <c:v>6682</c:v>
                </c:pt>
                <c:pt idx="24">
                  <c:v>6972</c:v>
                </c:pt>
                <c:pt idx="25">
                  <c:v>7262</c:v>
                </c:pt>
                <c:pt idx="26">
                  <c:v>7552</c:v>
                </c:pt>
                <c:pt idx="27">
                  <c:v>7842</c:v>
                </c:pt>
                <c:pt idx="28">
                  <c:v>8132</c:v>
                </c:pt>
                <c:pt idx="29">
                  <c:v>8422</c:v>
                </c:pt>
                <c:pt idx="30">
                  <c:v>8712</c:v>
                </c:pt>
                <c:pt idx="31">
                  <c:v>9002</c:v>
                </c:pt>
                <c:pt idx="32">
                  <c:v>9292</c:v>
                </c:pt>
                <c:pt idx="33">
                  <c:v>9583</c:v>
                </c:pt>
                <c:pt idx="34">
                  <c:v>9873</c:v>
                </c:pt>
                <c:pt idx="35">
                  <c:v>10163</c:v>
                </c:pt>
                <c:pt idx="36">
                  <c:v>10453</c:v>
                </c:pt>
                <c:pt idx="37">
                  <c:v>10743</c:v>
                </c:pt>
                <c:pt idx="38">
                  <c:v>11033</c:v>
                </c:pt>
                <c:pt idx="39">
                  <c:v>11323</c:v>
                </c:pt>
                <c:pt idx="40">
                  <c:v>11613</c:v>
                </c:pt>
                <c:pt idx="41">
                  <c:v>11903</c:v>
                </c:pt>
                <c:pt idx="42">
                  <c:v>12193</c:v>
                </c:pt>
                <c:pt idx="43">
                  <c:v>12483</c:v>
                </c:pt>
                <c:pt idx="44">
                  <c:v>12773</c:v>
                </c:pt>
                <c:pt idx="45">
                  <c:v>13064</c:v>
                </c:pt>
                <c:pt idx="46">
                  <c:v>13354</c:v>
                </c:pt>
                <c:pt idx="47">
                  <c:v>13644</c:v>
                </c:pt>
                <c:pt idx="48">
                  <c:v>13934</c:v>
                </c:pt>
                <c:pt idx="49">
                  <c:v>14232</c:v>
                </c:pt>
                <c:pt idx="50">
                  <c:v>14526</c:v>
                </c:pt>
                <c:pt idx="51">
                  <c:v>14824</c:v>
                </c:pt>
                <c:pt idx="52">
                  <c:v>15124</c:v>
                </c:pt>
                <c:pt idx="53">
                  <c:v>15423</c:v>
                </c:pt>
                <c:pt idx="54">
                  <c:v>15729</c:v>
                </c:pt>
                <c:pt idx="55">
                  <c:v>16039</c:v>
                </c:pt>
                <c:pt idx="56">
                  <c:v>16344</c:v>
                </c:pt>
                <c:pt idx="57">
                  <c:v>16644</c:v>
                </c:pt>
                <c:pt idx="58">
                  <c:v>16937</c:v>
                </c:pt>
                <c:pt idx="59">
                  <c:v>17230</c:v>
                </c:pt>
                <c:pt idx="60">
                  <c:v>17521</c:v>
                </c:pt>
                <c:pt idx="61">
                  <c:v>17820</c:v>
                </c:pt>
                <c:pt idx="62">
                  <c:v>18122</c:v>
                </c:pt>
                <c:pt idx="63">
                  <c:v>18417</c:v>
                </c:pt>
                <c:pt idx="64">
                  <c:v>18722</c:v>
                </c:pt>
                <c:pt idx="65">
                  <c:v>19030</c:v>
                </c:pt>
                <c:pt idx="66">
                  <c:v>19336</c:v>
                </c:pt>
                <c:pt idx="67">
                  <c:v>19637</c:v>
                </c:pt>
                <c:pt idx="68">
                  <c:v>19934</c:v>
                </c:pt>
                <c:pt idx="69">
                  <c:v>20228</c:v>
                </c:pt>
                <c:pt idx="70">
                  <c:v>20522</c:v>
                </c:pt>
                <c:pt idx="71">
                  <c:v>20822</c:v>
                </c:pt>
                <c:pt idx="72">
                  <c:v>21125</c:v>
                </c:pt>
                <c:pt idx="73">
                  <c:v>21429</c:v>
                </c:pt>
                <c:pt idx="74">
                  <c:v>21733</c:v>
                </c:pt>
                <c:pt idx="75">
                  <c:v>22045</c:v>
                </c:pt>
                <c:pt idx="76">
                  <c:v>22343</c:v>
                </c:pt>
                <c:pt idx="77">
                  <c:v>22647</c:v>
                </c:pt>
                <c:pt idx="78">
                  <c:v>22945</c:v>
                </c:pt>
                <c:pt idx="79">
                  <c:v>23254</c:v>
                </c:pt>
                <c:pt idx="80">
                  <c:v>23559</c:v>
                </c:pt>
                <c:pt idx="81">
                  <c:v>23871</c:v>
                </c:pt>
                <c:pt idx="82">
                  <c:v>24174</c:v>
                </c:pt>
                <c:pt idx="83">
                  <c:v>24467</c:v>
                </c:pt>
                <c:pt idx="84">
                  <c:v>24759</c:v>
                </c:pt>
                <c:pt idx="85">
                  <c:v>25049</c:v>
                </c:pt>
                <c:pt idx="86">
                  <c:v>25339</c:v>
                </c:pt>
                <c:pt idx="87">
                  <c:v>25629</c:v>
                </c:pt>
                <c:pt idx="88">
                  <c:v>25919</c:v>
                </c:pt>
                <c:pt idx="89">
                  <c:v>26209</c:v>
                </c:pt>
                <c:pt idx="90">
                  <c:v>26499</c:v>
                </c:pt>
                <c:pt idx="91">
                  <c:v>26790</c:v>
                </c:pt>
                <c:pt idx="92">
                  <c:v>27080</c:v>
                </c:pt>
                <c:pt idx="93">
                  <c:v>27370</c:v>
                </c:pt>
                <c:pt idx="94">
                  <c:v>27660</c:v>
                </c:pt>
                <c:pt idx="95">
                  <c:v>27950</c:v>
                </c:pt>
                <c:pt idx="96">
                  <c:v>28240</c:v>
                </c:pt>
                <c:pt idx="97">
                  <c:v>28530</c:v>
                </c:pt>
                <c:pt idx="98">
                  <c:v>28820</c:v>
                </c:pt>
                <c:pt idx="99">
                  <c:v>29110</c:v>
                </c:pt>
                <c:pt idx="100">
                  <c:v>29401</c:v>
                </c:pt>
                <c:pt idx="101">
                  <c:v>29691</c:v>
                </c:pt>
                <c:pt idx="102">
                  <c:v>29989</c:v>
                </c:pt>
                <c:pt idx="103">
                  <c:v>30306</c:v>
                </c:pt>
                <c:pt idx="104">
                  <c:v>30610</c:v>
                </c:pt>
                <c:pt idx="105">
                  <c:v>30909</c:v>
                </c:pt>
                <c:pt idx="106">
                  <c:v>31205</c:v>
                </c:pt>
                <c:pt idx="107">
                  <c:v>31512</c:v>
                </c:pt>
                <c:pt idx="108">
                  <c:v>31816</c:v>
                </c:pt>
                <c:pt idx="109">
                  <c:v>32120</c:v>
                </c:pt>
                <c:pt idx="110">
                  <c:v>32415</c:v>
                </c:pt>
                <c:pt idx="111">
                  <c:v>32708</c:v>
                </c:pt>
                <c:pt idx="112">
                  <c:v>32998</c:v>
                </c:pt>
                <c:pt idx="113">
                  <c:v>33289</c:v>
                </c:pt>
                <c:pt idx="114">
                  <c:v>33579</c:v>
                </c:pt>
                <c:pt idx="115">
                  <c:v>33869</c:v>
                </c:pt>
                <c:pt idx="116">
                  <c:v>34159</c:v>
                </c:pt>
                <c:pt idx="117">
                  <c:v>34451</c:v>
                </c:pt>
                <c:pt idx="118">
                  <c:v>34744</c:v>
                </c:pt>
                <c:pt idx="119">
                  <c:v>35044</c:v>
                </c:pt>
                <c:pt idx="120">
                  <c:v>35338</c:v>
                </c:pt>
                <c:pt idx="121">
                  <c:v>35635</c:v>
                </c:pt>
                <c:pt idx="122">
                  <c:v>35934</c:v>
                </c:pt>
                <c:pt idx="123">
                  <c:v>36252</c:v>
                </c:pt>
                <c:pt idx="124">
                  <c:v>36563</c:v>
                </c:pt>
                <c:pt idx="125">
                  <c:v>36873</c:v>
                </c:pt>
                <c:pt idx="126">
                  <c:v>37172</c:v>
                </c:pt>
                <c:pt idx="127">
                  <c:v>37469</c:v>
                </c:pt>
                <c:pt idx="128">
                  <c:v>37779</c:v>
                </c:pt>
                <c:pt idx="129">
                  <c:v>38087</c:v>
                </c:pt>
                <c:pt idx="130">
                  <c:v>38395</c:v>
                </c:pt>
                <c:pt idx="131">
                  <c:v>38714</c:v>
                </c:pt>
                <c:pt idx="132">
                  <c:v>39019</c:v>
                </c:pt>
                <c:pt idx="133">
                  <c:v>39323</c:v>
                </c:pt>
                <c:pt idx="134">
                  <c:v>39616</c:v>
                </c:pt>
                <c:pt idx="135">
                  <c:v>39923</c:v>
                </c:pt>
                <c:pt idx="136">
                  <c:v>40217</c:v>
                </c:pt>
                <c:pt idx="137">
                  <c:v>40521</c:v>
                </c:pt>
                <c:pt idx="138">
                  <c:v>40819</c:v>
                </c:pt>
                <c:pt idx="139">
                  <c:v>41118</c:v>
                </c:pt>
                <c:pt idx="140">
                  <c:v>41416</c:v>
                </c:pt>
                <c:pt idx="141">
                  <c:v>41716</c:v>
                </c:pt>
                <c:pt idx="142">
                  <c:v>42019</c:v>
                </c:pt>
                <c:pt idx="143">
                  <c:v>42320</c:v>
                </c:pt>
              </c:numCache>
            </c:numRef>
          </c:xVal>
          <c:yVal>
            <c:numRef>
              <c:f>Graph4_data_12!$D$7:$D$150</c:f>
              <c:numCache>
                <c:formatCode>#\,##0.0000</c:formatCode>
                <c:ptCount val="144"/>
                <c:pt idx="0">
                  <c:v>4.6763000000000003</c:v>
                </c:pt>
                <c:pt idx="1">
                  <c:v>2.4462000000000002</c:v>
                </c:pt>
                <c:pt idx="2">
                  <c:v>1.9095</c:v>
                </c:pt>
                <c:pt idx="3">
                  <c:v>1.2713000000000001</c:v>
                </c:pt>
                <c:pt idx="4">
                  <c:v>1.0815999999999999</c:v>
                </c:pt>
                <c:pt idx="5">
                  <c:v>1.0036</c:v>
                </c:pt>
                <c:pt idx="6">
                  <c:v>0.94479999999999997</c:v>
                </c:pt>
                <c:pt idx="7">
                  <c:v>0.91849999999999998</c:v>
                </c:pt>
                <c:pt idx="8">
                  <c:v>0.88400000000000001</c:v>
                </c:pt>
                <c:pt idx="9">
                  <c:v>0.86650000000000005</c:v>
                </c:pt>
                <c:pt idx="10">
                  <c:v>0.84709999999999996</c:v>
                </c:pt>
                <c:pt idx="11">
                  <c:v>0.83179999999999998</c:v>
                </c:pt>
                <c:pt idx="12">
                  <c:v>0.81440000000000001</c:v>
                </c:pt>
                <c:pt idx="13">
                  <c:v>0.80389999999999995</c:v>
                </c:pt>
                <c:pt idx="14">
                  <c:v>0.78700000000000003</c:v>
                </c:pt>
                <c:pt idx="15">
                  <c:v>0.78839999999999999</c:v>
                </c:pt>
                <c:pt idx="16">
                  <c:v>0.77749999999999997</c:v>
                </c:pt>
                <c:pt idx="17">
                  <c:v>0.76180000000000003</c:v>
                </c:pt>
                <c:pt idx="18">
                  <c:v>0.75800000000000001</c:v>
                </c:pt>
                <c:pt idx="19">
                  <c:v>0.74729999999999996</c:v>
                </c:pt>
                <c:pt idx="20">
                  <c:v>0.75019999999999998</c:v>
                </c:pt>
                <c:pt idx="21">
                  <c:v>0.74260000000000004</c:v>
                </c:pt>
                <c:pt idx="22">
                  <c:v>0.73740000000000006</c:v>
                </c:pt>
                <c:pt idx="23">
                  <c:v>0.73209999999999997</c:v>
                </c:pt>
                <c:pt idx="24">
                  <c:v>0.73260000000000003</c:v>
                </c:pt>
                <c:pt idx="25">
                  <c:v>0.72460000000000002</c:v>
                </c:pt>
                <c:pt idx="26">
                  <c:v>0.72050000000000003</c:v>
                </c:pt>
                <c:pt idx="27">
                  <c:v>0.71599999999999997</c:v>
                </c:pt>
                <c:pt idx="28">
                  <c:v>0.71250000000000002</c:v>
                </c:pt>
                <c:pt idx="29">
                  <c:v>0.70760000000000001</c:v>
                </c:pt>
                <c:pt idx="30">
                  <c:v>0.70299999999999996</c:v>
                </c:pt>
                <c:pt idx="31">
                  <c:v>0.70199999999999996</c:v>
                </c:pt>
                <c:pt idx="32">
                  <c:v>0.69910000000000005</c:v>
                </c:pt>
                <c:pt idx="33">
                  <c:v>0.70069999999999999</c:v>
                </c:pt>
                <c:pt idx="34">
                  <c:v>0.69369999999999998</c:v>
                </c:pt>
                <c:pt idx="35">
                  <c:v>0.68689999999999996</c:v>
                </c:pt>
                <c:pt idx="36">
                  <c:v>0.69130000000000003</c:v>
                </c:pt>
                <c:pt idx="37">
                  <c:v>0.68769999999999998</c:v>
                </c:pt>
                <c:pt idx="38">
                  <c:v>0.68489999999999995</c:v>
                </c:pt>
                <c:pt idx="39">
                  <c:v>0.68200000000000005</c:v>
                </c:pt>
                <c:pt idx="40">
                  <c:v>0.68179999999999996</c:v>
                </c:pt>
                <c:pt idx="41">
                  <c:v>0.67579999999999996</c:v>
                </c:pt>
                <c:pt idx="42">
                  <c:v>0.67669999999999997</c:v>
                </c:pt>
                <c:pt idx="43">
                  <c:v>0.67820000000000003</c:v>
                </c:pt>
                <c:pt idx="44">
                  <c:v>0.67069999999999996</c:v>
                </c:pt>
                <c:pt idx="45">
                  <c:v>0.67149999999999999</c:v>
                </c:pt>
                <c:pt idx="46">
                  <c:v>0.66930000000000001</c:v>
                </c:pt>
                <c:pt idx="47">
                  <c:v>0.67069999999999996</c:v>
                </c:pt>
                <c:pt idx="48">
                  <c:v>0.66920000000000002</c:v>
                </c:pt>
                <c:pt idx="49">
                  <c:v>0.66669999999999996</c:v>
                </c:pt>
                <c:pt idx="50">
                  <c:v>0.66879999999999995</c:v>
                </c:pt>
                <c:pt idx="51">
                  <c:v>0.65810000000000002</c:v>
                </c:pt>
                <c:pt idx="52">
                  <c:v>0.6663</c:v>
                </c:pt>
                <c:pt idx="53">
                  <c:v>0.66259999999999997</c:v>
                </c:pt>
                <c:pt idx="54">
                  <c:v>0.65839999999999999</c:v>
                </c:pt>
                <c:pt idx="55">
                  <c:v>0.64810000000000001</c:v>
                </c:pt>
                <c:pt idx="56">
                  <c:v>0.65310000000000001</c:v>
                </c:pt>
                <c:pt idx="57">
                  <c:v>0.64980000000000004</c:v>
                </c:pt>
                <c:pt idx="58">
                  <c:v>0.64539999999999997</c:v>
                </c:pt>
                <c:pt idx="59">
                  <c:v>0.64890000000000003</c:v>
                </c:pt>
                <c:pt idx="60">
                  <c:v>0.64659999999999995</c:v>
                </c:pt>
                <c:pt idx="61">
                  <c:v>0.65310000000000001</c:v>
                </c:pt>
                <c:pt idx="62">
                  <c:v>0.64570000000000005</c:v>
                </c:pt>
                <c:pt idx="63">
                  <c:v>0.63749999999999996</c:v>
                </c:pt>
                <c:pt idx="64">
                  <c:v>0.64470000000000005</c:v>
                </c:pt>
                <c:pt idx="65">
                  <c:v>0.64480000000000004</c:v>
                </c:pt>
                <c:pt idx="66">
                  <c:v>0.64480000000000004</c:v>
                </c:pt>
                <c:pt idx="67">
                  <c:v>0.64380000000000004</c:v>
                </c:pt>
                <c:pt idx="68">
                  <c:v>0.64170000000000005</c:v>
                </c:pt>
                <c:pt idx="69">
                  <c:v>0.63880000000000003</c:v>
                </c:pt>
                <c:pt idx="70">
                  <c:v>0.63780000000000003</c:v>
                </c:pt>
                <c:pt idx="71">
                  <c:v>0.63670000000000004</c:v>
                </c:pt>
                <c:pt idx="72">
                  <c:v>0.64200000000000002</c:v>
                </c:pt>
                <c:pt idx="73">
                  <c:v>0.63439999999999996</c:v>
                </c:pt>
                <c:pt idx="74">
                  <c:v>0.63600000000000001</c:v>
                </c:pt>
                <c:pt idx="75">
                  <c:v>0.63500000000000001</c:v>
                </c:pt>
                <c:pt idx="76">
                  <c:v>0.63729999999999998</c:v>
                </c:pt>
                <c:pt idx="77">
                  <c:v>0.6351</c:v>
                </c:pt>
                <c:pt idx="78">
                  <c:v>0.63070000000000004</c:v>
                </c:pt>
                <c:pt idx="79">
                  <c:v>0.62949999999999995</c:v>
                </c:pt>
                <c:pt idx="80">
                  <c:v>0.63180000000000003</c:v>
                </c:pt>
                <c:pt idx="81">
                  <c:v>0.62519999999999998</c:v>
                </c:pt>
                <c:pt idx="82">
                  <c:v>0.62919999999999998</c:v>
                </c:pt>
                <c:pt idx="83">
                  <c:v>0.62570000000000003</c:v>
                </c:pt>
                <c:pt idx="84">
                  <c:v>0.62450000000000006</c:v>
                </c:pt>
                <c:pt idx="85">
                  <c:v>0.62860000000000005</c:v>
                </c:pt>
                <c:pt idx="86">
                  <c:v>0.62490000000000001</c:v>
                </c:pt>
                <c:pt idx="87">
                  <c:v>0.62880000000000003</c:v>
                </c:pt>
                <c:pt idx="88">
                  <c:v>0.62509999999999999</c:v>
                </c:pt>
                <c:pt idx="89">
                  <c:v>0.62390000000000001</c:v>
                </c:pt>
                <c:pt idx="90">
                  <c:v>0.62490000000000001</c:v>
                </c:pt>
                <c:pt idx="91">
                  <c:v>0.62809999999999999</c:v>
                </c:pt>
                <c:pt idx="92">
                  <c:v>0.62029999999999996</c:v>
                </c:pt>
                <c:pt idx="93">
                  <c:v>0.62060000000000004</c:v>
                </c:pt>
                <c:pt idx="94">
                  <c:v>0.61839999999999995</c:v>
                </c:pt>
                <c:pt idx="95">
                  <c:v>0.62170000000000003</c:v>
                </c:pt>
                <c:pt idx="96">
                  <c:v>0.61829999999999996</c:v>
                </c:pt>
                <c:pt idx="97">
                  <c:v>0.61770000000000003</c:v>
                </c:pt>
                <c:pt idx="98">
                  <c:v>0.61919999999999997</c:v>
                </c:pt>
                <c:pt idx="99">
                  <c:v>0.61709999999999998</c:v>
                </c:pt>
                <c:pt idx="100">
                  <c:v>0.61780000000000002</c:v>
                </c:pt>
                <c:pt idx="101">
                  <c:v>0.61839999999999995</c:v>
                </c:pt>
                <c:pt idx="102">
                  <c:v>0.6139</c:v>
                </c:pt>
                <c:pt idx="103">
                  <c:v>0.61509999999999998</c:v>
                </c:pt>
                <c:pt idx="104">
                  <c:v>0.61890000000000001</c:v>
                </c:pt>
                <c:pt idx="105">
                  <c:v>0.61519999999999997</c:v>
                </c:pt>
                <c:pt idx="106">
                  <c:v>0.61470000000000002</c:v>
                </c:pt>
                <c:pt idx="107">
                  <c:v>0.61160000000000003</c:v>
                </c:pt>
                <c:pt idx="108">
                  <c:v>0.61019999999999996</c:v>
                </c:pt>
                <c:pt idx="109">
                  <c:v>0.61439999999999995</c:v>
                </c:pt>
                <c:pt idx="110">
                  <c:v>0.61270000000000002</c:v>
                </c:pt>
                <c:pt idx="111">
                  <c:v>0.61419999999999997</c:v>
                </c:pt>
                <c:pt idx="112">
                  <c:v>0.6119</c:v>
                </c:pt>
                <c:pt idx="113">
                  <c:v>0.60899999999999999</c:v>
                </c:pt>
                <c:pt idx="114">
                  <c:v>0.61509999999999998</c:v>
                </c:pt>
                <c:pt idx="115">
                  <c:v>0.60780000000000001</c:v>
                </c:pt>
                <c:pt idx="116">
                  <c:v>0.61360000000000003</c:v>
                </c:pt>
                <c:pt idx="117">
                  <c:v>0.61019999999999996</c:v>
                </c:pt>
                <c:pt idx="118">
                  <c:v>0.61570000000000003</c:v>
                </c:pt>
                <c:pt idx="119">
                  <c:v>0.61319999999999997</c:v>
                </c:pt>
                <c:pt idx="120">
                  <c:v>0.60519999999999996</c:v>
                </c:pt>
                <c:pt idx="121">
                  <c:v>0.60809999999999997</c:v>
                </c:pt>
                <c:pt idx="122">
                  <c:v>0.60550000000000004</c:v>
                </c:pt>
                <c:pt idx="123">
                  <c:v>0.60560000000000003</c:v>
                </c:pt>
                <c:pt idx="124">
                  <c:v>0.60519999999999996</c:v>
                </c:pt>
                <c:pt idx="125">
                  <c:v>0.60699999999999998</c:v>
                </c:pt>
                <c:pt idx="126">
                  <c:v>0.60350000000000004</c:v>
                </c:pt>
                <c:pt idx="127">
                  <c:v>0.60470000000000002</c:v>
                </c:pt>
                <c:pt idx="128">
                  <c:v>0.60040000000000004</c:v>
                </c:pt>
                <c:pt idx="129">
                  <c:v>0.60070000000000001</c:v>
                </c:pt>
                <c:pt idx="130">
                  <c:v>0.60980000000000001</c:v>
                </c:pt>
                <c:pt idx="131">
                  <c:v>0.60540000000000005</c:v>
                </c:pt>
                <c:pt idx="132">
                  <c:v>0.5978</c:v>
                </c:pt>
                <c:pt idx="133">
                  <c:v>0.59919999999999995</c:v>
                </c:pt>
                <c:pt idx="134">
                  <c:v>0.60089999999999999</c:v>
                </c:pt>
                <c:pt idx="135">
                  <c:v>0.60089999999999999</c:v>
                </c:pt>
                <c:pt idx="136">
                  <c:v>0.60119999999999996</c:v>
                </c:pt>
                <c:pt idx="137">
                  <c:v>0.59850000000000003</c:v>
                </c:pt>
                <c:pt idx="138">
                  <c:v>0.60640000000000005</c:v>
                </c:pt>
                <c:pt idx="139">
                  <c:v>0.60640000000000005</c:v>
                </c:pt>
                <c:pt idx="140">
                  <c:v>0.59840000000000004</c:v>
                </c:pt>
                <c:pt idx="141">
                  <c:v>0.60460000000000003</c:v>
                </c:pt>
                <c:pt idx="142">
                  <c:v>0.60250000000000004</c:v>
                </c:pt>
                <c:pt idx="143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75-439D-9959-02CEA07BF041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Graph4_data_12!$F$7:$F$126</c:f>
              <c:numCache>
                <c:formatCode>#,##0</c:formatCode>
                <c:ptCount val="120"/>
                <c:pt idx="0">
                  <c:v>8159</c:v>
                </c:pt>
                <c:pt idx="1">
                  <c:v>8449</c:v>
                </c:pt>
                <c:pt idx="2">
                  <c:v>8739</c:v>
                </c:pt>
                <c:pt idx="3">
                  <c:v>9028</c:v>
                </c:pt>
                <c:pt idx="4">
                  <c:v>9318</c:v>
                </c:pt>
                <c:pt idx="5">
                  <c:v>9608</c:v>
                </c:pt>
                <c:pt idx="6">
                  <c:v>9898</c:v>
                </c:pt>
                <c:pt idx="7">
                  <c:v>10187</c:v>
                </c:pt>
                <c:pt idx="8">
                  <c:v>10477</c:v>
                </c:pt>
                <c:pt idx="9">
                  <c:v>10767</c:v>
                </c:pt>
                <c:pt idx="10">
                  <c:v>11056</c:v>
                </c:pt>
                <c:pt idx="11">
                  <c:v>11346</c:v>
                </c:pt>
                <c:pt idx="12">
                  <c:v>11636</c:v>
                </c:pt>
                <c:pt idx="13">
                  <c:v>11926</c:v>
                </c:pt>
                <c:pt idx="14">
                  <c:v>12215</c:v>
                </c:pt>
                <c:pt idx="15">
                  <c:v>12505</c:v>
                </c:pt>
                <c:pt idx="16">
                  <c:v>12795</c:v>
                </c:pt>
                <c:pt idx="17">
                  <c:v>13084</c:v>
                </c:pt>
                <c:pt idx="18">
                  <c:v>13374</c:v>
                </c:pt>
                <c:pt idx="19">
                  <c:v>13664</c:v>
                </c:pt>
                <c:pt idx="20">
                  <c:v>13954</c:v>
                </c:pt>
                <c:pt idx="21">
                  <c:v>14243</c:v>
                </c:pt>
                <c:pt idx="22">
                  <c:v>14533</c:v>
                </c:pt>
                <c:pt idx="23">
                  <c:v>14823</c:v>
                </c:pt>
                <c:pt idx="24">
                  <c:v>15112</c:v>
                </c:pt>
                <c:pt idx="25">
                  <c:v>15402</c:v>
                </c:pt>
                <c:pt idx="26">
                  <c:v>15692</c:v>
                </c:pt>
                <c:pt idx="27">
                  <c:v>15982</c:v>
                </c:pt>
                <c:pt idx="28">
                  <c:v>16271</c:v>
                </c:pt>
                <c:pt idx="29">
                  <c:v>16561</c:v>
                </c:pt>
                <c:pt idx="30">
                  <c:v>16851</c:v>
                </c:pt>
                <c:pt idx="31">
                  <c:v>17140</c:v>
                </c:pt>
                <c:pt idx="32">
                  <c:v>17430</c:v>
                </c:pt>
                <c:pt idx="33">
                  <c:v>17723</c:v>
                </c:pt>
                <c:pt idx="34">
                  <c:v>18019</c:v>
                </c:pt>
                <c:pt idx="35">
                  <c:v>18317</c:v>
                </c:pt>
                <c:pt idx="36">
                  <c:v>18616</c:v>
                </c:pt>
                <c:pt idx="37">
                  <c:v>18919</c:v>
                </c:pt>
                <c:pt idx="38">
                  <c:v>19232</c:v>
                </c:pt>
                <c:pt idx="39">
                  <c:v>19526</c:v>
                </c:pt>
                <c:pt idx="40">
                  <c:v>19823</c:v>
                </c:pt>
                <c:pt idx="41">
                  <c:v>20122</c:v>
                </c:pt>
                <c:pt idx="42">
                  <c:v>20423</c:v>
                </c:pt>
                <c:pt idx="43">
                  <c:v>20734</c:v>
                </c:pt>
                <c:pt idx="44">
                  <c:v>21041</c:v>
                </c:pt>
                <c:pt idx="45">
                  <c:v>21341</c:v>
                </c:pt>
                <c:pt idx="46">
                  <c:v>21641</c:v>
                </c:pt>
                <c:pt idx="47">
                  <c:v>21942</c:v>
                </c:pt>
                <c:pt idx="48">
                  <c:v>22239</c:v>
                </c:pt>
                <c:pt idx="49">
                  <c:v>22541</c:v>
                </c:pt>
                <c:pt idx="50">
                  <c:v>22836</c:v>
                </c:pt>
                <c:pt idx="51">
                  <c:v>23129</c:v>
                </c:pt>
                <c:pt idx="52">
                  <c:v>23418</c:v>
                </c:pt>
                <c:pt idx="53">
                  <c:v>23708</c:v>
                </c:pt>
                <c:pt idx="54">
                  <c:v>23998</c:v>
                </c:pt>
                <c:pt idx="55">
                  <c:v>24287</c:v>
                </c:pt>
                <c:pt idx="56">
                  <c:v>24577</c:v>
                </c:pt>
                <c:pt idx="57">
                  <c:v>24867</c:v>
                </c:pt>
                <c:pt idx="58">
                  <c:v>25156</c:v>
                </c:pt>
                <c:pt idx="59">
                  <c:v>25446</c:v>
                </c:pt>
                <c:pt idx="60">
                  <c:v>25736</c:v>
                </c:pt>
                <c:pt idx="61">
                  <c:v>26026</c:v>
                </c:pt>
                <c:pt idx="62">
                  <c:v>26324</c:v>
                </c:pt>
                <c:pt idx="63">
                  <c:v>26633</c:v>
                </c:pt>
                <c:pt idx="64">
                  <c:v>26947</c:v>
                </c:pt>
                <c:pt idx="65">
                  <c:v>27246</c:v>
                </c:pt>
                <c:pt idx="66">
                  <c:v>27550</c:v>
                </c:pt>
                <c:pt idx="67">
                  <c:v>27856</c:v>
                </c:pt>
                <c:pt idx="68">
                  <c:v>28159</c:v>
                </c:pt>
                <c:pt idx="69">
                  <c:v>28460</c:v>
                </c:pt>
                <c:pt idx="70">
                  <c:v>28760</c:v>
                </c:pt>
                <c:pt idx="71">
                  <c:v>29065</c:v>
                </c:pt>
                <c:pt idx="72">
                  <c:v>29371</c:v>
                </c:pt>
                <c:pt idx="73">
                  <c:v>29669</c:v>
                </c:pt>
                <c:pt idx="74">
                  <c:v>29961</c:v>
                </c:pt>
                <c:pt idx="75">
                  <c:v>30261</c:v>
                </c:pt>
                <c:pt idx="76">
                  <c:v>30572</c:v>
                </c:pt>
                <c:pt idx="77">
                  <c:v>30880</c:v>
                </c:pt>
                <c:pt idx="78">
                  <c:v>31180</c:v>
                </c:pt>
                <c:pt idx="79">
                  <c:v>31481</c:v>
                </c:pt>
                <c:pt idx="80">
                  <c:v>31786</c:v>
                </c:pt>
                <c:pt idx="81">
                  <c:v>32084</c:v>
                </c:pt>
                <c:pt idx="82">
                  <c:v>32387</c:v>
                </c:pt>
                <c:pt idx="83">
                  <c:v>32689</c:v>
                </c:pt>
                <c:pt idx="84">
                  <c:v>33002</c:v>
                </c:pt>
                <c:pt idx="85">
                  <c:v>33299</c:v>
                </c:pt>
                <c:pt idx="86">
                  <c:v>33605</c:v>
                </c:pt>
                <c:pt idx="87">
                  <c:v>33907</c:v>
                </c:pt>
                <c:pt idx="88">
                  <c:v>34205</c:v>
                </c:pt>
                <c:pt idx="89">
                  <c:v>34503</c:v>
                </c:pt>
                <c:pt idx="90">
                  <c:v>34809</c:v>
                </c:pt>
                <c:pt idx="91">
                  <c:v>35101</c:v>
                </c:pt>
                <c:pt idx="92">
                  <c:v>35392</c:v>
                </c:pt>
                <c:pt idx="93">
                  <c:v>35682</c:v>
                </c:pt>
                <c:pt idx="94">
                  <c:v>35972</c:v>
                </c:pt>
                <c:pt idx="95">
                  <c:v>36266</c:v>
                </c:pt>
                <c:pt idx="96">
                  <c:v>36565</c:v>
                </c:pt>
                <c:pt idx="97">
                  <c:v>36857</c:v>
                </c:pt>
                <c:pt idx="98">
                  <c:v>37149</c:v>
                </c:pt>
                <c:pt idx="99">
                  <c:v>37438</c:v>
                </c:pt>
                <c:pt idx="100">
                  <c:v>37728</c:v>
                </c:pt>
                <c:pt idx="101">
                  <c:v>38020</c:v>
                </c:pt>
                <c:pt idx="102">
                  <c:v>38312</c:v>
                </c:pt>
                <c:pt idx="103">
                  <c:v>38602</c:v>
                </c:pt>
                <c:pt idx="104">
                  <c:v>38892</c:v>
                </c:pt>
                <c:pt idx="105">
                  <c:v>39181</c:v>
                </c:pt>
                <c:pt idx="106">
                  <c:v>39471</c:v>
                </c:pt>
                <c:pt idx="107">
                  <c:v>39761</c:v>
                </c:pt>
                <c:pt idx="108">
                  <c:v>40050</c:v>
                </c:pt>
                <c:pt idx="109">
                  <c:v>40340</c:v>
                </c:pt>
                <c:pt idx="110">
                  <c:v>40629</c:v>
                </c:pt>
                <c:pt idx="111">
                  <c:v>40919</c:v>
                </c:pt>
                <c:pt idx="112">
                  <c:v>41209</c:v>
                </c:pt>
                <c:pt idx="113">
                  <c:v>41498</c:v>
                </c:pt>
                <c:pt idx="114">
                  <c:v>41788</c:v>
                </c:pt>
                <c:pt idx="115">
                  <c:v>42077</c:v>
                </c:pt>
                <c:pt idx="116">
                  <c:v>42367</c:v>
                </c:pt>
                <c:pt idx="117">
                  <c:v>42657</c:v>
                </c:pt>
                <c:pt idx="118">
                  <c:v>42946</c:v>
                </c:pt>
                <c:pt idx="119">
                  <c:v>43236</c:v>
                </c:pt>
              </c:numCache>
            </c:numRef>
          </c:xVal>
          <c:yVal>
            <c:numRef>
              <c:f>Graph4_data_12!$G$7:$G$126</c:f>
              <c:numCache>
                <c:formatCode>#\,##0.0000</c:formatCode>
                <c:ptCount val="120"/>
                <c:pt idx="0">
                  <c:v>3.8584000000000001</c:v>
                </c:pt>
                <c:pt idx="1">
                  <c:v>1.0156000000000001</c:v>
                </c:pt>
                <c:pt idx="2">
                  <c:v>0.94279999999999997</c:v>
                </c:pt>
                <c:pt idx="3">
                  <c:v>0.91690000000000005</c:v>
                </c:pt>
                <c:pt idx="4">
                  <c:v>0.89390000000000003</c:v>
                </c:pt>
                <c:pt idx="5">
                  <c:v>0.87180000000000002</c:v>
                </c:pt>
                <c:pt idx="6">
                  <c:v>0.86329999999999996</c:v>
                </c:pt>
                <c:pt idx="7">
                  <c:v>0.85160000000000002</c:v>
                </c:pt>
                <c:pt idx="8">
                  <c:v>0.83850000000000002</c:v>
                </c:pt>
                <c:pt idx="9">
                  <c:v>0.82140000000000002</c:v>
                </c:pt>
                <c:pt idx="10">
                  <c:v>0.81920000000000004</c:v>
                </c:pt>
                <c:pt idx="11">
                  <c:v>0.81040000000000001</c:v>
                </c:pt>
                <c:pt idx="12">
                  <c:v>0.80130000000000001</c:v>
                </c:pt>
                <c:pt idx="13">
                  <c:v>0.79690000000000005</c:v>
                </c:pt>
                <c:pt idx="14">
                  <c:v>0.78910000000000002</c:v>
                </c:pt>
                <c:pt idx="15">
                  <c:v>0.78559999999999997</c:v>
                </c:pt>
                <c:pt idx="16">
                  <c:v>0.77549999999999997</c:v>
                </c:pt>
                <c:pt idx="17">
                  <c:v>0.77090000000000003</c:v>
                </c:pt>
                <c:pt idx="18">
                  <c:v>0.76919999999999999</c:v>
                </c:pt>
                <c:pt idx="19">
                  <c:v>0.76259999999999994</c:v>
                </c:pt>
                <c:pt idx="20">
                  <c:v>0.75309999999999999</c:v>
                </c:pt>
                <c:pt idx="21">
                  <c:v>0.75819999999999999</c:v>
                </c:pt>
                <c:pt idx="22">
                  <c:v>0.76</c:v>
                </c:pt>
                <c:pt idx="23">
                  <c:v>0.74850000000000005</c:v>
                </c:pt>
                <c:pt idx="24">
                  <c:v>0.74819999999999998</c:v>
                </c:pt>
                <c:pt idx="25">
                  <c:v>0.74390000000000001</c:v>
                </c:pt>
                <c:pt idx="26">
                  <c:v>0.73770000000000002</c:v>
                </c:pt>
                <c:pt idx="27">
                  <c:v>0.73350000000000004</c:v>
                </c:pt>
                <c:pt idx="28">
                  <c:v>0.73099999999999998</c:v>
                </c:pt>
                <c:pt idx="29">
                  <c:v>0.72760000000000002</c:v>
                </c:pt>
                <c:pt idx="30">
                  <c:v>0.72899999999999998</c:v>
                </c:pt>
                <c:pt idx="31">
                  <c:v>0.72</c:v>
                </c:pt>
                <c:pt idx="32">
                  <c:v>0.72499999999999998</c:v>
                </c:pt>
                <c:pt idx="33">
                  <c:v>0.71340000000000003</c:v>
                </c:pt>
                <c:pt idx="34">
                  <c:v>0.71640000000000004</c:v>
                </c:pt>
                <c:pt idx="35">
                  <c:v>0.71630000000000005</c:v>
                </c:pt>
                <c:pt idx="36">
                  <c:v>0.70940000000000003</c:v>
                </c:pt>
                <c:pt idx="37">
                  <c:v>0.71060000000000001</c:v>
                </c:pt>
                <c:pt idx="38">
                  <c:v>0.70320000000000005</c:v>
                </c:pt>
                <c:pt idx="39">
                  <c:v>0.70189999999999997</c:v>
                </c:pt>
                <c:pt idx="40">
                  <c:v>0.69530000000000003</c:v>
                </c:pt>
                <c:pt idx="41">
                  <c:v>0.69689999999999996</c:v>
                </c:pt>
                <c:pt idx="42">
                  <c:v>0.69340000000000002</c:v>
                </c:pt>
                <c:pt idx="43">
                  <c:v>0.69520000000000004</c:v>
                </c:pt>
                <c:pt idx="44">
                  <c:v>0.6925</c:v>
                </c:pt>
                <c:pt idx="45">
                  <c:v>0.69220000000000004</c:v>
                </c:pt>
                <c:pt idx="46">
                  <c:v>0.68669999999999998</c:v>
                </c:pt>
                <c:pt idx="47">
                  <c:v>0.68300000000000005</c:v>
                </c:pt>
                <c:pt idx="48">
                  <c:v>0.68200000000000005</c:v>
                </c:pt>
                <c:pt idx="49">
                  <c:v>0.6875</c:v>
                </c:pt>
                <c:pt idx="50">
                  <c:v>0.68120000000000003</c:v>
                </c:pt>
                <c:pt idx="51">
                  <c:v>0.68740000000000001</c:v>
                </c:pt>
                <c:pt idx="52">
                  <c:v>0.6804</c:v>
                </c:pt>
                <c:pt idx="53">
                  <c:v>0.68</c:v>
                </c:pt>
                <c:pt idx="54">
                  <c:v>0.67459999999999998</c:v>
                </c:pt>
                <c:pt idx="55">
                  <c:v>0.67330000000000001</c:v>
                </c:pt>
                <c:pt idx="56">
                  <c:v>0.67110000000000003</c:v>
                </c:pt>
                <c:pt idx="57">
                  <c:v>0.67789999999999995</c:v>
                </c:pt>
                <c:pt idx="58">
                  <c:v>0.66930000000000001</c:v>
                </c:pt>
                <c:pt idx="59">
                  <c:v>0.66910000000000003</c:v>
                </c:pt>
                <c:pt idx="60">
                  <c:v>0.66910000000000003</c:v>
                </c:pt>
                <c:pt idx="61">
                  <c:v>0.66469999999999996</c:v>
                </c:pt>
                <c:pt idx="62">
                  <c:v>0.66500000000000004</c:v>
                </c:pt>
                <c:pt idx="63">
                  <c:v>0.66859999999999997</c:v>
                </c:pt>
                <c:pt idx="64">
                  <c:v>0.66259999999999997</c:v>
                </c:pt>
                <c:pt idx="65">
                  <c:v>0.65610000000000002</c:v>
                </c:pt>
                <c:pt idx="66">
                  <c:v>0.66310000000000002</c:v>
                </c:pt>
                <c:pt idx="67">
                  <c:v>0.65720000000000001</c:v>
                </c:pt>
                <c:pt idx="68">
                  <c:v>0.6613</c:v>
                </c:pt>
                <c:pt idx="69">
                  <c:v>0.6583</c:v>
                </c:pt>
                <c:pt idx="70">
                  <c:v>0.65739999999999998</c:v>
                </c:pt>
                <c:pt idx="71">
                  <c:v>0.65480000000000005</c:v>
                </c:pt>
                <c:pt idx="72">
                  <c:v>0.65269999999999995</c:v>
                </c:pt>
                <c:pt idx="73">
                  <c:v>0.66049999999999998</c:v>
                </c:pt>
                <c:pt idx="74">
                  <c:v>0.65569999999999995</c:v>
                </c:pt>
                <c:pt idx="75">
                  <c:v>0.64829999999999999</c:v>
                </c:pt>
                <c:pt idx="76">
                  <c:v>0.65329999999999999</c:v>
                </c:pt>
                <c:pt idx="77">
                  <c:v>0.64810000000000001</c:v>
                </c:pt>
                <c:pt idx="78">
                  <c:v>0.64680000000000004</c:v>
                </c:pt>
                <c:pt idx="79">
                  <c:v>0.64570000000000005</c:v>
                </c:pt>
                <c:pt idx="80">
                  <c:v>0.64990000000000003</c:v>
                </c:pt>
                <c:pt idx="81">
                  <c:v>0.64680000000000004</c:v>
                </c:pt>
                <c:pt idx="82">
                  <c:v>0.64910000000000001</c:v>
                </c:pt>
                <c:pt idx="83">
                  <c:v>0.64629999999999999</c:v>
                </c:pt>
                <c:pt idx="84">
                  <c:v>0.6421</c:v>
                </c:pt>
                <c:pt idx="85">
                  <c:v>0.64410000000000001</c:v>
                </c:pt>
                <c:pt idx="86">
                  <c:v>0.64</c:v>
                </c:pt>
                <c:pt idx="87">
                  <c:v>0.6401</c:v>
                </c:pt>
                <c:pt idx="88">
                  <c:v>0.6431</c:v>
                </c:pt>
                <c:pt idx="89">
                  <c:v>0.63629999999999998</c:v>
                </c:pt>
                <c:pt idx="90">
                  <c:v>0.6421</c:v>
                </c:pt>
                <c:pt idx="91">
                  <c:v>0.64290000000000003</c:v>
                </c:pt>
                <c:pt idx="92">
                  <c:v>0.64200000000000002</c:v>
                </c:pt>
                <c:pt idx="93">
                  <c:v>0.63729999999999998</c:v>
                </c:pt>
                <c:pt idx="94">
                  <c:v>0.63580000000000003</c:v>
                </c:pt>
                <c:pt idx="95">
                  <c:v>0.6331</c:v>
                </c:pt>
                <c:pt idx="96">
                  <c:v>0.63619999999999999</c:v>
                </c:pt>
                <c:pt idx="97">
                  <c:v>0.63790000000000002</c:v>
                </c:pt>
                <c:pt idx="98">
                  <c:v>0.63619999999999999</c:v>
                </c:pt>
                <c:pt idx="99">
                  <c:v>0.6321</c:v>
                </c:pt>
                <c:pt idx="100">
                  <c:v>0.63580000000000003</c:v>
                </c:pt>
                <c:pt idx="101">
                  <c:v>0.63429999999999997</c:v>
                </c:pt>
                <c:pt idx="102">
                  <c:v>0.6321</c:v>
                </c:pt>
                <c:pt idx="103">
                  <c:v>0.63500000000000001</c:v>
                </c:pt>
                <c:pt idx="104">
                  <c:v>0.62709999999999999</c:v>
                </c:pt>
                <c:pt idx="105">
                  <c:v>0.63019999999999998</c:v>
                </c:pt>
                <c:pt idx="106">
                  <c:v>0.63529999999999998</c:v>
                </c:pt>
                <c:pt idx="107">
                  <c:v>0.63160000000000005</c:v>
                </c:pt>
                <c:pt idx="108">
                  <c:v>0.62319999999999998</c:v>
                </c:pt>
                <c:pt idx="109">
                  <c:v>0.63049999999999995</c:v>
                </c:pt>
                <c:pt idx="110">
                  <c:v>0.63019999999999998</c:v>
                </c:pt>
                <c:pt idx="111">
                  <c:v>0.62629999999999997</c:v>
                </c:pt>
                <c:pt idx="112">
                  <c:v>0.62270000000000003</c:v>
                </c:pt>
                <c:pt idx="113">
                  <c:v>0.62570000000000003</c:v>
                </c:pt>
                <c:pt idx="114">
                  <c:v>0.61850000000000005</c:v>
                </c:pt>
                <c:pt idx="115">
                  <c:v>0.62670000000000003</c:v>
                </c:pt>
                <c:pt idx="116">
                  <c:v>0.62619999999999998</c:v>
                </c:pt>
                <c:pt idx="117">
                  <c:v>0.62290000000000001</c:v>
                </c:pt>
                <c:pt idx="118">
                  <c:v>0.61799999999999999</c:v>
                </c:pt>
                <c:pt idx="119">
                  <c:v>0.62890000000000001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75-439D-9959-02CEA07BF041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Graph4_data_12!$I$7:$I$84</c:f>
              <c:numCache>
                <c:formatCode>#,##0</c:formatCode>
                <c:ptCount val="78"/>
                <c:pt idx="0">
                  <c:v>8695</c:v>
                </c:pt>
                <c:pt idx="1">
                  <c:v>8986</c:v>
                </c:pt>
                <c:pt idx="2">
                  <c:v>9276</c:v>
                </c:pt>
                <c:pt idx="3">
                  <c:v>9566</c:v>
                </c:pt>
                <c:pt idx="4">
                  <c:v>9857</c:v>
                </c:pt>
                <c:pt idx="5">
                  <c:v>10147</c:v>
                </c:pt>
                <c:pt idx="6">
                  <c:v>10444</c:v>
                </c:pt>
                <c:pt idx="7">
                  <c:v>10743</c:v>
                </c:pt>
                <c:pt idx="8">
                  <c:v>11044</c:v>
                </c:pt>
                <c:pt idx="9">
                  <c:v>11355</c:v>
                </c:pt>
                <c:pt idx="10">
                  <c:v>11668</c:v>
                </c:pt>
                <c:pt idx="11">
                  <c:v>11974</c:v>
                </c:pt>
                <c:pt idx="12">
                  <c:v>12282</c:v>
                </c:pt>
                <c:pt idx="13">
                  <c:v>12583</c:v>
                </c:pt>
                <c:pt idx="14">
                  <c:v>12883</c:v>
                </c:pt>
                <c:pt idx="15">
                  <c:v>13179</c:v>
                </c:pt>
                <c:pt idx="16">
                  <c:v>13477</c:v>
                </c:pt>
                <c:pt idx="17">
                  <c:v>13774</c:v>
                </c:pt>
                <c:pt idx="18">
                  <c:v>14076</c:v>
                </c:pt>
                <c:pt idx="19">
                  <c:v>14376</c:v>
                </c:pt>
                <c:pt idx="20">
                  <c:v>14677</c:v>
                </c:pt>
                <c:pt idx="21">
                  <c:v>14970</c:v>
                </c:pt>
                <c:pt idx="22">
                  <c:v>15261</c:v>
                </c:pt>
                <c:pt idx="23">
                  <c:v>15551</c:v>
                </c:pt>
                <c:pt idx="24">
                  <c:v>15841</c:v>
                </c:pt>
                <c:pt idx="25">
                  <c:v>16132</c:v>
                </c:pt>
                <c:pt idx="26">
                  <c:v>16428</c:v>
                </c:pt>
                <c:pt idx="27">
                  <c:v>16727</c:v>
                </c:pt>
                <c:pt idx="28">
                  <c:v>17021</c:v>
                </c:pt>
                <c:pt idx="29">
                  <c:v>17332</c:v>
                </c:pt>
                <c:pt idx="30">
                  <c:v>17638</c:v>
                </c:pt>
                <c:pt idx="31">
                  <c:v>17941</c:v>
                </c:pt>
                <c:pt idx="32">
                  <c:v>18241</c:v>
                </c:pt>
                <c:pt idx="33">
                  <c:v>18548</c:v>
                </c:pt>
                <c:pt idx="34">
                  <c:v>18859</c:v>
                </c:pt>
                <c:pt idx="35">
                  <c:v>19176</c:v>
                </c:pt>
                <c:pt idx="36">
                  <c:v>19493</c:v>
                </c:pt>
                <c:pt idx="37">
                  <c:v>19798</c:v>
                </c:pt>
                <c:pt idx="38">
                  <c:v>20091</c:v>
                </c:pt>
                <c:pt idx="39">
                  <c:v>20383</c:v>
                </c:pt>
                <c:pt idx="40">
                  <c:v>20674</c:v>
                </c:pt>
                <c:pt idx="41">
                  <c:v>20964</c:v>
                </c:pt>
                <c:pt idx="42">
                  <c:v>21254</c:v>
                </c:pt>
                <c:pt idx="43">
                  <c:v>21545</c:v>
                </c:pt>
                <c:pt idx="44">
                  <c:v>21835</c:v>
                </c:pt>
                <c:pt idx="45">
                  <c:v>22125</c:v>
                </c:pt>
                <c:pt idx="46">
                  <c:v>22415</c:v>
                </c:pt>
                <c:pt idx="47">
                  <c:v>22706</c:v>
                </c:pt>
                <c:pt idx="48">
                  <c:v>22996</c:v>
                </c:pt>
                <c:pt idx="49">
                  <c:v>23286</c:v>
                </c:pt>
                <c:pt idx="50">
                  <c:v>23577</c:v>
                </c:pt>
                <c:pt idx="51">
                  <c:v>23868</c:v>
                </c:pt>
                <c:pt idx="52">
                  <c:v>24173</c:v>
                </c:pt>
                <c:pt idx="53">
                  <c:v>24472</c:v>
                </c:pt>
                <c:pt idx="54">
                  <c:v>24777</c:v>
                </c:pt>
                <c:pt idx="55">
                  <c:v>25077</c:v>
                </c:pt>
                <c:pt idx="56">
                  <c:v>25381</c:v>
                </c:pt>
                <c:pt idx="57">
                  <c:v>25686</c:v>
                </c:pt>
                <c:pt idx="58">
                  <c:v>25985</c:v>
                </c:pt>
                <c:pt idx="59">
                  <c:v>26288</c:v>
                </c:pt>
                <c:pt idx="60">
                  <c:v>26589</c:v>
                </c:pt>
                <c:pt idx="61">
                  <c:v>26891</c:v>
                </c:pt>
                <c:pt idx="62">
                  <c:v>27196</c:v>
                </c:pt>
                <c:pt idx="63">
                  <c:v>27502</c:v>
                </c:pt>
                <c:pt idx="64">
                  <c:v>27804</c:v>
                </c:pt>
                <c:pt idx="65">
                  <c:v>28103</c:v>
                </c:pt>
                <c:pt idx="66">
                  <c:v>28407</c:v>
                </c:pt>
                <c:pt idx="67">
                  <c:v>28711</c:v>
                </c:pt>
                <c:pt idx="68">
                  <c:v>29011</c:v>
                </c:pt>
                <c:pt idx="69">
                  <c:v>29313</c:v>
                </c:pt>
                <c:pt idx="70">
                  <c:v>29616</c:v>
                </c:pt>
                <c:pt idx="71">
                  <c:v>29920</c:v>
                </c:pt>
                <c:pt idx="72">
                  <c:v>30222</c:v>
                </c:pt>
                <c:pt idx="73">
                  <c:v>30533</c:v>
                </c:pt>
                <c:pt idx="74">
                  <c:v>30840</c:v>
                </c:pt>
                <c:pt idx="75">
                  <c:v>31141</c:v>
                </c:pt>
                <c:pt idx="76">
                  <c:v>31439</c:v>
                </c:pt>
                <c:pt idx="77">
                  <c:v>31737</c:v>
                </c:pt>
              </c:numCache>
            </c:numRef>
          </c:xVal>
          <c:yVal>
            <c:numRef>
              <c:f>Graph4_data_12!$J$7:$J$84</c:f>
              <c:numCache>
                <c:formatCode>#\,##0.0000</c:formatCode>
                <c:ptCount val="78"/>
                <c:pt idx="0">
                  <c:v>3.9527999999999999</c:v>
                </c:pt>
                <c:pt idx="1">
                  <c:v>0.95550000000000002</c:v>
                </c:pt>
                <c:pt idx="2">
                  <c:v>0.87060000000000004</c:v>
                </c:pt>
                <c:pt idx="3">
                  <c:v>0.84670000000000001</c:v>
                </c:pt>
                <c:pt idx="4">
                  <c:v>0.82609999999999995</c:v>
                </c:pt>
                <c:pt idx="5">
                  <c:v>0.80459999999999998</c:v>
                </c:pt>
                <c:pt idx="6">
                  <c:v>0.79500000000000004</c:v>
                </c:pt>
                <c:pt idx="7">
                  <c:v>0.78120000000000001</c:v>
                </c:pt>
                <c:pt idx="8">
                  <c:v>0.76700000000000002</c:v>
                </c:pt>
                <c:pt idx="9">
                  <c:v>0.752</c:v>
                </c:pt>
                <c:pt idx="10">
                  <c:v>0.75039999999999996</c:v>
                </c:pt>
                <c:pt idx="11">
                  <c:v>0.73929999999999996</c:v>
                </c:pt>
                <c:pt idx="12">
                  <c:v>0.72940000000000005</c:v>
                </c:pt>
                <c:pt idx="13">
                  <c:v>0.72729999999999995</c:v>
                </c:pt>
                <c:pt idx="14">
                  <c:v>0.71740000000000004</c:v>
                </c:pt>
                <c:pt idx="15">
                  <c:v>0.71340000000000003</c:v>
                </c:pt>
                <c:pt idx="16">
                  <c:v>0.70640000000000003</c:v>
                </c:pt>
                <c:pt idx="17">
                  <c:v>0.70030000000000003</c:v>
                </c:pt>
                <c:pt idx="18">
                  <c:v>0.69740000000000002</c:v>
                </c:pt>
                <c:pt idx="19">
                  <c:v>0.68820000000000003</c:v>
                </c:pt>
                <c:pt idx="20">
                  <c:v>0.68300000000000005</c:v>
                </c:pt>
                <c:pt idx="21">
                  <c:v>0.68789999999999996</c:v>
                </c:pt>
                <c:pt idx="22">
                  <c:v>0.68899999999999995</c:v>
                </c:pt>
                <c:pt idx="23">
                  <c:v>0.67630000000000001</c:v>
                </c:pt>
                <c:pt idx="24">
                  <c:v>0.67569999999999997</c:v>
                </c:pt>
                <c:pt idx="25">
                  <c:v>0.67130000000000001</c:v>
                </c:pt>
                <c:pt idx="26">
                  <c:v>0.66620000000000001</c:v>
                </c:pt>
                <c:pt idx="27">
                  <c:v>0.6613</c:v>
                </c:pt>
                <c:pt idx="28">
                  <c:v>0.65980000000000005</c:v>
                </c:pt>
                <c:pt idx="29">
                  <c:v>0.65510000000000002</c:v>
                </c:pt>
                <c:pt idx="30">
                  <c:v>0.6542</c:v>
                </c:pt>
                <c:pt idx="31">
                  <c:v>0.65</c:v>
                </c:pt>
                <c:pt idx="32">
                  <c:v>0.65400000000000003</c:v>
                </c:pt>
                <c:pt idx="33">
                  <c:v>0.64129999999999998</c:v>
                </c:pt>
                <c:pt idx="34">
                  <c:v>0.64349999999999996</c:v>
                </c:pt>
                <c:pt idx="35">
                  <c:v>0.64490000000000003</c:v>
                </c:pt>
                <c:pt idx="36">
                  <c:v>0.6411</c:v>
                </c:pt>
                <c:pt idx="37">
                  <c:v>0.63980000000000004</c:v>
                </c:pt>
                <c:pt idx="38">
                  <c:v>0.63100000000000001</c:v>
                </c:pt>
                <c:pt idx="39">
                  <c:v>0.63119999999999998</c:v>
                </c:pt>
                <c:pt idx="40">
                  <c:v>0.62509999999999999</c:v>
                </c:pt>
                <c:pt idx="41">
                  <c:v>0.62739999999999996</c:v>
                </c:pt>
                <c:pt idx="42">
                  <c:v>0.62360000000000004</c:v>
                </c:pt>
                <c:pt idx="43">
                  <c:v>0.62660000000000005</c:v>
                </c:pt>
                <c:pt idx="44">
                  <c:v>0.62119999999999997</c:v>
                </c:pt>
                <c:pt idx="45">
                  <c:v>0.62239999999999995</c:v>
                </c:pt>
                <c:pt idx="46">
                  <c:v>0.61770000000000003</c:v>
                </c:pt>
                <c:pt idx="47">
                  <c:v>0.61329999999999996</c:v>
                </c:pt>
                <c:pt idx="48">
                  <c:v>0.6119</c:v>
                </c:pt>
                <c:pt idx="49">
                  <c:v>0.61799999999999999</c:v>
                </c:pt>
                <c:pt idx="50">
                  <c:v>0.61250000000000004</c:v>
                </c:pt>
                <c:pt idx="51">
                  <c:v>0.61680000000000001</c:v>
                </c:pt>
                <c:pt idx="52">
                  <c:v>0.61270000000000002</c:v>
                </c:pt>
                <c:pt idx="53">
                  <c:v>0.61199999999999999</c:v>
                </c:pt>
                <c:pt idx="54">
                  <c:v>0.60560000000000003</c:v>
                </c:pt>
                <c:pt idx="55">
                  <c:v>0.60570000000000002</c:v>
                </c:pt>
                <c:pt idx="56">
                  <c:v>0.60299999999999998</c:v>
                </c:pt>
                <c:pt idx="57">
                  <c:v>0.6069</c:v>
                </c:pt>
                <c:pt idx="58">
                  <c:v>0.60019999999999996</c:v>
                </c:pt>
                <c:pt idx="59">
                  <c:v>0.59840000000000004</c:v>
                </c:pt>
                <c:pt idx="60">
                  <c:v>0.60189999999999999</c:v>
                </c:pt>
                <c:pt idx="61">
                  <c:v>0.59550000000000003</c:v>
                </c:pt>
                <c:pt idx="62">
                  <c:v>0.59519999999999995</c:v>
                </c:pt>
                <c:pt idx="63">
                  <c:v>0.59940000000000004</c:v>
                </c:pt>
                <c:pt idx="64">
                  <c:v>0.59350000000000003</c:v>
                </c:pt>
                <c:pt idx="65">
                  <c:v>0.58860000000000001</c:v>
                </c:pt>
                <c:pt idx="66">
                  <c:v>0.59419999999999995</c:v>
                </c:pt>
                <c:pt idx="67">
                  <c:v>0.58979999999999999</c:v>
                </c:pt>
                <c:pt idx="68">
                  <c:v>0.59350000000000003</c:v>
                </c:pt>
                <c:pt idx="69">
                  <c:v>0.59040000000000004</c:v>
                </c:pt>
                <c:pt idx="70">
                  <c:v>0.58960000000000001</c:v>
                </c:pt>
                <c:pt idx="71">
                  <c:v>0.5867</c:v>
                </c:pt>
                <c:pt idx="72">
                  <c:v>0.58520000000000005</c:v>
                </c:pt>
                <c:pt idx="73">
                  <c:v>0.59119999999999995</c:v>
                </c:pt>
                <c:pt idx="74">
                  <c:v>0.58620000000000005</c:v>
                </c:pt>
                <c:pt idx="75">
                  <c:v>0.58130000000000004</c:v>
                </c:pt>
                <c:pt idx="76">
                  <c:v>0.58560000000000001</c:v>
                </c:pt>
                <c:pt idx="77">
                  <c:v>0.57969999999999999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75-439D-9959-02CEA07BF041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Graph4_data_12!$L$7:$L$107</c:f>
              <c:numCache>
                <c:formatCode>#,##0</c:formatCode>
                <c:ptCount val="101"/>
                <c:pt idx="0">
                  <c:v>18276</c:v>
                </c:pt>
                <c:pt idx="1">
                  <c:v>18566</c:v>
                </c:pt>
                <c:pt idx="2">
                  <c:v>18856</c:v>
                </c:pt>
                <c:pt idx="3">
                  <c:v>19145</c:v>
                </c:pt>
                <c:pt idx="4">
                  <c:v>19435</c:v>
                </c:pt>
                <c:pt idx="5">
                  <c:v>19725</c:v>
                </c:pt>
                <c:pt idx="6">
                  <c:v>20014</c:v>
                </c:pt>
                <c:pt idx="7">
                  <c:v>20304</c:v>
                </c:pt>
                <c:pt idx="8">
                  <c:v>20594</c:v>
                </c:pt>
                <c:pt idx="9">
                  <c:v>20883</c:v>
                </c:pt>
                <c:pt idx="10">
                  <c:v>21173</c:v>
                </c:pt>
                <c:pt idx="11">
                  <c:v>21463</c:v>
                </c:pt>
                <c:pt idx="12">
                  <c:v>21753</c:v>
                </c:pt>
                <c:pt idx="13">
                  <c:v>22042</c:v>
                </c:pt>
                <c:pt idx="14">
                  <c:v>22332</c:v>
                </c:pt>
                <c:pt idx="15">
                  <c:v>22622</c:v>
                </c:pt>
                <c:pt idx="16">
                  <c:v>22912</c:v>
                </c:pt>
                <c:pt idx="17">
                  <c:v>23201</c:v>
                </c:pt>
                <c:pt idx="18">
                  <c:v>23491</c:v>
                </c:pt>
                <c:pt idx="19">
                  <c:v>23781</c:v>
                </c:pt>
                <c:pt idx="20">
                  <c:v>24070</c:v>
                </c:pt>
                <c:pt idx="21">
                  <c:v>24360</c:v>
                </c:pt>
                <c:pt idx="22">
                  <c:v>24650</c:v>
                </c:pt>
                <c:pt idx="23">
                  <c:v>24940</c:v>
                </c:pt>
                <c:pt idx="24">
                  <c:v>25229</c:v>
                </c:pt>
                <c:pt idx="25">
                  <c:v>25519</c:v>
                </c:pt>
                <c:pt idx="26">
                  <c:v>25809</c:v>
                </c:pt>
                <c:pt idx="27">
                  <c:v>26099</c:v>
                </c:pt>
                <c:pt idx="28">
                  <c:v>26389</c:v>
                </c:pt>
                <c:pt idx="29">
                  <c:v>26686</c:v>
                </c:pt>
                <c:pt idx="30">
                  <c:v>26988</c:v>
                </c:pt>
                <c:pt idx="31">
                  <c:v>27289</c:v>
                </c:pt>
                <c:pt idx="32">
                  <c:v>27589</c:v>
                </c:pt>
                <c:pt idx="33">
                  <c:v>27883</c:v>
                </c:pt>
                <c:pt idx="34">
                  <c:v>28182</c:v>
                </c:pt>
                <c:pt idx="35">
                  <c:v>28482</c:v>
                </c:pt>
                <c:pt idx="36">
                  <c:v>28775</c:v>
                </c:pt>
                <c:pt idx="37">
                  <c:v>29067</c:v>
                </c:pt>
                <c:pt idx="38">
                  <c:v>29357</c:v>
                </c:pt>
                <c:pt idx="39">
                  <c:v>29647</c:v>
                </c:pt>
                <c:pt idx="40">
                  <c:v>29937</c:v>
                </c:pt>
                <c:pt idx="41">
                  <c:v>30226</c:v>
                </c:pt>
                <c:pt idx="42">
                  <c:v>30516</c:v>
                </c:pt>
                <c:pt idx="43">
                  <c:v>30806</c:v>
                </c:pt>
                <c:pt idx="44">
                  <c:v>31096</c:v>
                </c:pt>
                <c:pt idx="45">
                  <c:v>31386</c:v>
                </c:pt>
                <c:pt idx="46">
                  <c:v>31681</c:v>
                </c:pt>
                <c:pt idx="47">
                  <c:v>31981</c:v>
                </c:pt>
                <c:pt idx="48">
                  <c:v>32283</c:v>
                </c:pt>
                <c:pt idx="49">
                  <c:v>32589</c:v>
                </c:pt>
                <c:pt idx="50">
                  <c:v>32886</c:v>
                </c:pt>
                <c:pt idx="51">
                  <c:v>33183</c:v>
                </c:pt>
                <c:pt idx="52">
                  <c:v>33480</c:v>
                </c:pt>
                <c:pt idx="53">
                  <c:v>33785</c:v>
                </c:pt>
                <c:pt idx="54">
                  <c:v>34082</c:v>
                </c:pt>
                <c:pt idx="55">
                  <c:v>34374</c:v>
                </c:pt>
                <c:pt idx="56">
                  <c:v>34664</c:v>
                </c:pt>
                <c:pt idx="57">
                  <c:v>34954</c:v>
                </c:pt>
                <c:pt idx="58">
                  <c:v>35244</c:v>
                </c:pt>
                <c:pt idx="59">
                  <c:v>35534</c:v>
                </c:pt>
                <c:pt idx="60">
                  <c:v>35823</c:v>
                </c:pt>
                <c:pt idx="61">
                  <c:v>36113</c:v>
                </c:pt>
                <c:pt idx="62">
                  <c:v>36403</c:v>
                </c:pt>
                <c:pt idx="63">
                  <c:v>36693</c:v>
                </c:pt>
                <c:pt idx="64">
                  <c:v>36982</c:v>
                </c:pt>
                <c:pt idx="65">
                  <c:v>37272</c:v>
                </c:pt>
                <c:pt idx="66">
                  <c:v>37562</c:v>
                </c:pt>
                <c:pt idx="67">
                  <c:v>37852</c:v>
                </c:pt>
                <c:pt idx="68">
                  <c:v>38141</c:v>
                </c:pt>
                <c:pt idx="69">
                  <c:v>38431</c:v>
                </c:pt>
                <c:pt idx="70">
                  <c:v>38721</c:v>
                </c:pt>
                <c:pt idx="71">
                  <c:v>39010</c:v>
                </c:pt>
                <c:pt idx="72">
                  <c:v>39300</c:v>
                </c:pt>
                <c:pt idx="73">
                  <c:v>39590</c:v>
                </c:pt>
                <c:pt idx="74">
                  <c:v>39880</c:v>
                </c:pt>
                <c:pt idx="75">
                  <c:v>40169</c:v>
                </c:pt>
                <c:pt idx="76">
                  <c:v>40470</c:v>
                </c:pt>
                <c:pt idx="77">
                  <c:v>40777</c:v>
                </c:pt>
                <c:pt idx="78">
                  <c:v>41076</c:v>
                </c:pt>
                <c:pt idx="79">
                  <c:v>41375</c:v>
                </c:pt>
                <c:pt idx="80">
                  <c:v>41677</c:v>
                </c:pt>
                <c:pt idx="81">
                  <c:v>41979</c:v>
                </c:pt>
                <c:pt idx="82">
                  <c:v>42286</c:v>
                </c:pt>
                <c:pt idx="83">
                  <c:v>42593</c:v>
                </c:pt>
                <c:pt idx="84">
                  <c:v>42900</c:v>
                </c:pt>
                <c:pt idx="85">
                  <c:v>43196</c:v>
                </c:pt>
                <c:pt idx="86">
                  <c:v>43489</c:v>
                </c:pt>
                <c:pt idx="87">
                  <c:v>43802</c:v>
                </c:pt>
                <c:pt idx="88">
                  <c:v>44107</c:v>
                </c:pt>
                <c:pt idx="89">
                  <c:v>44407</c:v>
                </c:pt>
                <c:pt idx="90">
                  <c:v>44704</c:v>
                </c:pt>
                <c:pt idx="91">
                  <c:v>45011</c:v>
                </c:pt>
                <c:pt idx="92">
                  <c:v>45315</c:v>
                </c:pt>
                <c:pt idx="93">
                  <c:v>45624</c:v>
                </c:pt>
                <c:pt idx="94">
                  <c:v>45936</c:v>
                </c:pt>
                <c:pt idx="95">
                  <c:v>46241</c:v>
                </c:pt>
                <c:pt idx="96">
                  <c:v>46547</c:v>
                </c:pt>
                <c:pt idx="97">
                  <c:v>46850</c:v>
                </c:pt>
                <c:pt idx="98">
                  <c:v>47161</c:v>
                </c:pt>
                <c:pt idx="99">
                  <c:v>47466</c:v>
                </c:pt>
                <c:pt idx="100">
                  <c:v>47770</c:v>
                </c:pt>
              </c:numCache>
            </c:numRef>
          </c:xVal>
          <c:yVal>
            <c:numRef>
              <c:f>Graph4_data_12!$M$7:$M$107</c:f>
              <c:numCache>
                <c:formatCode>#\,##0.0000</c:formatCode>
                <c:ptCount val="101"/>
                <c:pt idx="0">
                  <c:v>3.8201000000000001</c:v>
                </c:pt>
                <c:pt idx="1">
                  <c:v>1.0042</c:v>
                </c:pt>
                <c:pt idx="2">
                  <c:v>0.90620000000000001</c:v>
                </c:pt>
                <c:pt idx="3">
                  <c:v>0.88029999999999997</c:v>
                </c:pt>
                <c:pt idx="4">
                  <c:v>0.86040000000000005</c:v>
                </c:pt>
                <c:pt idx="5">
                  <c:v>0.84209999999999996</c:v>
                </c:pt>
                <c:pt idx="6">
                  <c:v>0.83530000000000004</c:v>
                </c:pt>
                <c:pt idx="7">
                  <c:v>0.81799999999999995</c:v>
                </c:pt>
                <c:pt idx="8">
                  <c:v>0.81100000000000005</c:v>
                </c:pt>
                <c:pt idx="9">
                  <c:v>0.79869999999999997</c:v>
                </c:pt>
                <c:pt idx="10">
                  <c:v>0.79549999999999998</c:v>
                </c:pt>
                <c:pt idx="11">
                  <c:v>0.78649999999999998</c:v>
                </c:pt>
                <c:pt idx="12">
                  <c:v>0.77349999999999997</c:v>
                </c:pt>
                <c:pt idx="13">
                  <c:v>0.76419999999999999</c:v>
                </c:pt>
                <c:pt idx="14">
                  <c:v>0.76939999999999997</c:v>
                </c:pt>
                <c:pt idx="15">
                  <c:v>0.76959999999999995</c:v>
                </c:pt>
                <c:pt idx="16">
                  <c:v>0.75529999999999997</c:v>
                </c:pt>
                <c:pt idx="17">
                  <c:v>0.75370000000000004</c:v>
                </c:pt>
                <c:pt idx="18">
                  <c:v>0.75149999999999995</c:v>
                </c:pt>
                <c:pt idx="19">
                  <c:v>0.74439999999999995</c:v>
                </c:pt>
                <c:pt idx="20">
                  <c:v>0.73850000000000005</c:v>
                </c:pt>
                <c:pt idx="21">
                  <c:v>0.73770000000000002</c:v>
                </c:pt>
                <c:pt idx="22">
                  <c:v>0.73409999999999997</c:v>
                </c:pt>
                <c:pt idx="23">
                  <c:v>0.7268</c:v>
                </c:pt>
                <c:pt idx="24">
                  <c:v>0.72460000000000002</c:v>
                </c:pt>
                <c:pt idx="25">
                  <c:v>0.72619999999999996</c:v>
                </c:pt>
                <c:pt idx="26">
                  <c:v>0.72219999999999995</c:v>
                </c:pt>
                <c:pt idx="27">
                  <c:v>0.71970000000000001</c:v>
                </c:pt>
                <c:pt idx="28">
                  <c:v>0.71899999999999997</c:v>
                </c:pt>
                <c:pt idx="29">
                  <c:v>0.7117</c:v>
                </c:pt>
                <c:pt idx="30">
                  <c:v>0.71199999999999997</c:v>
                </c:pt>
                <c:pt idx="31">
                  <c:v>0.7056</c:v>
                </c:pt>
                <c:pt idx="32">
                  <c:v>0.70589999999999997</c:v>
                </c:pt>
                <c:pt idx="33">
                  <c:v>0.70179999999999998</c:v>
                </c:pt>
                <c:pt idx="34">
                  <c:v>0.70030000000000003</c:v>
                </c:pt>
                <c:pt idx="35">
                  <c:v>0.69630000000000003</c:v>
                </c:pt>
                <c:pt idx="36">
                  <c:v>0.69950000000000001</c:v>
                </c:pt>
                <c:pt idx="37">
                  <c:v>0.6976</c:v>
                </c:pt>
                <c:pt idx="38">
                  <c:v>0.69510000000000005</c:v>
                </c:pt>
                <c:pt idx="39">
                  <c:v>0.69079999999999997</c:v>
                </c:pt>
                <c:pt idx="40">
                  <c:v>0.68940000000000001</c:v>
                </c:pt>
                <c:pt idx="41">
                  <c:v>0.68430000000000002</c:v>
                </c:pt>
                <c:pt idx="42">
                  <c:v>0.68859999999999999</c:v>
                </c:pt>
                <c:pt idx="43">
                  <c:v>0.68420000000000003</c:v>
                </c:pt>
                <c:pt idx="44">
                  <c:v>0.69130000000000003</c:v>
                </c:pt>
                <c:pt idx="45">
                  <c:v>0.68279999999999996</c:v>
                </c:pt>
                <c:pt idx="46">
                  <c:v>0.68520000000000003</c:v>
                </c:pt>
                <c:pt idx="47">
                  <c:v>0.6754</c:v>
                </c:pt>
                <c:pt idx="48">
                  <c:v>0.67689999999999995</c:v>
                </c:pt>
                <c:pt idx="49">
                  <c:v>0.67369999999999997</c:v>
                </c:pt>
                <c:pt idx="50">
                  <c:v>0.68149999999999999</c:v>
                </c:pt>
                <c:pt idx="51">
                  <c:v>0.67100000000000004</c:v>
                </c:pt>
                <c:pt idx="52">
                  <c:v>0.66959999999999997</c:v>
                </c:pt>
                <c:pt idx="53">
                  <c:v>0.67230000000000001</c:v>
                </c:pt>
                <c:pt idx="54">
                  <c:v>0.66759999999999997</c:v>
                </c:pt>
                <c:pt idx="55">
                  <c:v>0.66439999999999999</c:v>
                </c:pt>
                <c:pt idx="56">
                  <c:v>0.67449999999999999</c:v>
                </c:pt>
                <c:pt idx="57">
                  <c:v>0.66749999999999998</c:v>
                </c:pt>
                <c:pt idx="58">
                  <c:v>0.66020000000000001</c:v>
                </c:pt>
                <c:pt idx="59">
                  <c:v>0.66369999999999996</c:v>
                </c:pt>
                <c:pt idx="60">
                  <c:v>0.65869999999999995</c:v>
                </c:pt>
                <c:pt idx="61">
                  <c:v>0.66349999999999998</c:v>
                </c:pt>
                <c:pt idx="62">
                  <c:v>0.66169999999999995</c:v>
                </c:pt>
                <c:pt idx="63">
                  <c:v>0.65939999999999999</c:v>
                </c:pt>
                <c:pt idx="64">
                  <c:v>0.6552</c:v>
                </c:pt>
                <c:pt idx="65">
                  <c:v>0.65839999999999999</c:v>
                </c:pt>
                <c:pt idx="66">
                  <c:v>0.66600000000000004</c:v>
                </c:pt>
                <c:pt idx="67">
                  <c:v>0.65769999999999995</c:v>
                </c:pt>
                <c:pt idx="68">
                  <c:v>0.65549999999999997</c:v>
                </c:pt>
                <c:pt idx="69">
                  <c:v>0.6573</c:v>
                </c:pt>
                <c:pt idx="70">
                  <c:v>0.6512</c:v>
                </c:pt>
                <c:pt idx="71">
                  <c:v>0.65110000000000001</c:v>
                </c:pt>
                <c:pt idx="72">
                  <c:v>0.64859999999999995</c:v>
                </c:pt>
                <c:pt idx="73">
                  <c:v>0.65080000000000005</c:v>
                </c:pt>
                <c:pt idx="74">
                  <c:v>0.65139999999999998</c:v>
                </c:pt>
                <c:pt idx="75">
                  <c:v>0.65200000000000002</c:v>
                </c:pt>
                <c:pt idx="76">
                  <c:v>0.6492</c:v>
                </c:pt>
                <c:pt idx="77">
                  <c:v>0.6452</c:v>
                </c:pt>
                <c:pt idx="78">
                  <c:v>0.64749999999999996</c:v>
                </c:pt>
                <c:pt idx="79">
                  <c:v>0.64270000000000005</c:v>
                </c:pt>
                <c:pt idx="80">
                  <c:v>0.6431</c:v>
                </c:pt>
                <c:pt idx="81">
                  <c:v>0.64680000000000004</c:v>
                </c:pt>
                <c:pt idx="82">
                  <c:v>0.64159999999999995</c:v>
                </c:pt>
                <c:pt idx="83">
                  <c:v>0.64459999999999995</c:v>
                </c:pt>
                <c:pt idx="84">
                  <c:v>0.64710000000000001</c:v>
                </c:pt>
                <c:pt idx="85">
                  <c:v>0.64419999999999999</c:v>
                </c:pt>
                <c:pt idx="86">
                  <c:v>0.64090000000000003</c:v>
                </c:pt>
                <c:pt idx="87">
                  <c:v>0.63970000000000005</c:v>
                </c:pt>
                <c:pt idx="88">
                  <c:v>0.63480000000000003</c:v>
                </c:pt>
                <c:pt idx="89">
                  <c:v>0.64090000000000003</c:v>
                </c:pt>
                <c:pt idx="90">
                  <c:v>0.6431</c:v>
                </c:pt>
                <c:pt idx="91">
                  <c:v>0.64170000000000005</c:v>
                </c:pt>
                <c:pt idx="92">
                  <c:v>0.63649999999999995</c:v>
                </c:pt>
                <c:pt idx="93">
                  <c:v>0.64149999999999996</c:v>
                </c:pt>
                <c:pt idx="94">
                  <c:v>0.64039999999999997</c:v>
                </c:pt>
                <c:pt idx="95">
                  <c:v>0.63480000000000003</c:v>
                </c:pt>
                <c:pt idx="96">
                  <c:v>0.6391</c:v>
                </c:pt>
                <c:pt idx="97">
                  <c:v>0.62929999999999997</c:v>
                </c:pt>
                <c:pt idx="98">
                  <c:v>0.63480000000000003</c:v>
                </c:pt>
                <c:pt idx="99">
                  <c:v>0.63670000000000004</c:v>
                </c:pt>
                <c:pt idx="100">
                  <c:v>0.63790000000000002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75-439D-9959-02CEA07BF041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Graph4_data_12!$O$7:$O$79</c:f>
              <c:numCache>
                <c:formatCode>#,##0</c:formatCode>
                <c:ptCount val="73"/>
                <c:pt idx="0">
                  <c:v>19659</c:v>
                </c:pt>
                <c:pt idx="1">
                  <c:v>19950</c:v>
                </c:pt>
                <c:pt idx="2">
                  <c:v>20240</c:v>
                </c:pt>
                <c:pt idx="3">
                  <c:v>20535</c:v>
                </c:pt>
                <c:pt idx="4">
                  <c:v>20836</c:v>
                </c:pt>
                <c:pt idx="5">
                  <c:v>21145</c:v>
                </c:pt>
                <c:pt idx="6">
                  <c:v>21446</c:v>
                </c:pt>
                <c:pt idx="7">
                  <c:v>21763</c:v>
                </c:pt>
                <c:pt idx="8">
                  <c:v>22088</c:v>
                </c:pt>
                <c:pt idx="9">
                  <c:v>22412</c:v>
                </c:pt>
                <c:pt idx="10">
                  <c:v>22734</c:v>
                </c:pt>
                <c:pt idx="11">
                  <c:v>23047</c:v>
                </c:pt>
                <c:pt idx="12">
                  <c:v>23349</c:v>
                </c:pt>
                <c:pt idx="13">
                  <c:v>23647</c:v>
                </c:pt>
                <c:pt idx="14">
                  <c:v>23941</c:v>
                </c:pt>
                <c:pt idx="15">
                  <c:v>24237</c:v>
                </c:pt>
                <c:pt idx="16">
                  <c:v>24537</c:v>
                </c:pt>
                <c:pt idx="17">
                  <c:v>24836</c:v>
                </c:pt>
                <c:pt idx="18">
                  <c:v>25129</c:v>
                </c:pt>
                <c:pt idx="19">
                  <c:v>25425</c:v>
                </c:pt>
                <c:pt idx="20">
                  <c:v>25722</c:v>
                </c:pt>
                <c:pt idx="21">
                  <c:v>26015</c:v>
                </c:pt>
                <c:pt idx="22">
                  <c:v>26316</c:v>
                </c:pt>
                <c:pt idx="23">
                  <c:v>26632</c:v>
                </c:pt>
                <c:pt idx="24">
                  <c:v>26945</c:v>
                </c:pt>
                <c:pt idx="25">
                  <c:v>27244</c:v>
                </c:pt>
                <c:pt idx="26">
                  <c:v>27541</c:v>
                </c:pt>
                <c:pt idx="27">
                  <c:v>27841</c:v>
                </c:pt>
                <c:pt idx="28">
                  <c:v>28150</c:v>
                </c:pt>
                <c:pt idx="29">
                  <c:v>28450</c:v>
                </c:pt>
                <c:pt idx="30">
                  <c:v>28743</c:v>
                </c:pt>
                <c:pt idx="31">
                  <c:v>29034</c:v>
                </c:pt>
                <c:pt idx="32">
                  <c:v>29324</c:v>
                </c:pt>
                <c:pt idx="33">
                  <c:v>29614</c:v>
                </c:pt>
                <c:pt idx="34">
                  <c:v>29905</c:v>
                </c:pt>
                <c:pt idx="35">
                  <c:v>30195</c:v>
                </c:pt>
                <c:pt idx="36">
                  <c:v>30485</c:v>
                </c:pt>
                <c:pt idx="37">
                  <c:v>30775</c:v>
                </c:pt>
                <c:pt idx="38">
                  <c:v>31066</c:v>
                </c:pt>
                <c:pt idx="39">
                  <c:v>31356</c:v>
                </c:pt>
                <c:pt idx="40">
                  <c:v>31646</c:v>
                </c:pt>
                <c:pt idx="41">
                  <c:v>31936</c:v>
                </c:pt>
                <c:pt idx="42">
                  <c:v>32227</c:v>
                </c:pt>
                <c:pt idx="43">
                  <c:v>32517</c:v>
                </c:pt>
                <c:pt idx="44">
                  <c:v>32807</c:v>
                </c:pt>
                <c:pt idx="45">
                  <c:v>33097</c:v>
                </c:pt>
                <c:pt idx="46">
                  <c:v>33388</c:v>
                </c:pt>
                <c:pt idx="47">
                  <c:v>33679</c:v>
                </c:pt>
                <c:pt idx="48">
                  <c:v>33985</c:v>
                </c:pt>
                <c:pt idx="49">
                  <c:v>34286</c:v>
                </c:pt>
                <c:pt idx="50">
                  <c:v>34602</c:v>
                </c:pt>
                <c:pt idx="51">
                  <c:v>34906</c:v>
                </c:pt>
                <c:pt idx="52">
                  <c:v>35207</c:v>
                </c:pt>
                <c:pt idx="53">
                  <c:v>35512</c:v>
                </c:pt>
                <c:pt idx="54">
                  <c:v>35805</c:v>
                </c:pt>
                <c:pt idx="55">
                  <c:v>36097</c:v>
                </c:pt>
                <c:pt idx="56">
                  <c:v>36388</c:v>
                </c:pt>
                <c:pt idx="57">
                  <c:v>36690</c:v>
                </c:pt>
                <c:pt idx="58">
                  <c:v>36991</c:v>
                </c:pt>
                <c:pt idx="59">
                  <c:v>37290</c:v>
                </c:pt>
                <c:pt idx="60">
                  <c:v>37607</c:v>
                </c:pt>
                <c:pt idx="61">
                  <c:v>37917</c:v>
                </c:pt>
                <c:pt idx="62">
                  <c:v>38221</c:v>
                </c:pt>
                <c:pt idx="63">
                  <c:v>38522</c:v>
                </c:pt>
                <c:pt idx="64">
                  <c:v>38825</c:v>
                </c:pt>
                <c:pt idx="65">
                  <c:v>39119</c:v>
                </c:pt>
                <c:pt idx="66">
                  <c:v>39420</c:v>
                </c:pt>
                <c:pt idx="67">
                  <c:v>39716</c:v>
                </c:pt>
                <c:pt idx="68">
                  <c:v>40011</c:v>
                </c:pt>
                <c:pt idx="69">
                  <c:v>40306</c:v>
                </c:pt>
                <c:pt idx="70">
                  <c:v>40601</c:v>
                </c:pt>
                <c:pt idx="71">
                  <c:v>40898</c:v>
                </c:pt>
                <c:pt idx="72">
                  <c:v>41197</c:v>
                </c:pt>
              </c:numCache>
            </c:numRef>
          </c:xVal>
          <c:yVal>
            <c:numRef>
              <c:f>Graph4_data_12!$P$7:$P$79</c:f>
              <c:numCache>
                <c:formatCode>#\,##0.0000</c:formatCode>
                <c:ptCount val="73"/>
                <c:pt idx="0">
                  <c:v>3.8306</c:v>
                </c:pt>
                <c:pt idx="1">
                  <c:v>0.94630000000000003</c:v>
                </c:pt>
                <c:pt idx="2">
                  <c:v>0.84540000000000004</c:v>
                </c:pt>
                <c:pt idx="3">
                  <c:v>0.81330000000000002</c:v>
                </c:pt>
                <c:pt idx="4">
                  <c:v>0.79649999999999999</c:v>
                </c:pt>
                <c:pt idx="5">
                  <c:v>0.77910000000000001</c:v>
                </c:pt>
                <c:pt idx="6">
                  <c:v>0.76480000000000004</c:v>
                </c:pt>
                <c:pt idx="7">
                  <c:v>0.75580000000000003</c:v>
                </c:pt>
                <c:pt idx="8">
                  <c:v>0.74150000000000005</c:v>
                </c:pt>
                <c:pt idx="9">
                  <c:v>0.73480000000000001</c:v>
                </c:pt>
                <c:pt idx="10">
                  <c:v>0.72570000000000001</c:v>
                </c:pt>
                <c:pt idx="11">
                  <c:v>0.71850000000000003</c:v>
                </c:pt>
                <c:pt idx="12">
                  <c:v>0.7117</c:v>
                </c:pt>
                <c:pt idx="13">
                  <c:v>0.69989999999999997</c:v>
                </c:pt>
                <c:pt idx="14">
                  <c:v>0.69510000000000005</c:v>
                </c:pt>
                <c:pt idx="15">
                  <c:v>0.69769999999999999</c:v>
                </c:pt>
                <c:pt idx="16">
                  <c:v>0.69650000000000001</c:v>
                </c:pt>
                <c:pt idx="17">
                  <c:v>0.68330000000000002</c:v>
                </c:pt>
                <c:pt idx="18">
                  <c:v>0.67949999999999999</c:v>
                </c:pt>
                <c:pt idx="19">
                  <c:v>0.67600000000000005</c:v>
                </c:pt>
                <c:pt idx="20">
                  <c:v>0.67120000000000002</c:v>
                </c:pt>
                <c:pt idx="21">
                  <c:v>0.66739999999999999</c:v>
                </c:pt>
                <c:pt idx="22">
                  <c:v>0.66569999999999996</c:v>
                </c:pt>
                <c:pt idx="23">
                  <c:v>0.65920000000000001</c:v>
                </c:pt>
                <c:pt idx="24">
                  <c:v>0.65900000000000003</c:v>
                </c:pt>
                <c:pt idx="25">
                  <c:v>0.65649999999999997</c:v>
                </c:pt>
                <c:pt idx="26">
                  <c:v>0.65890000000000004</c:v>
                </c:pt>
                <c:pt idx="27">
                  <c:v>0.64400000000000002</c:v>
                </c:pt>
                <c:pt idx="28">
                  <c:v>0.64859999999999995</c:v>
                </c:pt>
                <c:pt idx="29">
                  <c:v>0.64790000000000003</c:v>
                </c:pt>
                <c:pt idx="30">
                  <c:v>0.64390000000000003</c:v>
                </c:pt>
                <c:pt idx="31">
                  <c:v>0.64180000000000004</c:v>
                </c:pt>
                <c:pt idx="32">
                  <c:v>0.6351</c:v>
                </c:pt>
                <c:pt idx="33">
                  <c:v>0.63470000000000004</c:v>
                </c:pt>
                <c:pt idx="34">
                  <c:v>0.62980000000000003</c:v>
                </c:pt>
                <c:pt idx="35">
                  <c:v>0.62960000000000005</c:v>
                </c:pt>
                <c:pt idx="36">
                  <c:v>0.626</c:v>
                </c:pt>
                <c:pt idx="37">
                  <c:v>0.62860000000000005</c:v>
                </c:pt>
                <c:pt idx="38">
                  <c:v>0.62250000000000005</c:v>
                </c:pt>
                <c:pt idx="39">
                  <c:v>0.62319999999999998</c:v>
                </c:pt>
                <c:pt idx="40">
                  <c:v>0.61750000000000005</c:v>
                </c:pt>
                <c:pt idx="41">
                  <c:v>0.61509999999999998</c:v>
                </c:pt>
                <c:pt idx="42">
                  <c:v>0.61470000000000002</c:v>
                </c:pt>
                <c:pt idx="43">
                  <c:v>0.61870000000000003</c:v>
                </c:pt>
                <c:pt idx="44">
                  <c:v>0.61529999999999996</c:v>
                </c:pt>
                <c:pt idx="45">
                  <c:v>0.61829999999999996</c:v>
                </c:pt>
                <c:pt idx="46">
                  <c:v>0.61409999999999998</c:v>
                </c:pt>
                <c:pt idx="47">
                  <c:v>0.61539999999999995</c:v>
                </c:pt>
                <c:pt idx="48">
                  <c:v>0.60629999999999995</c:v>
                </c:pt>
                <c:pt idx="49">
                  <c:v>0.60589999999999999</c:v>
                </c:pt>
                <c:pt idx="50">
                  <c:v>0.60540000000000005</c:v>
                </c:pt>
                <c:pt idx="51">
                  <c:v>0.60960000000000003</c:v>
                </c:pt>
                <c:pt idx="52">
                  <c:v>0.60160000000000002</c:v>
                </c:pt>
                <c:pt idx="53">
                  <c:v>0.5998</c:v>
                </c:pt>
                <c:pt idx="54">
                  <c:v>0.6028</c:v>
                </c:pt>
                <c:pt idx="55">
                  <c:v>0.59850000000000003</c:v>
                </c:pt>
                <c:pt idx="56">
                  <c:v>0.59470000000000001</c:v>
                </c:pt>
                <c:pt idx="57">
                  <c:v>0.6018</c:v>
                </c:pt>
                <c:pt idx="58">
                  <c:v>0.59589999999999999</c:v>
                </c:pt>
                <c:pt idx="59">
                  <c:v>0.59030000000000005</c:v>
                </c:pt>
                <c:pt idx="60">
                  <c:v>0.59570000000000001</c:v>
                </c:pt>
                <c:pt idx="61">
                  <c:v>0.58799999999999997</c:v>
                </c:pt>
                <c:pt idx="62">
                  <c:v>0.59570000000000001</c:v>
                </c:pt>
                <c:pt idx="63">
                  <c:v>0.59370000000000001</c:v>
                </c:pt>
                <c:pt idx="64">
                  <c:v>0.59079999999999999</c:v>
                </c:pt>
                <c:pt idx="65">
                  <c:v>0.58879999999999999</c:v>
                </c:pt>
                <c:pt idx="66">
                  <c:v>0.58660000000000001</c:v>
                </c:pt>
                <c:pt idx="67">
                  <c:v>0.59309999999999996</c:v>
                </c:pt>
                <c:pt idx="68">
                  <c:v>0.58919999999999995</c:v>
                </c:pt>
                <c:pt idx="69">
                  <c:v>0.58520000000000005</c:v>
                </c:pt>
                <c:pt idx="70">
                  <c:v>0.58689999999999998</c:v>
                </c:pt>
                <c:pt idx="71">
                  <c:v>0.58130000000000004</c:v>
                </c:pt>
                <c:pt idx="72">
                  <c:v>0.58079999999999998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75-439D-9959-02CEA07BF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4 train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Graph4_data_12!$C$10:$C$150</c:f>
              <c:numCache>
                <c:formatCode>#,##0</c:formatCode>
                <c:ptCount val="141"/>
                <c:pt idx="0">
                  <c:v>880</c:v>
                </c:pt>
                <c:pt idx="1">
                  <c:v>1170</c:v>
                </c:pt>
                <c:pt idx="2">
                  <c:v>1460</c:v>
                </c:pt>
                <c:pt idx="3">
                  <c:v>1750</c:v>
                </c:pt>
                <c:pt idx="4">
                  <c:v>2040</c:v>
                </c:pt>
                <c:pt idx="5">
                  <c:v>2331</c:v>
                </c:pt>
                <c:pt idx="6">
                  <c:v>2621</c:v>
                </c:pt>
                <c:pt idx="7">
                  <c:v>2911</c:v>
                </c:pt>
                <c:pt idx="8">
                  <c:v>3201</c:v>
                </c:pt>
                <c:pt idx="9">
                  <c:v>3491</c:v>
                </c:pt>
                <c:pt idx="10">
                  <c:v>3781</c:v>
                </c:pt>
                <c:pt idx="11">
                  <c:v>4071</c:v>
                </c:pt>
                <c:pt idx="12">
                  <c:v>4361</c:v>
                </c:pt>
                <c:pt idx="13">
                  <c:v>4651</c:v>
                </c:pt>
                <c:pt idx="14">
                  <c:v>4941</c:v>
                </c:pt>
                <c:pt idx="15">
                  <c:v>5231</c:v>
                </c:pt>
                <c:pt idx="16">
                  <c:v>5521</c:v>
                </c:pt>
                <c:pt idx="17">
                  <c:v>5812</c:v>
                </c:pt>
                <c:pt idx="18">
                  <c:v>6102</c:v>
                </c:pt>
                <c:pt idx="19">
                  <c:v>6392</c:v>
                </c:pt>
                <c:pt idx="20">
                  <c:v>6682</c:v>
                </c:pt>
                <c:pt idx="21">
                  <c:v>6972</c:v>
                </c:pt>
                <c:pt idx="22">
                  <c:v>7262</c:v>
                </c:pt>
                <c:pt idx="23">
                  <c:v>7552</c:v>
                </c:pt>
                <c:pt idx="24">
                  <c:v>7842</c:v>
                </c:pt>
                <c:pt idx="25">
                  <c:v>8132</c:v>
                </c:pt>
                <c:pt idx="26">
                  <c:v>8422</c:v>
                </c:pt>
                <c:pt idx="27">
                  <c:v>8712</c:v>
                </c:pt>
                <c:pt idx="28">
                  <c:v>9002</c:v>
                </c:pt>
                <c:pt idx="29">
                  <c:v>9292</c:v>
                </c:pt>
                <c:pt idx="30">
                  <c:v>9583</c:v>
                </c:pt>
                <c:pt idx="31">
                  <c:v>9873</c:v>
                </c:pt>
                <c:pt idx="32">
                  <c:v>10163</c:v>
                </c:pt>
                <c:pt idx="33">
                  <c:v>10453</c:v>
                </c:pt>
                <c:pt idx="34">
                  <c:v>10743</c:v>
                </c:pt>
                <c:pt idx="35">
                  <c:v>11033</c:v>
                </c:pt>
                <c:pt idx="36">
                  <c:v>11323</c:v>
                </c:pt>
                <c:pt idx="37">
                  <c:v>11613</c:v>
                </c:pt>
                <c:pt idx="38">
                  <c:v>11903</c:v>
                </c:pt>
                <c:pt idx="39">
                  <c:v>12193</c:v>
                </c:pt>
                <c:pt idx="40">
                  <c:v>12483</c:v>
                </c:pt>
                <c:pt idx="41">
                  <c:v>12773</c:v>
                </c:pt>
                <c:pt idx="42">
                  <c:v>13064</c:v>
                </c:pt>
                <c:pt idx="43">
                  <c:v>13354</c:v>
                </c:pt>
                <c:pt idx="44">
                  <c:v>13644</c:v>
                </c:pt>
                <c:pt idx="45">
                  <c:v>13934</c:v>
                </c:pt>
                <c:pt idx="46">
                  <c:v>14232</c:v>
                </c:pt>
                <c:pt idx="47">
                  <c:v>14526</c:v>
                </c:pt>
                <c:pt idx="48">
                  <c:v>14824</c:v>
                </c:pt>
                <c:pt idx="49">
                  <c:v>15124</c:v>
                </c:pt>
                <c:pt idx="50">
                  <c:v>15423</c:v>
                </c:pt>
                <c:pt idx="51">
                  <c:v>15729</c:v>
                </c:pt>
                <c:pt idx="52">
                  <c:v>16039</c:v>
                </c:pt>
                <c:pt idx="53">
                  <c:v>16344</c:v>
                </c:pt>
                <c:pt idx="54">
                  <c:v>16644</c:v>
                </c:pt>
                <c:pt idx="55">
                  <c:v>16937</c:v>
                </c:pt>
                <c:pt idx="56">
                  <c:v>17230</c:v>
                </c:pt>
                <c:pt idx="57">
                  <c:v>17521</c:v>
                </c:pt>
                <c:pt idx="58">
                  <c:v>17820</c:v>
                </c:pt>
                <c:pt idx="59">
                  <c:v>18122</c:v>
                </c:pt>
                <c:pt idx="60">
                  <c:v>18417</c:v>
                </c:pt>
                <c:pt idx="61">
                  <c:v>18722</c:v>
                </c:pt>
                <c:pt idx="62">
                  <c:v>19030</c:v>
                </c:pt>
                <c:pt idx="63">
                  <c:v>19336</c:v>
                </c:pt>
                <c:pt idx="64">
                  <c:v>19637</c:v>
                </c:pt>
                <c:pt idx="65">
                  <c:v>19934</c:v>
                </c:pt>
                <c:pt idx="66">
                  <c:v>20228</c:v>
                </c:pt>
                <c:pt idx="67">
                  <c:v>20522</c:v>
                </c:pt>
                <c:pt idx="68">
                  <c:v>20822</c:v>
                </c:pt>
                <c:pt idx="69">
                  <c:v>21125</c:v>
                </c:pt>
                <c:pt idx="70">
                  <c:v>21429</c:v>
                </c:pt>
                <c:pt idx="71">
                  <c:v>21733</c:v>
                </c:pt>
                <c:pt idx="72">
                  <c:v>22045</c:v>
                </c:pt>
                <c:pt idx="73">
                  <c:v>22343</c:v>
                </c:pt>
                <c:pt idx="74">
                  <c:v>22647</c:v>
                </c:pt>
                <c:pt idx="75">
                  <c:v>22945</c:v>
                </c:pt>
                <c:pt idx="76">
                  <c:v>23254</c:v>
                </c:pt>
                <c:pt idx="77">
                  <c:v>23559</c:v>
                </c:pt>
                <c:pt idx="78">
                  <c:v>23871</c:v>
                </c:pt>
                <c:pt idx="79">
                  <c:v>24174</c:v>
                </c:pt>
                <c:pt idx="80">
                  <c:v>24467</c:v>
                </c:pt>
                <c:pt idx="81">
                  <c:v>24759</c:v>
                </c:pt>
                <c:pt idx="82">
                  <c:v>25049</c:v>
                </c:pt>
                <c:pt idx="83">
                  <c:v>25339</c:v>
                </c:pt>
                <c:pt idx="84">
                  <c:v>25629</c:v>
                </c:pt>
                <c:pt idx="85">
                  <c:v>25919</c:v>
                </c:pt>
                <c:pt idx="86">
                  <c:v>26209</c:v>
                </c:pt>
                <c:pt idx="87">
                  <c:v>26499</c:v>
                </c:pt>
                <c:pt idx="88">
                  <c:v>26790</c:v>
                </c:pt>
                <c:pt idx="89">
                  <c:v>27080</c:v>
                </c:pt>
                <c:pt idx="90">
                  <c:v>27370</c:v>
                </c:pt>
                <c:pt idx="91">
                  <c:v>27660</c:v>
                </c:pt>
                <c:pt idx="92">
                  <c:v>27950</c:v>
                </c:pt>
                <c:pt idx="93">
                  <c:v>28240</c:v>
                </c:pt>
                <c:pt idx="94">
                  <c:v>28530</c:v>
                </c:pt>
                <c:pt idx="95">
                  <c:v>28820</c:v>
                </c:pt>
                <c:pt idx="96">
                  <c:v>29110</c:v>
                </c:pt>
                <c:pt idx="97">
                  <c:v>29401</c:v>
                </c:pt>
                <c:pt idx="98">
                  <c:v>29691</c:v>
                </c:pt>
                <c:pt idx="99">
                  <c:v>29989</c:v>
                </c:pt>
                <c:pt idx="100">
                  <c:v>30306</c:v>
                </c:pt>
                <c:pt idx="101">
                  <c:v>30610</c:v>
                </c:pt>
                <c:pt idx="102">
                  <c:v>30909</c:v>
                </c:pt>
                <c:pt idx="103">
                  <c:v>31205</c:v>
                </c:pt>
                <c:pt idx="104">
                  <c:v>31512</c:v>
                </c:pt>
                <c:pt idx="105">
                  <c:v>31816</c:v>
                </c:pt>
                <c:pt idx="106">
                  <c:v>32120</c:v>
                </c:pt>
                <c:pt idx="107">
                  <c:v>32415</c:v>
                </c:pt>
                <c:pt idx="108">
                  <c:v>32708</c:v>
                </c:pt>
                <c:pt idx="109">
                  <c:v>32998</c:v>
                </c:pt>
                <c:pt idx="110">
                  <c:v>33289</c:v>
                </c:pt>
                <c:pt idx="111">
                  <c:v>33579</c:v>
                </c:pt>
                <c:pt idx="112">
                  <c:v>33869</c:v>
                </c:pt>
                <c:pt idx="113">
                  <c:v>34159</c:v>
                </c:pt>
                <c:pt idx="114">
                  <c:v>34451</c:v>
                </c:pt>
                <c:pt idx="115">
                  <c:v>34744</c:v>
                </c:pt>
                <c:pt idx="116">
                  <c:v>35044</c:v>
                </c:pt>
                <c:pt idx="117">
                  <c:v>35338</c:v>
                </c:pt>
                <c:pt idx="118">
                  <c:v>35635</c:v>
                </c:pt>
                <c:pt idx="119">
                  <c:v>35934</c:v>
                </c:pt>
                <c:pt idx="120">
                  <c:v>36252</c:v>
                </c:pt>
                <c:pt idx="121">
                  <c:v>36563</c:v>
                </c:pt>
                <c:pt idx="122">
                  <c:v>36873</c:v>
                </c:pt>
                <c:pt idx="123">
                  <c:v>37172</c:v>
                </c:pt>
                <c:pt idx="124">
                  <c:v>37469</c:v>
                </c:pt>
                <c:pt idx="125">
                  <c:v>37779</c:v>
                </c:pt>
                <c:pt idx="126">
                  <c:v>38087</c:v>
                </c:pt>
                <c:pt idx="127">
                  <c:v>38395</c:v>
                </c:pt>
                <c:pt idx="128">
                  <c:v>38714</c:v>
                </c:pt>
                <c:pt idx="129">
                  <c:v>39019</c:v>
                </c:pt>
                <c:pt idx="130">
                  <c:v>39323</c:v>
                </c:pt>
                <c:pt idx="131">
                  <c:v>39616</c:v>
                </c:pt>
                <c:pt idx="132">
                  <c:v>39923</c:v>
                </c:pt>
                <c:pt idx="133">
                  <c:v>40217</c:v>
                </c:pt>
                <c:pt idx="134">
                  <c:v>40521</c:v>
                </c:pt>
                <c:pt idx="135">
                  <c:v>40819</c:v>
                </c:pt>
                <c:pt idx="136">
                  <c:v>41118</c:v>
                </c:pt>
                <c:pt idx="137">
                  <c:v>41416</c:v>
                </c:pt>
                <c:pt idx="138">
                  <c:v>41716</c:v>
                </c:pt>
                <c:pt idx="139">
                  <c:v>42019</c:v>
                </c:pt>
                <c:pt idx="140">
                  <c:v>42320</c:v>
                </c:pt>
              </c:numCache>
            </c:numRef>
          </c:xVal>
          <c:yVal>
            <c:numRef>
              <c:f>Graph4_data_12!$D$10:$D$150</c:f>
              <c:numCache>
                <c:formatCode>#\,##0.0000</c:formatCode>
                <c:ptCount val="141"/>
                <c:pt idx="0">
                  <c:v>1.2713000000000001</c:v>
                </c:pt>
                <c:pt idx="1">
                  <c:v>1.0815999999999999</c:v>
                </c:pt>
                <c:pt idx="2">
                  <c:v>1.0036</c:v>
                </c:pt>
                <c:pt idx="3">
                  <c:v>0.94479999999999997</c:v>
                </c:pt>
                <c:pt idx="4">
                  <c:v>0.91849999999999998</c:v>
                </c:pt>
                <c:pt idx="5">
                  <c:v>0.88400000000000001</c:v>
                </c:pt>
                <c:pt idx="6">
                  <c:v>0.86650000000000005</c:v>
                </c:pt>
                <c:pt idx="7">
                  <c:v>0.84709999999999996</c:v>
                </c:pt>
                <c:pt idx="8">
                  <c:v>0.83179999999999998</c:v>
                </c:pt>
                <c:pt idx="9">
                  <c:v>0.81440000000000001</c:v>
                </c:pt>
                <c:pt idx="10">
                  <c:v>0.80389999999999995</c:v>
                </c:pt>
                <c:pt idx="11">
                  <c:v>0.78700000000000003</c:v>
                </c:pt>
                <c:pt idx="12">
                  <c:v>0.78839999999999999</c:v>
                </c:pt>
                <c:pt idx="13">
                  <c:v>0.77749999999999997</c:v>
                </c:pt>
                <c:pt idx="14">
                  <c:v>0.76180000000000003</c:v>
                </c:pt>
                <c:pt idx="15">
                  <c:v>0.75800000000000001</c:v>
                </c:pt>
                <c:pt idx="16">
                  <c:v>0.74729999999999996</c:v>
                </c:pt>
                <c:pt idx="17">
                  <c:v>0.75019999999999998</c:v>
                </c:pt>
                <c:pt idx="18">
                  <c:v>0.74260000000000004</c:v>
                </c:pt>
                <c:pt idx="19">
                  <c:v>0.73740000000000006</c:v>
                </c:pt>
                <c:pt idx="20">
                  <c:v>0.73209999999999997</c:v>
                </c:pt>
                <c:pt idx="21">
                  <c:v>0.73260000000000003</c:v>
                </c:pt>
                <c:pt idx="22">
                  <c:v>0.72460000000000002</c:v>
                </c:pt>
                <c:pt idx="23">
                  <c:v>0.72050000000000003</c:v>
                </c:pt>
                <c:pt idx="24">
                  <c:v>0.71599999999999997</c:v>
                </c:pt>
                <c:pt idx="25">
                  <c:v>0.71250000000000002</c:v>
                </c:pt>
                <c:pt idx="26">
                  <c:v>0.70760000000000001</c:v>
                </c:pt>
                <c:pt idx="27">
                  <c:v>0.70299999999999996</c:v>
                </c:pt>
                <c:pt idx="28">
                  <c:v>0.70199999999999996</c:v>
                </c:pt>
                <c:pt idx="29">
                  <c:v>0.69910000000000005</c:v>
                </c:pt>
                <c:pt idx="30">
                  <c:v>0.70069999999999999</c:v>
                </c:pt>
                <c:pt idx="31">
                  <c:v>0.69369999999999998</c:v>
                </c:pt>
                <c:pt idx="32">
                  <c:v>0.68689999999999996</c:v>
                </c:pt>
                <c:pt idx="33">
                  <c:v>0.69130000000000003</c:v>
                </c:pt>
                <c:pt idx="34">
                  <c:v>0.68769999999999998</c:v>
                </c:pt>
                <c:pt idx="35">
                  <c:v>0.68489999999999995</c:v>
                </c:pt>
                <c:pt idx="36">
                  <c:v>0.68200000000000005</c:v>
                </c:pt>
                <c:pt idx="37">
                  <c:v>0.68179999999999996</c:v>
                </c:pt>
                <c:pt idx="38">
                  <c:v>0.67579999999999996</c:v>
                </c:pt>
                <c:pt idx="39">
                  <c:v>0.67669999999999997</c:v>
                </c:pt>
                <c:pt idx="40">
                  <c:v>0.67820000000000003</c:v>
                </c:pt>
                <c:pt idx="41">
                  <c:v>0.67069999999999996</c:v>
                </c:pt>
                <c:pt idx="42">
                  <c:v>0.67149999999999999</c:v>
                </c:pt>
                <c:pt idx="43">
                  <c:v>0.66930000000000001</c:v>
                </c:pt>
                <c:pt idx="44">
                  <c:v>0.67069999999999996</c:v>
                </c:pt>
                <c:pt idx="45">
                  <c:v>0.66920000000000002</c:v>
                </c:pt>
                <c:pt idx="46">
                  <c:v>0.66669999999999996</c:v>
                </c:pt>
                <c:pt idx="47">
                  <c:v>0.66879999999999995</c:v>
                </c:pt>
                <c:pt idx="48">
                  <c:v>0.65810000000000002</c:v>
                </c:pt>
                <c:pt idx="49">
                  <c:v>0.6663</c:v>
                </c:pt>
                <c:pt idx="50">
                  <c:v>0.66259999999999997</c:v>
                </c:pt>
                <c:pt idx="51">
                  <c:v>0.65839999999999999</c:v>
                </c:pt>
                <c:pt idx="52">
                  <c:v>0.64810000000000001</c:v>
                </c:pt>
                <c:pt idx="53">
                  <c:v>0.65310000000000001</c:v>
                </c:pt>
                <c:pt idx="54">
                  <c:v>0.64980000000000004</c:v>
                </c:pt>
                <c:pt idx="55">
                  <c:v>0.64539999999999997</c:v>
                </c:pt>
                <c:pt idx="56">
                  <c:v>0.64890000000000003</c:v>
                </c:pt>
                <c:pt idx="57">
                  <c:v>0.64659999999999995</c:v>
                </c:pt>
                <c:pt idx="58">
                  <c:v>0.65310000000000001</c:v>
                </c:pt>
                <c:pt idx="59">
                  <c:v>0.64570000000000005</c:v>
                </c:pt>
                <c:pt idx="60">
                  <c:v>0.63749999999999996</c:v>
                </c:pt>
                <c:pt idx="61">
                  <c:v>0.64470000000000005</c:v>
                </c:pt>
                <c:pt idx="62">
                  <c:v>0.64480000000000004</c:v>
                </c:pt>
                <c:pt idx="63">
                  <c:v>0.64480000000000004</c:v>
                </c:pt>
                <c:pt idx="64">
                  <c:v>0.64380000000000004</c:v>
                </c:pt>
                <c:pt idx="65">
                  <c:v>0.64170000000000005</c:v>
                </c:pt>
                <c:pt idx="66">
                  <c:v>0.63880000000000003</c:v>
                </c:pt>
                <c:pt idx="67">
                  <c:v>0.63780000000000003</c:v>
                </c:pt>
                <c:pt idx="68">
                  <c:v>0.63670000000000004</c:v>
                </c:pt>
                <c:pt idx="69">
                  <c:v>0.64200000000000002</c:v>
                </c:pt>
                <c:pt idx="70">
                  <c:v>0.63439999999999996</c:v>
                </c:pt>
                <c:pt idx="71">
                  <c:v>0.63600000000000001</c:v>
                </c:pt>
                <c:pt idx="72">
                  <c:v>0.63500000000000001</c:v>
                </c:pt>
                <c:pt idx="73">
                  <c:v>0.63729999999999998</c:v>
                </c:pt>
                <c:pt idx="74">
                  <c:v>0.6351</c:v>
                </c:pt>
                <c:pt idx="75">
                  <c:v>0.63070000000000004</c:v>
                </c:pt>
                <c:pt idx="76">
                  <c:v>0.62949999999999995</c:v>
                </c:pt>
                <c:pt idx="77">
                  <c:v>0.63180000000000003</c:v>
                </c:pt>
                <c:pt idx="78">
                  <c:v>0.62519999999999998</c:v>
                </c:pt>
                <c:pt idx="79">
                  <c:v>0.62919999999999998</c:v>
                </c:pt>
                <c:pt idx="80">
                  <c:v>0.62570000000000003</c:v>
                </c:pt>
                <c:pt idx="81">
                  <c:v>0.62450000000000006</c:v>
                </c:pt>
                <c:pt idx="82">
                  <c:v>0.62860000000000005</c:v>
                </c:pt>
                <c:pt idx="83">
                  <c:v>0.62490000000000001</c:v>
                </c:pt>
                <c:pt idx="84">
                  <c:v>0.62880000000000003</c:v>
                </c:pt>
                <c:pt idx="85">
                  <c:v>0.62509999999999999</c:v>
                </c:pt>
                <c:pt idx="86">
                  <c:v>0.62390000000000001</c:v>
                </c:pt>
                <c:pt idx="87">
                  <c:v>0.62490000000000001</c:v>
                </c:pt>
                <c:pt idx="88">
                  <c:v>0.62809999999999999</c:v>
                </c:pt>
                <c:pt idx="89">
                  <c:v>0.62029999999999996</c:v>
                </c:pt>
                <c:pt idx="90">
                  <c:v>0.62060000000000004</c:v>
                </c:pt>
                <c:pt idx="91">
                  <c:v>0.61839999999999995</c:v>
                </c:pt>
                <c:pt idx="92">
                  <c:v>0.62170000000000003</c:v>
                </c:pt>
                <c:pt idx="93">
                  <c:v>0.61829999999999996</c:v>
                </c:pt>
                <c:pt idx="94">
                  <c:v>0.61770000000000003</c:v>
                </c:pt>
                <c:pt idx="95">
                  <c:v>0.61919999999999997</c:v>
                </c:pt>
                <c:pt idx="96">
                  <c:v>0.61709999999999998</c:v>
                </c:pt>
                <c:pt idx="97">
                  <c:v>0.61780000000000002</c:v>
                </c:pt>
                <c:pt idx="98">
                  <c:v>0.61839999999999995</c:v>
                </c:pt>
                <c:pt idx="99">
                  <c:v>0.6139</c:v>
                </c:pt>
                <c:pt idx="100">
                  <c:v>0.61509999999999998</c:v>
                </c:pt>
                <c:pt idx="101">
                  <c:v>0.61890000000000001</c:v>
                </c:pt>
                <c:pt idx="102">
                  <c:v>0.61519999999999997</c:v>
                </c:pt>
                <c:pt idx="103">
                  <c:v>0.61470000000000002</c:v>
                </c:pt>
                <c:pt idx="104">
                  <c:v>0.61160000000000003</c:v>
                </c:pt>
                <c:pt idx="105">
                  <c:v>0.61019999999999996</c:v>
                </c:pt>
                <c:pt idx="106">
                  <c:v>0.61439999999999995</c:v>
                </c:pt>
                <c:pt idx="107">
                  <c:v>0.61270000000000002</c:v>
                </c:pt>
                <c:pt idx="108">
                  <c:v>0.61419999999999997</c:v>
                </c:pt>
                <c:pt idx="109">
                  <c:v>0.6119</c:v>
                </c:pt>
                <c:pt idx="110">
                  <c:v>0.60899999999999999</c:v>
                </c:pt>
                <c:pt idx="111">
                  <c:v>0.61509999999999998</c:v>
                </c:pt>
                <c:pt idx="112">
                  <c:v>0.60780000000000001</c:v>
                </c:pt>
                <c:pt idx="113">
                  <c:v>0.61360000000000003</c:v>
                </c:pt>
                <c:pt idx="114">
                  <c:v>0.61019999999999996</c:v>
                </c:pt>
                <c:pt idx="115">
                  <c:v>0.61570000000000003</c:v>
                </c:pt>
                <c:pt idx="116">
                  <c:v>0.61319999999999997</c:v>
                </c:pt>
                <c:pt idx="117">
                  <c:v>0.60519999999999996</c:v>
                </c:pt>
                <c:pt idx="118">
                  <c:v>0.60809999999999997</c:v>
                </c:pt>
                <c:pt idx="119">
                  <c:v>0.60550000000000004</c:v>
                </c:pt>
                <c:pt idx="120">
                  <c:v>0.60560000000000003</c:v>
                </c:pt>
                <c:pt idx="121">
                  <c:v>0.60519999999999996</c:v>
                </c:pt>
                <c:pt idx="122">
                  <c:v>0.60699999999999998</c:v>
                </c:pt>
                <c:pt idx="123">
                  <c:v>0.60350000000000004</c:v>
                </c:pt>
                <c:pt idx="124">
                  <c:v>0.60470000000000002</c:v>
                </c:pt>
                <c:pt idx="125">
                  <c:v>0.60040000000000004</c:v>
                </c:pt>
                <c:pt idx="126">
                  <c:v>0.60070000000000001</c:v>
                </c:pt>
                <c:pt idx="127">
                  <c:v>0.60980000000000001</c:v>
                </c:pt>
                <c:pt idx="128">
                  <c:v>0.60540000000000005</c:v>
                </c:pt>
                <c:pt idx="129">
                  <c:v>0.5978</c:v>
                </c:pt>
                <c:pt idx="130">
                  <c:v>0.59919999999999995</c:v>
                </c:pt>
                <c:pt idx="131">
                  <c:v>0.60089999999999999</c:v>
                </c:pt>
                <c:pt idx="132">
                  <c:v>0.60089999999999999</c:v>
                </c:pt>
                <c:pt idx="133">
                  <c:v>0.60119999999999996</c:v>
                </c:pt>
                <c:pt idx="134">
                  <c:v>0.59850000000000003</c:v>
                </c:pt>
                <c:pt idx="135">
                  <c:v>0.60640000000000005</c:v>
                </c:pt>
                <c:pt idx="136">
                  <c:v>0.60640000000000005</c:v>
                </c:pt>
                <c:pt idx="137">
                  <c:v>0.59840000000000004</c:v>
                </c:pt>
                <c:pt idx="138">
                  <c:v>0.60460000000000003</c:v>
                </c:pt>
                <c:pt idx="139">
                  <c:v>0.60250000000000004</c:v>
                </c:pt>
                <c:pt idx="140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DF-4950-B200-4C9105FED0D9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Graph4_data_12!$F$8:$F$126</c:f>
              <c:numCache>
                <c:formatCode>#,##0</c:formatCode>
                <c:ptCount val="119"/>
                <c:pt idx="0">
                  <c:v>8449</c:v>
                </c:pt>
                <c:pt idx="1">
                  <c:v>8739</c:v>
                </c:pt>
                <c:pt idx="2">
                  <c:v>9028</c:v>
                </c:pt>
                <c:pt idx="3">
                  <c:v>9318</c:v>
                </c:pt>
                <c:pt idx="4">
                  <c:v>9608</c:v>
                </c:pt>
                <c:pt idx="5">
                  <c:v>9898</c:v>
                </c:pt>
                <c:pt idx="6">
                  <c:v>10187</c:v>
                </c:pt>
                <c:pt idx="7">
                  <c:v>10477</c:v>
                </c:pt>
                <c:pt idx="8">
                  <c:v>10767</c:v>
                </c:pt>
                <c:pt idx="9">
                  <c:v>11056</c:v>
                </c:pt>
                <c:pt idx="10">
                  <c:v>11346</c:v>
                </c:pt>
                <c:pt idx="11">
                  <c:v>11636</c:v>
                </c:pt>
                <c:pt idx="12">
                  <c:v>11926</c:v>
                </c:pt>
                <c:pt idx="13">
                  <c:v>12215</c:v>
                </c:pt>
                <c:pt idx="14">
                  <c:v>12505</c:v>
                </c:pt>
                <c:pt idx="15">
                  <c:v>12795</c:v>
                </c:pt>
                <c:pt idx="16">
                  <c:v>13084</c:v>
                </c:pt>
                <c:pt idx="17">
                  <c:v>13374</c:v>
                </c:pt>
                <c:pt idx="18">
                  <c:v>13664</c:v>
                </c:pt>
                <c:pt idx="19">
                  <c:v>13954</c:v>
                </c:pt>
                <c:pt idx="20">
                  <c:v>14243</c:v>
                </c:pt>
                <c:pt idx="21">
                  <c:v>14533</c:v>
                </c:pt>
                <c:pt idx="22">
                  <c:v>14823</c:v>
                </c:pt>
                <c:pt idx="23">
                  <c:v>15112</c:v>
                </c:pt>
                <c:pt idx="24">
                  <c:v>15402</c:v>
                </c:pt>
                <c:pt idx="25">
                  <c:v>15692</c:v>
                </c:pt>
                <c:pt idx="26">
                  <c:v>15982</c:v>
                </c:pt>
                <c:pt idx="27">
                  <c:v>16271</c:v>
                </c:pt>
                <c:pt idx="28">
                  <c:v>16561</c:v>
                </c:pt>
                <c:pt idx="29">
                  <c:v>16851</c:v>
                </c:pt>
                <c:pt idx="30">
                  <c:v>17140</c:v>
                </c:pt>
                <c:pt idx="31">
                  <c:v>17430</c:v>
                </c:pt>
                <c:pt idx="32">
                  <c:v>17723</c:v>
                </c:pt>
                <c:pt idx="33">
                  <c:v>18019</c:v>
                </c:pt>
                <c:pt idx="34">
                  <c:v>18317</c:v>
                </c:pt>
                <c:pt idx="35">
                  <c:v>18616</c:v>
                </c:pt>
                <c:pt idx="36">
                  <c:v>18919</c:v>
                </c:pt>
                <c:pt idx="37">
                  <c:v>19232</c:v>
                </c:pt>
                <c:pt idx="38">
                  <c:v>19526</c:v>
                </c:pt>
                <c:pt idx="39">
                  <c:v>19823</c:v>
                </c:pt>
                <c:pt idx="40">
                  <c:v>20122</c:v>
                </c:pt>
                <c:pt idx="41">
                  <c:v>20423</c:v>
                </c:pt>
                <c:pt idx="42">
                  <c:v>20734</c:v>
                </c:pt>
                <c:pt idx="43">
                  <c:v>21041</c:v>
                </c:pt>
                <c:pt idx="44">
                  <c:v>21341</c:v>
                </c:pt>
                <c:pt idx="45">
                  <c:v>21641</c:v>
                </c:pt>
                <c:pt idx="46">
                  <c:v>21942</c:v>
                </c:pt>
                <c:pt idx="47">
                  <c:v>22239</c:v>
                </c:pt>
                <c:pt idx="48">
                  <c:v>22541</c:v>
                </c:pt>
                <c:pt idx="49">
                  <c:v>22836</c:v>
                </c:pt>
                <c:pt idx="50">
                  <c:v>23129</c:v>
                </c:pt>
                <c:pt idx="51">
                  <c:v>23418</c:v>
                </c:pt>
                <c:pt idx="52">
                  <c:v>23708</c:v>
                </c:pt>
                <c:pt idx="53">
                  <c:v>23998</c:v>
                </c:pt>
                <c:pt idx="54">
                  <c:v>24287</c:v>
                </c:pt>
                <c:pt idx="55">
                  <c:v>24577</c:v>
                </c:pt>
                <c:pt idx="56">
                  <c:v>24867</c:v>
                </c:pt>
                <c:pt idx="57">
                  <c:v>25156</c:v>
                </c:pt>
                <c:pt idx="58">
                  <c:v>25446</c:v>
                </c:pt>
                <c:pt idx="59">
                  <c:v>25736</c:v>
                </c:pt>
                <c:pt idx="60">
                  <c:v>26026</c:v>
                </c:pt>
                <c:pt idx="61">
                  <c:v>26324</c:v>
                </c:pt>
                <c:pt idx="62">
                  <c:v>26633</c:v>
                </c:pt>
                <c:pt idx="63">
                  <c:v>26947</c:v>
                </c:pt>
                <c:pt idx="64">
                  <c:v>27246</c:v>
                </c:pt>
                <c:pt idx="65">
                  <c:v>27550</c:v>
                </c:pt>
                <c:pt idx="66">
                  <c:v>27856</c:v>
                </c:pt>
                <c:pt idx="67">
                  <c:v>28159</c:v>
                </c:pt>
                <c:pt idx="68">
                  <c:v>28460</c:v>
                </c:pt>
                <c:pt idx="69">
                  <c:v>28760</c:v>
                </c:pt>
                <c:pt idx="70">
                  <c:v>29065</c:v>
                </c:pt>
                <c:pt idx="71">
                  <c:v>29371</c:v>
                </c:pt>
                <c:pt idx="72">
                  <c:v>29669</c:v>
                </c:pt>
                <c:pt idx="73">
                  <c:v>29961</c:v>
                </c:pt>
                <c:pt idx="74">
                  <c:v>30261</c:v>
                </c:pt>
                <c:pt idx="75">
                  <c:v>30572</c:v>
                </c:pt>
                <c:pt idx="76">
                  <c:v>30880</c:v>
                </c:pt>
                <c:pt idx="77">
                  <c:v>31180</c:v>
                </c:pt>
                <c:pt idx="78">
                  <c:v>31481</c:v>
                </c:pt>
                <c:pt idx="79">
                  <c:v>31786</c:v>
                </c:pt>
                <c:pt idx="80">
                  <c:v>32084</c:v>
                </c:pt>
                <c:pt idx="81">
                  <c:v>32387</c:v>
                </c:pt>
                <c:pt idx="82">
                  <c:v>32689</c:v>
                </c:pt>
                <c:pt idx="83">
                  <c:v>33002</c:v>
                </c:pt>
                <c:pt idx="84">
                  <c:v>33299</c:v>
                </c:pt>
                <c:pt idx="85">
                  <c:v>33605</c:v>
                </c:pt>
                <c:pt idx="86">
                  <c:v>33907</c:v>
                </c:pt>
                <c:pt idx="87">
                  <c:v>34205</c:v>
                </c:pt>
                <c:pt idx="88">
                  <c:v>34503</c:v>
                </c:pt>
                <c:pt idx="89">
                  <c:v>34809</c:v>
                </c:pt>
                <c:pt idx="90">
                  <c:v>35101</c:v>
                </c:pt>
                <c:pt idx="91">
                  <c:v>35392</c:v>
                </c:pt>
                <c:pt idx="92">
                  <c:v>35682</c:v>
                </c:pt>
                <c:pt idx="93">
                  <c:v>35972</c:v>
                </c:pt>
                <c:pt idx="94">
                  <c:v>36266</c:v>
                </c:pt>
                <c:pt idx="95">
                  <c:v>36565</c:v>
                </c:pt>
                <c:pt idx="96">
                  <c:v>36857</c:v>
                </c:pt>
                <c:pt idx="97">
                  <c:v>37149</c:v>
                </c:pt>
                <c:pt idx="98">
                  <c:v>37438</c:v>
                </c:pt>
                <c:pt idx="99">
                  <c:v>37728</c:v>
                </c:pt>
                <c:pt idx="100">
                  <c:v>38020</c:v>
                </c:pt>
                <c:pt idx="101">
                  <c:v>38312</c:v>
                </c:pt>
                <c:pt idx="102">
                  <c:v>38602</c:v>
                </c:pt>
                <c:pt idx="103">
                  <c:v>38892</c:v>
                </c:pt>
                <c:pt idx="104">
                  <c:v>39181</c:v>
                </c:pt>
                <c:pt idx="105">
                  <c:v>39471</c:v>
                </c:pt>
                <c:pt idx="106">
                  <c:v>39761</c:v>
                </c:pt>
                <c:pt idx="107">
                  <c:v>40050</c:v>
                </c:pt>
                <c:pt idx="108">
                  <c:v>40340</c:v>
                </c:pt>
                <c:pt idx="109">
                  <c:v>40629</c:v>
                </c:pt>
                <c:pt idx="110">
                  <c:v>40919</c:v>
                </c:pt>
                <c:pt idx="111">
                  <c:v>41209</c:v>
                </c:pt>
                <c:pt idx="112">
                  <c:v>41498</c:v>
                </c:pt>
                <c:pt idx="113">
                  <c:v>41788</c:v>
                </c:pt>
                <c:pt idx="114">
                  <c:v>42077</c:v>
                </c:pt>
                <c:pt idx="115">
                  <c:v>42367</c:v>
                </c:pt>
                <c:pt idx="116">
                  <c:v>42657</c:v>
                </c:pt>
                <c:pt idx="117">
                  <c:v>42946</c:v>
                </c:pt>
                <c:pt idx="118">
                  <c:v>43236</c:v>
                </c:pt>
              </c:numCache>
            </c:numRef>
          </c:xVal>
          <c:yVal>
            <c:numRef>
              <c:f>Graph4_data_12!$G$8:$G$126</c:f>
              <c:numCache>
                <c:formatCode>#\,##0.0000</c:formatCode>
                <c:ptCount val="119"/>
                <c:pt idx="0">
                  <c:v>1.0156000000000001</c:v>
                </c:pt>
                <c:pt idx="1">
                  <c:v>0.94279999999999997</c:v>
                </c:pt>
                <c:pt idx="2">
                  <c:v>0.91690000000000005</c:v>
                </c:pt>
                <c:pt idx="3">
                  <c:v>0.89390000000000003</c:v>
                </c:pt>
                <c:pt idx="4">
                  <c:v>0.87180000000000002</c:v>
                </c:pt>
                <c:pt idx="5">
                  <c:v>0.86329999999999996</c:v>
                </c:pt>
                <c:pt idx="6">
                  <c:v>0.85160000000000002</c:v>
                </c:pt>
                <c:pt idx="7">
                  <c:v>0.83850000000000002</c:v>
                </c:pt>
                <c:pt idx="8">
                  <c:v>0.82140000000000002</c:v>
                </c:pt>
                <c:pt idx="9">
                  <c:v>0.81920000000000004</c:v>
                </c:pt>
                <c:pt idx="10">
                  <c:v>0.81040000000000001</c:v>
                </c:pt>
                <c:pt idx="11">
                  <c:v>0.80130000000000001</c:v>
                </c:pt>
                <c:pt idx="12">
                  <c:v>0.79690000000000005</c:v>
                </c:pt>
                <c:pt idx="13">
                  <c:v>0.78910000000000002</c:v>
                </c:pt>
                <c:pt idx="14">
                  <c:v>0.78559999999999997</c:v>
                </c:pt>
                <c:pt idx="15">
                  <c:v>0.77549999999999997</c:v>
                </c:pt>
                <c:pt idx="16">
                  <c:v>0.77090000000000003</c:v>
                </c:pt>
                <c:pt idx="17">
                  <c:v>0.76919999999999999</c:v>
                </c:pt>
                <c:pt idx="18">
                  <c:v>0.76259999999999994</c:v>
                </c:pt>
                <c:pt idx="19">
                  <c:v>0.75309999999999999</c:v>
                </c:pt>
                <c:pt idx="20">
                  <c:v>0.75819999999999999</c:v>
                </c:pt>
                <c:pt idx="21">
                  <c:v>0.76</c:v>
                </c:pt>
                <c:pt idx="22">
                  <c:v>0.74850000000000005</c:v>
                </c:pt>
                <c:pt idx="23">
                  <c:v>0.74819999999999998</c:v>
                </c:pt>
                <c:pt idx="24">
                  <c:v>0.74390000000000001</c:v>
                </c:pt>
                <c:pt idx="25">
                  <c:v>0.73770000000000002</c:v>
                </c:pt>
                <c:pt idx="26">
                  <c:v>0.73350000000000004</c:v>
                </c:pt>
                <c:pt idx="27">
                  <c:v>0.73099999999999998</c:v>
                </c:pt>
                <c:pt idx="28">
                  <c:v>0.72760000000000002</c:v>
                </c:pt>
                <c:pt idx="29">
                  <c:v>0.72899999999999998</c:v>
                </c:pt>
                <c:pt idx="30">
                  <c:v>0.72</c:v>
                </c:pt>
                <c:pt idx="31">
                  <c:v>0.72499999999999998</c:v>
                </c:pt>
                <c:pt idx="32">
                  <c:v>0.71340000000000003</c:v>
                </c:pt>
                <c:pt idx="33">
                  <c:v>0.71640000000000004</c:v>
                </c:pt>
                <c:pt idx="34">
                  <c:v>0.71630000000000005</c:v>
                </c:pt>
                <c:pt idx="35">
                  <c:v>0.70940000000000003</c:v>
                </c:pt>
                <c:pt idx="36">
                  <c:v>0.71060000000000001</c:v>
                </c:pt>
                <c:pt idx="37">
                  <c:v>0.70320000000000005</c:v>
                </c:pt>
                <c:pt idx="38">
                  <c:v>0.70189999999999997</c:v>
                </c:pt>
                <c:pt idx="39">
                  <c:v>0.69530000000000003</c:v>
                </c:pt>
                <c:pt idx="40">
                  <c:v>0.69689999999999996</c:v>
                </c:pt>
                <c:pt idx="41">
                  <c:v>0.69340000000000002</c:v>
                </c:pt>
                <c:pt idx="42">
                  <c:v>0.69520000000000004</c:v>
                </c:pt>
                <c:pt idx="43">
                  <c:v>0.6925</c:v>
                </c:pt>
                <c:pt idx="44">
                  <c:v>0.69220000000000004</c:v>
                </c:pt>
                <c:pt idx="45">
                  <c:v>0.68669999999999998</c:v>
                </c:pt>
                <c:pt idx="46">
                  <c:v>0.68300000000000005</c:v>
                </c:pt>
                <c:pt idx="47">
                  <c:v>0.68200000000000005</c:v>
                </c:pt>
                <c:pt idx="48">
                  <c:v>0.6875</c:v>
                </c:pt>
                <c:pt idx="49">
                  <c:v>0.68120000000000003</c:v>
                </c:pt>
                <c:pt idx="50">
                  <c:v>0.68740000000000001</c:v>
                </c:pt>
                <c:pt idx="51">
                  <c:v>0.6804</c:v>
                </c:pt>
                <c:pt idx="52">
                  <c:v>0.68</c:v>
                </c:pt>
                <c:pt idx="53">
                  <c:v>0.67459999999999998</c:v>
                </c:pt>
                <c:pt idx="54">
                  <c:v>0.67330000000000001</c:v>
                </c:pt>
                <c:pt idx="55">
                  <c:v>0.67110000000000003</c:v>
                </c:pt>
                <c:pt idx="56">
                  <c:v>0.67789999999999995</c:v>
                </c:pt>
                <c:pt idx="57">
                  <c:v>0.66930000000000001</c:v>
                </c:pt>
                <c:pt idx="58">
                  <c:v>0.66910000000000003</c:v>
                </c:pt>
                <c:pt idx="59">
                  <c:v>0.66910000000000003</c:v>
                </c:pt>
                <c:pt idx="60">
                  <c:v>0.66469999999999996</c:v>
                </c:pt>
                <c:pt idx="61">
                  <c:v>0.66500000000000004</c:v>
                </c:pt>
                <c:pt idx="62">
                  <c:v>0.66859999999999997</c:v>
                </c:pt>
                <c:pt idx="63">
                  <c:v>0.66259999999999997</c:v>
                </c:pt>
                <c:pt idx="64">
                  <c:v>0.65610000000000002</c:v>
                </c:pt>
                <c:pt idx="65">
                  <c:v>0.66310000000000002</c:v>
                </c:pt>
                <c:pt idx="66">
                  <c:v>0.65720000000000001</c:v>
                </c:pt>
                <c:pt idx="67">
                  <c:v>0.6613</c:v>
                </c:pt>
                <c:pt idx="68">
                  <c:v>0.6583</c:v>
                </c:pt>
                <c:pt idx="69">
                  <c:v>0.65739999999999998</c:v>
                </c:pt>
                <c:pt idx="70">
                  <c:v>0.65480000000000005</c:v>
                </c:pt>
                <c:pt idx="71">
                  <c:v>0.65269999999999995</c:v>
                </c:pt>
                <c:pt idx="72">
                  <c:v>0.66049999999999998</c:v>
                </c:pt>
                <c:pt idx="73">
                  <c:v>0.65569999999999995</c:v>
                </c:pt>
                <c:pt idx="74">
                  <c:v>0.64829999999999999</c:v>
                </c:pt>
                <c:pt idx="75">
                  <c:v>0.65329999999999999</c:v>
                </c:pt>
                <c:pt idx="76">
                  <c:v>0.64810000000000001</c:v>
                </c:pt>
                <c:pt idx="77">
                  <c:v>0.64680000000000004</c:v>
                </c:pt>
                <c:pt idx="78">
                  <c:v>0.64570000000000005</c:v>
                </c:pt>
                <c:pt idx="79">
                  <c:v>0.64990000000000003</c:v>
                </c:pt>
                <c:pt idx="80">
                  <c:v>0.64680000000000004</c:v>
                </c:pt>
                <c:pt idx="81">
                  <c:v>0.64910000000000001</c:v>
                </c:pt>
                <c:pt idx="82">
                  <c:v>0.64629999999999999</c:v>
                </c:pt>
                <c:pt idx="83">
                  <c:v>0.6421</c:v>
                </c:pt>
                <c:pt idx="84">
                  <c:v>0.64410000000000001</c:v>
                </c:pt>
                <c:pt idx="85">
                  <c:v>0.64</c:v>
                </c:pt>
                <c:pt idx="86">
                  <c:v>0.6401</c:v>
                </c:pt>
                <c:pt idx="87">
                  <c:v>0.6431</c:v>
                </c:pt>
                <c:pt idx="88">
                  <c:v>0.63629999999999998</c:v>
                </c:pt>
                <c:pt idx="89">
                  <c:v>0.6421</c:v>
                </c:pt>
                <c:pt idx="90">
                  <c:v>0.64290000000000003</c:v>
                </c:pt>
                <c:pt idx="91">
                  <c:v>0.64200000000000002</c:v>
                </c:pt>
                <c:pt idx="92">
                  <c:v>0.63729999999999998</c:v>
                </c:pt>
                <c:pt idx="93">
                  <c:v>0.63580000000000003</c:v>
                </c:pt>
                <c:pt idx="94">
                  <c:v>0.6331</c:v>
                </c:pt>
                <c:pt idx="95">
                  <c:v>0.63619999999999999</c:v>
                </c:pt>
                <c:pt idx="96">
                  <c:v>0.63790000000000002</c:v>
                </c:pt>
                <c:pt idx="97">
                  <c:v>0.63619999999999999</c:v>
                </c:pt>
                <c:pt idx="98">
                  <c:v>0.6321</c:v>
                </c:pt>
                <c:pt idx="99">
                  <c:v>0.63580000000000003</c:v>
                </c:pt>
                <c:pt idx="100">
                  <c:v>0.63429999999999997</c:v>
                </c:pt>
                <c:pt idx="101">
                  <c:v>0.6321</c:v>
                </c:pt>
                <c:pt idx="102">
                  <c:v>0.63500000000000001</c:v>
                </c:pt>
                <c:pt idx="103">
                  <c:v>0.62709999999999999</c:v>
                </c:pt>
                <c:pt idx="104">
                  <c:v>0.63019999999999998</c:v>
                </c:pt>
                <c:pt idx="105">
                  <c:v>0.63529999999999998</c:v>
                </c:pt>
                <c:pt idx="106">
                  <c:v>0.63160000000000005</c:v>
                </c:pt>
                <c:pt idx="107">
                  <c:v>0.62319999999999998</c:v>
                </c:pt>
                <c:pt idx="108">
                  <c:v>0.63049999999999995</c:v>
                </c:pt>
                <c:pt idx="109">
                  <c:v>0.63019999999999998</c:v>
                </c:pt>
                <c:pt idx="110">
                  <c:v>0.62629999999999997</c:v>
                </c:pt>
                <c:pt idx="111">
                  <c:v>0.62270000000000003</c:v>
                </c:pt>
                <c:pt idx="112">
                  <c:v>0.62570000000000003</c:v>
                </c:pt>
                <c:pt idx="113">
                  <c:v>0.61850000000000005</c:v>
                </c:pt>
                <c:pt idx="114">
                  <c:v>0.62670000000000003</c:v>
                </c:pt>
                <c:pt idx="115">
                  <c:v>0.62619999999999998</c:v>
                </c:pt>
                <c:pt idx="116">
                  <c:v>0.62290000000000001</c:v>
                </c:pt>
                <c:pt idx="117">
                  <c:v>0.61799999999999999</c:v>
                </c:pt>
                <c:pt idx="118">
                  <c:v>0.62890000000000001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DF-4950-B200-4C9105FED0D9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Graph4_data_12!$I$8:$I$84</c:f>
              <c:numCache>
                <c:formatCode>#,##0</c:formatCode>
                <c:ptCount val="77"/>
                <c:pt idx="0">
                  <c:v>8986</c:v>
                </c:pt>
                <c:pt idx="1">
                  <c:v>9276</c:v>
                </c:pt>
                <c:pt idx="2">
                  <c:v>9566</c:v>
                </c:pt>
                <c:pt idx="3">
                  <c:v>9857</c:v>
                </c:pt>
                <c:pt idx="4">
                  <c:v>10147</c:v>
                </c:pt>
                <c:pt idx="5">
                  <c:v>10444</c:v>
                </c:pt>
                <c:pt idx="6">
                  <c:v>10743</c:v>
                </c:pt>
                <c:pt idx="7">
                  <c:v>11044</c:v>
                </c:pt>
                <c:pt idx="8">
                  <c:v>11355</c:v>
                </c:pt>
                <c:pt idx="9">
                  <c:v>11668</c:v>
                </c:pt>
                <c:pt idx="10">
                  <c:v>11974</c:v>
                </c:pt>
                <c:pt idx="11">
                  <c:v>12282</c:v>
                </c:pt>
                <c:pt idx="12">
                  <c:v>12583</c:v>
                </c:pt>
                <c:pt idx="13">
                  <c:v>12883</c:v>
                </c:pt>
                <c:pt idx="14">
                  <c:v>13179</c:v>
                </c:pt>
                <c:pt idx="15">
                  <c:v>13477</c:v>
                </c:pt>
                <c:pt idx="16">
                  <c:v>13774</c:v>
                </c:pt>
                <c:pt idx="17">
                  <c:v>14076</c:v>
                </c:pt>
                <c:pt idx="18">
                  <c:v>14376</c:v>
                </c:pt>
                <c:pt idx="19">
                  <c:v>14677</c:v>
                </c:pt>
                <c:pt idx="20">
                  <c:v>14970</c:v>
                </c:pt>
                <c:pt idx="21">
                  <c:v>15261</c:v>
                </c:pt>
                <c:pt idx="22">
                  <c:v>15551</c:v>
                </c:pt>
                <c:pt idx="23">
                  <c:v>15841</c:v>
                </c:pt>
                <c:pt idx="24">
                  <c:v>16132</c:v>
                </c:pt>
                <c:pt idx="25">
                  <c:v>16428</c:v>
                </c:pt>
                <c:pt idx="26">
                  <c:v>16727</c:v>
                </c:pt>
                <c:pt idx="27">
                  <c:v>17021</c:v>
                </c:pt>
                <c:pt idx="28">
                  <c:v>17332</c:v>
                </c:pt>
                <c:pt idx="29">
                  <c:v>17638</c:v>
                </c:pt>
                <c:pt idx="30">
                  <c:v>17941</c:v>
                </c:pt>
                <c:pt idx="31">
                  <c:v>18241</c:v>
                </c:pt>
                <c:pt idx="32">
                  <c:v>18548</c:v>
                </c:pt>
                <c:pt idx="33">
                  <c:v>18859</c:v>
                </c:pt>
                <c:pt idx="34">
                  <c:v>19176</c:v>
                </c:pt>
                <c:pt idx="35">
                  <c:v>19493</c:v>
                </c:pt>
                <c:pt idx="36">
                  <c:v>19798</c:v>
                </c:pt>
                <c:pt idx="37">
                  <c:v>20091</c:v>
                </c:pt>
                <c:pt idx="38">
                  <c:v>20383</c:v>
                </c:pt>
                <c:pt idx="39">
                  <c:v>20674</c:v>
                </c:pt>
                <c:pt idx="40">
                  <c:v>20964</c:v>
                </c:pt>
                <c:pt idx="41">
                  <c:v>21254</c:v>
                </c:pt>
                <c:pt idx="42">
                  <c:v>21545</c:v>
                </c:pt>
                <c:pt idx="43">
                  <c:v>21835</c:v>
                </c:pt>
                <c:pt idx="44">
                  <c:v>22125</c:v>
                </c:pt>
                <c:pt idx="45">
                  <c:v>22415</c:v>
                </c:pt>
                <c:pt idx="46">
                  <c:v>22706</c:v>
                </c:pt>
                <c:pt idx="47">
                  <c:v>22996</c:v>
                </c:pt>
                <c:pt idx="48">
                  <c:v>23286</c:v>
                </c:pt>
                <c:pt idx="49">
                  <c:v>23577</c:v>
                </c:pt>
                <c:pt idx="50">
                  <c:v>23868</c:v>
                </c:pt>
                <c:pt idx="51">
                  <c:v>24173</c:v>
                </c:pt>
                <c:pt idx="52">
                  <c:v>24472</c:v>
                </c:pt>
                <c:pt idx="53">
                  <c:v>24777</c:v>
                </c:pt>
                <c:pt idx="54">
                  <c:v>25077</c:v>
                </c:pt>
                <c:pt idx="55">
                  <c:v>25381</c:v>
                </c:pt>
                <c:pt idx="56">
                  <c:v>25686</c:v>
                </c:pt>
                <c:pt idx="57">
                  <c:v>25985</c:v>
                </c:pt>
                <c:pt idx="58">
                  <c:v>26288</c:v>
                </c:pt>
                <c:pt idx="59">
                  <c:v>26589</c:v>
                </c:pt>
                <c:pt idx="60">
                  <c:v>26891</c:v>
                </c:pt>
                <c:pt idx="61">
                  <c:v>27196</c:v>
                </c:pt>
                <c:pt idx="62">
                  <c:v>27502</c:v>
                </c:pt>
                <c:pt idx="63">
                  <c:v>27804</c:v>
                </c:pt>
                <c:pt idx="64">
                  <c:v>28103</c:v>
                </c:pt>
                <c:pt idx="65">
                  <c:v>28407</c:v>
                </c:pt>
                <c:pt idx="66">
                  <c:v>28711</c:v>
                </c:pt>
                <c:pt idx="67">
                  <c:v>29011</c:v>
                </c:pt>
                <c:pt idx="68">
                  <c:v>29313</c:v>
                </c:pt>
                <c:pt idx="69">
                  <c:v>29616</c:v>
                </c:pt>
                <c:pt idx="70">
                  <c:v>29920</c:v>
                </c:pt>
                <c:pt idx="71">
                  <c:v>30222</c:v>
                </c:pt>
                <c:pt idx="72">
                  <c:v>30533</c:v>
                </c:pt>
                <c:pt idx="73">
                  <c:v>30840</c:v>
                </c:pt>
                <c:pt idx="74">
                  <c:v>31141</c:v>
                </c:pt>
                <c:pt idx="75">
                  <c:v>31439</c:v>
                </c:pt>
                <c:pt idx="76">
                  <c:v>31737</c:v>
                </c:pt>
              </c:numCache>
            </c:numRef>
          </c:xVal>
          <c:yVal>
            <c:numRef>
              <c:f>Graph4_data_12!$J$8:$J$84</c:f>
              <c:numCache>
                <c:formatCode>#\,##0.0000</c:formatCode>
                <c:ptCount val="77"/>
                <c:pt idx="0">
                  <c:v>0.95550000000000002</c:v>
                </c:pt>
                <c:pt idx="1">
                  <c:v>0.87060000000000004</c:v>
                </c:pt>
                <c:pt idx="2">
                  <c:v>0.84670000000000001</c:v>
                </c:pt>
                <c:pt idx="3">
                  <c:v>0.82609999999999995</c:v>
                </c:pt>
                <c:pt idx="4">
                  <c:v>0.80459999999999998</c:v>
                </c:pt>
                <c:pt idx="5">
                  <c:v>0.79500000000000004</c:v>
                </c:pt>
                <c:pt idx="6">
                  <c:v>0.78120000000000001</c:v>
                </c:pt>
                <c:pt idx="7">
                  <c:v>0.76700000000000002</c:v>
                </c:pt>
                <c:pt idx="8">
                  <c:v>0.752</c:v>
                </c:pt>
                <c:pt idx="9">
                  <c:v>0.75039999999999996</c:v>
                </c:pt>
                <c:pt idx="10">
                  <c:v>0.73929999999999996</c:v>
                </c:pt>
                <c:pt idx="11">
                  <c:v>0.72940000000000005</c:v>
                </c:pt>
                <c:pt idx="12">
                  <c:v>0.72729999999999995</c:v>
                </c:pt>
                <c:pt idx="13">
                  <c:v>0.71740000000000004</c:v>
                </c:pt>
                <c:pt idx="14">
                  <c:v>0.71340000000000003</c:v>
                </c:pt>
                <c:pt idx="15">
                  <c:v>0.70640000000000003</c:v>
                </c:pt>
                <c:pt idx="16">
                  <c:v>0.70030000000000003</c:v>
                </c:pt>
                <c:pt idx="17">
                  <c:v>0.69740000000000002</c:v>
                </c:pt>
                <c:pt idx="18">
                  <c:v>0.68820000000000003</c:v>
                </c:pt>
                <c:pt idx="19">
                  <c:v>0.68300000000000005</c:v>
                </c:pt>
                <c:pt idx="20">
                  <c:v>0.68789999999999996</c:v>
                </c:pt>
                <c:pt idx="21">
                  <c:v>0.68899999999999995</c:v>
                </c:pt>
                <c:pt idx="22">
                  <c:v>0.67630000000000001</c:v>
                </c:pt>
                <c:pt idx="23">
                  <c:v>0.67569999999999997</c:v>
                </c:pt>
                <c:pt idx="24">
                  <c:v>0.67130000000000001</c:v>
                </c:pt>
                <c:pt idx="25">
                  <c:v>0.66620000000000001</c:v>
                </c:pt>
                <c:pt idx="26">
                  <c:v>0.6613</c:v>
                </c:pt>
                <c:pt idx="27">
                  <c:v>0.65980000000000005</c:v>
                </c:pt>
                <c:pt idx="28">
                  <c:v>0.65510000000000002</c:v>
                </c:pt>
                <c:pt idx="29">
                  <c:v>0.6542</c:v>
                </c:pt>
                <c:pt idx="30">
                  <c:v>0.65</c:v>
                </c:pt>
                <c:pt idx="31">
                  <c:v>0.65400000000000003</c:v>
                </c:pt>
                <c:pt idx="32">
                  <c:v>0.64129999999999998</c:v>
                </c:pt>
                <c:pt idx="33">
                  <c:v>0.64349999999999996</c:v>
                </c:pt>
                <c:pt idx="34">
                  <c:v>0.64490000000000003</c:v>
                </c:pt>
                <c:pt idx="35">
                  <c:v>0.6411</c:v>
                </c:pt>
                <c:pt idx="36">
                  <c:v>0.63980000000000004</c:v>
                </c:pt>
                <c:pt idx="37">
                  <c:v>0.63100000000000001</c:v>
                </c:pt>
                <c:pt idx="38">
                  <c:v>0.63119999999999998</c:v>
                </c:pt>
                <c:pt idx="39">
                  <c:v>0.62509999999999999</c:v>
                </c:pt>
                <c:pt idx="40">
                  <c:v>0.62739999999999996</c:v>
                </c:pt>
                <c:pt idx="41">
                  <c:v>0.62360000000000004</c:v>
                </c:pt>
                <c:pt idx="42">
                  <c:v>0.62660000000000005</c:v>
                </c:pt>
                <c:pt idx="43">
                  <c:v>0.62119999999999997</c:v>
                </c:pt>
                <c:pt idx="44">
                  <c:v>0.62239999999999995</c:v>
                </c:pt>
                <c:pt idx="45">
                  <c:v>0.61770000000000003</c:v>
                </c:pt>
                <c:pt idx="46">
                  <c:v>0.61329999999999996</c:v>
                </c:pt>
                <c:pt idx="47">
                  <c:v>0.6119</c:v>
                </c:pt>
                <c:pt idx="48">
                  <c:v>0.61799999999999999</c:v>
                </c:pt>
                <c:pt idx="49">
                  <c:v>0.61250000000000004</c:v>
                </c:pt>
                <c:pt idx="50">
                  <c:v>0.61680000000000001</c:v>
                </c:pt>
                <c:pt idx="51">
                  <c:v>0.61270000000000002</c:v>
                </c:pt>
                <c:pt idx="52">
                  <c:v>0.61199999999999999</c:v>
                </c:pt>
                <c:pt idx="53">
                  <c:v>0.60560000000000003</c:v>
                </c:pt>
                <c:pt idx="54">
                  <c:v>0.60570000000000002</c:v>
                </c:pt>
                <c:pt idx="55">
                  <c:v>0.60299999999999998</c:v>
                </c:pt>
                <c:pt idx="56">
                  <c:v>0.6069</c:v>
                </c:pt>
                <c:pt idx="57">
                  <c:v>0.60019999999999996</c:v>
                </c:pt>
                <c:pt idx="58">
                  <c:v>0.59840000000000004</c:v>
                </c:pt>
                <c:pt idx="59">
                  <c:v>0.60189999999999999</c:v>
                </c:pt>
                <c:pt idx="60">
                  <c:v>0.59550000000000003</c:v>
                </c:pt>
                <c:pt idx="61">
                  <c:v>0.59519999999999995</c:v>
                </c:pt>
                <c:pt idx="62">
                  <c:v>0.59940000000000004</c:v>
                </c:pt>
                <c:pt idx="63">
                  <c:v>0.59350000000000003</c:v>
                </c:pt>
                <c:pt idx="64">
                  <c:v>0.58860000000000001</c:v>
                </c:pt>
                <c:pt idx="65">
                  <c:v>0.59419999999999995</c:v>
                </c:pt>
                <c:pt idx="66">
                  <c:v>0.58979999999999999</c:v>
                </c:pt>
                <c:pt idx="67">
                  <c:v>0.59350000000000003</c:v>
                </c:pt>
                <c:pt idx="68">
                  <c:v>0.59040000000000004</c:v>
                </c:pt>
                <c:pt idx="69">
                  <c:v>0.58960000000000001</c:v>
                </c:pt>
                <c:pt idx="70">
                  <c:v>0.5867</c:v>
                </c:pt>
                <c:pt idx="71">
                  <c:v>0.58520000000000005</c:v>
                </c:pt>
                <c:pt idx="72">
                  <c:v>0.59119999999999995</c:v>
                </c:pt>
                <c:pt idx="73">
                  <c:v>0.58620000000000005</c:v>
                </c:pt>
                <c:pt idx="74">
                  <c:v>0.58130000000000004</c:v>
                </c:pt>
                <c:pt idx="75">
                  <c:v>0.58560000000000001</c:v>
                </c:pt>
                <c:pt idx="76">
                  <c:v>0.57969999999999999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DF-4950-B200-4C9105FED0D9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Graph4_data_12!$L$8:$L$107</c:f>
              <c:numCache>
                <c:formatCode>#,##0</c:formatCode>
                <c:ptCount val="100"/>
                <c:pt idx="0">
                  <c:v>18566</c:v>
                </c:pt>
                <c:pt idx="1">
                  <c:v>18856</c:v>
                </c:pt>
                <c:pt idx="2">
                  <c:v>19145</c:v>
                </c:pt>
                <c:pt idx="3">
                  <c:v>19435</c:v>
                </c:pt>
                <c:pt idx="4">
                  <c:v>19725</c:v>
                </c:pt>
                <c:pt idx="5">
                  <c:v>20014</c:v>
                </c:pt>
                <c:pt idx="6">
                  <c:v>20304</c:v>
                </c:pt>
                <c:pt idx="7">
                  <c:v>20594</c:v>
                </c:pt>
                <c:pt idx="8">
                  <c:v>20883</c:v>
                </c:pt>
                <c:pt idx="9">
                  <c:v>21173</c:v>
                </c:pt>
                <c:pt idx="10">
                  <c:v>21463</c:v>
                </c:pt>
                <c:pt idx="11">
                  <c:v>21753</c:v>
                </c:pt>
                <c:pt idx="12">
                  <c:v>22042</c:v>
                </c:pt>
                <c:pt idx="13">
                  <c:v>22332</c:v>
                </c:pt>
                <c:pt idx="14">
                  <c:v>22622</c:v>
                </c:pt>
                <c:pt idx="15">
                  <c:v>22912</c:v>
                </c:pt>
                <c:pt idx="16">
                  <c:v>23201</c:v>
                </c:pt>
                <c:pt idx="17">
                  <c:v>23491</c:v>
                </c:pt>
                <c:pt idx="18">
                  <c:v>23781</c:v>
                </c:pt>
                <c:pt idx="19">
                  <c:v>24070</c:v>
                </c:pt>
                <c:pt idx="20">
                  <c:v>24360</c:v>
                </c:pt>
                <c:pt idx="21">
                  <c:v>24650</c:v>
                </c:pt>
                <c:pt idx="22">
                  <c:v>24940</c:v>
                </c:pt>
                <c:pt idx="23">
                  <c:v>25229</c:v>
                </c:pt>
                <c:pt idx="24">
                  <c:v>25519</c:v>
                </c:pt>
                <c:pt idx="25">
                  <c:v>25809</c:v>
                </c:pt>
                <c:pt idx="26">
                  <c:v>26099</c:v>
                </c:pt>
                <c:pt idx="27">
                  <c:v>26389</c:v>
                </c:pt>
                <c:pt idx="28">
                  <c:v>26686</c:v>
                </c:pt>
                <c:pt idx="29">
                  <c:v>26988</c:v>
                </c:pt>
                <c:pt idx="30">
                  <c:v>27289</c:v>
                </c:pt>
                <c:pt idx="31">
                  <c:v>27589</c:v>
                </c:pt>
                <c:pt idx="32">
                  <c:v>27883</c:v>
                </c:pt>
                <c:pt idx="33">
                  <c:v>28182</c:v>
                </c:pt>
                <c:pt idx="34">
                  <c:v>28482</c:v>
                </c:pt>
                <c:pt idx="35">
                  <c:v>28775</c:v>
                </c:pt>
                <c:pt idx="36">
                  <c:v>29067</c:v>
                </c:pt>
                <c:pt idx="37">
                  <c:v>29357</c:v>
                </c:pt>
                <c:pt idx="38">
                  <c:v>29647</c:v>
                </c:pt>
                <c:pt idx="39">
                  <c:v>29937</c:v>
                </c:pt>
                <c:pt idx="40">
                  <c:v>30226</c:v>
                </c:pt>
                <c:pt idx="41">
                  <c:v>30516</c:v>
                </c:pt>
                <c:pt idx="42">
                  <c:v>30806</c:v>
                </c:pt>
                <c:pt idx="43">
                  <c:v>31096</c:v>
                </c:pt>
                <c:pt idx="44">
                  <c:v>31386</c:v>
                </c:pt>
                <c:pt idx="45">
                  <c:v>31681</c:v>
                </c:pt>
                <c:pt idx="46">
                  <c:v>31981</c:v>
                </c:pt>
                <c:pt idx="47">
                  <c:v>32283</c:v>
                </c:pt>
                <c:pt idx="48">
                  <c:v>32589</c:v>
                </c:pt>
                <c:pt idx="49">
                  <c:v>32886</c:v>
                </c:pt>
                <c:pt idx="50">
                  <c:v>33183</c:v>
                </c:pt>
                <c:pt idx="51">
                  <c:v>33480</c:v>
                </c:pt>
                <c:pt idx="52">
                  <c:v>33785</c:v>
                </c:pt>
                <c:pt idx="53">
                  <c:v>34082</c:v>
                </c:pt>
                <c:pt idx="54">
                  <c:v>34374</c:v>
                </c:pt>
                <c:pt idx="55">
                  <c:v>34664</c:v>
                </c:pt>
                <c:pt idx="56">
                  <c:v>34954</c:v>
                </c:pt>
                <c:pt idx="57">
                  <c:v>35244</c:v>
                </c:pt>
                <c:pt idx="58">
                  <c:v>35534</c:v>
                </c:pt>
                <c:pt idx="59">
                  <c:v>35823</c:v>
                </c:pt>
                <c:pt idx="60">
                  <c:v>36113</c:v>
                </c:pt>
                <c:pt idx="61">
                  <c:v>36403</c:v>
                </c:pt>
                <c:pt idx="62">
                  <c:v>36693</c:v>
                </c:pt>
                <c:pt idx="63">
                  <c:v>36982</c:v>
                </c:pt>
                <c:pt idx="64">
                  <c:v>37272</c:v>
                </c:pt>
                <c:pt idx="65">
                  <c:v>37562</c:v>
                </c:pt>
                <c:pt idx="66">
                  <c:v>37852</c:v>
                </c:pt>
                <c:pt idx="67">
                  <c:v>38141</c:v>
                </c:pt>
                <c:pt idx="68">
                  <c:v>38431</c:v>
                </c:pt>
                <c:pt idx="69">
                  <c:v>38721</c:v>
                </c:pt>
                <c:pt idx="70">
                  <c:v>39010</c:v>
                </c:pt>
                <c:pt idx="71">
                  <c:v>39300</c:v>
                </c:pt>
                <c:pt idx="72">
                  <c:v>39590</c:v>
                </c:pt>
                <c:pt idx="73">
                  <c:v>39880</c:v>
                </c:pt>
                <c:pt idx="74">
                  <c:v>40169</c:v>
                </c:pt>
                <c:pt idx="75">
                  <c:v>40470</c:v>
                </c:pt>
                <c:pt idx="76">
                  <c:v>40777</c:v>
                </c:pt>
                <c:pt idx="77">
                  <c:v>41076</c:v>
                </c:pt>
                <c:pt idx="78">
                  <c:v>41375</c:v>
                </c:pt>
                <c:pt idx="79">
                  <c:v>41677</c:v>
                </c:pt>
                <c:pt idx="80">
                  <c:v>41979</c:v>
                </c:pt>
                <c:pt idx="81">
                  <c:v>42286</c:v>
                </c:pt>
                <c:pt idx="82">
                  <c:v>42593</c:v>
                </c:pt>
                <c:pt idx="83">
                  <c:v>42900</c:v>
                </c:pt>
                <c:pt idx="84">
                  <c:v>43196</c:v>
                </c:pt>
                <c:pt idx="85">
                  <c:v>43489</c:v>
                </c:pt>
                <c:pt idx="86">
                  <c:v>43802</c:v>
                </c:pt>
                <c:pt idx="87">
                  <c:v>44107</c:v>
                </c:pt>
                <c:pt idx="88">
                  <c:v>44407</c:v>
                </c:pt>
                <c:pt idx="89">
                  <c:v>44704</c:v>
                </c:pt>
                <c:pt idx="90">
                  <c:v>45011</c:v>
                </c:pt>
                <c:pt idx="91">
                  <c:v>45315</c:v>
                </c:pt>
                <c:pt idx="92">
                  <c:v>45624</c:v>
                </c:pt>
                <c:pt idx="93">
                  <c:v>45936</c:v>
                </c:pt>
                <c:pt idx="94">
                  <c:v>46241</c:v>
                </c:pt>
                <c:pt idx="95">
                  <c:v>46547</c:v>
                </c:pt>
                <c:pt idx="96">
                  <c:v>46850</c:v>
                </c:pt>
                <c:pt idx="97">
                  <c:v>47161</c:v>
                </c:pt>
                <c:pt idx="98">
                  <c:v>47466</c:v>
                </c:pt>
                <c:pt idx="99">
                  <c:v>47770</c:v>
                </c:pt>
              </c:numCache>
            </c:numRef>
          </c:xVal>
          <c:yVal>
            <c:numRef>
              <c:f>Graph4_data_12!$M$8:$M$107</c:f>
              <c:numCache>
                <c:formatCode>#\,##0.0000</c:formatCode>
                <c:ptCount val="100"/>
                <c:pt idx="0">
                  <c:v>1.0042</c:v>
                </c:pt>
                <c:pt idx="1">
                  <c:v>0.90620000000000001</c:v>
                </c:pt>
                <c:pt idx="2">
                  <c:v>0.88029999999999997</c:v>
                </c:pt>
                <c:pt idx="3">
                  <c:v>0.86040000000000005</c:v>
                </c:pt>
                <c:pt idx="4">
                  <c:v>0.84209999999999996</c:v>
                </c:pt>
                <c:pt idx="5">
                  <c:v>0.83530000000000004</c:v>
                </c:pt>
                <c:pt idx="6">
                  <c:v>0.81799999999999995</c:v>
                </c:pt>
                <c:pt idx="7">
                  <c:v>0.81100000000000005</c:v>
                </c:pt>
                <c:pt idx="8">
                  <c:v>0.79869999999999997</c:v>
                </c:pt>
                <c:pt idx="9">
                  <c:v>0.79549999999999998</c:v>
                </c:pt>
                <c:pt idx="10">
                  <c:v>0.78649999999999998</c:v>
                </c:pt>
                <c:pt idx="11">
                  <c:v>0.77349999999999997</c:v>
                </c:pt>
                <c:pt idx="12">
                  <c:v>0.76419999999999999</c:v>
                </c:pt>
                <c:pt idx="13">
                  <c:v>0.76939999999999997</c:v>
                </c:pt>
                <c:pt idx="14">
                  <c:v>0.76959999999999995</c:v>
                </c:pt>
                <c:pt idx="15">
                  <c:v>0.75529999999999997</c:v>
                </c:pt>
                <c:pt idx="16">
                  <c:v>0.75370000000000004</c:v>
                </c:pt>
                <c:pt idx="17">
                  <c:v>0.75149999999999995</c:v>
                </c:pt>
                <c:pt idx="18">
                  <c:v>0.74439999999999995</c:v>
                </c:pt>
                <c:pt idx="19">
                  <c:v>0.73850000000000005</c:v>
                </c:pt>
                <c:pt idx="20">
                  <c:v>0.73770000000000002</c:v>
                </c:pt>
                <c:pt idx="21">
                  <c:v>0.73409999999999997</c:v>
                </c:pt>
                <c:pt idx="22">
                  <c:v>0.7268</c:v>
                </c:pt>
                <c:pt idx="23">
                  <c:v>0.72460000000000002</c:v>
                </c:pt>
                <c:pt idx="24">
                  <c:v>0.72619999999999996</c:v>
                </c:pt>
                <c:pt idx="25">
                  <c:v>0.72219999999999995</c:v>
                </c:pt>
                <c:pt idx="26">
                  <c:v>0.71970000000000001</c:v>
                </c:pt>
                <c:pt idx="27">
                  <c:v>0.71899999999999997</c:v>
                </c:pt>
                <c:pt idx="28">
                  <c:v>0.7117</c:v>
                </c:pt>
                <c:pt idx="29">
                  <c:v>0.71199999999999997</c:v>
                </c:pt>
                <c:pt idx="30">
                  <c:v>0.7056</c:v>
                </c:pt>
                <c:pt idx="31">
                  <c:v>0.70589999999999997</c:v>
                </c:pt>
                <c:pt idx="32">
                  <c:v>0.70179999999999998</c:v>
                </c:pt>
                <c:pt idx="33">
                  <c:v>0.70030000000000003</c:v>
                </c:pt>
                <c:pt idx="34">
                  <c:v>0.69630000000000003</c:v>
                </c:pt>
                <c:pt idx="35">
                  <c:v>0.69950000000000001</c:v>
                </c:pt>
                <c:pt idx="36">
                  <c:v>0.6976</c:v>
                </c:pt>
                <c:pt idx="37">
                  <c:v>0.69510000000000005</c:v>
                </c:pt>
                <c:pt idx="38">
                  <c:v>0.69079999999999997</c:v>
                </c:pt>
                <c:pt idx="39">
                  <c:v>0.68940000000000001</c:v>
                </c:pt>
                <c:pt idx="40">
                  <c:v>0.68430000000000002</c:v>
                </c:pt>
                <c:pt idx="41">
                  <c:v>0.68859999999999999</c:v>
                </c:pt>
                <c:pt idx="42">
                  <c:v>0.68420000000000003</c:v>
                </c:pt>
                <c:pt idx="43">
                  <c:v>0.69130000000000003</c:v>
                </c:pt>
                <c:pt idx="44">
                  <c:v>0.68279999999999996</c:v>
                </c:pt>
                <c:pt idx="45">
                  <c:v>0.68520000000000003</c:v>
                </c:pt>
                <c:pt idx="46">
                  <c:v>0.6754</c:v>
                </c:pt>
                <c:pt idx="47">
                  <c:v>0.67689999999999995</c:v>
                </c:pt>
                <c:pt idx="48">
                  <c:v>0.67369999999999997</c:v>
                </c:pt>
                <c:pt idx="49">
                  <c:v>0.68149999999999999</c:v>
                </c:pt>
                <c:pt idx="50">
                  <c:v>0.67100000000000004</c:v>
                </c:pt>
                <c:pt idx="51">
                  <c:v>0.66959999999999997</c:v>
                </c:pt>
                <c:pt idx="52">
                  <c:v>0.67230000000000001</c:v>
                </c:pt>
                <c:pt idx="53">
                  <c:v>0.66759999999999997</c:v>
                </c:pt>
                <c:pt idx="54">
                  <c:v>0.66439999999999999</c:v>
                </c:pt>
                <c:pt idx="55">
                  <c:v>0.67449999999999999</c:v>
                </c:pt>
                <c:pt idx="56">
                  <c:v>0.66749999999999998</c:v>
                </c:pt>
                <c:pt idx="57">
                  <c:v>0.66020000000000001</c:v>
                </c:pt>
                <c:pt idx="58">
                  <c:v>0.66369999999999996</c:v>
                </c:pt>
                <c:pt idx="59">
                  <c:v>0.65869999999999995</c:v>
                </c:pt>
                <c:pt idx="60">
                  <c:v>0.66349999999999998</c:v>
                </c:pt>
                <c:pt idx="61">
                  <c:v>0.66169999999999995</c:v>
                </c:pt>
                <c:pt idx="62">
                  <c:v>0.65939999999999999</c:v>
                </c:pt>
                <c:pt idx="63">
                  <c:v>0.6552</c:v>
                </c:pt>
                <c:pt idx="64">
                  <c:v>0.65839999999999999</c:v>
                </c:pt>
                <c:pt idx="65">
                  <c:v>0.66600000000000004</c:v>
                </c:pt>
                <c:pt idx="66">
                  <c:v>0.65769999999999995</c:v>
                </c:pt>
                <c:pt idx="67">
                  <c:v>0.65549999999999997</c:v>
                </c:pt>
                <c:pt idx="68">
                  <c:v>0.6573</c:v>
                </c:pt>
                <c:pt idx="69">
                  <c:v>0.6512</c:v>
                </c:pt>
                <c:pt idx="70">
                  <c:v>0.65110000000000001</c:v>
                </c:pt>
                <c:pt idx="71">
                  <c:v>0.64859999999999995</c:v>
                </c:pt>
                <c:pt idx="72">
                  <c:v>0.65080000000000005</c:v>
                </c:pt>
                <c:pt idx="73">
                  <c:v>0.65139999999999998</c:v>
                </c:pt>
                <c:pt idx="74">
                  <c:v>0.65200000000000002</c:v>
                </c:pt>
                <c:pt idx="75">
                  <c:v>0.6492</c:v>
                </c:pt>
                <c:pt idx="76">
                  <c:v>0.6452</c:v>
                </c:pt>
                <c:pt idx="77">
                  <c:v>0.64749999999999996</c:v>
                </c:pt>
                <c:pt idx="78">
                  <c:v>0.64270000000000005</c:v>
                </c:pt>
                <c:pt idx="79">
                  <c:v>0.6431</c:v>
                </c:pt>
                <c:pt idx="80">
                  <c:v>0.64680000000000004</c:v>
                </c:pt>
                <c:pt idx="81">
                  <c:v>0.64159999999999995</c:v>
                </c:pt>
                <c:pt idx="82">
                  <c:v>0.64459999999999995</c:v>
                </c:pt>
                <c:pt idx="83">
                  <c:v>0.64710000000000001</c:v>
                </c:pt>
                <c:pt idx="84">
                  <c:v>0.64419999999999999</c:v>
                </c:pt>
                <c:pt idx="85">
                  <c:v>0.64090000000000003</c:v>
                </c:pt>
                <c:pt idx="86">
                  <c:v>0.63970000000000005</c:v>
                </c:pt>
                <c:pt idx="87">
                  <c:v>0.63480000000000003</c:v>
                </c:pt>
                <c:pt idx="88">
                  <c:v>0.64090000000000003</c:v>
                </c:pt>
                <c:pt idx="89">
                  <c:v>0.6431</c:v>
                </c:pt>
                <c:pt idx="90">
                  <c:v>0.64170000000000005</c:v>
                </c:pt>
                <c:pt idx="91">
                  <c:v>0.63649999999999995</c:v>
                </c:pt>
                <c:pt idx="92">
                  <c:v>0.64149999999999996</c:v>
                </c:pt>
                <c:pt idx="93">
                  <c:v>0.64039999999999997</c:v>
                </c:pt>
                <c:pt idx="94">
                  <c:v>0.63480000000000003</c:v>
                </c:pt>
                <c:pt idx="95">
                  <c:v>0.6391</c:v>
                </c:pt>
                <c:pt idx="96">
                  <c:v>0.62929999999999997</c:v>
                </c:pt>
                <c:pt idx="97">
                  <c:v>0.63480000000000003</c:v>
                </c:pt>
                <c:pt idx="98">
                  <c:v>0.63670000000000004</c:v>
                </c:pt>
                <c:pt idx="99">
                  <c:v>0.63790000000000002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DF-4950-B200-4C9105FED0D9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Graph4_data_12!$O$8:$O$79</c:f>
              <c:numCache>
                <c:formatCode>#,##0</c:formatCode>
                <c:ptCount val="72"/>
                <c:pt idx="0">
                  <c:v>19950</c:v>
                </c:pt>
                <c:pt idx="1">
                  <c:v>20240</c:v>
                </c:pt>
                <c:pt idx="2">
                  <c:v>20535</c:v>
                </c:pt>
                <c:pt idx="3">
                  <c:v>20836</c:v>
                </c:pt>
                <c:pt idx="4">
                  <c:v>21145</c:v>
                </c:pt>
                <c:pt idx="5">
                  <c:v>21446</c:v>
                </c:pt>
                <c:pt idx="6">
                  <c:v>21763</c:v>
                </c:pt>
                <c:pt idx="7">
                  <c:v>22088</c:v>
                </c:pt>
                <c:pt idx="8">
                  <c:v>22412</c:v>
                </c:pt>
                <c:pt idx="9">
                  <c:v>22734</c:v>
                </c:pt>
                <c:pt idx="10">
                  <c:v>23047</c:v>
                </c:pt>
                <c:pt idx="11">
                  <c:v>23349</c:v>
                </c:pt>
                <c:pt idx="12">
                  <c:v>23647</c:v>
                </c:pt>
                <c:pt idx="13">
                  <c:v>23941</c:v>
                </c:pt>
                <c:pt idx="14">
                  <c:v>24237</c:v>
                </c:pt>
                <c:pt idx="15">
                  <c:v>24537</c:v>
                </c:pt>
                <c:pt idx="16">
                  <c:v>24836</c:v>
                </c:pt>
                <c:pt idx="17">
                  <c:v>25129</c:v>
                </c:pt>
                <c:pt idx="18">
                  <c:v>25425</c:v>
                </c:pt>
                <c:pt idx="19">
                  <c:v>25722</c:v>
                </c:pt>
                <c:pt idx="20">
                  <c:v>26015</c:v>
                </c:pt>
                <c:pt idx="21">
                  <c:v>26316</c:v>
                </c:pt>
                <c:pt idx="22">
                  <c:v>26632</c:v>
                </c:pt>
                <c:pt idx="23">
                  <c:v>26945</c:v>
                </c:pt>
                <c:pt idx="24">
                  <c:v>27244</c:v>
                </c:pt>
                <c:pt idx="25">
                  <c:v>27541</c:v>
                </c:pt>
                <c:pt idx="26">
                  <c:v>27841</c:v>
                </c:pt>
                <c:pt idx="27">
                  <c:v>28150</c:v>
                </c:pt>
                <c:pt idx="28">
                  <c:v>28450</c:v>
                </c:pt>
                <c:pt idx="29">
                  <c:v>28743</c:v>
                </c:pt>
                <c:pt idx="30">
                  <c:v>29034</c:v>
                </c:pt>
                <c:pt idx="31">
                  <c:v>29324</c:v>
                </c:pt>
                <c:pt idx="32">
                  <c:v>29614</c:v>
                </c:pt>
                <c:pt idx="33">
                  <c:v>29905</c:v>
                </c:pt>
                <c:pt idx="34">
                  <c:v>30195</c:v>
                </c:pt>
                <c:pt idx="35">
                  <c:v>30485</c:v>
                </c:pt>
                <c:pt idx="36">
                  <c:v>30775</c:v>
                </c:pt>
                <c:pt idx="37">
                  <c:v>31066</c:v>
                </c:pt>
                <c:pt idx="38">
                  <c:v>31356</c:v>
                </c:pt>
                <c:pt idx="39">
                  <c:v>31646</c:v>
                </c:pt>
                <c:pt idx="40">
                  <c:v>31936</c:v>
                </c:pt>
                <c:pt idx="41">
                  <c:v>32227</c:v>
                </c:pt>
                <c:pt idx="42">
                  <c:v>32517</c:v>
                </c:pt>
                <c:pt idx="43">
                  <c:v>32807</c:v>
                </c:pt>
                <c:pt idx="44">
                  <c:v>33097</c:v>
                </c:pt>
                <c:pt idx="45">
                  <c:v>33388</c:v>
                </c:pt>
                <c:pt idx="46">
                  <c:v>33679</c:v>
                </c:pt>
                <c:pt idx="47">
                  <c:v>33985</c:v>
                </c:pt>
                <c:pt idx="48">
                  <c:v>34286</c:v>
                </c:pt>
                <c:pt idx="49">
                  <c:v>34602</c:v>
                </c:pt>
                <c:pt idx="50">
                  <c:v>34906</c:v>
                </c:pt>
                <c:pt idx="51">
                  <c:v>35207</c:v>
                </c:pt>
                <c:pt idx="52">
                  <c:v>35512</c:v>
                </c:pt>
                <c:pt idx="53">
                  <c:v>35805</c:v>
                </c:pt>
                <c:pt idx="54">
                  <c:v>36097</c:v>
                </c:pt>
                <c:pt idx="55">
                  <c:v>36388</c:v>
                </c:pt>
                <c:pt idx="56">
                  <c:v>36690</c:v>
                </c:pt>
                <c:pt idx="57">
                  <c:v>36991</c:v>
                </c:pt>
                <c:pt idx="58">
                  <c:v>37290</c:v>
                </c:pt>
                <c:pt idx="59">
                  <c:v>37607</c:v>
                </c:pt>
                <c:pt idx="60">
                  <c:v>37917</c:v>
                </c:pt>
                <c:pt idx="61">
                  <c:v>38221</c:v>
                </c:pt>
                <c:pt idx="62">
                  <c:v>38522</c:v>
                </c:pt>
                <c:pt idx="63">
                  <c:v>38825</c:v>
                </c:pt>
                <c:pt idx="64">
                  <c:v>39119</c:v>
                </c:pt>
                <c:pt idx="65">
                  <c:v>39420</c:v>
                </c:pt>
                <c:pt idx="66">
                  <c:v>39716</c:v>
                </c:pt>
                <c:pt idx="67">
                  <c:v>40011</c:v>
                </c:pt>
                <c:pt idx="68">
                  <c:v>40306</c:v>
                </c:pt>
                <c:pt idx="69">
                  <c:v>40601</c:v>
                </c:pt>
                <c:pt idx="70">
                  <c:v>40898</c:v>
                </c:pt>
                <c:pt idx="71">
                  <c:v>41197</c:v>
                </c:pt>
              </c:numCache>
            </c:numRef>
          </c:xVal>
          <c:yVal>
            <c:numRef>
              <c:f>Graph4_data_12!$P$8:$P$79</c:f>
              <c:numCache>
                <c:formatCode>#\,##0.0000</c:formatCode>
                <c:ptCount val="72"/>
                <c:pt idx="0">
                  <c:v>0.94630000000000003</c:v>
                </c:pt>
                <c:pt idx="1">
                  <c:v>0.84540000000000004</c:v>
                </c:pt>
                <c:pt idx="2">
                  <c:v>0.81330000000000002</c:v>
                </c:pt>
                <c:pt idx="3">
                  <c:v>0.79649999999999999</c:v>
                </c:pt>
                <c:pt idx="4">
                  <c:v>0.77910000000000001</c:v>
                </c:pt>
                <c:pt idx="5">
                  <c:v>0.76480000000000004</c:v>
                </c:pt>
                <c:pt idx="6">
                  <c:v>0.75580000000000003</c:v>
                </c:pt>
                <c:pt idx="7">
                  <c:v>0.74150000000000005</c:v>
                </c:pt>
                <c:pt idx="8">
                  <c:v>0.73480000000000001</c:v>
                </c:pt>
                <c:pt idx="9">
                  <c:v>0.72570000000000001</c:v>
                </c:pt>
                <c:pt idx="10">
                  <c:v>0.71850000000000003</c:v>
                </c:pt>
                <c:pt idx="11">
                  <c:v>0.7117</c:v>
                </c:pt>
                <c:pt idx="12">
                  <c:v>0.69989999999999997</c:v>
                </c:pt>
                <c:pt idx="13">
                  <c:v>0.69510000000000005</c:v>
                </c:pt>
                <c:pt idx="14">
                  <c:v>0.69769999999999999</c:v>
                </c:pt>
                <c:pt idx="15">
                  <c:v>0.69650000000000001</c:v>
                </c:pt>
                <c:pt idx="16">
                  <c:v>0.68330000000000002</c:v>
                </c:pt>
                <c:pt idx="17">
                  <c:v>0.67949999999999999</c:v>
                </c:pt>
                <c:pt idx="18">
                  <c:v>0.67600000000000005</c:v>
                </c:pt>
                <c:pt idx="19">
                  <c:v>0.67120000000000002</c:v>
                </c:pt>
                <c:pt idx="20">
                  <c:v>0.66739999999999999</c:v>
                </c:pt>
                <c:pt idx="21">
                  <c:v>0.66569999999999996</c:v>
                </c:pt>
                <c:pt idx="22">
                  <c:v>0.65920000000000001</c:v>
                </c:pt>
                <c:pt idx="23">
                  <c:v>0.65900000000000003</c:v>
                </c:pt>
                <c:pt idx="24">
                  <c:v>0.65649999999999997</c:v>
                </c:pt>
                <c:pt idx="25">
                  <c:v>0.65890000000000004</c:v>
                </c:pt>
                <c:pt idx="26">
                  <c:v>0.64400000000000002</c:v>
                </c:pt>
                <c:pt idx="27">
                  <c:v>0.64859999999999995</c:v>
                </c:pt>
                <c:pt idx="28">
                  <c:v>0.64790000000000003</c:v>
                </c:pt>
                <c:pt idx="29">
                  <c:v>0.64390000000000003</c:v>
                </c:pt>
                <c:pt idx="30">
                  <c:v>0.64180000000000004</c:v>
                </c:pt>
                <c:pt idx="31">
                  <c:v>0.6351</c:v>
                </c:pt>
                <c:pt idx="32">
                  <c:v>0.63470000000000004</c:v>
                </c:pt>
                <c:pt idx="33">
                  <c:v>0.62980000000000003</c:v>
                </c:pt>
                <c:pt idx="34">
                  <c:v>0.62960000000000005</c:v>
                </c:pt>
                <c:pt idx="35">
                  <c:v>0.626</c:v>
                </c:pt>
                <c:pt idx="36">
                  <c:v>0.62860000000000005</c:v>
                </c:pt>
                <c:pt idx="37">
                  <c:v>0.62250000000000005</c:v>
                </c:pt>
                <c:pt idx="38">
                  <c:v>0.62319999999999998</c:v>
                </c:pt>
                <c:pt idx="39">
                  <c:v>0.61750000000000005</c:v>
                </c:pt>
                <c:pt idx="40">
                  <c:v>0.61509999999999998</c:v>
                </c:pt>
                <c:pt idx="41">
                  <c:v>0.61470000000000002</c:v>
                </c:pt>
                <c:pt idx="42">
                  <c:v>0.61870000000000003</c:v>
                </c:pt>
                <c:pt idx="43">
                  <c:v>0.61529999999999996</c:v>
                </c:pt>
                <c:pt idx="44">
                  <c:v>0.61829999999999996</c:v>
                </c:pt>
                <c:pt idx="45">
                  <c:v>0.61409999999999998</c:v>
                </c:pt>
                <c:pt idx="46">
                  <c:v>0.61539999999999995</c:v>
                </c:pt>
                <c:pt idx="47">
                  <c:v>0.60629999999999995</c:v>
                </c:pt>
                <c:pt idx="48">
                  <c:v>0.60589999999999999</c:v>
                </c:pt>
                <c:pt idx="49">
                  <c:v>0.60540000000000005</c:v>
                </c:pt>
                <c:pt idx="50">
                  <c:v>0.60960000000000003</c:v>
                </c:pt>
                <c:pt idx="51">
                  <c:v>0.60160000000000002</c:v>
                </c:pt>
                <c:pt idx="52">
                  <c:v>0.5998</c:v>
                </c:pt>
                <c:pt idx="53">
                  <c:v>0.6028</c:v>
                </c:pt>
                <c:pt idx="54">
                  <c:v>0.59850000000000003</c:v>
                </c:pt>
                <c:pt idx="55">
                  <c:v>0.59470000000000001</c:v>
                </c:pt>
                <c:pt idx="56">
                  <c:v>0.6018</c:v>
                </c:pt>
                <c:pt idx="57">
                  <c:v>0.59589999999999999</c:v>
                </c:pt>
                <c:pt idx="58">
                  <c:v>0.59030000000000005</c:v>
                </c:pt>
                <c:pt idx="59">
                  <c:v>0.59570000000000001</c:v>
                </c:pt>
                <c:pt idx="60">
                  <c:v>0.58799999999999997</c:v>
                </c:pt>
                <c:pt idx="61">
                  <c:v>0.59570000000000001</c:v>
                </c:pt>
                <c:pt idx="62">
                  <c:v>0.59370000000000001</c:v>
                </c:pt>
                <c:pt idx="63">
                  <c:v>0.59079999999999999</c:v>
                </c:pt>
                <c:pt idx="64">
                  <c:v>0.58879999999999999</c:v>
                </c:pt>
                <c:pt idx="65">
                  <c:v>0.58660000000000001</c:v>
                </c:pt>
                <c:pt idx="66">
                  <c:v>0.59309999999999996</c:v>
                </c:pt>
                <c:pt idx="67">
                  <c:v>0.58919999999999995</c:v>
                </c:pt>
                <c:pt idx="68">
                  <c:v>0.58520000000000005</c:v>
                </c:pt>
                <c:pt idx="69">
                  <c:v>0.58689999999999998</c:v>
                </c:pt>
                <c:pt idx="70">
                  <c:v>0.58130000000000004</c:v>
                </c:pt>
                <c:pt idx="71">
                  <c:v>0.58079999999999998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DF-4950-B200-4C9105FED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1.3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4 val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Graph4_data_12!$C$7:$C$150</c:f>
              <c:numCache>
                <c:formatCode>#,##0</c:formatCode>
                <c:ptCount val="144"/>
                <c:pt idx="0">
                  <c:v>5</c:v>
                </c:pt>
                <c:pt idx="1">
                  <c:v>297</c:v>
                </c:pt>
                <c:pt idx="2">
                  <c:v>590</c:v>
                </c:pt>
                <c:pt idx="3">
                  <c:v>880</c:v>
                </c:pt>
                <c:pt idx="4">
                  <c:v>1170</c:v>
                </c:pt>
                <c:pt idx="5">
                  <c:v>1460</c:v>
                </c:pt>
                <c:pt idx="6">
                  <c:v>1750</c:v>
                </c:pt>
                <c:pt idx="7">
                  <c:v>2040</c:v>
                </c:pt>
                <c:pt idx="8">
                  <c:v>2331</c:v>
                </c:pt>
                <c:pt idx="9">
                  <c:v>2621</c:v>
                </c:pt>
                <c:pt idx="10">
                  <c:v>2911</c:v>
                </c:pt>
                <c:pt idx="11">
                  <c:v>3201</c:v>
                </c:pt>
                <c:pt idx="12">
                  <c:v>3491</c:v>
                </c:pt>
                <c:pt idx="13">
                  <c:v>3781</c:v>
                </c:pt>
                <c:pt idx="14">
                  <c:v>4071</c:v>
                </c:pt>
                <c:pt idx="15">
                  <c:v>4361</c:v>
                </c:pt>
                <c:pt idx="16">
                  <c:v>4651</c:v>
                </c:pt>
                <c:pt idx="17">
                  <c:v>4941</c:v>
                </c:pt>
                <c:pt idx="18">
                  <c:v>5231</c:v>
                </c:pt>
                <c:pt idx="19">
                  <c:v>5521</c:v>
                </c:pt>
                <c:pt idx="20">
                  <c:v>5812</c:v>
                </c:pt>
                <c:pt idx="21">
                  <c:v>6102</c:v>
                </c:pt>
                <c:pt idx="22">
                  <c:v>6392</c:v>
                </c:pt>
                <c:pt idx="23">
                  <c:v>6682</c:v>
                </c:pt>
                <c:pt idx="24">
                  <c:v>6972</c:v>
                </c:pt>
                <c:pt idx="25">
                  <c:v>7262</c:v>
                </c:pt>
                <c:pt idx="26">
                  <c:v>7552</c:v>
                </c:pt>
                <c:pt idx="27">
                  <c:v>7842</c:v>
                </c:pt>
                <c:pt idx="28">
                  <c:v>8132</c:v>
                </c:pt>
                <c:pt idx="29">
                  <c:v>8422</c:v>
                </c:pt>
                <c:pt idx="30">
                  <c:v>8712</c:v>
                </c:pt>
                <c:pt idx="31">
                  <c:v>9002</c:v>
                </c:pt>
                <c:pt idx="32">
                  <c:v>9292</c:v>
                </c:pt>
                <c:pt idx="33">
                  <c:v>9583</c:v>
                </c:pt>
                <c:pt idx="34">
                  <c:v>9873</c:v>
                </c:pt>
                <c:pt idx="35">
                  <c:v>10163</c:v>
                </c:pt>
                <c:pt idx="36">
                  <c:v>10453</c:v>
                </c:pt>
                <c:pt idx="37">
                  <c:v>10743</c:v>
                </c:pt>
                <c:pt idx="38">
                  <c:v>11033</c:v>
                </c:pt>
                <c:pt idx="39">
                  <c:v>11323</c:v>
                </c:pt>
                <c:pt idx="40">
                  <c:v>11613</c:v>
                </c:pt>
                <c:pt idx="41">
                  <c:v>11903</c:v>
                </c:pt>
                <c:pt idx="42">
                  <c:v>12193</c:v>
                </c:pt>
                <c:pt idx="43">
                  <c:v>12483</c:v>
                </c:pt>
                <c:pt idx="44">
                  <c:v>12773</c:v>
                </c:pt>
                <c:pt idx="45">
                  <c:v>13064</c:v>
                </c:pt>
                <c:pt idx="46">
                  <c:v>13354</c:v>
                </c:pt>
                <c:pt idx="47">
                  <c:v>13644</c:v>
                </c:pt>
                <c:pt idx="48">
                  <c:v>13934</c:v>
                </c:pt>
                <c:pt idx="49">
                  <c:v>14232</c:v>
                </c:pt>
                <c:pt idx="50">
                  <c:v>14526</c:v>
                </c:pt>
                <c:pt idx="51">
                  <c:v>14824</c:v>
                </c:pt>
                <c:pt idx="52">
                  <c:v>15124</c:v>
                </c:pt>
                <c:pt idx="53">
                  <c:v>15423</c:v>
                </c:pt>
                <c:pt idx="54">
                  <c:v>15729</c:v>
                </c:pt>
                <c:pt idx="55">
                  <c:v>16039</c:v>
                </c:pt>
                <c:pt idx="56">
                  <c:v>16344</c:v>
                </c:pt>
                <c:pt idx="57">
                  <c:v>16644</c:v>
                </c:pt>
                <c:pt idx="58">
                  <c:v>16937</c:v>
                </c:pt>
                <c:pt idx="59">
                  <c:v>17230</c:v>
                </c:pt>
                <c:pt idx="60">
                  <c:v>17521</c:v>
                </c:pt>
                <c:pt idx="61">
                  <c:v>17820</c:v>
                </c:pt>
                <c:pt idx="62">
                  <c:v>18122</c:v>
                </c:pt>
                <c:pt idx="63">
                  <c:v>18417</c:v>
                </c:pt>
                <c:pt idx="64">
                  <c:v>18722</c:v>
                </c:pt>
                <c:pt idx="65">
                  <c:v>19030</c:v>
                </c:pt>
                <c:pt idx="66">
                  <c:v>19336</c:v>
                </c:pt>
                <c:pt idx="67">
                  <c:v>19637</c:v>
                </c:pt>
                <c:pt idx="68">
                  <c:v>19934</c:v>
                </c:pt>
                <c:pt idx="69">
                  <c:v>20228</c:v>
                </c:pt>
                <c:pt idx="70">
                  <c:v>20522</c:v>
                </c:pt>
                <c:pt idx="71">
                  <c:v>20822</c:v>
                </c:pt>
                <c:pt idx="72">
                  <c:v>21125</c:v>
                </c:pt>
                <c:pt idx="73">
                  <c:v>21429</c:v>
                </c:pt>
                <c:pt idx="74">
                  <c:v>21733</c:v>
                </c:pt>
                <c:pt idx="75">
                  <c:v>22045</c:v>
                </c:pt>
                <c:pt idx="76">
                  <c:v>22343</c:v>
                </c:pt>
                <c:pt idx="77">
                  <c:v>22647</c:v>
                </c:pt>
                <c:pt idx="78">
                  <c:v>22945</c:v>
                </c:pt>
                <c:pt idx="79">
                  <c:v>23254</c:v>
                </c:pt>
                <c:pt idx="80">
                  <c:v>23559</c:v>
                </c:pt>
                <c:pt idx="81">
                  <c:v>23871</c:v>
                </c:pt>
                <c:pt idx="82">
                  <c:v>24174</c:v>
                </c:pt>
                <c:pt idx="83">
                  <c:v>24467</c:v>
                </c:pt>
                <c:pt idx="84">
                  <c:v>24759</c:v>
                </c:pt>
                <c:pt idx="85">
                  <c:v>25049</c:v>
                </c:pt>
                <c:pt idx="86">
                  <c:v>25339</c:v>
                </c:pt>
                <c:pt idx="87">
                  <c:v>25629</c:v>
                </c:pt>
                <c:pt idx="88">
                  <c:v>25919</c:v>
                </c:pt>
                <c:pt idx="89">
                  <c:v>26209</c:v>
                </c:pt>
                <c:pt idx="90">
                  <c:v>26499</c:v>
                </c:pt>
                <c:pt idx="91">
                  <c:v>26790</c:v>
                </c:pt>
                <c:pt idx="92">
                  <c:v>27080</c:v>
                </c:pt>
                <c:pt idx="93">
                  <c:v>27370</c:v>
                </c:pt>
                <c:pt idx="94">
                  <c:v>27660</c:v>
                </c:pt>
                <c:pt idx="95">
                  <c:v>27950</c:v>
                </c:pt>
                <c:pt idx="96">
                  <c:v>28240</c:v>
                </c:pt>
                <c:pt idx="97">
                  <c:v>28530</c:v>
                </c:pt>
                <c:pt idx="98">
                  <c:v>28820</c:v>
                </c:pt>
                <c:pt idx="99">
                  <c:v>29110</c:v>
                </c:pt>
                <c:pt idx="100">
                  <c:v>29401</c:v>
                </c:pt>
                <c:pt idx="101">
                  <c:v>29691</c:v>
                </c:pt>
                <c:pt idx="102">
                  <c:v>29989</c:v>
                </c:pt>
                <c:pt idx="103">
                  <c:v>30306</c:v>
                </c:pt>
                <c:pt idx="104">
                  <c:v>30610</c:v>
                </c:pt>
                <c:pt idx="105">
                  <c:v>30909</c:v>
                </c:pt>
                <c:pt idx="106">
                  <c:v>31205</c:v>
                </c:pt>
                <c:pt idx="107">
                  <c:v>31512</c:v>
                </c:pt>
                <c:pt idx="108">
                  <c:v>31816</c:v>
                </c:pt>
                <c:pt idx="109">
                  <c:v>32120</c:v>
                </c:pt>
                <c:pt idx="110">
                  <c:v>32415</c:v>
                </c:pt>
                <c:pt idx="111">
                  <c:v>32708</c:v>
                </c:pt>
                <c:pt idx="112">
                  <c:v>32998</c:v>
                </c:pt>
                <c:pt idx="113">
                  <c:v>33289</c:v>
                </c:pt>
                <c:pt idx="114">
                  <c:v>33579</c:v>
                </c:pt>
                <c:pt idx="115">
                  <c:v>33869</c:v>
                </c:pt>
                <c:pt idx="116">
                  <c:v>34159</c:v>
                </c:pt>
                <c:pt idx="117">
                  <c:v>34451</c:v>
                </c:pt>
                <c:pt idx="118">
                  <c:v>34744</c:v>
                </c:pt>
                <c:pt idx="119">
                  <c:v>35044</c:v>
                </c:pt>
                <c:pt idx="120">
                  <c:v>35338</c:v>
                </c:pt>
                <c:pt idx="121">
                  <c:v>35635</c:v>
                </c:pt>
                <c:pt idx="122">
                  <c:v>35934</c:v>
                </c:pt>
                <c:pt idx="123">
                  <c:v>36252</c:v>
                </c:pt>
                <c:pt idx="124">
                  <c:v>36563</c:v>
                </c:pt>
                <c:pt idx="125">
                  <c:v>36873</c:v>
                </c:pt>
                <c:pt idx="126">
                  <c:v>37172</c:v>
                </c:pt>
                <c:pt idx="127">
                  <c:v>37469</c:v>
                </c:pt>
                <c:pt idx="128">
                  <c:v>37779</c:v>
                </c:pt>
                <c:pt idx="129">
                  <c:v>38087</c:v>
                </c:pt>
                <c:pt idx="130">
                  <c:v>38395</c:v>
                </c:pt>
                <c:pt idx="131">
                  <c:v>38714</c:v>
                </c:pt>
                <c:pt idx="132">
                  <c:v>39019</c:v>
                </c:pt>
                <c:pt idx="133">
                  <c:v>39323</c:v>
                </c:pt>
                <c:pt idx="134">
                  <c:v>39616</c:v>
                </c:pt>
                <c:pt idx="135">
                  <c:v>39923</c:v>
                </c:pt>
                <c:pt idx="136">
                  <c:v>40217</c:v>
                </c:pt>
                <c:pt idx="137">
                  <c:v>40521</c:v>
                </c:pt>
                <c:pt idx="138">
                  <c:v>40819</c:v>
                </c:pt>
                <c:pt idx="139">
                  <c:v>41118</c:v>
                </c:pt>
                <c:pt idx="140">
                  <c:v>41416</c:v>
                </c:pt>
                <c:pt idx="141">
                  <c:v>41716</c:v>
                </c:pt>
                <c:pt idx="142">
                  <c:v>42019</c:v>
                </c:pt>
                <c:pt idx="143">
                  <c:v>42320</c:v>
                </c:pt>
              </c:numCache>
            </c:numRef>
          </c:xVal>
          <c:yVal>
            <c:numRef>
              <c:f>Graph4_data_12!$E$7:$E$150</c:f>
              <c:numCache>
                <c:formatCode>#\,##0.0000</c:formatCode>
                <c:ptCount val="144"/>
                <c:pt idx="0">
                  <c:v>4.7457000000000003</c:v>
                </c:pt>
                <c:pt idx="1">
                  <c:v>2.7286000000000001</c:v>
                </c:pt>
                <c:pt idx="2">
                  <c:v>2.2991000000000001</c:v>
                </c:pt>
                <c:pt idx="3">
                  <c:v>1.6516</c:v>
                </c:pt>
                <c:pt idx="4">
                  <c:v>1.4544999999999999</c:v>
                </c:pt>
                <c:pt idx="5">
                  <c:v>1.3441000000000001</c:v>
                </c:pt>
                <c:pt idx="6">
                  <c:v>1.3119000000000001</c:v>
                </c:pt>
                <c:pt idx="7">
                  <c:v>1.2947</c:v>
                </c:pt>
                <c:pt idx="8">
                  <c:v>1.2367999999999999</c:v>
                </c:pt>
                <c:pt idx="9">
                  <c:v>1.23</c:v>
                </c:pt>
                <c:pt idx="10">
                  <c:v>1.2237</c:v>
                </c:pt>
                <c:pt idx="11">
                  <c:v>1.1992</c:v>
                </c:pt>
                <c:pt idx="12">
                  <c:v>1.2007000000000001</c:v>
                </c:pt>
                <c:pt idx="13">
                  <c:v>1.1819</c:v>
                </c:pt>
                <c:pt idx="14">
                  <c:v>1.1496999999999999</c:v>
                </c:pt>
                <c:pt idx="15">
                  <c:v>1.1732</c:v>
                </c:pt>
                <c:pt idx="16">
                  <c:v>1.1664000000000001</c:v>
                </c:pt>
                <c:pt idx="17">
                  <c:v>1.1628000000000001</c:v>
                </c:pt>
                <c:pt idx="18">
                  <c:v>1.1442000000000001</c:v>
                </c:pt>
                <c:pt idx="19">
                  <c:v>1.1342000000000001</c:v>
                </c:pt>
                <c:pt idx="20">
                  <c:v>1.1445000000000001</c:v>
                </c:pt>
                <c:pt idx="21">
                  <c:v>1.1514</c:v>
                </c:pt>
                <c:pt idx="22">
                  <c:v>1.1458999999999999</c:v>
                </c:pt>
                <c:pt idx="23">
                  <c:v>1.1375999999999999</c:v>
                </c:pt>
                <c:pt idx="24">
                  <c:v>1.1166</c:v>
                </c:pt>
                <c:pt idx="25">
                  <c:v>1.1231</c:v>
                </c:pt>
                <c:pt idx="26">
                  <c:v>1.1256999999999999</c:v>
                </c:pt>
                <c:pt idx="27">
                  <c:v>1.1222000000000001</c:v>
                </c:pt>
                <c:pt idx="28">
                  <c:v>1.1344000000000001</c:v>
                </c:pt>
                <c:pt idx="29">
                  <c:v>1.1285000000000001</c:v>
                </c:pt>
                <c:pt idx="30">
                  <c:v>1.1173</c:v>
                </c:pt>
                <c:pt idx="31">
                  <c:v>1.143</c:v>
                </c:pt>
                <c:pt idx="32">
                  <c:v>1.1338999999999999</c:v>
                </c:pt>
                <c:pt idx="33">
                  <c:v>1.119</c:v>
                </c:pt>
                <c:pt idx="34">
                  <c:v>1.1314</c:v>
                </c:pt>
                <c:pt idx="35">
                  <c:v>1.1272</c:v>
                </c:pt>
                <c:pt idx="36">
                  <c:v>1.1228</c:v>
                </c:pt>
                <c:pt idx="37">
                  <c:v>1.1134999999999999</c:v>
                </c:pt>
                <c:pt idx="38">
                  <c:v>1.1220000000000001</c:v>
                </c:pt>
                <c:pt idx="39">
                  <c:v>1.1043000000000001</c:v>
                </c:pt>
                <c:pt idx="40">
                  <c:v>1.127</c:v>
                </c:pt>
                <c:pt idx="41">
                  <c:v>1.1136999999999999</c:v>
                </c:pt>
                <c:pt idx="42">
                  <c:v>1.117</c:v>
                </c:pt>
                <c:pt idx="43">
                  <c:v>1.115</c:v>
                </c:pt>
                <c:pt idx="44">
                  <c:v>1.1218999999999999</c:v>
                </c:pt>
                <c:pt idx="45">
                  <c:v>1.1153999999999999</c:v>
                </c:pt>
                <c:pt idx="46">
                  <c:v>1.1202000000000001</c:v>
                </c:pt>
                <c:pt idx="47">
                  <c:v>1.1202000000000001</c:v>
                </c:pt>
                <c:pt idx="48">
                  <c:v>1.1060000000000001</c:v>
                </c:pt>
                <c:pt idx="49">
                  <c:v>1.1032999999999999</c:v>
                </c:pt>
                <c:pt idx="50">
                  <c:v>1.1057999999999999</c:v>
                </c:pt>
                <c:pt idx="51">
                  <c:v>1.1097999999999999</c:v>
                </c:pt>
                <c:pt idx="52">
                  <c:v>1.0956999999999999</c:v>
                </c:pt>
                <c:pt idx="53">
                  <c:v>1.1138999999999999</c:v>
                </c:pt>
                <c:pt idx="54">
                  <c:v>1.1047</c:v>
                </c:pt>
                <c:pt idx="55">
                  <c:v>1.1085</c:v>
                </c:pt>
                <c:pt idx="56">
                  <c:v>1.0919000000000001</c:v>
                </c:pt>
                <c:pt idx="57">
                  <c:v>1.1047</c:v>
                </c:pt>
                <c:pt idx="58">
                  <c:v>1.1287</c:v>
                </c:pt>
                <c:pt idx="59">
                  <c:v>1.0991</c:v>
                </c:pt>
                <c:pt idx="60">
                  <c:v>1.0961000000000001</c:v>
                </c:pt>
                <c:pt idx="61">
                  <c:v>1.1062000000000001</c:v>
                </c:pt>
                <c:pt idx="62">
                  <c:v>1.0938000000000001</c:v>
                </c:pt>
                <c:pt idx="63">
                  <c:v>1.0929</c:v>
                </c:pt>
                <c:pt idx="64">
                  <c:v>1.095</c:v>
                </c:pt>
                <c:pt idx="65">
                  <c:v>1.0958000000000001</c:v>
                </c:pt>
                <c:pt idx="66">
                  <c:v>1.1119000000000001</c:v>
                </c:pt>
                <c:pt idx="67">
                  <c:v>1.1147</c:v>
                </c:pt>
                <c:pt idx="68">
                  <c:v>1.1034999999999999</c:v>
                </c:pt>
                <c:pt idx="69">
                  <c:v>1.1005</c:v>
                </c:pt>
                <c:pt idx="70">
                  <c:v>1.1031</c:v>
                </c:pt>
                <c:pt idx="71">
                  <c:v>1.1037999999999999</c:v>
                </c:pt>
                <c:pt idx="72">
                  <c:v>1.0896999999999999</c:v>
                </c:pt>
                <c:pt idx="73">
                  <c:v>1.1002000000000001</c:v>
                </c:pt>
                <c:pt idx="74">
                  <c:v>1.103</c:v>
                </c:pt>
                <c:pt idx="75">
                  <c:v>1.1008</c:v>
                </c:pt>
                <c:pt idx="76">
                  <c:v>1.1077999999999999</c:v>
                </c:pt>
                <c:pt idx="77">
                  <c:v>1.0939000000000001</c:v>
                </c:pt>
                <c:pt idx="78">
                  <c:v>1.1064000000000001</c:v>
                </c:pt>
                <c:pt idx="79">
                  <c:v>1.0993999999999999</c:v>
                </c:pt>
                <c:pt idx="80">
                  <c:v>1.1352</c:v>
                </c:pt>
                <c:pt idx="81">
                  <c:v>1.1059000000000001</c:v>
                </c:pt>
                <c:pt idx="82">
                  <c:v>1.125</c:v>
                </c:pt>
                <c:pt idx="83">
                  <c:v>1.1080000000000001</c:v>
                </c:pt>
                <c:pt idx="84">
                  <c:v>1.089</c:v>
                </c:pt>
                <c:pt idx="85">
                  <c:v>1.1129</c:v>
                </c:pt>
                <c:pt idx="86">
                  <c:v>1.0920000000000001</c:v>
                </c:pt>
                <c:pt idx="87">
                  <c:v>1.1007</c:v>
                </c:pt>
                <c:pt idx="88">
                  <c:v>1.1081000000000001</c:v>
                </c:pt>
                <c:pt idx="89">
                  <c:v>1.1092</c:v>
                </c:pt>
                <c:pt idx="90">
                  <c:v>1.1178999999999999</c:v>
                </c:pt>
                <c:pt idx="91">
                  <c:v>1.1069</c:v>
                </c:pt>
                <c:pt idx="92">
                  <c:v>1.1113999999999999</c:v>
                </c:pt>
                <c:pt idx="93">
                  <c:v>1.1119000000000001</c:v>
                </c:pt>
                <c:pt idx="94">
                  <c:v>1.1016999999999999</c:v>
                </c:pt>
                <c:pt idx="95">
                  <c:v>1.1187</c:v>
                </c:pt>
                <c:pt idx="96">
                  <c:v>1.0979000000000001</c:v>
                </c:pt>
                <c:pt idx="97">
                  <c:v>1.1041000000000001</c:v>
                </c:pt>
                <c:pt idx="98">
                  <c:v>1.103</c:v>
                </c:pt>
                <c:pt idx="99">
                  <c:v>1.1044</c:v>
                </c:pt>
                <c:pt idx="100">
                  <c:v>1.1115999999999999</c:v>
                </c:pt>
                <c:pt idx="101">
                  <c:v>1.109</c:v>
                </c:pt>
                <c:pt idx="102">
                  <c:v>1.1006</c:v>
                </c:pt>
                <c:pt idx="103">
                  <c:v>1.0946</c:v>
                </c:pt>
                <c:pt idx="104">
                  <c:v>1.1048</c:v>
                </c:pt>
                <c:pt idx="105">
                  <c:v>1.0980000000000001</c:v>
                </c:pt>
                <c:pt idx="106">
                  <c:v>1.0913999999999999</c:v>
                </c:pt>
                <c:pt idx="107">
                  <c:v>1.0991</c:v>
                </c:pt>
                <c:pt idx="108">
                  <c:v>1.0899000000000001</c:v>
                </c:pt>
                <c:pt idx="109">
                  <c:v>1.0881000000000001</c:v>
                </c:pt>
                <c:pt idx="110">
                  <c:v>1.0960000000000001</c:v>
                </c:pt>
                <c:pt idx="111">
                  <c:v>1.0944</c:v>
                </c:pt>
                <c:pt idx="112">
                  <c:v>1.1004</c:v>
                </c:pt>
                <c:pt idx="113">
                  <c:v>1.1001000000000001</c:v>
                </c:pt>
                <c:pt idx="114">
                  <c:v>1.1023000000000001</c:v>
                </c:pt>
                <c:pt idx="115">
                  <c:v>1.1008</c:v>
                </c:pt>
                <c:pt idx="116">
                  <c:v>1.0808</c:v>
                </c:pt>
                <c:pt idx="117">
                  <c:v>1.1127</c:v>
                </c:pt>
                <c:pt idx="118">
                  <c:v>1.1160000000000001</c:v>
                </c:pt>
                <c:pt idx="119">
                  <c:v>1.0976999999999999</c:v>
                </c:pt>
                <c:pt idx="120">
                  <c:v>1.0809</c:v>
                </c:pt>
                <c:pt idx="121">
                  <c:v>1.0902000000000001</c:v>
                </c:pt>
                <c:pt idx="122">
                  <c:v>1.0919000000000001</c:v>
                </c:pt>
                <c:pt idx="123">
                  <c:v>1.1141000000000001</c:v>
                </c:pt>
                <c:pt idx="124">
                  <c:v>1.0907</c:v>
                </c:pt>
                <c:pt idx="125">
                  <c:v>1.1040000000000001</c:v>
                </c:pt>
                <c:pt idx="126">
                  <c:v>1.1132</c:v>
                </c:pt>
                <c:pt idx="127">
                  <c:v>1.0907</c:v>
                </c:pt>
                <c:pt idx="128">
                  <c:v>1.1127</c:v>
                </c:pt>
                <c:pt idx="129">
                  <c:v>1.1105</c:v>
                </c:pt>
                <c:pt idx="130">
                  <c:v>1.1075999999999999</c:v>
                </c:pt>
                <c:pt idx="131">
                  <c:v>1.1158999999999999</c:v>
                </c:pt>
                <c:pt idx="132">
                  <c:v>1.0959000000000001</c:v>
                </c:pt>
                <c:pt idx="133">
                  <c:v>1.1173</c:v>
                </c:pt>
                <c:pt idx="134">
                  <c:v>1.0952999999999999</c:v>
                </c:pt>
                <c:pt idx="135">
                  <c:v>1.0960000000000001</c:v>
                </c:pt>
                <c:pt idx="136">
                  <c:v>1.0876999999999999</c:v>
                </c:pt>
                <c:pt idx="137">
                  <c:v>1.1000000000000001</c:v>
                </c:pt>
                <c:pt idx="138">
                  <c:v>1.0962000000000001</c:v>
                </c:pt>
                <c:pt idx="139">
                  <c:v>1.0980000000000001</c:v>
                </c:pt>
                <c:pt idx="140">
                  <c:v>1.0932999999999999</c:v>
                </c:pt>
                <c:pt idx="141">
                  <c:v>1.1068</c:v>
                </c:pt>
                <c:pt idx="142">
                  <c:v>1.1108</c:v>
                </c:pt>
                <c:pt idx="143">
                  <c:v>1.1057999999999999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DC-4217-BAD9-F25F655BB7BA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Graph4_data_12!$F$7:$F$126</c:f>
              <c:numCache>
                <c:formatCode>#,##0</c:formatCode>
                <c:ptCount val="120"/>
                <c:pt idx="0">
                  <c:v>8159</c:v>
                </c:pt>
                <c:pt idx="1">
                  <c:v>8449</c:v>
                </c:pt>
                <c:pt idx="2">
                  <c:v>8739</c:v>
                </c:pt>
                <c:pt idx="3">
                  <c:v>9028</c:v>
                </c:pt>
                <c:pt idx="4">
                  <c:v>9318</c:v>
                </c:pt>
                <c:pt idx="5">
                  <c:v>9608</c:v>
                </c:pt>
                <c:pt idx="6">
                  <c:v>9898</c:v>
                </c:pt>
                <c:pt idx="7">
                  <c:v>10187</c:v>
                </c:pt>
                <c:pt idx="8">
                  <c:v>10477</c:v>
                </c:pt>
                <c:pt idx="9">
                  <c:v>10767</c:v>
                </c:pt>
                <c:pt idx="10">
                  <c:v>11056</c:v>
                </c:pt>
                <c:pt idx="11">
                  <c:v>11346</c:v>
                </c:pt>
                <c:pt idx="12">
                  <c:v>11636</c:v>
                </c:pt>
                <c:pt idx="13">
                  <c:v>11926</c:v>
                </c:pt>
                <c:pt idx="14">
                  <c:v>12215</c:v>
                </c:pt>
                <c:pt idx="15">
                  <c:v>12505</c:v>
                </c:pt>
                <c:pt idx="16">
                  <c:v>12795</c:v>
                </c:pt>
                <c:pt idx="17">
                  <c:v>13084</c:v>
                </c:pt>
                <c:pt idx="18">
                  <c:v>13374</c:v>
                </c:pt>
                <c:pt idx="19">
                  <c:v>13664</c:v>
                </c:pt>
                <c:pt idx="20">
                  <c:v>13954</c:v>
                </c:pt>
                <c:pt idx="21">
                  <c:v>14243</c:v>
                </c:pt>
                <c:pt idx="22">
                  <c:v>14533</c:v>
                </c:pt>
                <c:pt idx="23">
                  <c:v>14823</c:v>
                </c:pt>
                <c:pt idx="24">
                  <c:v>15112</c:v>
                </c:pt>
                <c:pt idx="25">
                  <c:v>15402</c:v>
                </c:pt>
                <c:pt idx="26">
                  <c:v>15692</c:v>
                </c:pt>
                <c:pt idx="27">
                  <c:v>15982</c:v>
                </c:pt>
                <c:pt idx="28">
                  <c:v>16271</c:v>
                </c:pt>
                <c:pt idx="29">
                  <c:v>16561</c:v>
                </c:pt>
                <c:pt idx="30">
                  <c:v>16851</c:v>
                </c:pt>
                <c:pt idx="31">
                  <c:v>17140</c:v>
                </c:pt>
                <c:pt idx="32">
                  <c:v>17430</c:v>
                </c:pt>
                <c:pt idx="33">
                  <c:v>17723</c:v>
                </c:pt>
                <c:pt idx="34">
                  <c:v>18019</c:v>
                </c:pt>
                <c:pt idx="35">
                  <c:v>18317</c:v>
                </c:pt>
                <c:pt idx="36">
                  <c:v>18616</c:v>
                </c:pt>
                <c:pt idx="37">
                  <c:v>18919</c:v>
                </c:pt>
                <c:pt idx="38">
                  <c:v>19232</c:v>
                </c:pt>
                <c:pt idx="39">
                  <c:v>19526</c:v>
                </c:pt>
                <c:pt idx="40">
                  <c:v>19823</c:v>
                </c:pt>
                <c:pt idx="41">
                  <c:v>20122</c:v>
                </c:pt>
                <c:pt idx="42">
                  <c:v>20423</c:v>
                </c:pt>
                <c:pt idx="43">
                  <c:v>20734</c:v>
                </c:pt>
                <c:pt idx="44">
                  <c:v>21041</c:v>
                </c:pt>
                <c:pt idx="45">
                  <c:v>21341</c:v>
                </c:pt>
                <c:pt idx="46">
                  <c:v>21641</c:v>
                </c:pt>
                <c:pt idx="47">
                  <c:v>21942</c:v>
                </c:pt>
                <c:pt idx="48">
                  <c:v>22239</c:v>
                </c:pt>
                <c:pt idx="49">
                  <c:v>22541</c:v>
                </c:pt>
                <c:pt idx="50">
                  <c:v>22836</c:v>
                </c:pt>
                <c:pt idx="51">
                  <c:v>23129</c:v>
                </c:pt>
                <c:pt idx="52">
                  <c:v>23418</c:v>
                </c:pt>
                <c:pt idx="53">
                  <c:v>23708</c:v>
                </c:pt>
                <c:pt idx="54">
                  <c:v>23998</c:v>
                </c:pt>
                <c:pt idx="55">
                  <c:v>24287</c:v>
                </c:pt>
                <c:pt idx="56">
                  <c:v>24577</c:v>
                </c:pt>
                <c:pt idx="57">
                  <c:v>24867</c:v>
                </c:pt>
                <c:pt idx="58">
                  <c:v>25156</c:v>
                </c:pt>
                <c:pt idx="59">
                  <c:v>25446</c:v>
                </c:pt>
                <c:pt idx="60">
                  <c:v>25736</c:v>
                </c:pt>
                <c:pt idx="61">
                  <c:v>26026</c:v>
                </c:pt>
                <c:pt idx="62">
                  <c:v>26324</c:v>
                </c:pt>
                <c:pt idx="63">
                  <c:v>26633</c:v>
                </c:pt>
                <c:pt idx="64">
                  <c:v>26947</c:v>
                </c:pt>
                <c:pt idx="65">
                  <c:v>27246</c:v>
                </c:pt>
                <c:pt idx="66">
                  <c:v>27550</c:v>
                </c:pt>
                <c:pt idx="67">
                  <c:v>27856</c:v>
                </c:pt>
                <c:pt idx="68">
                  <c:v>28159</c:v>
                </c:pt>
                <c:pt idx="69">
                  <c:v>28460</c:v>
                </c:pt>
                <c:pt idx="70">
                  <c:v>28760</c:v>
                </c:pt>
                <c:pt idx="71">
                  <c:v>29065</c:v>
                </c:pt>
                <c:pt idx="72">
                  <c:v>29371</c:v>
                </c:pt>
                <c:pt idx="73">
                  <c:v>29669</c:v>
                </c:pt>
                <c:pt idx="74">
                  <c:v>29961</c:v>
                </c:pt>
                <c:pt idx="75">
                  <c:v>30261</c:v>
                </c:pt>
                <c:pt idx="76">
                  <c:v>30572</c:v>
                </c:pt>
                <c:pt idx="77">
                  <c:v>30880</c:v>
                </c:pt>
                <c:pt idx="78">
                  <c:v>31180</c:v>
                </c:pt>
                <c:pt idx="79">
                  <c:v>31481</c:v>
                </c:pt>
                <c:pt idx="80">
                  <c:v>31786</c:v>
                </c:pt>
                <c:pt idx="81">
                  <c:v>32084</c:v>
                </c:pt>
                <c:pt idx="82">
                  <c:v>32387</c:v>
                </c:pt>
                <c:pt idx="83">
                  <c:v>32689</c:v>
                </c:pt>
                <c:pt idx="84">
                  <c:v>33002</c:v>
                </c:pt>
                <c:pt idx="85">
                  <c:v>33299</c:v>
                </c:pt>
                <c:pt idx="86">
                  <c:v>33605</c:v>
                </c:pt>
                <c:pt idx="87">
                  <c:v>33907</c:v>
                </c:pt>
                <c:pt idx="88">
                  <c:v>34205</c:v>
                </c:pt>
                <c:pt idx="89">
                  <c:v>34503</c:v>
                </c:pt>
                <c:pt idx="90">
                  <c:v>34809</c:v>
                </c:pt>
                <c:pt idx="91">
                  <c:v>35101</c:v>
                </c:pt>
                <c:pt idx="92">
                  <c:v>35392</c:v>
                </c:pt>
                <c:pt idx="93">
                  <c:v>35682</c:v>
                </c:pt>
                <c:pt idx="94">
                  <c:v>35972</c:v>
                </c:pt>
                <c:pt idx="95">
                  <c:v>36266</c:v>
                </c:pt>
                <c:pt idx="96">
                  <c:v>36565</c:v>
                </c:pt>
                <c:pt idx="97">
                  <c:v>36857</c:v>
                </c:pt>
                <c:pt idx="98">
                  <c:v>37149</c:v>
                </c:pt>
                <c:pt idx="99">
                  <c:v>37438</c:v>
                </c:pt>
                <c:pt idx="100">
                  <c:v>37728</c:v>
                </c:pt>
                <c:pt idx="101">
                  <c:v>38020</c:v>
                </c:pt>
                <c:pt idx="102">
                  <c:v>38312</c:v>
                </c:pt>
                <c:pt idx="103">
                  <c:v>38602</c:v>
                </c:pt>
                <c:pt idx="104">
                  <c:v>38892</c:v>
                </c:pt>
                <c:pt idx="105">
                  <c:v>39181</c:v>
                </c:pt>
                <c:pt idx="106">
                  <c:v>39471</c:v>
                </c:pt>
                <c:pt idx="107">
                  <c:v>39761</c:v>
                </c:pt>
                <c:pt idx="108">
                  <c:v>40050</c:v>
                </c:pt>
                <c:pt idx="109">
                  <c:v>40340</c:v>
                </c:pt>
                <c:pt idx="110">
                  <c:v>40629</c:v>
                </c:pt>
                <c:pt idx="111">
                  <c:v>40919</c:v>
                </c:pt>
                <c:pt idx="112">
                  <c:v>41209</c:v>
                </c:pt>
                <c:pt idx="113">
                  <c:v>41498</c:v>
                </c:pt>
                <c:pt idx="114">
                  <c:v>41788</c:v>
                </c:pt>
                <c:pt idx="115">
                  <c:v>42077</c:v>
                </c:pt>
                <c:pt idx="116">
                  <c:v>42367</c:v>
                </c:pt>
                <c:pt idx="117">
                  <c:v>42657</c:v>
                </c:pt>
                <c:pt idx="118">
                  <c:v>42946</c:v>
                </c:pt>
                <c:pt idx="119">
                  <c:v>43236</c:v>
                </c:pt>
              </c:numCache>
            </c:numRef>
          </c:xVal>
          <c:yVal>
            <c:numRef>
              <c:f>Graph4_data_12!$H$7:$H$126</c:f>
              <c:numCache>
                <c:formatCode>#\,##0.0000</c:formatCode>
                <c:ptCount val="120"/>
                <c:pt idx="0">
                  <c:v>4.2464000000000004</c:v>
                </c:pt>
                <c:pt idx="1">
                  <c:v>1.2887</c:v>
                </c:pt>
                <c:pt idx="2">
                  <c:v>1.2352000000000001</c:v>
                </c:pt>
                <c:pt idx="3">
                  <c:v>1.2084999999999999</c:v>
                </c:pt>
                <c:pt idx="4">
                  <c:v>1.2019</c:v>
                </c:pt>
                <c:pt idx="5">
                  <c:v>1.1787000000000001</c:v>
                </c:pt>
                <c:pt idx="6">
                  <c:v>1.1617999999999999</c:v>
                </c:pt>
                <c:pt idx="7">
                  <c:v>1.1715</c:v>
                </c:pt>
                <c:pt idx="8">
                  <c:v>1.1609</c:v>
                </c:pt>
                <c:pt idx="9">
                  <c:v>1.1649</c:v>
                </c:pt>
                <c:pt idx="10">
                  <c:v>1.1564000000000001</c:v>
                </c:pt>
                <c:pt idx="11">
                  <c:v>1.1503000000000001</c:v>
                </c:pt>
                <c:pt idx="12">
                  <c:v>1.1382000000000001</c:v>
                </c:pt>
                <c:pt idx="13">
                  <c:v>1.1426000000000001</c:v>
                </c:pt>
                <c:pt idx="14">
                  <c:v>1.1251</c:v>
                </c:pt>
                <c:pt idx="15">
                  <c:v>1.127</c:v>
                </c:pt>
                <c:pt idx="16">
                  <c:v>1.1261000000000001</c:v>
                </c:pt>
                <c:pt idx="17">
                  <c:v>1.1309</c:v>
                </c:pt>
                <c:pt idx="18">
                  <c:v>1.1207</c:v>
                </c:pt>
                <c:pt idx="19">
                  <c:v>1.1131</c:v>
                </c:pt>
                <c:pt idx="20">
                  <c:v>1.1211</c:v>
                </c:pt>
                <c:pt idx="21">
                  <c:v>1.1207</c:v>
                </c:pt>
                <c:pt idx="22">
                  <c:v>1.1224000000000001</c:v>
                </c:pt>
                <c:pt idx="23">
                  <c:v>1.1087</c:v>
                </c:pt>
                <c:pt idx="24">
                  <c:v>1.1153</c:v>
                </c:pt>
                <c:pt idx="25">
                  <c:v>1.1116999999999999</c:v>
                </c:pt>
                <c:pt idx="26">
                  <c:v>1.1182000000000001</c:v>
                </c:pt>
                <c:pt idx="27">
                  <c:v>1.1201000000000001</c:v>
                </c:pt>
                <c:pt idx="28">
                  <c:v>1.1142000000000001</c:v>
                </c:pt>
                <c:pt idx="29">
                  <c:v>1.1194999999999999</c:v>
                </c:pt>
                <c:pt idx="30">
                  <c:v>1.1100000000000001</c:v>
                </c:pt>
                <c:pt idx="31">
                  <c:v>1.1186</c:v>
                </c:pt>
                <c:pt idx="32">
                  <c:v>1.101</c:v>
                </c:pt>
                <c:pt idx="33">
                  <c:v>1.1106</c:v>
                </c:pt>
                <c:pt idx="34">
                  <c:v>1.1077999999999999</c:v>
                </c:pt>
                <c:pt idx="35">
                  <c:v>1.1040000000000001</c:v>
                </c:pt>
                <c:pt idx="36">
                  <c:v>1.1115999999999999</c:v>
                </c:pt>
                <c:pt idx="37">
                  <c:v>1.1117999999999999</c:v>
                </c:pt>
                <c:pt idx="38">
                  <c:v>1.111</c:v>
                </c:pt>
                <c:pt idx="39">
                  <c:v>1.1244000000000001</c:v>
                </c:pt>
                <c:pt idx="40">
                  <c:v>1.1073</c:v>
                </c:pt>
                <c:pt idx="41">
                  <c:v>1.0932999999999999</c:v>
                </c:pt>
                <c:pt idx="42">
                  <c:v>1.1097999999999999</c:v>
                </c:pt>
                <c:pt idx="43">
                  <c:v>1.0806</c:v>
                </c:pt>
                <c:pt idx="44">
                  <c:v>1.1000000000000001</c:v>
                </c:pt>
                <c:pt idx="45">
                  <c:v>1.0841000000000001</c:v>
                </c:pt>
                <c:pt idx="46">
                  <c:v>1.0936999999999999</c:v>
                </c:pt>
                <c:pt idx="47">
                  <c:v>1.099</c:v>
                </c:pt>
                <c:pt idx="48">
                  <c:v>1.0976999999999999</c:v>
                </c:pt>
                <c:pt idx="49">
                  <c:v>1.0848</c:v>
                </c:pt>
                <c:pt idx="50">
                  <c:v>1.0943000000000001</c:v>
                </c:pt>
                <c:pt idx="51">
                  <c:v>1.0862000000000001</c:v>
                </c:pt>
                <c:pt idx="52">
                  <c:v>1.0889</c:v>
                </c:pt>
                <c:pt idx="53">
                  <c:v>1.0893999999999999</c:v>
                </c:pt>
                <c:pt idx="54">
                  <c:v>1.0849</c:v>
                </c:pt>
                <c:pt idx="55">
                  <c:v>1.1021000000000001</c:v>
                </c:pt>
                <c:pt idx="56">
                  <c:v>1.077</c:v>
                </c:pt>
                <c:pt idx="57">
                  <c:v>1.0916999999999999</c:v>
                </c:pt>
                <c:pt idx="58">
                  <c:v>1.0784</c:v>
                </c:pt>
                <c:pt idx="59">
                  <c:v>1.0737000000000001</c:v>
                </c:pt>
                <c:pt idx="60">
                  <c:v>1.0960000000000001</c:v>
                </c:pt>
                <c:pt idx="61">
                  <c:v>1.0815999999999999</c:v>
                </c:pt>
                <c:pt idx="62">
                  <c:v>1.0863</c:v>
                </c:pt>
                <c:pt idx="63">
                  <c:v>1.0939000000000001</c:v>
                </c:pt>
                <c:pt idx="64">
                  <c:v>1.0843</c:v>
                </c:pt>
                <c:pt idx="65">
                  <c:v>1.0791999999999999</c:v>
                </c:pt>
                <c:pt idx="66">
                  <c:v>1.0743</c:v>
                </c:pt>
                <c:pt idx="67">
                  <c:v>1.0815999999999999</c:v>
                </c:pt>
                <c:pt idx="68">
                  <c:v>1.0774999999999999</c:v>
                </c:pt>
                <c:pt idx="69">
                  <c:v>1.0846</c:v>
                </c:pt>
                <c:pt idx="70">
                  <c:v>1.0801000000000001</c:v>
                </c:pt>
                <c:pt idx="71">
                  <c:v>1.0853999999999999</c:v>
                </c:pt>
                <c:pt idx="72">
                  <c:v>1.0810999999999999</c:v>
                </c:pt>
                <c:pt idx="73">
                  <c:v>1.087</c:v>
                </c:pt>
                <c:pt idx="74">
                  <c:v>1.0810999999999999</c:v>
                </c:pt>
                <c:pt idx="75">
                  <c:v>1.0693999999999999</c:v>
                </c:pt>
                <c:pt idx="76">
                  <c:v>1.0858000000000001</c:v>
                </c:pt>
                <c:pt idx="77">
                  <c:v>1.0902000000000001</c:v>
                </c:pt>
                <c:pt idx="78">
                  <c:v>1.0603</c:v>
                </c:pt>
                <c:pt idx="79">
                  <c:v>1.0960000000000001</c:v>
                </c:pt>
                <c:pt idx="80">
                  <c:v>1.0769</c:v>
                </c:pt>
                <c:pt idx="81">
                  <c:v>1.0806</c:v>
                </c:pt>
                <c:pt idx="82">
                  <c:v>1.0763</c:v>
                </c:pt>
                <c:pt idx="83">
                  <c:v>1.0613999999999999</c:v>
                </c:pt>
                <c:pt idx="84">
                  <c:v>1.0646</c:v>
                </c:pt>
                <c:pt idx="85">
                  <c:v>1.0789</c:v>
                </c:pt>
                <c:pt idx="86">
                  <c:v>1.0801000000000001</c:v>
                </c:pt>
                <c:pt idx="87">
                  <c:v>1.0775999999999999</c:v>
                </c:pt>
                <c:pt idx="88">
                  <c:v>1.0807</c:v>
                </c:pt>
                <c:pt idx="89">
                  <c:v>1.0624</c:v>
                </c:pt>
                <c:pt idx="90">
                  <c:v>1.0601</c:v>
                </c:pt>
                <c:pt idx="91">
                  <c:v>1.0821000000000001</c:v>
                </c:pt>
                <c:pt idx="92">
                  <c:v>1.0797000000000001</c:v>
                </c:pt>
                <c:pt idx="93">
                  <c:v>1.0688</c:v>
                </c:pt>
                <c:pt idx="94">
                  <c:v>1.075</c:v>
                </c:pt>
                <c:pt idx="95">
                  <c:v>1.0734999999999999</c:v>
                </c:pt>
                <c:pt idx="96">
                  <c:v>1.0597000000000001</c:v>
                </c:pt>
                <c:pt idx="97">
                  <c:v>1.0551999999999999</c:v>
                </c:pt>
                <c:pt idx="98">
                  <c:v>1.0643</c:v>
                </c:pt>
                <c:pt idx="99">
                  <c:v>1.0697000000000001</c:v>
                </c:pt>
                <c:pt idx="100">
                  <c:v>1.0569</c:v>
                </c:pt>
                <c:pt idx="101">
                  <c:v>1.0637000000000001</c:v>
                </c:pt>
                <c:pt idx="102">
                  <c:v>1.0616000000000001</c:v>
                </c:pt>
                <c:pt idx="103">
                  <c:v>1.0648</c:v>
                </c:pt>
                <c:pt idx="104">
                  <c:v>1.0661</c:v>
                </c:pt>
                <c:pt idx="105">
                  <c:v>1.0783</c:v>
                </c:pt>
                <c:pt idx="106">
                  <c:v>1.0694999999999999</c:v>
                </c:pt>
                <c:pt idx="107">
                  <c:v>1.0661</c:v>
                </c:pt>
                <c:pt idx="108">
                  <c:v>1.0681</c:v>
                </c:pt>
                <c:pt idx="109">
                  <c:v>1.0558000000000001</c:v>
                </c:pt>
                <c:pt idx="110">
                  <c:v>1.0527</c:v>
                </c:pt>
                <c:pt idx="111">
                  <c:v>1.085</c:v>
                </c:pt>
                <c:pt idx="112">
                  <c:v>1.0663</c:v>
                </c:pt>
                <c:pt idx="113">
                  <c:v>1.0779000000000001</c:v>
                </c:pt>
                <c:pt idx="114">
                  <c:v>1.0767</c:v>
                </c:pt>
                <c:pt idx="115">
                  <c:v>1.0808</c:v>
                </c:pt>
                <c:pt idx="116">
                  <c:v>1.0784</c:v>
                </c:pt>
                <c:pt idx="117">
                  <c:v>1.0669</c:v>
                </c:pt>
                <c:pt idx="118">
                  <c:v>1.0537000000000001</c:v>
                </c:pt>
                <c:pt idx="119">
                  <c:v>1.0806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DC-4217-BAD9-F25F655BB7BA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Graph4_data_12!$I$7:$I$84</c:f>
              <c:numCache>
                <c:formatCode>#,##0</c:formatCode>
                <c:ptCount val="78"/>
                <c:pt idx="0">
                  <c:v>8695</c:v>
                </c:pt>
                <c:pt idx="1">
                  <c:v>8986</c:v>
                </c:pt>
                <c:pt idx="2">
                  <c:v>9276</c:v>
                </c:pt>
                <c:pt idx="3">
                  <c:v>9566</c:v>
                </c:pt>
                <c:pt idx="4">
                  <c:v>9857</c:v>
                </c:pt>
                <c:pt idx="5">
                  <c:v>10147</c:v>
                </c:pt>
                <c:pt idx="6">
                  <c:v>10444</c:v>
                </c:pt>
                <c:pt idx="7">
                  <c:v>10743</c:v>
                </c:pt>
                <c:pt idx="8">
                  <c:v>11044</c:v>
                </c:pt>
                <c:pt idx="9">
                  <c:v>11355</c:v>
                </c:pt>
                <c:pt idx="10">
                  <c:v>11668</c:v>
                </c:pt>
                <c:pt idx="11">
                  <c:v>11974</c:v>
                </c:pt>
                <c:pt idx="12">
                  <c:v>12282</c:v>
                </c:pt>
                <c:pt idx="13">
                  <c:v>12583</c:v>
                </c:pt>
                <c:pt idx="14">
                  <c:v>12883</c:v>
                </c:pt>
                <c:pt idx="15">
                  <c:v>13179</c:v>
                </c:pt>
                <c:pt idx="16">
                  <c:v>13477</c:v>
                </c:pt>
                <c:pt idx="17">
                  <c:v>13774</c:v>
                </c:pt>
                <c:pt idx="18">
                  <c:v>14076</c:v>
                </c:pt>
                <c:pt idx="19">
                  <c:v>14376</c:v>
                </c:pt>
                <c:pt idx="20">
                  <c:v>14677</c:v>
                </c:pt>
                <c:pt idx="21">
                  <c:v>14970</c:v>
                </c:pt>
                <c:pt idx="22">
                  <c:v>15261</c:v>
                </c:pt>
                <c:pt idx="23">
                  <c:v>15551</c:v>
                </c:pt>
                <c:pt idx="24">
                  <c:v>15841</c:v>
                </c:pt>
                <c:pt idx="25">
                  <c:v>16132</c:v>
                </c:pt>
                <c:pt idx="26">
                  <c:v>16428</c:v>
                </c:pt>
                <c:pt idx="27">
                  <c:v>16727</c:v>
                </c:pt>
                <c:pt idx="28">
                  <c:v>17021</c:v>
                </c:pt>
                <c:pt idx="29">
                  <c:v>17332</c:v>
                </c:pt>
                <c:pt idx="30">
                  <c:v>17638</c:v>
                </c:pt>
                <c:pt idx="31">
                  <c:v>17941</c:v>
                </c:pt>
                <c:pt idx="32">
                  <c:v>18241</c:v>
                </c:pt>
                <c:pt idx="33">
                  <c:v>18548</c:v>
                </c:pt>
                <c:pt idx="34">
                  <c:v>18859</c:v>
                </c:pt>
                <c:pt idx="35">
                  <c:v>19176</c:v>
                </c:pt>
                <c:pt idx="36">
                  <c:v>19493</c:v>
                </c:pt>
                <c:pt idx="37">
                  <c:v>19798</c:v>
                </c:pt>
                <c:pt idx="38">
                  <c:v>20091</c:v>
                </c:pt>
                <c:pt idx="39">
                  <c:v>20383</c:v>
                </c:pt>
                <c:pt idx="40">
                  <c:v>20674</c:v>
                </c:pt>
                <c:pt idx="41">
                  <c:v>20964</c:v>
                </c:pt>
                <c:pt idx="42">
                  <c:v>21254</c:v>
                </c:pt>
                <c:pt idx="43">
                  <c:v>21545</c:v>
                </c:pt>
                <c:pt idx="44">
                  <c:v>21835</c:v>
                </c:pt>
                <c:pt idx="45">
                  <c:v>22125</c:v>
                </c:pt>
                <c:pt idx="46">
                  <c:v>22415</c:v>
                </c:pt>
                <c:pt idx="47">
                  <c:v>22706</c:v>
                </c:pt>
                <c:pt idx="48">
                  <c:v>22996</c:v>
                </c:pt>
                <c:pt idx="49">
                  <c:v>23286</c:v>
                </c:pt>
                <c:pt idx="50">
                  <c:v>23577</c:v>
                </c:pt>
                <c:pt idx="51">
                  <c:v>23868</c:v>
                </c:pt>
                <c:pt idx="52">
                  <c:v>24173</c:v>
                </c:pt>
                <c:pt idx="53">
                  <c:v>24472</c:v>
                </c:pt>
                <c:pt idx="54">
                  <c:v>24777</c:v>
                </c:pt>
                <c:pt idx="55">
                  <c:v>25077</c:v>
                </c:pt>
                <c:pt idx="56">
                  <c:v>25381</c:v>
                </c:pt>
                <c:pt idx="57">
                  <c:v>25686</c:v>
                </c:pt>
                <c:pt idx="58">
                  <c:v>25985</c:v>
                </c:pt>
                <c:pt idx="59">
                  <c:v>26288</c:v>
                </c:pt>
                <c:pt idx="60">
                  <c:v>26589</c:v>
                </c:pt>
                <c:pt idx="61">
                  <c:v>26891</c:v>
                </c:pt>
                <c:pt idx="62">
                  <c:v>27196</c:v>
                </c:pt>
                <c:pt idx="63">
                  <c:v>27502</c:v>
                </c:pt>
                <c:pt idx="64">
                  <c:v>27804</c:v>
                </c:pt>
                <c:pt idx="65">
                  <c:v>28103</c:v>
                </c:pt>
                <c:pt idx="66">
                  <c:v>28407</c:v>
                </c:pt>
                <c:pt idx="67">
                  <c:v>28711</c:v>
                </c:pt>
                <c:pt idx="68">
                  <c:v>29011</c:v>
                </c:pt>
                <c:pt idx="69">
                  <c:v>29313</c:v>
                </c:pt>
                <c:pt idx="70">
                  <c:v>29616</c:v>
                </c:pt>
                <c:pt idx="71">
                  <c:v>29920</c:v>
                </c:pt>
                <c:pt idx="72">
                  <c:v>30222</c:v>
                </c:pt>
                <c:pt idx="73">
                  <c:v>30533</c:v>
                </c:pt>
                <c:pt idx="74">
                  <c:v>30840</c:v>
                </c:pt>
                <c:pt idx="75">
                  <c:v>31141</c:v>
                </c:pt>
                <c:pt idx="76">
                  <c:v>31439</c:v>
                </c:pt>
                <c:pt idx="77">
                  <c:v>31737</c:v>
                </c:pt>
              </c:numCache>
            </c:numRef>
          </c:xVal>
          <c:yVal>
            <c:numRef>
              <c:f>Graph4_data_12!$K$7:$K$84</c:f>
              <c:numCache>
                <c:formatCode>#\,##0.0000</c:formatCode>
                <c:ptCount val="78"/>
                <c:pt idx="0">
                  <c:v>4.2622</c:v>
                </c:pt>
                <c:pt idx="1">
                  <c:v>1.2561</c:v>
                </c:pt>
                <c:pt idx="2">
                  <c:v>1.1847000000000001</c:v>
                </c:pt>
                <c:pt idx="3">
                  <c:v>1.1665000000000001</c:v>
                </c:pt>
                <c:pt idx="4">
                  <c:v>1.1657999999999999</c:v>
                </c:pt>
                <c:pt idx="5">
                  <c:v>1.1518999999999999</c:v>
                </c:pt>
                <c:pt idx="6">
                  <c:v>1.1315999999999999</c:v>
                </c:pt>
                <c:pt idx="7">
                  <c:v>1.1345000000000001</c:v>
                </c:pt>
                <c:pt idx="8">
                  <c:v>1.1274999999999999</c:v>
                </c:pt>
                <c:pt idx="9">
                  <c:v>1.1399999999999999</c:v>
                </c:pt>
                <c:pt idx="10">
                  <c:v>1.1355</c:v>
                </c:pt>
                <c:pt idx="11">
                  <c:v>1.1101000000000001</c:v>
                </c:pt>
                <c:pt idx="12">
                  <c:v>1.1155999999999999</c:v>
                </c:pt>
                <c:pt idx="13">
                  <c:v>1.121</c:v>
                </c:pt>
                <c:pt idx="14">
                  <c:v>1.1222000000000001</c:v>
                </c:pt>
                <c:pt idx="15">
                  <c:v>1.1108</c:v>
                </c:pt>
                <c:pt idx="16">
                  <c:v>1.0988</c:v>
                </c:pt>
                <c:pt idx="17">
                  <c:v>1.131</c:v>
                </c:pt>
                <c:pt idx="18">
                  <c:v>1.1237999999999999</c:v>
                </c:pt>
                <c:pt idx="19">
                  <c:v>1.1048</c:v>
                </c:pt>
                <c:pt idx="20">
                  <c:v>1.1237999999999999</c:v>
                </c:pt>
                <c:pt idx="21">
                  <c:v>1.1276999999999999</c:v>
                </c:pt>
                <c:pt idx="22">
                  <c:v>1.1119000000000001</c:v>
                </c:pt>
                <c:pt idx="23">
                  <c:v>1.1178999999999999</c:v>
                </c:pt>
                <c:pt idx="24">
                  <c:v>1.115</c:v>
                </c:pt>
                <c:pt idx="25">
                  <c:v>1.0985</c:v>
                </c:pt>
                <c:pt idx="26">
                  <c:v>1.1164000000000001</c:v>
                </c:pt>
                <c:pt idx="27">
                  <c:v>1.1195999999999999</c:v>
                </c:pt>
                <c:pt idx="28">
                  <c:v>1.1194999999999999</c:v>
                </c:pt>
                <c:pt idx="29">
                  <c:v>1.1093999999999999</c:v>
                </c:pt>
                <c:pt idx="30">
                  <c:v>1.0978000000000001</c:v>
                </c:pt>
                <c:pt idx="31">
                  <c:v>1.1057999999999999</c:v>
                </c:pt>
                <c:pt idx="32">
                  <c:v>1.0959000000000001</c:v>
                </c:pt>
                <c:pt idx="33">
                  <c:v>1.1023000000000001</c:v>
                </c:pt>
                <c:pt idx="34">
                  <c:v>1.1044</c:v>
                </c:pt>
                <c:pt idx="35">
                  <c:v>1.1102000000000001</c:v>
                </c:pt>
                <c:pt idx="36">
                  <c:v>1.1155999999999999</c:v>
                </c:pt>
                <c:pt idx="37">
                  <c:v>1.1103000000000001</c:v>
                </c:pt>
                <c:pt idx="38">
                  <c:v>1.1212</c:v>
                </c:pt>
                <c:pt idx="39">
                  <c:v>1.1231</c:v>
                </c:pt>
                <c:pt idx="40">
                  <c:v>1.1065</c:v>
                </c:pt>
                <c:pt idx="41">
                  <c:v>1.1122000000000001</c:v>
                </c:pt>
                <c:pt idx="42">
                  <c:v>1.1278999999999999</c:v>
                </c:pt>
                <c:pt idx="43">
                  <c:v>1.0945</c:v>
                </c:pt>
                <c:pt idx="44">
                  <c:v>1.1035999999999999</c:v>
                </c:pt>
                <c:pt idx="45">
                  <c:v>1.0926</c:v>
                </c:pt>
                <c:pt idx="46">
                  <c:v>1.1160000000000001</c:v>
                </c:pt>
                <c:pt idx="47">
                  <c:v>1.0902000000000001</c:v>
                </c:pt>
                <c:pt idx="48">
                  <c:v>1.1012</c:v>
                </c:pt>
                <c:pt idx="49">
                  <c:v>1.0993999999999999</c:v>
                </c:pt>
                <c:pt idx="50">
                  <c:v>1.1117999999999999</c:v>
                </c:pt>
                <c:pt idx="51">
                  <c:v>1.1094999999999999</c:v>
                </c:pt>
                <c:pt idx="52">
                  <c:v>1.1036999999999999</c:v>
                </c:pt>
                <c:pt idx="53">
                  <c:v>1.1111</c:v>
                </c:pt>
                <c:pt idx="54">
                  <c:v>1.0994999999999999</c:v>
                </c:pt>
                <c:pt idx="55">
                  <c:v>1.1186</c:v>
                </c:pt>
                <c:pt idx="56">
                  <c:v>1.1214</c:v>
                </c:pt>
                <c:pt idx="57">
                  <c:v>1.1164000000000001</c:v>
                </c:pt>
                <c:pt idx="58">
                  <c:v>1.1049</c:v>
                </c:pt>
                <c:pt idx="59">
                  <c:v>1.1144000000000001</c:v>
                </c:pt>
                <c:pt idx="60">
                  <c:v>1.1122000000000001</c:v>
                </c:pt>
                <c:pt idx="61">
                  <c:v>1.1121000000000001</c:v>
                </c:pt>
                <c:pt idx="62">
                  <c:v>1.1113</c:v>
                </c:pt>
                <c:pt idx="63">
                  <c:v>1.1095999999999999</c:v>
                </c:pt>
                <c:pt idx="64">
                  <c:v>1.1169</c:v>
                </c:pt>
                <c:pt idx="65">
                  <c:v>1.1053999999999999</c:v>
                </c:pt>
                <c:pt idx="66">
                  <c:v>1.1049</c:v>
                </c:pt>
                <c:pt idx="67">
                  <c:v>1.1104000000000001</c:v>
                </c:pt>
                <c:pt idx="68">
                  <c:v>1.1133999999999999</c:v>
                </c:pt>
                <c:pt idx="69">
                  <c:v>1.1163000000000001</c:v>
                </c:pt>
                <c:pt idx="70">
                  <c:v>1.127</c:v>
                </c:pt>
                <c:pt idx="71">
                  <c:v>1.1156999999999999</c:v>
                </c:pt>
                <c:pt idx="72">
                  <c:v>1.1060000000000001</c:v>
                </c:pt>
                <c:pt idx="73">
                  <c:v>1.1200000000000001</c:v>
                </c:pt>
                <c:pt idx="74">
                  <c:v>1.1168</c:v>
                </c:pt>
                <c:pt idx="75">
                  <c:v>1.105</c:v>
                </c:pt>
                <c:pt idx="76">
                  <c:v>1.1206</c:v>
                </c:pt>
                <c:pt idx="77">
                  <c:v>1.1004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DC-4217-BAD9-F25F655BB7BA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Graph4_data_12!$L$7:$L$107</c:f>
              <c:numCache>
                <c:formatCode>#,##0</c:formatCode>
                <c:ptCount val="101"/>
                <c:pt idx="0">
                  <c:v>18276</c:v>
                </c:pt>
                <c:pt idx="1">
                  <c:v>18566</c:v>
                </c:pt>
                <c:pt idx="2">
                  <c:v>18856</c:v>
                </c:pt>
                <c:pt idx="3">
                  <c:v>19145</c:v>
                </c:pt>
                <c:pt idx="4">
                  <c:v>19435</c:v>
                </c:pt>
                <c:pt idx="5">
                  <c:v>19725</c:v>
                </c:pt>
                <c:pt idx="6">
                  <c:v>20014</c:v>
                </c:pt>
                <c:pt idx="7">
                  <c:v>20304</c:v>
                </c:pt>
                <c:pt idx="8">
                  <c:v>20594</c:v>
                </c:pt>
                <c:pt idx="9">
                  <c:v>20883</c:v>
                </c:pt>
                <c:pt idx="10">
                  <c:v>21173</c:v>
                </c:pt>
                <c:pt idx="11">
                  <c:v>21463</c:v>
                </c:pt>
                <c:pt idx="12">
                  <c:v>21753</c:v>
                </c:pt>
                <c:pt idx="13">
                  <c:v>22042</c:v>
                </c:pt>
                <c:pt idx="14">
                  <c:v>22332</c:v>
                </c:pt>
                <c:pt idx="15">
                  <c:v>22622</c:v>
                </c:pt>
                <c:pt idx="16">
                  <c:v>22912</c:v>
                </c:pt>
                <c:pt idx="17">
                  <c:v>23201</c:v>
                </c:pt>
                <c:pt idx="18">
                  <c:v>23491</c:v>
                </c:pt>
                <c:pt idx="19">
                  <c:v>23781</c:v>
                </c:pt>
                <c:pt idx="20">
                  <c:v>24070</c:v>
                </c:pt>
                <c:pt idx="21">
                  <c:v>24360</c:v>
                </c:pt>
                <c:pt idx="22">
                  <c:v>24650</c:v>
                </c:pt>
                <c:pt idx="23">
                  <c:v>24940</c:v>
                </c:pt>
                <c:pt idx="24">
                  <c:v>25229</c:v>
                </c:pt>
                <c:pt idx="25">
                  <c:v>25519</c:v>
                </c:pt>
                <c:pt idx="26">
                  <c:v>25809</c:v>
                </c:pt>
                <c:pt idx="27">
                  <c:v>26099</c:v>
                </c:pt>
                <c:pt idx="28">
                  <c:v>26389</c:v>
                </c:pt>
                <c:pt idx="29">
                  <c:v>26686</c:v>
                </c:pt>
                <c:pt idx="30">
                  <c:v>26988</c:v>
                </c:pt>
                <c:pt idx="31">
                  <c:v>27289</c:v>
                </c:pt>
                <c:pt idx="32">
                  <c:v>27589</c:v>
                </c:pt>
                <c:pt idx="33">
                  <c:v>27883</c:v>
                </c:pt>
                <c:pt idx="34">
                  <c:v>28182</c:v>
                </c:pt>
                <c:pt idx="35">
                  <c:v>28482</c:v>
                </c:pt>
                <c:pt idx="36">
                  <c:v>28775</c:v>
                </c:pt>
                <c:pt idx="37">
                  <c:v>29067</c:v>
                </c:pt>
                <c:pt idx="38">
                  <c:v>29357</c:v>
                </c:pt>
                <c:pt idx="39">
                  <c:v>29647</c:v>
                </c:pt>
                <c:pt idx="40">
                  <c:v>29937</c:v>
                </c:pt>
                <c:pt idx="41">
                  <c:v>30226</c:v>
                </c:pt>
                <c:pt idx="42">
                  <c:v>30516</c:v>
                </c:pt>
                <c:pt idx="43">
                  <c:v>30806</c:v>
                </c:pt>
                <c:pt idx="44">
                  <c:v>31096</c:v>
                </c:pt>
                <c:pt idx="45">
                  <c:v>31386</c:v>
                </c:pt>
                <c:pt idx="46">
                  <c:v>31681</c:v>
                </c:pt>
                <c:pt idx="47">
                  <c:v>31981</c:v>
                </c:pt>
                <c:pt idx="48">
                  <c:v>32283</c:v>
                </c:pt>
                <c:pt idx="49">
                  <c:v>32589</c:v>
                </c:pt>
                <c:pt idx="50">
                  <c:v>32886</c:v>
                </c:pt>
                <c:pt idx="51">
                  <c:v>33183</c:v>
                </c:pt>
                <c:pt idx="52">
                  <c:v>33480</c:v>
                </c:pt>
                <c:pt idx="53">
                  <c:v>33785</c:v>
                </c:pt>
                <c:pt idx="54">
                  <c:v>34082</c:v>
                </c:pt>
                <c:pt idx="55">
                  <c:v>34374</c:v>
                </c:pt>
                <c:pt idx="56">
                  <c:v>34664</c:v>
                </c:pt>
                <c:pt idx="57">
                  <c:v>34954</c:v>
                </c:pt>
                <c:pt idx="58">
                  <c:v>35244</c:v>
                </c:pt>
                <c:pt idx="59">
                  <c:v>35534</c:v>
                </c:pt>
                <c:pt idx="60">
                  <c:v>35823</c:v>
                </c:pt>
                <c:pt idx="61">
                  <c:v>36113</c:v>
                </c:pt>
                <c:pt idx="62">
                  <c:v>36403</c:v>
                </c:pt>
                <c:pt idx="63">
                  <c:v>36693</c:v>
                </c:pt>
                <c:pt idx="64">
                  <c:v>36982</c:v>
                </c:pt>
                <c:pt idx="65">
                  <c:v>37272</c:v>
                </c:pt>
                <c:pt idx="66">
                  <c:v>37562</c:v>
                </c:pt>
                <c:pt idx="67">
                  <c:v>37852</c:v>
                </c:pt>
                <c:pt idx="68">
                  <c:v>38141</c:v>
                </c:pt>
                <c:pt idx="69">
                  <c:v>38431</c:v>
                </c:pt>
                <c:pt idx="70">
                  <c:v>38721</c:v>
                </c:pt>
                <c:pt idx="71">
                  <c:v>39010</c:v>
                </c:pt>
                <c:pt idx="72">
                  <c:v>39300</c:v>
                </c:pt>
                <c:pt idx="73">
                  <c:v>39590</c:v>
                </c:pt>
                <c:pt idx="74">
                  <c:v>39880</c:v>
                </c:pt>
                <c:pt idx="75">
                  <c:v>40169</c:v>
                </c:pt>
                <c:pt idx="76">
                  <c:v>40470</c:v>
                </c:pt>
                <c:pt idx="77">
                  <c:v>40777</c:v>
                </c:pt>
                <c:pt idx="78">
                  <c:v>41076</c:v>
                </c:pt>
                <c:pt idx="79">
                  <c:v>41375</c:v>
                </c:pt>
                <c:pt idx="80">
                  <c:v>41677</c:v>
                </c:pt>
                <c:pt idx="81">
                  <c:v>41979</c:v>
                </c:pt>
                <c:pt idx="82">
                  <c:v>42286</c:v>
                </c:pt>
                <c:pt idx="83">
                  <c:v>42593</c:v>
                </c:pt>
                <c:pt idx="84">
                  <c:v>42900</c:v>
                </c:pt>
                <c:pt idx="85">
                  <c:v>43196</c:v>
                </c:pt>
                <c:pt idx="86">
                  <c:v>43489</c:v>
                </c:pt>
                <c:pt idx="87">
                  <c:v>43802</c:v>
                </c:pt>
                <c:pt idx="88">
                  <c:v>44107</c:v>
                </c:pt>
                <c:pt idx="89">
                  <c:v>44407</c:v>
                </c:pt>
                <c:pt idx="90">
                  <c:v>44704</c:v>
                </c:pt>
                <c:pt idx="91">
                  <c:v>45011</c:v>
                </c:pt>
                <c:pt idx="92">
                  <c:v>45315</c:v>
                </c:pt>
                <c:pt idx="93">
                  <c:v>45624</c:v>
                </c:pt>
                <c:pt idx="94">
                  <c:v>45936</c:v>
                </c:pt>
                <c:pt idx="95">
                  <c:v>46241</c:v>
                </c:pt>
                <c:pt idx="96">
                  <c:v>46547</c:v>
                </c:pt>
                <c:pt idx="97">
                  <c:v>46850</c:v>
                </c:pt>
                <c:pt idx="98">
                  <c:v>47161</c:v>
                </c:pt>
                <c:pt idx="99">
                  <c:v>47466</c:v>
                </c:pt>
                <c:pt idx="100">
                  <c:v>47770</c:v>
                </c:pt>
              </c:numCache>
            </c:numRef>
          </c:xVal>
          <c:yVal>
            <c:numRef>
              <c:f>Graph4_data_12!$N$7:$N$107</c:f>
              <c:numCache>
                <c:formatCode>#\,##0.0000</c:formatCode>
                <c:ptCount val="101"/>
                <c:pt idx="0">
                  <c:v>3.9744000000000002</c:v>
                </c:pt>
                <c:pt idx="1">
                  <c:v>1.2942</c:v>
                </c:pt>
                <c:pt idx="2">
                  <c:v>1.2291000000000001</c:v>
                </c:pt>
                <c:pt idx="3">
                  <c:v>1.1960999999999999</c:v>
                </c:pt>
                <c:pt idx="4">
                  <c:v>1.1812</c:v>
                </c:pt>
                <c:pt idx="5">
                  <c:v>1.1642999999999999</c:v>
                </c:pt>
                <c:pt idx="6">
                  <c:v>1.1592</c:v>
                </c:pt>
                <c:pt idx="7">
                  <c:v>1.1507000000000001</c:v>
                </c:pt>
                <c:pt idx="8">
                  <c:v>1.1372</c:v>
                </c:pt>
                <c:pt idx="9">
                  <c:v>1.1402000000000001</c:v>
                </c:pt>
                <c:pt idx="10">
                  <c:v>1.1521999999999999</c:v>
                </c:pt>
                <c:pt idx="11">
                  <c:v>1.1514</c:v>
                </c:pt>
                <c:pt idx="12">
                  <c:v>1.1355</c:v>
                </c:pt>
                <c:pt idx="13">
                  <c:v>1.1383000000000001</c:v>
                </c:pt>
                <c:pt idx="14">
                  <c:v>1.1211</c:v>
                </c:pt>
                <c:pt idx="15">
                  <c:v>1.1042000000000001</c:v>
                </c:pt>
                <c:pt idx="16">
                  <c:v>1.1077999999999999</c:v>
                </c:pt>
                <c:pt idx="17">
                  <c:v>1.1233</c:v>
                </c:pt>
                <c:pt idx="18">
                  <c:v>1.1094999999999999</c:v>
                </c:pt>
                <c:pt idx="19">
                  <c:v>1.1104000000000001</c:v>
                </c:pt>
                <c:pt idx="20">
                  <c:v>1.1094999999999999</c:v>
                </c:pt>
                <c:pt idx="21">
                  <c:v>1.1140000000000001</c:v>
                </c:pt>
                <c:pt idx="22">
                  <c:v>1.0959000000000001</c:v>
                </c:pt>
                <c:pt idx="23">
                  <c:v>1.0967</c:v>
                </c:pt>
                <c:pt idx="24">
                  <c:v>1.1128</c:v>
                </c:pt>
                <c:pt idx="25">
                  <c:v>1.0923</c:v>
                </c:pt>
                <c:pt idx="26">
                  <c:v>1.0936999999999999</c:v>
                </c:pt>
                <c:pt idx="27">
                  <c:v>1.1086</c:v>
                </c:pt>
                <c:pt idx="28">
                  <c:v>1.1115999999999999</c:v>
                </c:pt>
                <c:pt idx="29">
                  <c:v>1.1054999999999999</c:v>
                </c:pt>
                <c:pt idx="30">
                  <c:v>1.0980000000000001</c:v>
                </c:pt>
                <c:pt idx="31">
                  <c:v>1.1049</c:v>
                </c:pt>
                <c:pt idx="32">
                  <c:v>1.103</c:v>
                </c:pt>
                <c:pt idx="33">
                  <c:v>1.0886</c:v>
                </c:pt>
                <c:pt idx="34">
                  <c:v>1.1053999999999999</c:v>
                </c:pt>
                <c:pt idx="35">
                  <c:v>1.0938000000000001</c:v>
                </c:pt>
                <c:pt idx="36">
                  <c:v>1.0923</c:v>
                </c:pt>
                <c:pt idx="37">
                  <c:v>1.1124000000000001</c:v>
                </c:pt>
                <c:pt idx="38">
                  <c:v>1.1036999999999999</c:v>
                </c:pt>
                <c:pt idx="39">
                  <c:v>1.1062000000000001</c:v>
                </c:pt>
                <c:pt idx="40">
                  <c:v>1.103</c:v>
                </c:pt>
                <c:pt idx="41">
                  <c:v>1.0941000000000001</c:v>
                </c:pt>
                <c:pt idx="42">
                  <c:v>1.0794999999999999</c:v>
                </c:pt>
                <c:pt idx="43">
                  <c:v>1.0932999999999999</c:v>
                </c:pt>
                <c:pt idx="44">
                  <c:v>1.1032999999999999</c:v>
                </c:pt>
                <c:pt idx="45">
                  <c:v>1.0701000000000001</c:v>
                </c:pt>
                <c:pt idx="46">
                  <c:v>1.1025</c:v>
                </c:pt>
                <c:pt idx="47">
                  <c:v>1.0992</c:v>
                </c:pt>
                <c:pt idx="48">
                  <c:v>1.0958000000000001</c:v>
                </c:pt>
                <c:pt idx="49">
                  <c:v>1.0909</c:v>
                </c:pt>
                <c:pt idx="50">
                  <c:v>1.0807</c:v>
                </c:pt>
                <c:pt idx="51">
                  <c:v>1.1056999999999999</c:v>
                </c:pt>
                <c:pt idx="52">
                  <c:v>1.1026</c:v>
                </c:pt>
                <c:pt idx="53">
                  <c:v>1.0946</c:v>
                </c:pt>
                <c:pt idx="54">
                  <c:v>1.1076999999999999</c:v>
                </c:pt>
                <c:pt idx="55">
                  <c:v>1.0909</c:v>
                </c:pt>
                <c:pt idx="56">
                  <c:v>1.1066</c:v>
                </c:pt>
                <c:pt idx="57">
                  <c:v>1.1134999999999999</c:v>
                </c:pt>
                <c:pt idx="58">
                  <c:v>1.0931999999999999</c:v>
                </c:pt>
                <c:pt idx="59">
                  <c:v>1.0825</c:v>
                </c:pt>
                <c:pt idx="60">
                  <c:v>1.0871999999999999</c:v>
                </c:pt>
                <c:pt idx="61">
                  <c:v>1.1073999999999999</c:v>
                </c:pt>
                <c:pt idx="62">
                  <c:v>1.0904</c:v>
                </c:pt>
                <c:pt idx="63">
                  <c:v>1.0948</c:v>
                </c:pt>
                <c:pt idx="64">
                  <c:v>1.0900000000000001</c:v>
                </c:pt>
                <c:pt idx="65">
                  <c:v>1.0998000000000001</c:v>
                </c:pt>
                <c:pt idx="66">
                  <c:v>1.0982000000000001</c:v>
                </c:pt>
                <c:pt idx="67">
                  <c:v>1.1054999999999999</c:v>
                </c:pt>
                <c:pt idx="68">
                  <c:v>1.0886</c:v>
                </c:pt>
                <c:pt idx="69">
                  <c:v>1.0834999999999999</c:v>
                </c:pt>
                <c:pt idx="70">
                  <c:v>1.0831999999999999</c:v>
                </c:pt>
                <c:pt idx="71">
                  <c:v>1.0863</c:v>
                </c:pt>
                <c:pt idx="72">
                  <c:v>1.1023000000000001</c:v>
                </c:pt>
                <c:pt idx="73">
                  <c:v>1.0929</c:v>
                </c:pt>
                <c:pt idx="74">
                  <c:v>1.0936999999999999</c:v>
                </c:pt>
                <c:pt idx="75">
                  <c:v>1.1025</c:v>
                </c:pt>
                <c:pt idx="76">
                  <c:v>1.0914999999999999</c:v>
                </c:pt>
                <c:pt idx="77">
                  <c:v>1.1004</c:v>
                </c:pt>
                <c:pt idx="78">
                  <c:v>1.0871999999999999</c:v>
                </c:pt>
                <c:pt idx="79">
                  <c:v>1.0976999999999999</c:v>
                </c:pt>
                <c:pt idx="80">
                  <c:v>1.1012999999999999</c:v>
                </c:pt>
                <c:pt idx="81">
                  <c:v>1.1029</c:v>
                </c:pt>
                <c:pt idx="82">
                  <c:v>1.0992</c:v>
                </c:pt>
                <c:pt idx="83">
                  <c:v>1.0782</c:v>
                </c:pt>
                <c:pt idx="84">
                  <c:v>1.0944</c:v>
                </c:pt>
                <c:pt idx="85">
                  <c:v>1.0932999999999999</c:v>
                </c:pt>
                <c:pt idx="86">
                  <c:v>1.0972999999999999</c:v>
                </c:pt>
                <c:pt idx="87">
                  <c:v>1.0916999999999999</c:v>
                </c:pt>
                <c:pt idx="88">
                  <c:v>1.0765</c:v>
                </c:pt>
                <c:pt idx="89">
                  <c:v>1.0722</c:v>
                </c:pt>
                <c:pt idx="90">
                  <c:v>1.0782</c:v>
                </c:pt>
                <c:pt idx="91">
                  <c:v>1.0967</c:v>
                </c:pt>
                <c:pt idx="92">
                  <c:v>1.0931999999999999</c:v>
                </c:pt>
                <c:pt idx="93">
                  <c:v>1.0789</c:v>
                </c:pt>
                <c:pt idx="94">
                  <c:v>1.099</c:v>
                </c:pt>
                <c:pt idx="95">
                  <c:v>1.0801000000000001</c:v>
                </c:pt>
                <c:pt idx="96">
                  <c:v>1.0873999999999999</c:v>
                </c:pt>
                <c:pt idx="97">
                  <c:v>1.1051</c:v>
                </c:pt>
                <c:pt idx="98">
                  <c:v>1.1091</c:v>
                </c:pt>
                <c:pt idx="99">
                  <c:v>1.0923</c:v>
                </c:pt>
                <c:pt idx="100">
                  <c:v>1.1035999999999999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DC-4217-BAD9-F25F655BB7BA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Graph4_data_12!$O$7:$O$79</c:f>
              <c:numCache>
                <c:formatCode>#,##0</c:formatCode>
                <c:ptCount val="73"/>
                <c:pt idx="0">
                  <c:v>19659</c:v>
                </c:pt>
                <c:pt idx="1">
                  <c:v>19950</c:v>
                </c:pt>
                <c:pt idx="2">
                  <c:v>20240</c:v>
                </c:pt>
                <c:pt idx="3">
                  <c:v>20535</c:v>
                </c:pt>
                <c:pt idx="4">
                  <c:v>20836</c:v>
                </c:pt>
                <c:pt idx="5">
                  <c:v>21145</c:v>
                </c:pt>
                <c:pt idx="6">
                  <c:v>21446</c:v>
                </c:pt>
                <c:pt idx="7">
                  <c:v>21763</c:v>
                </c:pt>
                <c:pt idx="8">
                  <c:v>22088</c:v>
                </c:pt>
                <c:pt idx="9">
                  <c:v>22412</c:v>
                </c:pt>
                <c:pt idx="10">
                  <c:v>22734</c:v>
                </c:pt>
                <c:pt idx="11">
                  <c:v>23047</c:v>
                </c:pt>
                <c:pt idx="12">
                  <c:v>23349</c:v>
                </c:pt>
                <c:pt idx="13">
                  <c:v>23647</c:v>
                </c:pt>
                <c:pt idx="14">
                  <c:v>23941</c:v>
                </c:pt>
                <c:pt idx="15">
                  <c:v>24237</c:v>
                </c:pt>
                <c:pt idx="16">
                  <c:v>24537</c:v>
                </c:pt>
                <c:pt idx="17">
                  <c:v>24836</c:v>
                </c:pt>
                <c:pt idx="18">
                  <c:v>25129</c:v>
                </c:pt>
                <c:pt idx="19">
                  <c:v>25425</c:v>
                </c:pt>
                <c:pt idx="20">
                  <c:v>25722</c:v>
                </c:pt>
                <c:pt idx="21">
                  <c:v>26015</c:v>
                </c:pt>
                <c:pt idx="22">
                  <c:v>26316</c:v>
                </c:pt>
                <c:pt idx="23">
                  <c:v>26632</c:v>
                </c:pt>
                <c:pt idx="24">
                  <c:v>26945</c:v>
                </c:pt>
                <c:pt idx="25">
                  <c:v>27244</c:v>
                </c:pt>
                <c:pt idx="26">
                  <c:v>27541</c:v>
                </c:pt>
                <c:pt idx="27">
                  <c:v>27841</c:v>
                </c:pt>
                <c:pt idx="28">
                  <c:v>28150</c:v>
                </c:pt>
                <c:pt idx="29">
                  <c:v>28450</c:v>
                </c:pt>
                <c:pt idx="30">
                  <c:v>28743</c:v>
                </c:pt>
                <c:pt idx="31">
                  <c:v>29034</c:v>
                </c:pt>
                <c:pt idx="32">
                  <c:v>29324</c:v>
                </c:pt>
                <c:pt idx="33">
                  <c:v>29614</c:v>
                </c:pt>
                <c:pt idx="34">
                  <c:v>29905</c:v>
                </c:pt>
                <c:pt idx="35">
                  <c:v>30195</c:v>
                </c:pt>
                <c:pt idx="36">
                  <c:v>30485</c:v>
                </c:pt>
                <c:pt idx="37">
                  <c:v>30775</c:v>
                </c:pt>
                <c:pt idx="38">
                  <c:v>31066</c:v>
                </c:pt>
                <c:pt idx="39">
                  <c:v>31356</c:v>
                </c:pt>
                <c:pt idx="40">
                  <c:v>31646</c:v>
                </c:pt>
                <c:pt idx="41">
                  <c:v>31936</c:v>
                </c:pt>
                <c:pt idx="42">
                  <c:v>32227</c:v>
                </c:pt>
                <c:pt idx="43">
                  <c:v>32517</c:v>
                </c:pt>
                <c:pt idx="44">
                  <c:v>32807</c:v>
                </c:pt>
                <c:pt idx="45">
                  <c:v>33097</c:v>
                </c:pt>
                <c:pt idx="46">
                  <c:v>33388</c:v>
                </c:pt>
                <c:pt idx="47">
                  <c:v>33679</c:v>
                </c:pt>
                <c:pt idx="48">
                  <c:v>33985</c:v>
                </c:pt>
                <c:pt idx="49">
                  <c:v>34286</c:v>
                </c:pt>
                <c:pt idx="50">
                  <c:v>34602</c:v>
                </c:pt>
                <c:pt idx="51">
                  <c:v>34906</c:v>
                </c:pt>
                <c:pt idx="52">
                  <c:v>35207</c:v>
                </c:pt>
                <c:pt idx="53">
                  <c:v>35512</c:v>
                </c:pt>
                <c:pt idx="54">
                  <c:v>35805</c:v>
                </c:pt>
                <c:pt idx="55">
                  <c:v>36097</c:v>
                </c:pt>
                <c:pt idx="56">
                  <c:v>36388</c:v>
                </c:pt>
                <c:pt idx="57">
                  <c:v>36690</c:v>
                </c:pt>
                <c:pt idx="58">
                  <c:v>36991</c:v>
                </c:pt>
                <c:pt idx="59">
                  <c:v>37290</c:v>
                </c:pt>
                <c:pt idx="60">
                  <c:v>37607</c:v>
                </c:pt>
                <c:pt idx="61">
                  <c:v>37917</c:v>
                </c:pt>
                <c:pt idx="62">
                  <c:v>38221</c:v>
                </c:pt>
                <c:pt idx="63">
                  <c:v>38522</c:v>
                </c:pt>
                <c:pt idx="64">
                  <c:v>38825</c:v>
                </c:pt>
                <c:pt idx="65">
                  <c:v>39119</c:v>
                </c:pt>
                <c:pt idx="66">
                  <c:v>39420</c:v>
                </c:pt>
                <c:pt idx="67">
                  <c:v>39716</c:v>
                </c:pt>
                <c:pt idx="68">
                  <c:v>40011</c:v>
                </c:pt>
                <c:pt idx="69">
                  <c:v>40306</c:v>
                </c:pt>
                <c:pt idx="70">
                  <c:v>40601</c:v>
                </c:pt>
                <c:pt idx="71">
                  <c:v>40898</c:v>
                </c:pt>
                <c:pt idx="72">
                  <c:v>41197</c:v>
                </c:pt>
              </c:numCache>
            </c:numRef>
          </c:xVal>
          <c:yVal>
            <c:numRef>
              <c:f>Graph4_data_12!$Q$7:$Q$79</c:f>
              <c:numCache>
                <c:formatCode>#\,##0.0000</c:formatCode>
                <c:ptCount val="73"/>
                <c:pt idx="0">
                  <c:v>3.9579</c:v>
                </c:pt>
                <c:pt idx="1">
                  <c:v>1.2464</c:v>
                </c:pt>
                <c:pt idx="2">
                  <c:v>1.1654</c:v>
                </c:pt>
                <c:pt idx="3">
                  <c:v>1.1523000000000001</c:v>
                </c:pt>
                <c:pt idx="4">
                  <c:v>1.1287</c:v>
                </c:pt>
                <c:pt idx="5">
                  <c:v>1.1343000000000001</c:v>
                </c:pt>
                <c:pt idx="6">
                  <c:v>1.1137999999999999</c:v>
                </c:pt>
                <c:pt idx="7">
                  <c:v>1.1188</c:v>
                </c:pt>
                <c:pt idx="8">
                  <c:v>1.0934999999999999</c:v>
                </c:pt>
                <c:pt idx="9">
                  <c:v>1.0916999999999999</c:v>
                </c:pt>
                <c:pt idx="10">
                  <c:v>1.0960000000000001</c:v>
                </c:pt>
                <c:pt idx="11">
                  <c:v>1.0940000000000001</c:v>
                </c:pt>
                <c:pt idx="12">
                  <c:v>1.0861000000000001</c:v>
                </c:pt>
                <c:pt idx="13">
                  <c:v>1.1004</c:v>
                </c:pt>
                <c:pt idx="14">
                  <c:v>1.0993999999999999</c:v>
                </c:pt>
                <c:pt idx="15">
                  <c:v>1.0737000000000001</c:v>
                </c:pt>
                <c:pt idx="16">
                  <c:v>1.0855999999999999</c:v>
                </c:pt>
                <c:pt idx="17">
                  <c:v>1.0768</c:v>
                </c:pt>
                <c:pt idx="18">
                  <c:v>1.0765</c:v>
                </c:pt>
                <c:pt idx="19">
                  <c:v>1.0754999999999999</c:v>
                </c:pt>
                <c:pt idx="20">
                  <c:v>1.0770999999999999</c:v>
                </c:pt>
                <c:pt idx="21">
                  <c:v>1.0934999999999999</c:v>
                </c:pt>
                <c:pt idx="22">
                  <c:v>1.0932999999999999</c:v>
                </c:pt>
                <c:pt idx="23">
                  <c:v>1.0684</c:v>
                </c:pt>
                <c:pt idx="24">
                  <c:v>1.0909</c:v>
                </c:pt>
                <c:pt idx="25">
                  <c:v>1.0694999999999999</c:v>
                </c:pt>
                <c:pt idx="26">
                  <c:v>1.0768</c:v>
                </c:pt>
                <c:pt idx="27">
                  <c:v>1.0811999999999999</c:v>
                </c:pt>
                <c:pt idx="28">
                  <c:v>1.0914999999999999</c:v>
                </c:pt>
                <c:pt idx="29">
                  <c:v>1.083</c:v>
                </c:pt>
                <c:pt idx="30">
                  <c:v>1.1023000000000001</c:v>
                </c:pt>
                <c:pt idx="31">
                  <c:v>1.0828</c:v>
                </c:pt>
                <c:pt idx="32">
                  <c:v>1.0707</c:v>
                </c:pt>
                <c:pt idx="33">
                  <c:v>1.0859000000000001</c:v>
                </c:pt>
                <c:pt idx="34">
                  <c:v>1.0814999999999999</c:v>
                </c:pt>
                <c:pt idx="35">
                  <c:v>1.0819000000000001</c:v>
                </c:pt>
                <c:pt idx="36">
                  <c:v>1.0764</c:v>
                </c:pt>
                <c:pt idx="37">
                  <c:v>1.0802</c:v>
                </c:pt>
                <c:pt idx="38">
                  <c:v>1.0779000000000001</c:v>
                </c:pt>
                <c:pt idx="39">
                  <c:v>1.0878000000000001</c:v>
                </c:pt>
                <c:pt idx="40">
                  <c:v>1.0849</c:v>
                </c:pt>
                <c:pt idx="41">
                  <c:v>1.081</c:v>
                </c:pt>
                <c:pt idx="42">
                  <c:v>1.0701000000000001</c:v>
                </c:pt>
                <c:pt idx="43">
                  <c:v>1.0863</c:v>
                </c:pt>
                <c:pt idx="44">
                  <c:v>1.0711999999999999</c:v>
                </c:pt>
                <c:pt idx="45">
                  <c:v>1.0620000000000001</c:v>
                </c:pt>
                <c:pt idx="46">
                  <c:v>1.0849</c:v>
                </c:pt>
                <c:pt idx="47">
                  <c:v>1.085</c:v>
                </c:pt>
                <c:pt idx="48">
                  <c:v>1.0848</c:v>
                </c:pt>
                <c:pt idx="49">
                  <c:v>1.0849</c:v>
                </c:pt>
                <c:pt idx="50">
                  <c:v>1.0916999999999999</c:v>
                </c:pt>
                <c:pt idx="51">
                  <c:v>1.087</c:v>
                </c:pt>
                <c:pt idx="52">
                  <c:v>1.0911999999999999</c:v>
                </c:pt>
                <c:pt idx="53">
                  <c:v>1.0873999999999999</c:v>
                </c:pt>
                <c:pt idx="54">
                  <c:v>1.0649</c:v>
                </c:pt>
                <c:pt idx="55">
                  <c:v>1.0924</c:v>
                </c:pt>
                <c:pt idx="56">
                  <c:v>1.0808</c:v>
                </c:pt>
                <c:pt idx="57">
                  <c:v>1.0989</c:v>
                </c:pt>
                <c:pt idx="58">
                  <c:v>1.1008</c:v>
                </c:pt>
                <c:pt idx="59">
                  <c:v>1.0921000000000001</c:v>
                </c:pt>
                <c:pt idx="60">
                  <c:v>1.1031</c:v>
                </c:pt>
                <c:pt idx="61">
                  <c:v>1.0704</c:v>
                </c:pt>
                <c:pt idx="62">
                  <c:v>1.0786</c:v>
                </c:pt>
                <c:pt idx="63">
                  <c:v>1.0881000000000001</c:v>
                </c:pt>
                <c:pt idx="64">
                  <c:v>1.0886</c:v>
                </c:pt>
                <c:pt idx="65">
                  <c:v>1.0803</c:v>
                </c:pt>
                <c:pt idx="66">
                  <c:v>1.0738000000000001</c:v>
                </c:pt>
                <c:pt idx="67">
                  <c:v>1.0911999999999999</c:v>
                </c:pt>
                <c:pt idx="68">
                  <c:v>1.0888</c:v>
                </c:pt>
                <c:pt idx="69">
                  <c:v>1.0855999999999999</c:v>
                </c:pt>
                <c:pt idx="70">
                  <c:v>1.0999000000000001</c:v>
                </c:pt>
                <c:pt idx="71">
                  <c:v>1.087</c:v>
                </c:pt>
                <c:pt idx="72">
                  <c:v>1.0833999999999999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DC-4217-BAD9-F25F655BB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4 val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Graph4_data_12!$C$12:$C$150</c:f>
              <c:numCache>
                <c:formatCode>#,##0</c:formatCode>
                <c:ptCount val="139"/>
                <c:pt idx="0">
                  <c:v>1460</c:v>
                </c:pt>
                <c:pt idx="1">
                  <c:v>1750</c:v>
                </c:pt>
                <c:pt idx="2">
                  <c:v>2040</c:v>
                </c:pt>
                <c:pt idx="3">
                  <c:v>2331</c:v>
                </c:pt>
                <c:pt idx="4">
                  <c:v>2621</c:v>
                </c:pt>
                <c:pt idx="5">
                  <c:v>2911</c:v>
                </c:pt>
                <c:pt idx="6">
                  <c:v>3201</c:v>
                </c:pt>
                <c:pt idx="7">
                  <c:v>3491</c:v>
                </c:pt>
                <c:pt idx="8">
                  <c:v>3781</c:v>
                </c:pt>
                <c:pt idx="9">
                  <c:v>4071</c:v>
                </c:pt>
                <c:pt idx="10">
                  <c:v>4361</c:v>
                </c:pt>
                <c:pt idx="11">
                  <c:v>4651</c:v>
                </c:pt>
                <c:pt idx="12">
                  <c:v>4941</c:v>
                </c:pt>
                <c:pt idx="13">
                  <c:v>5231</c:v>
                </c:pt>
                <c:pt idx="14">
                  <c:v>5521</c:v>
                </c:pt>
                <c:pt idx="15">
                  <c:v>5812</c:v>
                </c:pt>
                <c:pt idx="16">
                  <c:v>6102</c:v>
                </c:pt>
                <c:pt idx="17">
                  <c:v>6392</c:v>
                </c:pt>
                <c:pt idx="18">
                  <c:v>6682</c:v>
                </c:pt>
                <c:pt idx="19">
                  <c:v>6972</c:v>
                </c:pt>
                <c:pt idx="20">
                  <c:v>7262</c:v>
                </c:pt>
                <c:pt idx="21">
                  <c:v>7552</c:v>
                </c:pt>
                <c:pt idx="22">
                  <c:v>7842</c:v>
                </c:pt>
                <c:pt idx="23">
                  <c:v>8132</c:v>
                </c:pt>
                <c:pt idx="24">
                  <c:v>8422</c:v>
                </c:pt>
                <c:pt idx="25">
                  <c:v>8712</c:v>
                </c:pt>
                <c:pt idx="26">
                  <c:v>9002</c:v>
                </c:pt>
                <c:pt idx="27">
                  <c:v>9292</c:v>
                </c:pt>
                <c:pt idx="28">
                  <c:v>9583</c:v>
                </c:pt>
                <c:pt idx="29">
                  <c:v>9873</c:v>
                </c:pt>
                <c:pt idx="30">
                  <c:v>10163</c:v>
                </c:pt>
                <c:pt idx="31">
                  <c:v>10453</c:v>
                </c:pt>
                <c:pt idx="32">
                  <c:v>10743</c:v>
                </c:pt>
                <c:pt idx="33">
                  <c:v>11033</c:v>
                </c:pt>
                <c:pt idx="34">
                  <c:v>11323</c:v>
                </c:pt>
                <c:pt idx="35">
                  <c:v>11613</c:v>
                </c:pt>
                <c:pt idx="36">
                  <c:v>11903</c:v>
                </c:pt>
                <c:pt idx="37">
                  <c:v>12193</c:v>
                </c:pt>
                <c:pt idx="38">
                  <c:v>12483</c:v>
                </c:pt>
                <c:pt idx="39">
                  <c:v>12773</c:v>
                </c:pt>
                <c:pt idx="40">
                  <c:v>13064</c:v>
                </c:pt>
                <c:pt idx="41">
                  <c:v>13354</c:v>
                </c:pt>
                <c:pt idx="42">
                  <c:v>13644</c:v>
                </c:pt>
                <c:pt idx="43">
                  <c:v>13934</c:v>
                </c:pt>
                <c:pt idx="44">
                  <c:v>14232</c:v>
                </c:pt>
                <c:pt idx="45">
                  <c:v>14526</c:v>
                </c:pt>
                <c:pt idx="46">
                  <c:v>14824</c:v>
                </c:pt>
                <c:pt idx="47">
                  <c:v>15124</c:v>
                </c:pt>
                <c:pt idx="48">
                  <c:v>15423</c:v>
                </c:pt>
                <c:pt idx="49">
                  <c:v>15729</c:v>
                </c:pt>
                <c:pt idx="50">
                  <c:v>16039</c:v>
                </c:pt>
                <c:pt idx="51">
                  <c:v>16344</c:v>
                </c:pt>
                <c:pt idx="52">
                  <c:v>16644</c:v>
                </c:pt>
                <c:pt idx="53">
                  <c:v>16937</c:v>
                </c:pt>
                <c:pt idx="54">
                  <c:v>17230</c:v>
                </c:pt>
                <c:pt idx="55">
                  <c:v>17521</c:v>
                </c:pt>
                <c:pt idx="56">
                  <c:v>17820</c:v>
                </c:pt>
                <c:pt idx="57">
                  <c:v>18122</c:v>
                </c:pt>
                <c:pt idx="58">
                  <c:v>18417</c:v>
                </c:pt>
                <c:pt idx="59">
                  <c:v>18722</c:v>
                </c:pt>
                <c:pt idx="60">
                  <c:v>19030</c:v>
                </c:pt>
                <c:pt idx="61">
                  <c:v>19336</c:v>
                </c:pt>
                <c:pt idx="62">
                  <c:v>19637</c:v>
                </c:pt>
                <c:pt idx="63">
                  <c:v>19934</c:v>
                </c:pt>
                <c:pt idx="64">
                  <c:v>20228</c:v>
                </c:pt>
                <c:pt idx="65">
                  <c:v>20522</c:v>
                </c:pt>
                <c:pt idx="66">
                  <c:v>20822</c:v>
                </c:pt>
                <c:pt idx="67">
                  <c:v>21125</c:v>
                </c:pt>
                <c:pt idx="68">
                  <c:v>21429</c:v>
                </c:pt>
                <c:pt idx="69">
                  <c:v>21733</c:v>
                </c:pt>
                <c:pt idx="70">
                  <c:v>22045</c:v>
                </c:pt>
                <c:pt idx="71">
                  <c:v>22343</c:v>
                </c:pt>
                <c:pt idx="72">
                  <c:v>22647</c:v>
                </c:pt>
                <c:pt idx="73">
                  <c:v>22945</c:v>
                </c:pt>
                <c:pt idx="74">
                  <c:v>23254</c:v>
                </c:pt>
                <c:pt idx="75">
                  <c:v>23559</c:v>
                </c:pt>
                <c:pt idx="76">
                  <c:v>23871</c:v>
                </c:pt>
                <c:pt idx="77">
                  <c:v>24174</c:v>
                </c:pt>
                <c:pt idx="78">
                  <c:v>24467</c:v>
                </c:pt>
                <c:pt idx="79">
                  <c:v>24759</c:v>
                </c:pt>
                <c:pt idx="80">
                  <c:v>25049</c:v>
                </c:pt>
                <c:pt idx="81">
                  <c:v>25339</c:v>
                </c:pt>
                <c:pt idx="82">
                  <c:v>25629</c:v>
                </c:pt>
                <c:pt idx="83">
                  <c:v>25919</c:v>
                </c:pt>
                <c:pt idx="84">
                  <c:v>26209</c:v>
                </c:pt>
                <c:pt idx="85">
                  <c:v>26499</c:v>
                </c:pt>
                <c:pt idx="86">
                  <c:v>26790</c:v>
                </c:pt>
                <c:pt idx="87">
                  <c:v>27080</c:v>
                </c:pt>
                <c:pt idx="88">
                  <c:v>27370</c:v>
                </c:pt>
                <c:pt idx="89">
                  <c:v>27660</c:v>
                </c:pt>
                <c:pt idx="90">
                  <c:v>27950</c:v>
                </c:pt>
                <c:pt idx="91">
                  <c:v>28240</c:v>
                </c:pt>
                <c:pt idx="92">
                  <c:v>28530</c:v>
                </c:pt>
                <c:pt idx="93">
                  <c:v>28820</c:v>
                </c:pt>
                <c:pt idx="94">
                  <c:v>29110</c:v>
                </c:pt>
                <c:pt idx="95">
                  <c:v>29401</c:v>
                </c:pt>
                <c:pt idx="96">
                  <c:v>29691</c:v>
                </c:pt>
                <c:pt idx="97">
                  <c:v>29989</c:v>
                </c:pt>
                <c:pt idx="98">
                  <c:v>30306</c:v>
                </c:pt>
                <c:pt idx="99">
                  <c:v>30610</c:v>
                </c:pt>
                <c:pt idx="100">
                  <c:v>30909</c:v>
                </c:pt>
                <c:pt idx="101">
                  <c:v>31205</c:v>
                </c:pt>
                <c:pt idx="102">
                  <c:v>31512</c:v>
                </c:pt>
                <c:pt idx="103">
                  <c:v>31816</c:v>
                </c:pt>
                <c:pt idx="104">
                  <c:v>32120</c:v>
                </c:pt>
                <c:pt idx="105">
                  <c:v>32415</c:v>
                </c:pt>
                <c:pt idx="106">
                  <c:v>32708</c:v>
                </c:pt>
                <c:pt idx="107">
                  <c:v>32998</c:v>
                </c:pt>
                <c:pt idx="108">
                  <c:v>33289</c:v>
                </c:pt>
                <c:pt idx="109">
                  <c:v>33579</c:v>
                </c:pt>
                <c:pt idx="110">
                  <c:v>33869</c:v>
                </c:pt>
                <c:pt idx="111">
                  <c:v>34159</c:v>
                </c:pt>
                <c:pt idx="112">
                  <c:v>34451</c:v>
                </c:pt>
                <c:pt idx="113">
                  <c:v>34744</c:v>
                </c:pt>
                <c:pt idx="114">
                  <c:v>35044</c:v>
                </c:pt>
                <c:pt idx="115">
                  <c:v>35338</c:v>
                </c:pt>
                <c:pt idx="116">
                  <c:v>35635</c:v>
                </c:pt>
                <c:pt idx="117">
                  <c:v>35934</c:v>
                </c:pt>
                <c:pt idx="118">
                  <c:v>36252</c:v>
                </c:pt>
                <c:pt idx="119">
                  <c:v>36563</c:v>
                </c:pt>
                <c:pt idx="120">
                  <c:v>36873</c:v>
                </c:pt>
                <c:pt idx="121">
                  <c:v>37172</c:v>
                </c:pt>
                <c:pt idx="122">
                  <c:v>37469</c:v>
                </c:pt>
                <c:pt idx="123">
                  <c:v>37779</c:v>
                </c:pt>
                <c:pt idx="124">
                  <c:v>38087</c:v>
                </c:pt>
                <c:pt idx="125">
                  <c:v>38395</c:v>
                </c:pt>
                <c:pt idx="126">
                  <c:v>38714</c:v>
                </c:pt>
                <c:pt idx="127">
                  <c:v>39019</c:v>
                </c:pt>
                <c:pt idx="128">
                  <c:v>39323</c:v>
                </c:pt>
                <c:pt idx="129">
                  <c:v>39616</c:v>
                </c:pt>
                <c:pt idx="130">
                  <c:v>39923</c:v>
                </c:pt>
                <c:pt idx="131">
                  <c:v>40217</c:v>
                </c:pt>
                <c:pt idx="132">
                  <c:v>40521</c:v>
                </c:pt>
                <c:pt idx="133">
                  <c:v>40819</c:v>
                </c:pt>
                <c:pt idx="134">
                  <c:v>41118</c:v>
                </c:pt>
                <c:pt idx="135">
                  <c:v>41416</c:v>
                </c:pt>
                <c:pt idx="136">
                  <c:v>41716</c:v>
                </c:pt>
                <c:pt idx="137">
                  <c:v>42019</c:v>
                </c:pt>
                <c:pt idx="138">
                  <c:v>42320</c:v>
                </c:pt>
              </c:numCache>
            </c:numRef>
          </c:xVal>
          <c:yVal>
            <c:numRef>
              <c:f>Graph4_data_12!$E$12:$E$150</c:f>
              <c:numCache>
                <c:formatCode>#\,##0.0000</c:formatCode>
                <c:ptCount val="139"/>
                <c:pt idx="0">
                  <c:v>1.3441000000000001</c:v>
                </c:pt>
                <c:pt idx="1">
                  <c:v>1.3119000000000001</c:v>
                </c:pt>
                <c:pt idx="2">
                  <c:v>1.2947</c:v>
                </c:pt>
                <c:pt idx="3">
                  <c:v>1.2367999999999999</c:v>
                </c:pt>
                <c:pt idx="4">
                  <c:v>1.23</c:v>
                </c:pt>
                <c:pt idx="5">
                  <c:v>1.2237</c:v>
                </c:pt>
                <c:pt idx="6">
                  <c:v>1.1992</c:v>
                </c:pt>
                <c:pt idx="7">
                  <c:v>1.2007000000000001</c:v>
                </c:pt>
                <c:pt idx="8">
                  <c:v>1.1819</c:v>
                </c:pt>
                <c:pt idx="9">
                  <c:v>1.1496999999999999</c:v>
                </c:pt>
                <c:pt idx="10">
                  <c:v>1.1732</c:v>
                </c:pt>
                <c:pt idx="11">
                  <c:v>1.1664000000000001</c:v>
                </c:pt>
                <c:pt idx="12">
                  <c:v>1.1628000000000001</c:v>
                </c:pt>
                <c:pt idx="13">
                  <c:v>1.1442000000000001</c:v>
                </c:pt>
                <c:pt idx="14">
                  <c:v>1.1342000000000001</c:v>
                </c:pt>
                <c:pt idx="15">
                  <c:v>1.1445000000000001</c:v>
                </c:pt>
                <c:pt idx="16">
                  <c:v>1.1514</c:v>
                </c:pt>
                <c:pt idx="17">
                  <c:v>1.1458999999999999</c:v>
                </c:pt>
                <c:pt idx="18">
                  <c:v>1.1375999999999999</c:v>
                </c:pt>
                <c:pt idx="19">
                  <c:v>1.1166</c:v>
                </c:pt>
                <c:pt idx="20">
                  <c:v>1.1231</c:v>
                </c:pt>
                <c:pt idx="21">
                  <c:v>1.1256999999999999</c:v>
                </c:pt>
                <c:pt idx="22">
                  <c:v>1.1222000000000001</c:v>
                </c:pt>
                <c:pt idx="23">
                  <c:v>1.1344000000000001</c:v>
                </c:pt>
                <c:pt idx="24">
                  <c:v>1.1285000000000001</c:v>
                </c:pt>
                <c:pt idx="25">
                  <c:v>1.1173</c:v>
                </c:pt>
                <c:pt idx="26">
                  <c:v>1.143</c:v>
                </c:pt>
                <c:pt idx="27">
                  <c:v>1.1338999999999999</c:v>
                </c:pt>
                <c:pt idx="28">
                  <c:v>1.119</c:v>
                </c:pt>
                <c:pt idx="29">
                  <c:v>1.1314</c:v>
                </c:pt>
                <c:pt idx="30">
                  <c:v>1.1272</c:v>
                </c:pt>
                <c:pt idx="31">
                  <c:v>1.1228</c:v>
                </c:pt>
                <c:pt idx="32">
                  <c:v>1.1134999999999999</c:v>
                </c:pt>
                <c:pt idx="33">
                  <c:v>1.1220000000000001</c:v>
                </c:pt>
                <c:pt idx="34">
                  <c:v>1.1043000000000001</c:v>
                </c:pt>
                <c:pt idx="35">
                  <c:v>1.127</c:v>
                </c:pt>
                <c:pt idx="36">
                  <c:v>1.1136999999999999</c:v>
                </c:pt>
                <c:pt idx="37">
                  <c:v>1.117</c:v>
                </c:pt>
                <c:pt idx="38">
                  <c:v>1.115</c:v>
                </c:pt>
                <c:pt idx="39">
                  <c:v>1.1218999999999999</c:v>
                </c:pt>
                <c:pt idx="40">
                  <c:v>1.1153999999999999</c:v>
                </c:pt>
                <c:pt idx="41">
                  <c:v>1.1202000000000001</c:v>
                </c:pt>
                <c:pt idx="42">
                  <c:v>1.1202000000000001</c:v>
                </c:pt>
                <c:pt idx="43">
                  <c:v>1.1060000000000001</c:v>
                </c:pt>
                <c:pt idx="44">
                  <c:v>1.1032999999999999</c:v>
                </c:pt>
                <c:pt idx="45">
                  <c:v>1.1057999999999999</c:v>
                </c:pt>
                <c:pt idx="46">
                  <c:v>1.1097999999999999</c:v>
                </c:pt>
                <c:pt idx="47">
                  <c:v>1.0956999999999999</c:v>
                </c:pt>
                <c:pt idx="48">
                  <c:v>1.1138999999999999</c:v>
                </c:pt>
                <c:pt idx="49">
                  <c:v>1.1047</c:v>
                </c:pt>
                <c:pt idx="50">
                  <c:v>1.1085</c:v>
                </c:pt>
                <c:pt idx="51">
                  <c:v>1.0919000000000001</c:v>
                </c:pt>
                <c:pt idx="52">
                  <c:v>1.1047</c:v>
                </c:pt>
                <c:pt idx="53">
                  <c:v>1.1287</c:v>
                </c:pt>
                <c:pt idx="54">
                  <c:v>1.0991</c:v>
                </c:pt>
                <c:pt idx="55">
                  <c:v>1.0961000000000001</c:v>
                </c:pt>
                <c:pt idx="56">
                  <c:v>1.1062000000000001</c:v>
                </c:pt>
                <c:pt idx="57">
                  <c:v>1.0938000000000001</c:v>
                </c:pt>
                <c:pt idx="58">
                  <c:v>1.0929</c:v>
                </c:pt>
                <c:pt idx="59">
                  <c:v>1.095</c:v>
                </c:pt>
                <c:pt idx="60">
                  <c:v>1.0958000000000001</c:v>
                </c:pt>
                <c:pt idx="61">
                  <c:v>1.1119000000000001</c:v>
                </c:pt>
                <c:pt idx="62">
                  <c:v>1.1147</c:v>
                </c:pt>
                <c:pt idx="63">
                  <c:v>1.1034999999999999</c:v>
                </c:pt>
                <c:pt idx="64">
                  <c:v>1.1005</c:v>
                </c:pt>
                <c:pt idx="65">
                  <c:v>1.1031</c:v>
                </c:pt>
                <c:pt idx="66">
                  <c:v>1.1037999999999999</c:v>
                </c:pt>
                <c:pt idx="67">
                  <c:v>1.0896999999999999</c:v>
                </c:pt>
                <c:pt idx="68">
                  <c:v>1.1002000000000001</c:v>
                </c:pt>
                <c:pt idx="69">
                  <c:v>1.103</c:v>
                </c:pt>
                <c:pt idx="70">
                  <c:v>1.1008</c:v>
                </c:pt>
                <c:pt idx="71">
                  <c:v>1.1077999999999999</c:v>
                </c:pt>
                <c:pt idx="72">
                  <c:v>1.0939000000000001</c:v>
                </c:pt>
                <c:pt idx="73">
                  <c:v>1.1064000000000001</c:v>
                </c:pt>
                <c:pt idx="74">
                  <c:v>1.0993999999999999</c:v>
                </c:pt>
                <c:pt idx="75">
                  <c:v>1.1352</c:v>
                </c:pt>
                <c:pt idx="76">
                  <c:v>1.1059000000000001</c:v>
                </c:pt>
                <c:pt idx="77">
                  <c:v>1.125</c:v>
                </c:pt>
                <c:pt idx="78">
                  <c:v>1.1080000000000001</c:v>
                </c:pt>
                <c:pt idx="79">
                  <c:v>1.089</c:v>
                </c:pt>
                <c:pt idx="80">
                  <c:v>1.1129</c:v>
                </c:pt>
                <c:pt idx="81">
                  <c:v>1.0920000000000001</c:v>
                </c:pt>
                <c:pt idx="82">
                  <c:v>1.1007</c:v>
                </c:pt>
                <c:pt idx="83">
                  <c:v>1.1081000000000001</c:v>
                </c:pt>
                <c:pt idx="84">
                  <c:v>1.1092</c:v>
                </c:pt>
                <c:pt idx="85">
                  <c:v>1.1178999999999999</c:v>
                </c:pt>
                <c:pt idx="86">
                  <c:v>1.1069</c:v>
                </c:pt>
                <c:pt idx="87">
                  <c:v>1.1113999999999999</c:v>
                </c:pt>
                <c:pt idx="88">
                  <c:v>1.1119000000000001</c:v>
                </c:pt>
                <c:pt idx="89">
                  <c:v>1.1016999999999999</c:v>
                </c:pt>
                <c:pt idx="90">
                  <c:v>1.1187</c:v>
                </c:pt>
                <c:pt idx="91">
                  <c:v>1.0979000000000001</c:v>
                </c:pt>
                <c:pt idx="92">
                  <c:v>1.1041000000000001</c:v>
                </c:pt>
                <c:pt idx="93">
                  <c:v>1.103</c:v>
                </c:pt>
                <c:pt idx="94">
                  <c:v>1.1044</c:v>
                </c:pt>
                <c:pt idx="95">
                  <c:v>1.1115999999999999</c:v>
                </c:pt>
                <c:pt idx="96">
                  <c:v>1.109</c:v>
                </c:pt>
                <c:pt idx="97">
                  <c:v>1.1006</c:v>
                </c:pt>
                <c:pt idx="98">
                  <c:v>1.0946</c:v>
                </c:pt>
                <c:pt idx="99">
                  <c:v>1.1048</c:v>
                </c:pt>
                <c:pt idx="100">
                  <c:v>1.0980000000000001</c:v>
                </c:pt>
                <c:pt idx="101">
                  <c:v>1.0913999999999999</c:v>
                </c:pt>
                <c:pt idx="102">
                  <c:v>1.0991</c:v>
                </c:pt>
                <c:pt idx="103">
                  <c:v>1.0899000000000001</c:v>
                </c:pt>
                <c:pt idx="104">
                  <c:v>1.0881000000000001</c:v>
                </c:pt>
                <c:pt idx="105">
                  <c:v>1.0960000000000001</c:v>
                </c:pt>
                <c:pt idx="106">
                  <c:v>1.0944</c:v>
                </c:pt>
                <c:pt idx="107">
                  <c:v>1.1004</c:v>
                </c:pt>
                <c:pt idx="108">
                  <c:v>1.1001000000000001</c:v>
                </c:pt>
                <c:pt idx="109">
                  <c:v>1.1023000000000001</c:v>
                </c:pt>
                <c:pt idx="110">
                  <c:v>1.1008</c:v>
                </c:pt>
                <c:pt idx="111">
                  <c:v>1.0808</c:v>
                </c:pt>
                <c:pt idx="112">
                  <c:v>1.1127</c:v>
                </c:pt>
                <c:pt idx="113">
                  <c:v>1.1160000000000001</c:v>
                </c:pt>
                <c:pt idx="114">
                  <c:v>1.0976999999999999</c:v>
                </c:pt>
                <c:pt idx="115">
                  <c:v>1.0809</c:v>
                </c:pt>
                <c:pt idx="116">
                  <c:v>1.0902000000000001</c:v>
                </c:pt>
                <c:pt idx="117">
                  <c:v>1.0919000000000001</c:v>
                </c:pt>
                <c:pt idx="118">
                  <c:v>1.1141000000000001</c:v>
                </c:pt>
                <c:pt idx="119">
                  <c:v>1.0907</c:v>
                </c:pt>
                <c:pt idx="120">
                  <c:v>1.1040000000000001</c:v>
                </c:pt>
                <c:pt idx="121">
                  <c:v>1.1132</c:v>
                </c:pt>
                <c:pt idx="122">
                  <c:v>1.0907</c:v>
                </c:pt>
                <c:pt idx="123">
                  <c:v>1.1127</c:v>
                </c:pt>
                <c:pt idx="124">
                  <c:v>1.1105</c:v>
                </c:pt>
                <c:pt idx="125">
                  <c:v>1.1075999999999999</c:v>
                </c:pt>
                <c:pt idx="126">
                  <c:v>1.1158999999999999</c:v>
                </c:pt>
                <c:pt idx="127">
                  <c:v>1.0959000000000001</c:v>
                </c:pt>
                <c:pt idx="128">
                  <c:v>1.1173</c:v>
                </c:pt>
                <c:pt idx="129">
                  <c:v>1.0952999999999999</c:v>
                </c:pt>
                <c:pt idx="130">
                  <c:v>1.0960000000000001</c:v>
                </c:pt>
                <c:pt idx="131">
                  <c:v>1.0876999999999999</c:v>
                </c:pt>
                <c:pt idx="132">
                  <c:v>1.1000000000000001</c:v>
                </c:pt>
                <c:pt idx="133">
                  <c:v>1.0962000000000001</c:v>
                </c:pt>
                <c:pt idx="134">
                  <c:v>1.0980000000000001</c:v>
                </c:pt>
                <c:pt idx="135">
                  <c:v>1.0932999999999999</c:v>
                </c:pt>
                <c:pt idx="136">
                  <c:v>1.1068</c:v>
                </c:pt>
                <c:pt idx="137">
                  <c:v>1.1108</c:v>
                </c:pt>
                <c:pt idx="138">
                  <c:v>1.1057999999999999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2B-4DA4-BF76-12895C907725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Graph4_data_12!$F$8:$F$126</c:f>
              <c:numCache>
                <c:formatCode>#,##0</c:formatCode>
                <c:ptCount val="119"/>
                <c:pt idx="0">
                  <c:v>8449</c:v>
                </c:pt>
                <c:pt idx="1">
                  <c:v>8739</c:v>
                </c:pt>
                <c:pt idx="2">
                  <c:v>9028</c:v>
                </c:pt>
                <c:pt idx="3">
                  <c:v>9318</c:v>
                </c:pt>
                <c:pt idx="4">
                  <c:v>9608</c:v>
                </c:pt>
                <c:pt idx="5">
                  <c:v>9898</c:v>
                </c:pt>
                <c:pt idx="6">
                  <c:v>10187</c:v>
                </c:pt>
                <c:pt idx="7">
                  <c:v>10477</c:v>
                </c:pt>
                <c:pt idx="8">
                  <c:v>10767</c:v>
                </c:pt>
                <c:pt idx="9">
                  <c:v>11056</c:v>
                </c:pt>
                <c:pt idx="10">
                  <c:v>11346</c:v>
                </c:pt>
                <c:pt idx="11">
                  <c:v>11636</c:v>
                </c:pt>
                <c:pt idx="12">
                  <c:v>11926</c:v>
                </c:pt>
                <c:pt idx="13">
                  <c:v>12215</c:v>
                </c:pt>
                <c:pt idx="14">
                  <c:v>12505</c:v>
                </c:pt>
                <c:pt idx="15">
                  <c:v>12795</c:v>
                </c:pt>
                <c:pt idx="16">
                  <c:v>13084</c:v>
                </c:pt>
                <c:pt idx="17">
                  <c:v>13374</c:v>
                </c:pt>
                <c:pt idx="18">
                  <c:v>13664</c:v>
                </c:pt>
                <c:pt idx="19">
                  <c:v>13954</c:v>
                </c:pt>
                <c:pt idx="20">
                  <c:v>14243</c:v>
                </c:pt>
                <c:pt idx="21">
                  <c:v>14533</c:v>
                </c:pt>
                <c:pt idx="22">
                  <c:v>14823</c:v>
                </c:pt>
                <c:pt idx="23">
                  <c:v>15112</c:v>
                </c:pt>
                <c:pt idx="24">
                  <c:v>15402</c:v>
                </c:pt>
                <c:pt idx="25">
                  <c:v>15692</c:v>
                </c:pt>
                <c:pt idx="26">
                  <c:v>15982</c:v>
                </c:pt>
                <c:pt idx="27">
                  <c:v>16271</c:v>
                </c:pt>
                <c:pt idx="28">
                  <c:v>16561</c:v>
                </c:pt>
                <c:pt idx="29">
                  <c:v>16851</c:v>
                </c:pt>
                <c:pt idx="30">
                  <c:v>17140</c:v>
                </c:pt>
                <c:pt idx="31">
                  <c:v>17430</c:v>
                </c:pt>
                <c:pt idx="32">
                  <c:v>17723</c:v>
                </c:pt>
                <c:pt idx="33">
                  <c:v>18019</c:v>
                </c:pt>
                <c:pt idx="34">
                  <c:v>18317</c:v>
                </c:pt>
                <c:pt idx="35">
                  <c:v>18616</c:v>
                </c:pt>
                <c:pt idx="36">
                  <c:v>18919</c:v>
                </c:pt>
                <c:pt idx="37">
                  <c:v>19232</c:v>
                </c:pt>
                <c:pt idx="38">
                  <c:v>19526</c:v>
                </c:pt>
                <c:pt idx="39">
                  <c:v>19823</c:v>
                </c:pt>
                <c:pt idx="40">
                  <c:v>20122</c:v>
                </c:pt>
                <c:pt idx="41">
                  <c:v>20423</c:v>
                </c:pt>
                <c:pt idx="42">
                  <c:v>20734</c:v>
                </c:pt>
                <c:pt idx="43">
                  <c:v>21041</c:v>
                </c:pt>
                <c:pt idx="44">
                  <c:v>21341</c:v>
                </c:pt>
                <c:pt idx="45">
                  <c:v>21641</c:v>
                </c:pt>
                <c:pt idx="46">
                  <c:v>21942</c:v>
                </c:pt>
                <c:pt idx="47">
                  <c:v>22239</c:v>
                </c:pt>
                <c:pt idx="48">
                  <c:v>22541</c:v>
                </c:pt>
                <c:pt idx="49">
                  <c:v>22836</c:v>
                </c:pt>
                <c:pt idx="50">
                  <c:v>23129</c:v>
                </c:pt>
                <c:pt idx="51">
                  <c:v>23418</c:v>
                </c:pt>
                <c:pt idx="52">
                  <c:v>23708</c:v>
                </c:pt>
                <c:pt idx="53">
                  <c:v>23998</c:v>
                </c:pt>
                <c:pt idx="54">
                  <c:v>24287</c:v>
                </c:pt>
                <c:pt idx="55">
                  <c:v>24577</c:v>
                </c:pt>
                <c:pt idx="56">
                  <c:v>24867</c:v>
                </c:pt>
                <c:pt idx="57">
                  <c:v>25156</c:v>
                </c:pt>
                <c:pt idx="58">
                  <c:v>25446</c:v>
                </c:pt>
                <c:pt idx="59">
                  <c:v>25736</c:v>
                </c:pt>
                <c:pt idx="60">
                  <c:v>26026</c:v>
                </c:pt>
                <c:pt idx="61">
                  <c:v>26324</c:v>
                </c:pt>
                <c:pt idx="62">
                  <c:v>26633</c:v>
                </c:pt>
                <c:pt idx="63">
                  <c:v>26947</c:v>
                </c:pt>
                <c:pt idx="64">
                  <c:v>27246</c:v>
                </c:pt>
                <c:pt idx="65">
                  <c:v>27550</c:v>
                </c:pt>
                <c:pt idx="66">
                  <c:v>27856</c:v>
                </c:pt>
                <c:pt idx="67">
                  <c:v>28159</c:v>
                </c:pt>
                <c:pt idx="68">
                  <c:v>28460</c:v>
                </c:pt>
                <c:pt idx="69">
                  <c:v>28760</c:v>
                </c:pt>
                <c:pt idx="70">
                  <c:v>29065</c:v>
                </c:pt>
                <c:pt idx="71">
                  <c:v>29371</c:v>
                </c:pt>
                <c:pt idx="72">
                  <c:v>29669</c:v>
                </c:pt>
                <c:pt idx="73">
                  <c:v>29961</c:v>
                </c:pt>
                <c:pt idx="74">
                  <c:v>30261</c:v>
                </c:pt>
                <c:pt idx="75">
                  <c:v>30572</c:v>
                </c:pt>
                <c:pt idx="76">
                  <c:v>30880</c:v>
                </c:pt>
                <c:pt idx="77">
                  <c:v>31180</c:v>
                </c:pt>
                <c:pt idx="78">
                  <c:v>31481</c:v>
                </c:pt>
                <c:pt idx="79">
                  <c:v>31786</c:v>
                </c:pt>
                <c:pt idx="80">
                  <c:v>32084</c:v>
                </c:pt>
                <c:pt idx="81">
                  <c:v>32387</c:v>
                </c:pt>
                <c:pt idx="82">
                  <c:v>32689</c:v>
                </c:pt>
                <c:pt idx="83">
                  <c:v>33002</c:v>
                </c:pt>
                <c:pt idx="84">
                  <c:v>33299</c:v>
                </c:pt>
                <c:pt idx="85">
                  <c:v>33605</c:v>
                </c:pt>
                <c:pt idx="86">
                  <c:v>33907</c:v>
                </c:pt>
                <c:pt idx="87">
                  <c:v>34205</c:v>
                </c:pt>
                <c:pt idx="88">
                  <c:v>34503</c:v>
                </c:pt>
                <c:pt idx="89">
                  <c:v>34809</c:v>
                </c:pt>
                <c:pt idx="90">
                  <c:v>35101</c:v>
                </c:pt>
                <c:pt idx="91">
                  <c:v>35392</c:v>
                </c:pt>
                <c:pt idx="92">
                  <c:v>35682</c:v>
                </c:pt>
                <c:pt idx="93">
                  <c:v>35972</c:v>
                </c:pt>
                <c:pt idx="94">
                  <c:v>36266</c:v>
                </c:pt>
                <c:pt idx="95">
                  <c:v>36565</c:v>
                </c:pt>
                <c:pt idx="96">
                  <c:v>36857</c:v>
                </c:pt>
                <c:pt idx="97">
                  <c:v>37149</c:v>
                </c:pt>
                <c:pt idx="98">
                  <c:v>37438</c:v>
                </c:pt>
                <c:pt idx="99">
                  <c:v>37728</c:v>
                </c:pt>
                <c:pt idx="100">
                  <c:v>38020</c:v>
                </c:pt>
                <c:pt idx="101">
                  <c:v>38312</c:v>
                </c:pt>
                <c:pt idx="102">
                  <c:v>38602</c:v>
                </c:pt>
                <c:pt idx="103">
                  <c:v>38892</c:v>
                </c:pt>
                <c:pt idx="104">
                  <c:v>39181</c:v>
                </c:pt>
                <c:pt idx="105">
                  <c:v>39471</c:v>
                </c:pt>
                <c:pt idx="106">
                  <c:v>39761</c:v>
                </c:pt>
                <c:pt idx="107">
                  <c:v>40050</c:v>
                </c:pt>
                <c:pt idx="108">
                  <c:v>40340</c:v>
                </c:pt>
                <c:pt idx="109">
                  <c:v>40629</c:v>
                </c:pt>
                <c:pt idx="110">
                  <c:v>40919</c:v>
                </c:pt>
                <c:pt idx="111">
                  <c:v>41209</c:v>
                </c:pt>
                <c:pt idx="112">
                  <c:v>41498</c:v>
                </c:pt>
                <c:pt idx="113">
                  <c:v>41788</c:v>
                </c:pt>
                <c:pt idx="114">
                  <c:v>42077</c:v>
                </c:pt>
                <c:pt idx="115">
                  <c:v>42367</c:v>
                </c:pt>
                <c:pt idx="116">
                  <c:v>42657</c:v>
                </c:pt>
                <c:pt idx="117">
                  <c:v>42946</c:v>
                </c:pt>
                <c:pt idx="118">
                  <c:v>43236</c:v>
                </c:pt>
              </c:numCache>
            </c:numRef>
          </c:xVal>
          <c:yVal>
            <c:numRef>
              <c:f>Graph4_data_12!$H$8:$H$126</c:f>
              <c:numCache>
                <c:formatCode>#\,##0.0000</c:formatCode>
                <c:ptCount val="119"/>
                <c:pt idx="0">
                  <c:v>1.2887</c:v>
                </c:pt>
                <c:pt idx="1">
                  <c:v>1.2352000000000001</c:v>
                </c:pt>
                <c:pt idx="2">
                  <c:v>1.2084999999999999</c:v>
                </c:pt>
                <c:pt idx="3">
                  <c:v>1.2019</c:v>
                </c:pt>
                <c:pt idx="4">
                  <c:v>1.1787000000000001</c:v>
                </c:pt>
                <c:pt idx="5">
                  <c:v>1.1617999999999999</c:v>
                </c:pt>
                <c:pt idx="6">
                  <c:v>1.1715</c:v>
                </c:pt>
                <c:pt idx="7">
                  <c:v>1.1609</c:v>
                </c:pt>
                <c:pt idx="8">
                  <c:v>1.1649</c:v>
                </c:pt>
                <c:pt idx="9">
                  <c:v>1.1564000000000001</c:v>
                </c:pt>
                <c:pt idx="10">
                  <c:v>1.1503000000000001</c:v>
                </c:pt>
                <c:pt idx="11">
                  <c:v>1.1382000000000001</c:v>
                </c:pt>
                <c:pt idx="12">
                  <c:v>1.1426000000000001</c:v>
                </c:pt>
                <c:pt idx="13">
                  <c:v>1.1251</c:v>
                </c:pt>
                <c:pt idx="14">
                  <c:v>1.127</c:v>
                </c:pt>
                <c:pt idx="15">
                  <c:v>1.1261000000000001</c:v>
                </c:pt>
                <c:pt idx="16">
                  <c:v>1.1309</c:v>
                </c:pt>
                <c:pt idx="17">
                  <c:v>1.1207</c:v>
                </c:pt>
                <c:pt idx="18">
                  <c:v>1.1131</c:v>
                </c:pt>
                <c:pt idx="19">
                  <c:v>1.1211</c:v>
                </c:pt>
                <c:pt idx="20">
                  <c:v>1.1207</c:v>
                </c:pt>
                <c:pt idx="21">
                  <c:v>1.1224000000000001</c:v>
                </c:pt>
                <c:pt idx="22">
                  <c:v>1.1087</c:v>
                </c:pt>
                <c:pt idx="23">
                  <c:v>1.1153</c:v>
                </c:pt>
                <c:pt idx="24">
                  <c:v>1.1116999999999999</c:v>
                </c:pt>
                <c:pt idx="25">
                  <c:v>1.1182000000000001</c:v>
                </c:pt>
                <c:pt idx="26">
                  <c:v>1.1201000000000001</c:v>
                </c:pt>
                <c:pt idx="27">
                  <c:v>1.1142000000000001</c:v>
                </c:pt>
                <c:pt idx="28">
                  <c:v>1.1194999999999999</c:v>
                </c:pt>
                <c:pt idx="29">
                  <c:v>1.1100000000000001</c:v>
                </c:pt>
                <c:pt idx="30">
                  <c:v>1.1186</c:v>
                </c:pt>
                <c:pt idx="31">
                  <c:v>1.101</c:v>
                </c:pt>
                <c:pt idx="32">
                  <c:v>1.1106</c:v>
                </c:pt>
                <c:pt idx="33">
                  <c:v>1.1077999999999999</c:v>
                </c:pt>
                <c:pt idx="34">
                  <c:v>1.1040000000000001</c:v>
                </c:pt>
                <c:pt idx="35">
                  <c:v>1.1115999999999999</c:v>
                </c:pt>
                <c:pt idx="36">
                  <c:v>1.1117999999999999</c:v>
                </c:pt>
                <c:pt idx="37">
                  <c:v>1.111</c:v>
                </c:pt>
                <c:pt idx="38">
                  <c:v>1.1244000000000001</c:v>
                </c:pt>
                <c:pt idx="39">
                  <c:v>1.1073</c:v>
                </c:pt>
                <c:pt idx="40">
                  <c:v>1.0932999999999999</c:v>
                </c:pt>
                <c:pt idx="41">
                  <c:v>1.1097999999999999</c:v>
                </c:pt>
                <c:pt idx="42">
                  <c:v>1.0806</c:v>
                </c:pt>
                <c:pt idx="43">
                  <c:v>1.1000000000000001</c:v>
                </c:pt>
                <c:pt idx="44">
                  <c:v>1.0841000000000001</c:v>
                </c:pt>
                <c:pt idx="45">
                  <c:v>1.0936999999999999</c:v>
                </c:pt>
                <c:pt idx="46">
                  <c:v>1.099</c:v>
                </c:pt>
                <c:pt idx="47">
                  <c:v>1.0976999999999999</c:v>
                </c:pt>
                <c:pt idx="48">
                  <c:v>1.0848</c:v>
                </c:pt>
                <c:pt idx="49">
                  <c:v>1.0943000000000001</c:v>
                </c:pt>
                <c:pt idx="50">
                  <c:v>1.0862000000000001</c:v>
                </c:pt>
                <c:pt idx="51">
                  <c:v>1.0889</c:v>
                </c:pt>
                <c:pt idx="52">
                  <c:v>1.0893999999999999</c:v>
                </c:pt>
                <c:pt idx="53">
                  <c:v>1.0849</c:v>
                </c:pt>
                <c:pt idx="54">
                  <c:v>1.1021000000000001</c:v>
                </c:pt>
                <c:pt idx="55">
                  <c:v>1.077</c:v>
                </c:pt>
                <c:pt idx="56">
                  <c:v>1.0916999999999999</c:v>
                </c:pt>
                <c:pt idx="57">
                  <c:v>1.0784</c:v>
                </c:pt>
                <c:pt idx="58">
                  <c:v>1.0737000000000001</c:v>
                </c:pt>
                <c:pt idx="59">
                  <c:v>1.0960000000000001</c:v>
                </c:pt>
                <c:pt idx="60">
                  <c:v>1.0815999999999999</c:v>
                </c:pt>
                <c:pt idx="61">
                  <c:v>1.0863</c:v>
                </c:pt>
                <c:pt idx="62">
                  <c:v>1.0939000000000001</c:v>
                </c:pt>
                <c:pt idx="63">
                  <c:v>1.0843</c:v>
                </c:pt>
                <c:pt idx="64">
                  <c:v>1.0791999999999999</c:v>
                </c:pt>
                <c:pt idx="65">
                  <c:v>1.0743</c:v>
                </c:pt>
                <c:pt idx="66">
                  <c:v>1.0815999999999999</c:v>
                </c:pt>
                <c:pt idx="67">
                  <c:v>1.0774999999999999</c:v>
                </c:pt>
                <c:pt idx="68">
                  <c:v>1.0846</c:v>
                </c:pt>
                <c:pt idx="69">
                  <c:v>1.0801000000000001</c:v>
                </c:pt>
                <c:pt idx="70">
                  <c:v>1.0853999999999999</c:v>
                </c:pt>
                <c:pt idx="71">
                  <c:v>1.0810999999999999</c:v>
                </c:pt>
                <c:pt idx="72">
                  <c:v>1.087</c:v>
                </c:pt>
                <c:pt idx="73">
                  <c:v>1.0810999999999999</c:v>
                </c:pt>
                <c:pt idx="74">
                  <c:v>1.0693999999999999</c:v>
                </c:pt>
                <c:pt idx="75">
                  <c:v>1.0858000000000001</c:v>
                </c:pt>
                <c:pt idx="76">
                  <c:v>1.0902000000000001</c:v>
                </c:pt>
                <c:pt idx="77">
                  <c:v>1.0603</c:v>
                </c:pt>
                <c:pt idx="78">
                  <c:v>1.0960000000000001</c:v>
                </c:pt>
                <c:pt idx="79">
                  <c:v>1.0769</c:v>
                </c:pt>
                <c:pt idx="80">
                  <c:v>1.0806</c:v>
                </c:pt>
                <c:pt idx="81">
                  <c:v>1.0763</c:v>
                </c:pt>
                <c:pt idx="82">
                  <c:v>1.0613999999999999</c:v>
                </c:pt>
                <c:pt idx="83">
                  <c:v>1.0646</c:v>
                </c:pt>
                <c:pt idx="84">
                  <c:v>1.0789</c:v>
                </c:pt>
                <c:pt idx="85">
                  <c:v>1.0801000000000001</c:v>
                </c:pt>
                <c:pt idx="86">
                  <c:v>1.0775999999999999</c:v>
                </c:pt>
                <c:pt idx="87">
                  <c:v>1.0807</c:v>
                </c:pt>
                <c:pt idx="88">
                  <c:v>1.0624</c:v>
                </c:pt>
                <c:pt idx="89">
                  <c:v>1.0601</c:v>
                </c:pt>
                <c:pt idx="90">
                  <c:v>1.0821000000000001</c:v>
                </c:pt>
                <c:pt idx="91">
                  <c:v>1.0797000000000001</c:v>
                </c:pt>
                <c:pt idx="92">
                  <c:v>1.0688</c:v>
                </c:pt>
                <c:pt idx="93">
                  <c:v>1.075</c:v>
                </c:pt>
                <c:pt idx="94">
                  <c:v>1.0734999999999999</c:v>
                </c:pt>
                <c:pt idx="95">
                  <c:v>1.0597000000000001</c:v>
                </c:pt>
                <c:pt idx="96">
                  <c:v>1.0551999999999999</c:v>
                </c:pt>
                <c:pt idx="97">
                  <c:v>1.0643</c:v>
                </c:pt>
                <c:pt idx="98">
                  <c:v>1.0697000000000001</c:v>
                </c:pt>
                <c:pt idx="99">
                  <c:v>1.0569</c:v>
                </c:pt>
                <c:pt idx="100">
                  <c:v>1.0637000000000001</c:v>
                </c:pt>
                <c:pt idx="101">
                  <c:v>1.0616000000000001</c:v>
                </c:pt>
                <c:pt idx="102">
                  <c:v>1.0648</c:v>
                </c:pt>
                <c:pt idx="103">
                  <c:v>1.0661</c:v>
                </c:pt>
                <c:pt idx="104">
                  <c:v>1.0783</c:v>
                </c:pt>
                <c:pt idx="105">
                  <c:v>1.0694999999999999</c:v>
                </c:pt>
                <c:pt idx="106">
                  <c:v>1.0661</c:v>
                </c:pt>
                <c:pt idx="107">
                  <c:v>1.0681</c:v>
                </c:pt>
                <c:pt idx="108">
                  <c:v>1.0558000000000001</c:v>
                </c:pt>
                <c:pt idx="109">
                  <c:v>1.0527</c:v>
                </c:pt>
                <c:pt idx="110">
                  <c:v>1.085</c:v>
                </c:pt>
                <c:pt idx="111">
                  <c:v>1.0663</c:v>
                </c:pt>
                <c:pt idx="112">
                  <c:v>1.0779000000000001</c:v>
                </c:pt>
                <c:pt idx="113">
                  <c:v>1.0767</c:v>
                </c:pt>
                <c:pt idx="114">
                  <c:v>1.0808</c:v>
                </c:pt>
                <c:pt idx="115">
                  <c:v>1.0784</c:v>
                </c:pt>
                <c:pt idx="116">
                  <c:v>1.0669</c:v>
                </c:pt>
                <c:pt idx="117">
                  <c:v>1.0537000000000001</c:v>
                </c:pt>
                <c:pt idx="118">
                  <c:v>1.0806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2B-4DA4-BF76-12895C907725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Graph4_data_12!$I$8:$I$84</c:f>
              <c:numCache>
                <c:formatCode>#,##0</c:formatCode>
                <c:ptCount val="77"/>
                <c:pt idx="0">
                  <c:v>8986</c:v>
                </c:pt>
                <c:pt idx="1">
                  <c:v>9276</c:v>
                </c:pt>
                <c:pt idx="2">
                  <c:v>9566</c:v>
                </c:pt>
                <c:pt idx="3">
                  <c:v>9857</c:v>
                </c:pt>
                <c:pt idx="4">
                  <c:v>10147</c:v>
                </c:pt>
                <c:pt idx="5">
                  <c:v>10444</c:v>
                </c:pt>
                <c:pt idx="6">
                  <c:v>10743</c:v>
                </c:pt>
                <c:pt idx="7">
                  <c:v>11044</c:v>
                </c:pt>
                <c:pt idx="8">
                  <c:v>11355</c:v>
                </c:pt>
                <c:pt idx="9">
                  <c:v>11668</c:v>
                </c:pt>
                <c:pt idx="10">
                  <c:v>11974</c:v>
                </c:pt>
                <c:pt idx="11">
                  <c:v>12282</c:v>
                </c:pt>
                <c:pt idx="12">
                  <c:v>12583</c:v>
                </c:pt>
                <c:pt idx="13">
                  <c:v>12883</c:v>
                </c:pt>
                <c:pt idx="14">
                  <c:v>13179</c:v>
                </c:pt>
                <c:pt idx="15">
                  <c:v>13477</c:v>
                </c:pt>
                <c:pt idx="16">
                  <c:v>13774</c:v>
                </c:pt>
                <c:pt idx="17">
                  <c:v>14076</c:v>
                </c:pt>
                <c:pt idx="18">
                  <c:v>14376</c:v>
                </c:pt>
                <c:pt idx="19">
                  <c:v>14677</c:v>
                </c:pt>
                <c:pt idx="20">
                  <c:v>14970</c:v>
                </c:pt>
                <c:pt idx="21">
                  <c:v>15261</c:v>
                </c:pt>
                <c:pt idx="22">
                  <c:v>15551</c:v>
                </c:pt>
                <c:pt idx="23">
                  <c:v>15841</c:v>
                </c:pt>
                <c:pt idx="24">
                  <c:v>16132</c:v>
                </c:pt>
                <c:pt idx="25">
                  <c:v>16428</c:v>
                </c:pt>
                <c:pt idx="26">
                  <c:v>16727</c:v>
                </c:pt>
                <c:pt idx="27">
                  <c:v>17021</c:v>
                </c:pt>
                <c:pt idx="28">
                  <c:v>17332</c:v>
                </c:pt>
                <c:pt idx="29">
                  <c:v>17638</c:v>
                </c:pt>
                <c:pt idx="30">
                  <c:v>17941</c:v>
                </c:pt>
                <c:pt idx="31">
                  <c:v>18241</c:v>
                </c:pt>
                <c:pt idx="32">
                  <c:v>18548</c:v>
                </c:pt>
                <c:pt idx="33">
                  <c:v>18859</c:v>
                </c:pt>
                <c:pt idx="34">
                  <c:v>19176</c:v>
                </c:pt>
                <c:pt idx="35">
                  <c:v>19493</c:v>
                </c:pt>
                <c:pt idx="36">
                  <c:v>19798</c:v>
                </c:pt>
                <c:pt idx="37">
                  <c:v>20091</c:v>
                </c:pt>
                <c:pt idx="38">
                  <c:v>20383</c:v>
                </c:pt>
                <c:pt idx="39">
                  <c:v>20674</c:v>
                </c:pt>
                <c:pt idx="40">
                  <c:v>20964</c:v>
                </c:pt>
                <c:pt idx="41">
                  <c:v>21254</c:v>
                </c:pt>
                <c:pt idx="42">
                  <c:v>21545</c:v>
                </c:pt>
                <c:pt idx="43">
                  <c:v>21835</c:v>
                </c:pt>
                <c:pt idx="44">
                  <c:v>22125</c:v>
                </c:pt>
                <c:pt idx="45">
                  <c:v>22415</c:v>
                </c:pt>
                <c:pt idx="46">
                  <c:v>22706</c:v>
                </c:pt>
                <c:pt idx="47">
                  <c:v>22996</c:v>
                </c:pt>
                <c:pt idx="48">
                  <c:v>23286</c:v>
                </c:pt>
                <c:pt idx="49">
                  <c:v>23577</c:v>
                </c:pt>
                <c:pt idx="50">
                  <c:v>23868</c:v>
                </c:pt>
                <c:pt idx="51">
                  <c:v>24173</c:v>
                </c:pt>
                <c:pt idx="52">
                  <c:v>24472</c:v>
                </c:pt>
                <c:pt idx="53">
                  <c:v>24777</c:v>
                </c:pt>
                <c:pt idx="54">
                  <c:v>25077</c:v>
                </c:pt>
                <c:pt idx="55">
                  <c:v>25381</c:v>
                </c:pt>
                <c:pt idx="56">
                  <c:v>25686</c:v>
                </c:pt>
                <c:pt idx="57">
                  <c:v>25985</c:v>
                </c:pt>
                <c:pt idx="58">
                  <c:v>26288</c:v>
                </c:pt>
                <c:pt idx="59">
                  <c:v>26589</c:v>
                </c:pt>
                <c:pt idx="60">
                  <c:v>26891</c:v>
                </c:pt>
                <c:pt idx="61">
                  <c:v>27196</c:v>
                </c:pt>
                <c:pt idx="62">
                  <c:v>27502</c:v>
                </c:pt>
                <c:pt idx="63">
                  <c:v>27804</c:v>
                </c:pt>
                <c:pt idx="64">
                  <c:v>28103</c:v>
                </c:pt>
                <c:pt idx="65">
                  <c:v>28407</c:v>
                </c:pt>
                <c:pt idx="66">
                  <c:v>28711</c:v>
                </c:pt>
                <c:pt idx="67">
                  <c:v>29011</c:v>
                </c:pt>
                <c:pt idx="68">
                  <c:v>29313</c:v>
                </c:pt>
                <c:pt idx="69">
                  <c:v>29616</c:v>
                </c:pt>
                <c:pt idx="70">
                  <c:v>29920</c:v>
                </c:pt>
                <c:pt idx="71">
                  <c:v>30222</c:v>
                </c:pt>
                <c:pt idx="72">
                  <c:v>30533</c:v>
                </c:pt>
                <c:pt idx="73">
                  <c:v>30840</c:v>
                </c:pt>
                <c:pt idx="74">
                  <c:v>31141</c:v>
                </c:pt>
                <c:pt idx="75">
                  <c:v>31439</c:v>
                </c:pt>
                <c:pt idx="76">
                  <c:v>31737</c:v>
                </c:pt>
              </c:numCache>
            </c:numRef>
          </c:xVal>
          <c:yVal>
            <c:numRef>
              <c:f>Graph4_data_12!$K$8:$K$84</c:f>
              <c:numCache>
                <c:formatCode>#\,##0.0000</c:formatCode>
                <c:ptCount val="77"/>
                <c:pt idx="0">
                  <c:v>1.2561</c:v>
                </c:pt>
                <c:pt idx="1">
                  <c:v>1.1847000000000001</c:v>
                </c:pt>
                <c:pt idx="2">
                  <c:v>1.1665000000000001</c:v>
                </c:pt>
                <c:pt idx="3">
                  <c:v>1.1657999999999999</c:v>
                </c:pt>
                <c:pt idx="4">
                  <c:v>1.1518999999999999</c:v>
                </c:pt>
                <c:pt idx="5">
                  <c:v>1.1315999999999999</c:v>
                </c:pt>
                <c:pt idx="6">
                  <c:v>1.1345000000000001</c:v>
                </c:pt>
                <c:pt idx="7">
                  <c:v>1.1274999999999999</c:v>
                </c:pt>
                <c:pt idx="8">
                  <c:v>1.1399999999999999</c:v>
                </c:pt>
                <c:pt idx="9">
                  <c:v>1.1355</c:v>
                </c:pt>
                <c:pt idx="10">
                  <c:v>1.1101000000000001</c:v>
                </c:pt>
                <c:pt idx="11">
                  <c:v>1.1155999999999999</c:v>
                </c:pt>
                <c:pt idx="12">
                  <c:v>1.121</c:v>
                </c:pt>
                <c:pt idx="13">
                  <c:v>1.1222000000000001</c:v>
                </c:pt>
                <c:pt idx="14">
                  <c:v>1.1108</c:v>
                </c:pt>
                <c:pt idx="15">
                  <c:v>1.0988</c:v>
                </c:pt>
                <c:pt idx="16">
                  <c:v>1.131</c:v>
                </c:pt>
                <c:pt idx="17">
                  <c:v>1.1237999999999999</c:v>
                </c:pt>
                <c:pt idx="18">
                  <c:v>1.1048</c:v>
                </c:pt>
                <c:pt idx="19">
                  <c:v>1.1237999999999999</c:v>
                </c:pt>
                <c:pt idx="20">
                  <c:v>1.1276999999999999</c:v>
                </c:pt>
                <c:pt idx="21">
                  <c:v>1.1119000000000001</c:v>
                </c:pt>
                <c:pt idx="22">
                  <c:v>1.1178999999999999</c:v>
                </c:pt>
                <c:pt idx="23">
                  <c:v>1.115</c:v>
                </c:pt>
                <c:pt idx="24">
                  <c:v>1.0985</c:v>
                </c:pt>
                <c:pt idx="25">
                  <c:v>1.1164000000000001</c:v>
                </c:pt>
                <c:pt idx="26">
                  <c:v>1.1195999999999999</c:v>
                </c:pt>
                <c:pt idx="27">
                  <c:v>1.1194999999999999</c:v>
                </c:pt>
                <c:pt idx="28">
                  <c:v>1.1093999999999999</c:v>
                </c:pt>
                <c:pt idx="29">
                  <c:v>1.0978000000000001</c:v>
                </c:pt>
                <c:pt idx="30">
                  <c:v>1.1057999999999999</c:v>
                </c:pt>
                <c:pt idx="31">
                  <c:v>1.0959000000000001</c:v>
                </c:pt>
                <c:pt idx="32">
                  <c:v>1.1023000000000001</c:v>
                </c:pt>
                <c:pt idx="33">
                  <c:v>1.1044</c:v>
                </c:pt>
                <c:pt idx="34">
                  <c:v>1.1102000000000001</c:v>
                </c:pt>
                <c:pt idx="35">
                  <c:v>1.1155999999999999</c:v>
                </c:pt>
                <c:pt idx="36">
                  <c:v>1.1103000000000001</c:v>
                </c:pt>
                <c:pt idx="37">
                  <c:v>1.1212</c:v>
                </c:pt>
                <c:pt idx="38">
                  <c:v>1.1231</c:v>
                </c:pt>
                <c:pt idx="39">
                  <c:v>1.1065</c:v>
                </c:pt>
                <c:pt idx="40">
                  <c:v>1.1122000000000001</c:v>
                </c:pt>
                <c:pt idx="41">
                  <c:v>1.1278999999999999</c:v>
                </c:pt>
                <c:pt idx="42">
                  <c:v>1.0945</c:v>
                </c:pt>
                <c:pt idx="43">
                  <c:v>1.1035999999999999</c:v>
                </c:pt>
                <c:pt idx="44">
                  <c:v>1.0926</c:v>
                </c:pt>
                <c:pt idx="45">
                  <c:v>1.1160000000000001</c:v>
                </c:pt>
                <c:pt idx="46">
                  <c:v>1.0902000000000001</c:v>
                </c:pt>
                <c:pt idx="47">
                  <c:v>1.1012</c:v>
                </c:pt>
                <c:pt idx="48">
                  <c:v>1.0993999999999999</c:v>
                </c:pt>
                <c:pt idx="49">
                  <c:v>1.1117999999999999</c:v>
                </c:pt>
                <c:pt idx="50">
                  <c:v>1.1094999999999999</c:v>
                </c:pt>
                <c:pt idx="51">
                  <c:v>1.1036999999999999</c:v>
                </c:pt>
                <c:pt idx="52">
                  <c:v>1.1111</c:v>
                </c:pt>
                <c:pt idx="53">
                  <c:v>1.0994999999999999</c:v>
                </c:pt>
                <c:pt idx="54">
                  <c:v>1.1186</c:v>
                </c:pt>
                <c:pt idx="55">
                  <c:v>1.1214</c:v>
                </c:pt>
                <c:pt idx="56">
                  <c:v>1.1164000000000001</c:v>
                </c:pt>
                <c:pt idx="57">
                  <c:v>1.1049</c:v>
                </c:pt>
                <c:pt idx="58">
                  <c:v>1.1144000000000001</c:v>
                </c:pt>
                <c:pt idx="59">
                  <c:v>1.1122000000000001</c:v>
                </c:pt>
                <c:pt idx="60">
                  <c:v>1.1121000000000001</c:v>
                </c:pt>
                <c:pt idx="61">
                  <c:v>1.1113</c:v>
                </c:pt>
                <c:pt idx="62">
                  <c:v>1.1095999999999999</c:v>
                </c:pt>
                <c:pt idx="63">
                  <c:v>1.1169</c:v>
                </c:pt>
                <c:pt idx="64">
                  <c:v>1.1053999999999999</c:v>
                </c:pt>
                <c:pt idx="65">
                  <c:v>1.1049</c:v>
                </c:pt>
                <c:pt idx="66">
                  <c:v>1.1104000000000001</c:v>
                </c:pt>
                <c:pt idx="67">
                  <c:v>1.1133999999999999</c:v>
                </c:pt>
                <c:pt idx="68">
                  <c:v>1.1163000000000001</c:v>
                </c:pt>
                <c:pt idx="69">
                  <c:v>1.127</c:v>
                </c:pt>
                <c:pt idx="70">
                  <c:v>1.1156999999999999</c:v>
                </c:pt>
                <c:pt idx="71">
                  <c:v>1.1060000000000001</c:v>
                </c:pt>
                <c:pt idx="72">
                  <c:v>1.1200000000000001</c:v>
                </c:pt>
                <c:pt idx="73">
                  <c:v>1.1168</c:v>
                </c:pt>
                <c:pt idx="74">
                  <c:v>1.105</c:v>
                </c:pt>
                <c:pt idx="75">
                  <c:v>1.1206</c:v>
                </c:pt>
                <c:pt idx="76">
                  <c:v>1.1004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2B-4DA4-BF76-12895C907725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Graph4_data_12!$L$8:$L$107</c:f>
              <c:numCache>
                <c:formatCode>#,##0</c:formatCode>
                <c:ptCount val="100"/>
                <c:pt idx="0">
                  <c:v>18566</c:v>
                </c:pt>
                <c:pt idx="1">
                  <c:v>18856</c:v>
                </c:pt>
                <c:pt idx="2">
                  <c:v>19145</c:v>
                </c:pt>
                <c:pt idx="3">
                  <c:v>19435</c:v>
                </c:pt>
                <c:pt idx="4">
                  <c:v>19725</c:v>
                </c:pt>
                <c:pt idx="5">
                  <c:v>20014</c:v>
                </c:pt>
                <c:pt idx="6">
                  <c:v>20304</c:v>
                </c:pt>
                <c:pt idx="7">
                  <c:v>20594</c:v>
                </c:pt>
                <c:pt idx="8">
                  <c:v>20883</c:v>
                </c:pt>
                <c:pt idx="9">
                  <c:v>21173</c:v>
                </c:pt>
                <c:pt idx="10">
                  <c:v>21463</c:v>
                </c:pt>
                <c:pt idx="11">
                  <c:v>21753</c:v>
                </c:pt>
                <c:pt idx="12">
                  <c:v>22042</c:v>
                </c:pt>
                <c:pt idx="13">
                  <c:v>22332</c:v>
                </c:pt>
                <c:pt idx="14">
                  <c:v>22622</c:v>
                </c:pt>
                <c:pt idx="15">
                  <c:v>22912</c:v>
                </c:pt>
                <c:pt idx="16">
                  <c:v>23201</c:v>
                </c:pt>
                <c:pt idx="17">
                  <c:v>23491</c:v>
                </c:pt>
                <c:pt idx="18">
                  <c:v>23781</c:v>
                </c:pt>
                <c:pt idx="19">
                  <c:v>24070</c:v>
                </c:pt>
                <c:pt idx="20">
                  <c:v>24360</c:v>
                </c:pt>
                <c:pt idx="21">
                  <c:v>24650</c:v>
                </c:pt>
                <c:pt idx="22">
                  <c:v>24940</c:v>
                </c:pt>
                <c:pt idx="23">
                  <c:v>25229</c:v>
                </c:pt>
                <c:pt idx="24">
                  <c:v>25519</c:v>
                </c:pt>
                <c:pt idx="25">
                  <c:v>25809</c:v>
                </c:pt>
                <c:pt idx="26">
                  <c:v>26099</c:v>
                </c:pt>
                <c:pt idx="27">
                  <c:v>26389</c:v>
                </c:pt>
                <c:pt idx="28">
                  <c:v>26686</c:v>
                </c:pt>
                <c:pt idx="29">
                  <c:v>26988</c:v>
                </c:pt>
                <c:pt idx="30">
                  <c:v>27289</c:v>
                </c:pt>
                <c:pt idx="31">
                  <c:v>27589</c:v>
                </c:pt>
                <c:pt idx="32">
                  <c:v>27883</c:v>
                </c:pt>
                <c:pt idx="33">
                  <c:v>28182</c:v>
                </c:pt>
                <c:pt idx="34">
                  <c:v>28482</c:v>
                </c:pt>
                <c:pt idx="35">
                  <c:v>28775</c:v>
                </c:pt>
                <c:pt idx="36">
                  <c:v>29067</c:v>
                </c:pt>
                <c:pt idx="37">
                  <c:v>29357</c:v>
                </c:pt>
                <c:pt idx="38">
                  <c:v>29647</c:v>
                </c:pt>
                <c:pt idx="39">
                  <c:v>29937</c:v>
                </c:pt>
                <c:pt idx="40">
                  <c:v>30226</c:v>
                </c:pt>
                <c:pt idx="41">
                  <c:v>30516</c:v>
                </c:pt>
                <c:pt idx="42">
                  <c:v>30806</c:v>
                </c:pt>
                <c:pt idx="43">
                  <c:v>31096</c:v>
                </c:pt>
                <c:pt idx="44">
                  <c:v>31386</c:v>
                </c:pt>
                <c:pt idx="45">
                  <c:v>31681</c:v>
                </c:pt>
                <c:pt idx="46">
                  <c:v>31981</c:v>
                </c:pt>
                <c:pt idx="47">
                  <c:v>32283</c:v>
                </c:pt>
                <c:pt idx="48">
                  <c:v>32589</c:v>
                </c:pt>
                <c:pt idx="49">
                  <c:v>32886</c:v>
                </c:pt>
                <c:pt idx="50">
                  <c:v>33183</c:v>
                </c:pt>
                <c:pt idx="51">
                  <c:v>33480</c:v>
                </c:pt>
                <c:pt idx="52">
                  <c:v>33785</c:v>
                </c:pt>
                <c:pt idx="53">
                  <c:v>34082</c:v>
                </c:pt>
                <c:pt idx="54">
                  <c:v>34374</c:v>
                </c:pt>
                <c:pt idx="55">
                  <c:v>34664</c:v>
                </c:pt>
                <c:pt idx="56">
                  <c:v>34954</c:v>
                </c:pt>
                <c:pt idx="57">
                  <c:v>35244</c:v>
                </c:pt>
                <c:pt idx="58">
                  <c:v>35534</c:v>
                </c:pt>
                <c:pt idx="59">
                  <c:v>35823</c:v>
                </c:pt>
                <c:pt idx="60">
                  <c:v>36113</c:v>
                </c:pt>
                <c:pt idx="61">
                  <c:v>36403</c:v>
                </c:pt>
                <c:pt idx="62">
                  <c:v>36693</c:v>
                </c:pt>
                <c:pt idx="63">
                  <c:v>36982</c:v>
                </c:pt>
                <c:pt idx="64">
                  <c:v>37272</c:v>
                </c:pt>
                <c:pt idx="65">
                  <c:v>37562</c:v>
                </c:pt>
                <c:pt idx="66">
                  <c:v>37852</c:v>
                </c:pt>
                <c:pt idx="67">
                  <c:v>38141</c:v>
                </c:pt>
                <c:pt idx="68">
                  <c:v>38431</c:v>
                </c:pt>
                <c:pt idx="69">
                  <c:v>38721</c:v>
                </c:pt>
                <c:pt idx="70">
                  <c:v>39010</c:v>
                </c:pt>
                <c:pt idx="71">
                  <c:v>39300</c:v>
                </c:pt>
                <c:pt idx="72">
                  <c:v>39590</c:v>
                </c:pt>
                <c:pt idx="73">
                  <c:v>39880</c:v>
                </c:pt>
                <c:pt idx="74">
                  <c:v>40169</c:v>
                </c:pt>
                <c:pt idx="75">
                  <c:v>40470</c:v>
                </c:pt>
                <c:pt idx="76">
                  <c:v>40777</c:v>
                </c:pt>
                <c:pt idx="77">
                  <c:v>41076</c:v>
                </c:pt>
                <c:pt idx="78">
                  <c:v>41375</c:v>
                </c:pt>
                <c:pt idx="79">
                  <c:v>41677</c:v>
                </c:pt>
                <c:pt idx="80">
                  <c:v>41979</c:v>
                </c:pt>
                <c:pt idx="81">
                  <c:v>42286</c:v>
                </c:pt>
                <c:pt idx="82">
                  <c:v>42593</c:v>
                </c:pt>
                <c:pt idx="83">
                  <c:v>42900</c:v>
                </c:pt>
                <c:pt idx="84">
                  <c:v>43196</c:v>
                </c:pt>
                <c:pt idx="85">
                  <c:v>43489</c:v>
                </c:pt>
                <c:pt idx="86">
                  <c:v>43802</c:v>
                </c:pt>
                <c:pt idx="87">
                  <c:v>44107</c:v>
                </c:pt>
                <c:pt idx="88">
                  <c:v>44407</c:v>
                </c:pt>
                <c:pt idx="89">
                  <c:v>44704</c:v>
                </c:pt>
                <c:pt idx="90">
                  <c:v>45011</c:v>
                </c:pt>
                <c:pt idx="91">
                  <c:v>45315</c:v>
                </c:pt>
                <c:pt idx="92">
                  <c:v>45624</c:v>
                </c:pt>
                <c:pt idx="93">
                  <c:v>45936</c:v>
                </c:pt>
                <c:pt idx="94">
                  <c:v>46241</c:v>
                </c:pt>
                <c:pt idx="95">
                  <c:v>46547</c:v>
                </c:pt>
                <c:pt idx="96">
                  <c:v>46850</c:v>
                </c:pt>
                <c:pt idx="97">
                  <c:v>47161</c:v>
                </c:pt>
                <c:pt idx="98">
                  <c:v>47466</c:v>
                </c:pt>
                <c:pt idx="99">
                  <c:v>47770</c:v>
                </c:pt>
              </c:numCache>
            </c:numRef>
          </c:xVal>
          <c:yVal>
            <c:numRef>
              <c:f>Graph4_data_12!$N$8:$N$107</c:f>
              <c:numCache>
                <c:formatCode>#\,##0.0000</c:formatCode>
                <c:ptCount val="100"/>
                <c:pt idx="0">
                  <c:v>1.2942</c:v>
                </c:pt>
                <c:pt idx="1">
                  <c:v>1.2291000000000001</c:v>
                </c:pt>
                <c:pt idx="2">
                  <c:v>1.1960999999999999</c:v>
                </c:pt>
                <c:pt idx="3">
                  <c:v>1.1812</c:v>
                </c:pt>
                <c:pt idx="4">
                  <c:v>1.1642999999999999</c:v>
                </c:pt>
                <c:pt idx="5">
                  <c:v>1.1592</c:v>
                </c:pt>
                <c:pt idx="6">
                  <c:v>1.1507000000000001</c:v>
                </c:pt>
                <c:pt idx="7">
                  <c:v>1.1372</c:v>
                </c:pt>
                <c:pt idx="8">
                  <c:v>1.1402000000000001</c:v>
                </c:pt>
                <c:pt idx="9">
                  <c:v>1.1521999999999999</c:v>
                </c:pt>
                <c:pt idx="10">
                  <c:v>1.1514</c:v>
                </c:pt>
                <c:pt idx="11">
                  <c:v>1.1355</c:v>
                </c:pt>
                <c:pt idx="12">
                  <c:v>1.1383000000000001</c:v>
                </c:pt>
                <c:pt idx="13">
                  <c:v>1.1211</c:v>
                </c:pt>
                <c:pt idx="14">
                  <c:v>1.1042000000000001</c:v>
                </c:pt>
                <c:pt idx="15">
                  <c:v>1.1077999999999999</c:v>
                </c:pt>
                <c:pt idx="16">
                  <c:v>1.1233</c:v>
                </c:pt>
                <c:pt idx="17">
                  <c:v>1.1094999999999999</c:v>
                </c:pt>
                <c:pt idx="18">
                  <c:v>1.1104000000000001</c:v>
                </c:pt>
                <c:pt idx="19">
                  <c:v>1.1094999999999999</c:v>
                </c:pt>
                <c:pt idx="20">
                  <c:v>1.1140000000000001</c:v>
                </c:pt>
                <c:pt idx="21">
                  <c:v>1.0959000000000001</c:v>
                </c:pt>
                <c:pt idx="22">
                  <c:v>1.0967</c:v>
                </c:pt>
                <c:pt idx="23">
                  <c:v>1.1128</c:v>
                </c:pt>
                <c:pt idx="24">
                  <c:v>1.0923</c:v>
                </c:pt>
                <c:pt idx="25">
                  <c:v>1.0936999999999999</c:v>
                </c:pt>
                <c:pt idx="26">
                  <c:v>1.1086</c:v>
                </c:pt>
                <c:pt idx="27">
                  <c:v>1.1115999999999999</c:v>
                </c:pt>
                <c:pt idx="28">
                  <c:v>1.1054999999999999</c:v>
                </c:pt>
                <c:pt idx="29">
                  <c:v>1.0980000000000001</c:v>
                </c:pt>
                <c:pt idx="30">
                  <c:v>1.1049</c:v>
                </c:pt>
                <c:pt idx="31">
                  <c:v>1.103</c:v>
                </c:pt>
                <c:pt idx="32">
                  <c:v>1.0886</c:v>
                </c:pt>
                <c:pt idx="33">
                  <c:v>1.1053999999999999</c:v>
                </c:pt>
                <c:pt idx="34">
                  <c:v>1.0938000000000001</c:v>
                </c:pt>
                <c:pt idx="35">
                  <c:v>1.0923</c:v>
                </c:pt>
                <c:pt idx="36">
                  <c:v>1.1124000000000001</c:v>
                </c:pt>
                <c:pt idx="37">
                  <c:v>1.1036999999999999</c:v>
                </c:pt>
                <c:pt idx="38">
                  <c:v>1.1062000000000001</c:v>
                </c:pt>
                <c:pt idx="39">
                  <c:v>1.103</c:v>
                </c:pt>
                <c:pt idx="40">
                  <c:v>1.0941000000000001</c:v>
                </c:pt>
                <c:pt idx="41">
                  <c:v>1.0794999999999999</c:v>
                </c:pt>
                <c:pt idx="42">
                  <c:v>1.0932999999999999</c:v>
                </c:pt>
                <c:pt idx="43">
                  <c:v>1.1032999999999999</c:v>
                </c:pt>
                <c:pt idx="44">
                  <c:v>1.0701000000000001</c:v>
                </c:pt>
                <c:pt idx="45">
                  <c:v>1.1025</c:v>
                </c:pt>
                <c:pt idx="46">
                  <c:v>1.0992</c:v>
                </c:pt>
                <c:pt idx="47">
                  <c:v>1.0958000000000001</c:v>
                </c:pt>
                <c:pt idx="48">
                  <c:v>1.0909</c:v>
                </c:pt>
                <c:pt idx="49">
                  <c:v>1.0807</c:v>
                </c:pt>
                <c:pt idx="50">
                  <c:v>1.1056999999999999</c:v>
                </c:pt>
                <c:pt idx="51">
                  <c:v>1.1026</c:v>
                </c:pt>
                <c:pt idx="52">
                  <c:v>1.0946</c:v>
                </c:pt>
                <c:pt idx="53">
                  <c:v>1.1076999999999999</c:v>
                </c:pt>
                <c:pt idx="54">
                  <c:v>1.0909</c:v>
                </c:pt>
                <c:pt idx="55">
                  <c:v>1.1066</c:v>
                </c:pt>
                <c:pt idx="56">
                  <c:v>1.1134999999999999</c:v>
                </c:pt>
                <c:pt idx="57">
                  <c:v>1.0931999999999999</c:v>
                </c:pt>
                <c:pt idx="58">
                  <c:v>1.0825</c:v>
                </c:pt>
                <c:pt idx="59">
                  <c:v>1.0871999999999999</c:v>
                </c:pt>
                <c:pt idx="60">
                  <c:v>1.1073999999999999</c:v>
                </c:pt>
                <c:pt idx="61">
                  <c:v>1.0904</c:v>
                </c:pt>
                <c:pt idx="62">
                  <c:v>1.0948</c:v>
                </c:pt>
                <c:pt idx="63">
                  <c:v>1.0900000000000001</c:v>
                </c:pt>
                <c:pt idx="64">
                  <c:v>1.0998000000000001</c:v>
                </c:pt>
                <c:pt idx="65">
                  <c:v>1.0982000000000001</c:v>
                </c:pt>
                <c:pt idx="66">
                  <c:v>1.1054999999999999</c:v>
                </c:pt>
                <c:pt idx="67">
                  <c:v>1.0886</c:v>
                </c:pt>
                <c:pt idx="68">
                  <c:v>1.0834999999999999</c:v>
                </c:pt>
                <c:pt idx="69">
                  <c:v>1.0831999999999999</c:v>
                </c:pt>
                <c:pt idx="70">
                  <c:v>1.0863</c:v>
                </c:pt>
                <c:pt idx="71">
                  <c:v>1.1023000000000001</c:v>
                </c:pt>
                <c:pt idx="72">
                  <c:v>1.0929</c:v>
                </c:pt>
                <c:pt idx="73">
                  <c:v>1.0936999999999999</c:v>
                </c:pt>
                <c:pt idx="74">
                  <c:v>1.1025</c:v>
                </c:pt>
                <c:pt idx="75">
                  <c:v>1.0914999999999999</c:v>
                </c:pt>
                <c:pt idx="76">
                  <c:v>1.1004</c:v>
                </c:pt>
                <c:pt idx="77">
                  <c:v>1.0871999999999999</c:v>
                </c:pt>
                <c:pt idx="78">
                  <c:v>1.0976999999999999</c:v>
                </c:pt>
                <c:pt idx="79">
                  <c:v>1.1012999999999999</c:v>
                </c:pt>
                <c:pt idx="80">
                  <c:v>1.1029</c:v>
                </c:pt>
                <c:pt idx="81">
                  <c:v>1.0992</c:v>
                </c:pt>
                <c:pt idx="82">
                  <c:v>1.0782</c:v>
                </c:pt>
                <c:pt idx="83">
                  <c:v>1.0944</c:v>
                </c:pt>
                <c:pt idx="84">
                  <c:v>1.0932999999999999</c:v>
                </c:pt>
                <c:pt idx="85">
                  <c:v>1.0972999999999999</c:v>
                </c:pt>
                <c:pt idx="86">
                  <c:v>1.0916999999999999</c:v>
                </c:pt>
                <c:pt idx="87">
                  <c:v>1.0765</c:v>
                </c:pt>
                <c:pt idx="88">
                  <c:v>1.0722</c:v>
                </c:pt>
                <c:pt idx="89">
                  <c:v>1.0782</c:v>
                </c:pt>
                <c:pt idx="90">
                  <c:v>1.0967</c:v>
                </c:pt>
                <c:pt idx="91">
                  <c:v>1.0931999999999999</c:v>
                </c:pt>
                <c:pt idx="92">
                  <c:v>1.0789</c:v>
                </c:pt>
                <c:pt idx="93">
                  <c:v>1.099</c:v>
                </c:pt>
                <c:pt idx="94">
                  <c:v>1.0801000000000001</c:v>
                </c:pt>
                <c:pt idx="95">
                  <c:v>1.0873999999999999</c:v>
                </c:pt>
                <c:pt idx="96">
                  <c:v>1.1051</c:v>
                </c:pt>
                <c:pt idx="97">
                  <c:v>1.1091</c:v>
                </c:pt>
                <c:pt idx="98">
                  <c:v>1.0923</c:v>
                </c:pt>
                <c:pt idx="99">
                  <c:v>1.1035999999999999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2B-4DA4-BF76-12895C907725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Graph4_data_12!$O$8:$O$79</c:f>
              <c:numCache>
                <c:formatCode>#,##0</c:formatCode>
                <c:ptCount val="72"/>
                <c:pt idx="0">
                  <c:v>19950</c:v>
                </c:pt>
                <c:pt idx="1">
                  <c:v>20240</c:v>
                </c:pt>
                <c:pt idx="2">
                  <c:v>20535</c:v>
                </c:pt>
                <c:pt idx="3">
                  <c:v>20836</c:v>
                </c:pt>
                <c:pt idx="4">
                  <c:v>21145</c:v>
                </c:pt>
                <c:pt idx="5">
                  <c:v>21446</c:v>
                </c:pt>
                <c:pt idx="6">
                  <c:v>21763</c:v>
                </c:pt>
                <c:pt idx="7">
                  <c:v>22088</c:v>
                </c:pt>
                <c:pt idx="8">
                  <c:v>22412</c:v>
                </c:pt>
                <c:pt idx="9">
                  <c:v>22734</c:v>
                </c:pt>
                <c:pt idx="10">
                  <c:v>23047</c:v>
                </c:pt>
                <c:pt idx="11">
                  <c:v>23349</c:v>
                </c:pt>
                <c:pt idx="12">
                  <c:v>23647</c:v>
                </c:pt>
                <c:pt idx="13">
                  <c:v>23941</c:v>
                </c:pt>
                <c:pt idx="14">
                  <c:v>24237</c:v>
                </c:pt>
                <c:pt idx="15">
                  <c:v>24537</c:v>
                </c:pt>
                <c:pt idx="16">
                  <c:v>24836</c:v>
                </c:pt>
                <c:pt idx="17">
                  <c:v>25129</c:v>
                </c:pt>
                <c:pt idx="18">
                  <c:v>25425</c:v>
                </c:pt>
                <c:pt idx="19">
                  <c:v>25722</c:v>
                </c:pt>
                <c:pt idx="20">
                  <c:v>26015</c:v>
                </c:pt>
                <c:pt idx="21">
                  <c:v>26316</c:v>
                </c:pt>
                <c:pt idx="22">
                  <c:v>26632</c:v>
                </c:pt>
                <c:pt idx="23">
                  <c:v>26945</c:v>
                </c:pt>
                <c:pt idx="24">
                  <c:v>27244</c:v>
                </c:pt>
                <c:pt idx="25">
                  <c:v>27541</c:v>
                </c:pt>
                <c:pt idx="26">
                  <c:v>27841</c:v>
                </c:pt>
                <c:pt idx="27">
                  <c:v>28150</c:v>
                </c:pt>
                <c:pt idx="28">
                  <c:v>28450</c:v>
                </c:pt>
                <c:pt idx="29">
                  <c:v>28743</c:v>
                </c:pt>
                <c:pt idx="30">
                  <c:v>29034</c:v>
                </c:pt>
                <c:pt idx="31">
                  <c:v>29324</c:v>
                </c:pt>
                <c:pt idx="32">
                  <c:v>29614</c:v>
                </c:pt>
                <c:pt idx="33">
                  <c:v>29905</c:v>
                </c:pt>
                <c:pt idx="34">
                  <c:v>30195</c:v>
                </c:pt>
                <c:pt idx="35">
                  <c:v>30485</c:v>
                </c:pt>
                <c:pt idx="36">
                  <c:v>30775</c:v>
                </c:pt>
                <c:pt idx="37">
                  <c:v>31066</c:v>
                </c:pt>
                <c:pt idx="38">
                  <c:v>31356</c:v>
                </c:pt>
                <c:pt idx="39">
                  <c:v>31646</c:v>
                </c:pt>
                <c:pt idx="40">
                  <c:v>31936</c:v>
                </c:pt>
                <c:pt idx="41">
                  <c:v>32227</c:v>
                </c:pt>
                <c:pt idx="42">
                  <c:v>32517</c:v>
                </c:pt>
                <c:pt idx="43">
                  <c:v>32807</c:v>
                </c:pt>
                <c:pt idx="44">
                  <c:v>33097</c:v>
                </c:pt>
                <c:pt idx="45">
                  <c:v>33388</c:v>
                </c:pt>
                <c:pt idx="46">
                  <c:v>33679</c:v>
                </c:pt>
                <c:pt idx="47">
                  <c:v>33985</c:v>
                </c:pt>
                <c:pt idx="48">
                  <c:v>34286</c:v>
                </c:pt>
                <c:pt idx="49">
                  <c:v>34602</c:v>
                </c:pt>
                <c:pt idx="50">
                  <c:v>34906</c:v>
                </c:pt>
                <c:pt idx="51">
                  <c:v>35207</c:v>
                </c:pt>
                <c:pt idx="52">
                  <c:v>35512</c:v>
                </c:pt>
                <c:pt idx="53">
                  <c:v>35805</c:v>
                </c:pt>
                <c:pt idx="54">
                  <c:v>36097</c:v>
                </c:pt>
                <c:pt idx="55">
                  <c:v>36388</c:v>
                </c:pt>
                <c:pt idx="56">
                  <c:v>36690</c:v>
                </c:pt>
                <c:pt idx="57">
                  <c:v>36991</c:v>
                </c:pt>
                <c:pt idx="58">
                  <c:v>37290</c:v>
                </c:pt>
                <c:pt idx="59">
                  <c:v>37607</c:v>
                </c:pt>
                <c:pt idx="60">
                  <c:v>37917</c:v>
                </c:pt>
                <c:pt idx="61">
                  <c:v>38221</c:v>
                </c:pt>
                <c:pt idx="62">
                  <c:v>38522</c:v>
                </c:pt>
                <c:pt idx="63">
                  <c:v>38825</c:v>
                </c:pt>
                <c:pt idx="64">
                  <c:v>39119</c:v>
                </c:pt>
                <c:pt idx="65">
                  <c:v>39420</c:v>
                </c:pt>
                <c:pt idx="66">
                  <c:v>39716</c:v>
                </c:pt>
                <c:pt idx="67">
                  <c:v>40011</c:v>
                </c:pt>
                <c:pt idx="68">
                  <c:v>40306</c:v>
                </c:pt>
                <c:pt idx="69">
                  <c:v>40601</c:v>
                </c:pt>
                <c:pt idx="70">
                  <c:v>40898</c:v>
                </c:pt>
                <c:pt idx="71">
                  <c:v>41197</c:v>
                </c:pt>
              </c:numCache>
            </c:numRef>
          </c:xVal>
          <c:yVal>
            <c:numRef>
              <c:f>Graph4_data_12!$Q$8:$Q$79</c:f>
              <c:numCache>
                <c:formatCode>#\,##0.0000</c:formatCode>
                <c:ptCount val="72"/>
                <c:pt idx="0">
                  <c:v>1.2464</c:v>
                </c:pt>
                <c:pt idx="1">
                  <c:v>1.1654</c:v>
                </c:pt>
                <c:pt idx="2">
                  <c:v>1.1523000000000001</c:v>
                </c:pt>
                <c:pt idx="3">
                  <c:v>1.1287</c:v>
                </c:pt>
                <c:pt idx="4">
                  <c:v>1.1343000000000001</c:v>
                </c:pt>
                <c:pt idx="5">
                  <c:v>1.1137999999999999</c:v>
                </c:pt>
                <c:pt idx="6">
                  <c:v>1.1188</c:v>
                </c:pt>
                <c:pt idx="7">
                  <c:v>1.0934999999999999</c:v>
                </c:pt>
                <c:pt idx="8">
                  <c:v>1.0916999999999999</c:v>
                </c:pt>
                <c:pt idx="9">
                  <c:v>1.0960000000000001</c:v>
                </c:pt>
                <c:pt idx="10">
                  <c:v>1.0940000000000001</c:v>
                </c:pt>
                <c:pt idx="11">
                  <c:v>1.0861000000000001</c:v>
                </c:pt>
                <c:pt idx="12">
                  <c:v>1.1004</c:v>
                </c:pt>
                <c:pt idx="13">
                  <c:v>1.0993999999999999</c:v>
                </c:pt>
                <c:pt idx="14">
                  <c:v>1.0737000000000001</c:v>
                </c:pt>
                <c:pt idx="15">
                  <c:v>1.0855999999999999</c:v>
                </c:pt>
                <c:pt idx="16">
                  <c:v>1.0768</c:v>
                </c:pt>
                <c:pt idx="17">
                  <c:v>1.0765</c:v>
                </c:pt>
                <c:pt idx="18">
                  <c:v>1.0754999999999999</c:v>
                </c:pt>
                <c:pt idx="19">
                  <c:v>1.0770999999999999</c:v>
                </c:pt>
                <c:pt idx="20">
                  <c:v>1.0934999999999999</c:v>
                </c:pt>
                <c:pt idx="21">
                  <c:v>1.0932999999999999</c:v>
                </c:pt>
                <c:pt idx="22">
                  <c:v>1.0684</c:v>
                </c:pt>
                <c:pt idx="23">
                  <c:v>1.0909</c:v>
                </c:pt>
                <c:pt idx="24">
                  <c:v>1.0694999999999999</c:v>
                </c:pt>
                <c:pt idx="25">
                  <c:v>1.0768</c:v>
                </c:pt>
                <c:pt idx="26">
                  <c:v>1.0811999999999999</c:v>
                </c:pt>
                <c:pt idx="27">
                  <c:v>1.0914999999999999</c:v>
                </c:pt>
                <c:pt idx="28">
                  <c:v>1.083</c:v>
                </c:pt>
                <c:pt idx="29">
                  <c:v>1.1023000000000001</c:v>
                </c:pt>
                <c:pt idx="30">
                  <c:v>1.0828</c:v>
                </c:pt>
                <c:pt idx="31">
                  <c:v>1.0707</c:v>
                </c:pt>
                <c:pt idx="32">
                  <c:v>1.0859000000000001</c:v>
                </c:pt>
                <c:pt idx="33">
                  <c:v>1.0814999999999999</c:v>
                </c:pt>
                <c:pt idx="34">
                  <c:v>1.0819000000000001</c:v>
                </c:pt>
                <c:pt idx="35">
                  <c:v>1.0764</c:v>
                </c:pt>
                <c:pt idx="36">
                  <c:v>1.0802</c:v>
                </c:pt>
                <c:pt idx="37">
                  <c:v>1.0779000000000001</c:v>
                </c:pt>
                <c:pt idx="38">
                  <c:v>1.0878000000000001</c:v>
                </c:pt>
                <c:pt idx="39">
                  <c:v>1.0849</c:v>
                </c:pt>
                <c:pt idx="40">
                  <c:v>1.081</c:v>
                </c:pt>
                <c:pt idx="41">
                  <c:v>1.0701000000000001</c:v>
                </c:pt>
                <c:pt idx="42">
                  <c:v>1.0863</c:v>
                </c:pt>
                <c:pt idx="43">
                  <c:v>1.0711999999999999</c:v>
                </c:pt>
                <c:pt idx="44">
                  <c:v>1.0620000000000001</c:v>
                </c:pt>
                <c:pt idx="45">
                  <c:v>1.0849</c:v>
                </c:pt>
                <c:pt idx="46">
                  <c:v>1.085</c:v>
                </c:pt>
                <c:pt idx="47">
                  <c:v>1.0848</c:v>
                </c:pt>
                <c:pt idx="48">
                  <c:v>1.0849</c:v>
                </c:pt>
                <c:pt idx="49">
                  <c:v>1.0916999999999999</c:v>
                </c:pt>
                <c:pt idx="50">
                  <c:v>1.087</c:v>
                </c:pt>
                <c:pt idx="51">
                  <c:v>1.0911999999999999</c:v>
                </c:pt>
                <c:pt idx="52">
                  <c:v>1.0873999999999999</c:v>
                </c:pt>
                <c:pt idx="53">
                  <c:v>1.0649</c:v>
                </c:pt>
                <c:pt idx="54">
                  <c:v>1.0924</c:v>
                </c:pt>
                <c:pt idx="55">
                  <c:v>1.0808</c:v>
                </c:pt>
                <c:pt idx="56">
                  <c:v>1.0989</c:v>
                </c:pt>
                <c:pt idx="57">
                  <c:v>1.1008</c:v>
                </c:pt>
                <c:pt idx="58">
                  <c:v>1.0921000000000001</c:v>
                </c:pt>
                <c:pt idx="59">
                  <c:v>1.1031</c:v>
                </c:pt>
                <c:pt idx="60">
                  <c:v>1.0704</c:v>
                </c:pt>
                <c:pt idx="61">
                  <c:v>1.0786</c:v>
                </c:pt>
                <c:pt idx="62">
                  <c:v>1.0881000000000001</c:v>
                </c:pt>
                <c:pt idx="63">
                  <c:v>1.0886</c:v>
                </c:pt>
                <c:pt idx="64">
                  <c:v>1.0803</c:v>
                </c:pt>
                <c:pt idx="65">
                  <c:v>1.0738000000000001</c:v>
                </c:pt>
                <c:pt idx="66">
                  <c:v>1.0911999999999999</c:v>
                </c:pt>
                <c:pt idx="67">
                  <c:v>1.0888</c:v>
                </c:pt>
                <c:pt idx="68">
                  <c:v>1.0855999999999999</c:v>
                </c:pt>
                <c:pt idx="69">
                  <c:v>1.0999000000000001</c:v>
                </c:pt>
                <c:pt idx="70">
                  <c:v>1.087</c:v>
                </c:pt>
                <c:pt idx="71">
                  <c:v>1.0833999999999999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2B-4DA4-BF76-12895C907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4</a:t>
            </a:r>
            <a:r>
              <a:rPr lang="en-US" baseline="0"/>
              <a:t> train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Graph4_data_10!$C$12:$C$127</c:f>
              <c:numCache>
                <c:formatCode>#,##0</c:formatCode>
                <c:ptCount val="116"/>
                <c:pt idx="0">
                  <c:v>5</c:v>
                </c:pt>
                <c:pt idx="1">
                  <c:v>403</c:v>
                </c:pt>
                <c:pt idx="2">
                  <c:v>799</c:v>
                </c:pt>
                <c:pt idx="3">
                  <c:v>1192</c:v>
                </c:pt>
                <c:pt idx="4">
                  <c:v>1570</c:v>
                </c:pt>
                <c:pt idx="5">
                  <c:v>1938</c:v>
                </c:pt>
                <c:pt idx="6">
                  <c:v>2303</c:v>
                </c:pt>
                <c:pt idx="7">
                  <c:v>2668</c:v>
                </c:pt>
                <c:pt idx="8">
                  <c:v>3033</c:v>
                </c:pt>
                <c:pt idx="9">
                  <c:v>3397</c:v>
                </c:pt>
                <c:pt idx="10">
                  <c:v>3762</c:v>
                </c:pt>
                <c:pt idx="11">
                  <c:v>4138</c:v>
                </c:pt>
                <c:pt idx="12">
                  <c:v>4510</c:v>
                </c:pt>
                <c:pt idx="13">
                  <c:v>4887</c:v>
                </c:pt>
                <c:pt idx="14">
                  <c:v>5258</c:v>
                </c:pt>
                <c:pt idx="15">
                  <c:v>5642</c:v>
                </c:pt>
                <c:pt idx="16">
                  <c:v>6010</c:v>
                </c:pt>
                <c:pt idx="17">
                  <c:v>6385</c:v>
                </c:pt>
                <c:pt idx="18">
                  <c:v>6767</c:v>
                </c:pt>
                <c:pt idx="19">
                  <c:v>7151</c:v>
                </c:pt>
                <c:pt idx="20">
                  <c:v>7547</c:v>
                </c:pt>
                <c:pt idx="21">
                  <c:v>7936</c:v>
                </c:pt>
                <c:pt idx="22">
                  <c:v>8340</c:v>
                </c:pt>
                <c:pt idx="23">
                  <c:v>8742</c:v>
                </c:pt>
                <c:pt idx="24">
                  <c:v>9139</c:v>
                </c:pt>
                <c:pt idx="25">
                  <c:v>9523</c:v>
                </c:pt>
                <c:pt idx="26">
                  <c:v>9897</c:v>
                </c:pt>
                <c:pt idx="27">
                  <c:v>10278</c:v>
                </c:pt>
                <c:pt idx="28">
                  <c:v>10658</c:v>
                </c:pt>
                <c:pt idx="29">
                  <c:v>11025</c:v>
                </c:pt>
                <c:pt idx="30">
                  <c:v>11390</c:v>
                </c:pt>
                <c:pt idx="31">
                  <c:v>11766</c:v>
                </c:pt>
                <c:pt idx="32">
                  <c:v>12133</c:v>
                </c:pt>
                <c:pt idx="33">
                  <c:v>12498</c:v>
                </c:pt>
                <c:pt idx="34">
                  <c:v>12863</c:v>
                </c:pt>
                <c:pt idx="35">
                  <c:v>13227</c:v>
                </c:pt>
                <c:pt idx="36">
                  <c:v>13592</c:v>
                </c:pt>
                <c:pt idx="37">
                  <c:v>13957</c:v>
                </c:pt>
                <c:pt idx="38">
                  <c:v>14321</c:v>
                </c:pt>
                <c:pt idx="39">
                  <c:v>14686</c:v>
                </c:pt>
                <c:pt idx="40">
                  <c:v>15050</c:v>
                </c:pt>
                <c:pt idx="41">
                  <c:v>15415</c:v>
                </c:pt>
                <c:pt idx="42">
                  <c:v>15780</c:v>
                </c:pt>
                <c:pt idx="43">
                  <c:v>16144</c:v>
                </c:pt>
                <c:pt idx="44">
                  <c:v>16509</c:v>
                </c:pt>
                <c:pt idx="45">
                  <c:v>16873</c:v>
                </c:pt>
                <c:pt idx="46">
                  <c:v>17238</c:v>
                </c:pt>
                <c:pt idx="47">
                  <c:v>17603</c:v>
                </c:pt>
                <c:pt idx="48">
                  <c:v>17967</c:v>
                </c:pt>
                <c:pt idx="49">
                  <c:v>18332</c:v>
                </c:pt>
                <c:pt idx="50">
                  <c:v>18696</c:v>
                </c:pt>
                <c:pt idx="51">
                  <c:v>19061</c:v>
                </c:pt>
                <c:pt idx="52">
                  <c:v>19425</c:v>
                </c:pt>
                <c:pt idx="53">
                  <c:v>19790</c:v>
                </c:pt>
                <c:pt idx="54">
                  <c:v>20155</c:v>
                </c:pt>
                <c:pt idx="55">
                  <c:v>20519</c:v>
                </c:pt>
                <c:pt idx="56">
                  <c:v>20884</c:v>
                </c:pt>
                <c:pt idx="57">
                  <c:v>21248</c:v>
                </c:pt>
                <c:pt idx="58">
                  <c:v>21613</c:v>
                </c:pt>
                <c:pt idx="59">
                  <c:v>21978</c:v>
                </c:pt>
                <c:pt idx="60">
                  <c:v>22350</c:v>
                </c:pt>
                <c:pt idx="61">
                  <c:v>22726</c:v>
                </c:pt>
                <c:pt idx="62">
                  <c:v>23105</c:v>
                </c:pt>
                <c:pt idx="63">
                  <c:v>23476</c:v>
                </c:pt>
                <c:pt idx="64">
                  <c:v>23843</c:v>
                </c:pt>
                <c:pt idx="65">
                  <c:v>24208</c:v>
                </c:pt>
                <c:pt idx="66">
                  <c:v>24572</c:v>
                </c:pt>
                <c:pt idx="67">
                  <c:v>24946</c:v>
                </c:pt>
                <c:pt idx="68">
                  <c:v>25332</c:v>
                </c:pt>
                <c:pt idx="69">
                  <c:v>25710</c:v>
                </c:pt>
                <c:pt idx="70">
                  <c:v>26083</c:v>
                </c:pt>
                <c:pt idx="71">
                  <c:v>26451</c:v>
                </c:pt>
                <c:pt idx="72">
                  <c:v>26816</c:v>
                </c:pt>
                <c:pt idx="73">
                  <c:v>27180</c:v>
                </c:pt>
                <c:pt idx="74">
                  <c:v>27545</c:v>
                </c:pt>
                <c:pt idx="75">
                  <c:v>27909</c:v>
                </c:pt>
                <c:pt idx="76">
                  <c:v>28274</c:v>
                </c:pt>
                <c:pt idx="77">
                  <c:v>28639</c:v>
                </c:pt>
                <c:pt idx="78">
                  <c:v>29003</c:v>
                </c:pt>
                <c:pt idx="79">
                  <c:v>29368</c:v>
                </c:pt>
                <c:pt idx="80">
                  <c:v>29735</c:v>
                </c:pt>
                <c:pt idx="81">
                  <c:v>30112</c:v>
                </c:pt>
                <c:pt idx="82">
                  <c:v>30494</c:v>
                </c:pt>
                <c:pt idx="83">
                  <c:v>30877</c:v>
                </c:pt>
                <c:pt idx="84">
                  <c:v>31248</c:v>
                </c:pt>
                <c:pt idx="85">
                  <c:v>31645</c:v>
                </c:pt>
                <c:pt idx="86">
                  <c:v>32029</c:v>
                </c:pt>
                <c:pt idx="87">
                  <c:v>32429</c:v>
                </c:pt>
                <c:pt idx="88">
                  <c:v>32825</c:v>
                </c:pt>
                <c:pt idx="89">
                  <c:v>33218</c:v>
                </c:pt>
                <c:pt idx="90">
                  <c:v>33606</c:v>
                </c:pt>
                <c:pt idx="91">
                  <c:v>33997</c:v>
                </c:pt>
                <c:pt idx="92">
                  <c:v>34388</c:v>
                </c:pt>
                <c:pt idx="93">
                  <c:v>34782</c:v>
                </c:pt>
                <c:pt idx="94">
                  <c:v>35171</c:v>
                </c:pt>
                <c:pt idx="95">
                  <c:v>35560</c:v>
                </c:pt>
                <c:pt idx="96">
                  <c:v>35949</c:v>
                </c:pt>
                <c:pt idx="97">
                  <c:v>36346</c:v>
                </c:pt>
                <c:pt idx="98">
                  <c:v>36748</c:v>
                </c:pt>
                <c:pt idx="99">
                  <c:v>37132</c:v>
                </c:pt>
                <c:pt idx="100">
                  <c:v>37500</c:v>
                </c:pt>
                <c:pt idx="101">
                  <c:v>37865</c:v>
                </c:pt>
                <c:pt idx="102">
                  <c:v>38229</c:v>
                </c:pt>
                <c:pt idx="103">
                  <c:v>38594</c:v>
                </c:pt>
                <c:pt idx="104">
                  <c:v>38958</c:v>
                </c:pt>
                <c:pt idx="105">
                  <c:v>39323</c:v>
                </c:pt>
                <c:pt idx="106">
                  <c:v>39687</c:v>
                </c:pt>
                <c:pt idx="107">
                  <c:v>40052</c:v>
                </c:pt>
                <c:pt idx="108">
                  <c:v>40416</c:v>
                </c:pt>
                <c:pt idx="109">
                  <c:v>40781</c:v>
                </c:pt>
                <c:pt idx="110">
                  <c:v>41145</c:v>
                </c:pt>
                <c:pt idx="111">
                  <c:v>41510</c:v>
                </c:pt>
                <c:pt idx="112">
                  <c:v>41874</c:v>
                </c:pt>
                <c:pt idx="113">
                  <c:v>42239</c:v>
                </c:pt>
                <c:pt idx="114">
                  <c:v>42603</c:v>
                </c:pt>
                <c:pt idx="115">
                  <c:v>42973</c:v>
                </c:pt>
              </c:numCache>
            </c:numRef>
          </c:xVal>
          <c:yVal>
            <c:numRef>
              <c:f>Graph4_data_10!$D$12:$D$127</c:f>
              <c:numCache>
                <c:formatCode>#\ ##0.0000</c:formatCode>
                <c:ptCount val="116"/>
                <c:pt idx="0">
                  <c:v>4.585</c:v>
                </c:pt>
                <c:pt idx="1">
                  <c:v>2.4113000000000002</c:v>
                </c:pt>
                <c:pt idx="2">
                  <c:v>1.5336000000000001</c:v>
                </c:pt>
                <c:pt idx="3">
                  <c:v>1.0790999999999999</c:v>
                </c:pt>
                <c:pt idx="4">
                  <c:v>0.95679999999999998</c:v>
                </c:pt>
                <c:pt idx="5">
                  <c:v>0.90559999999999996</c:v>
                </c:pt>
                <c:pt idx="6">
                  <c:v>0.86209999999999998</c:v>
                </c:pt>
                <c:pt idx="7">
                  <c:v>0.82940000000000003</c:v>
                </c:pt>
                <c:pt idx="8">
                  <c:v>0.81359999999999999</c:v>
                </c:pt>
                <c:pt idx="9">
                  <c:v>0.78669999999999995</c:v>
                </c:pt>
                <c:pt idx="10">
                  <c:v>0.77070000000000005</c:v>
                </c:pt>
                <c:pt idx="11">
                  <c:v>0.75280000000000002</c:v>
                </c:pt>
                <c:pt idx="12">
                  <c:v>0.74529999999999996</c:v>
                </c:pt>
                <c:pt idx="13">
                  <c:v>0.73180000000000001</c:v>
                </c:pt>
                <c:pt idx="14">
                  <c:v>0.72399999999999998</c:v>
                </c:pt>
                <c:pt idx="15">
                  <c:v>0.71430000000000005</c:v>
                </c:pt>
                <c:pt idx="16">
                  <c:v>0.70779999999999998</c:v>
                </c:pt>
                <c:pt idx="17">
                  <c:v>0.6966</c:v>
                </c:pt>
                <c:pt idx="18">
                  <c:v>0.69140000000000001</c:v>
                </c:pt>
                <c:pt idx="19">
                  <c:v>0.68420000000000003</c:v>
                </c:pt>
                <c:pt idx="20">
                  <c:v>0.67169999999999996</c:v>
                </c:pt>
                <c:pt idx="21">
                  <c:v>0.67100000000000004</c:v>
                </c:pt>
                <c:pt idx="22">
                  <c:v>0.66700000000000004</c:v>
                </c:pt>
                <c:pt idx="23">
                  <c:v>0.66149999999999998</c:v>
                </c:pt>
                <c:pt idx="24">
                  <c:v>0.65229999999999999</c:v>
                </c:pt>
                <c:pt idx="25">
                  <c:v>0.65129999999999999</c:v>
                </c:pt>
                <c:pt idx="26">
                  <c:v>0.64800000000000002</c:v>
                </c:pt>
                <c:pt idx="27">
                  <c:v>0.64370000000000005</c:v>
                </c:pt>
                <c:pt idx="28">
                  <c:v>0.63270000000000004</c:v>
                </c:pt>
                <c:pt idx="29">
                  <c:v>0.63370000000000004</c:v>
                </c:pt>
                <c:pt idx="30">
                  <c:v>0.62990000000000002</c:v>
                </c:pt>
                <c:pt idx="31">
                  <c:v>0.62690000000000001</c:v>
                </c:pt>
                <c:pt idx="32">
                  <c:v>0.62290000000000001</c:v>
                </c:pt>
                <c:pt idx="33">
                  <c:v>0.61939999999999995</c:v>
                </c:pt>
                <c:pt idx="34">
                  <c:v>0.61670000000000003</c:v>
                </c:pt>
                <c:pt idx="35">
                  <c:v>0.61650000000000005</c:v>
                </c:pt>
                <c:pt idx="36">
                  <c:v>0.61650000000000005</c:v>
                </c:pt>
                <c:pt idx="37">
                  <c:v>0.60580000000000001</c:v>
                </c:pt>
                <c:pt idx="38">
                  <c:v>0.60780000000000001</c:v>
                </c:pt>
                <c:pt idx="39">
                  <c:v>0.60050000000000003</c:v>
                </c:pt>
                <c:pt idx="40">
                  <c:v>0.60050000000000003</c:v>
                </c:pt>
                <c:pt idx="41">
                  <c:v>0.59689999999999999</c:v>
                </c:pt>
                <c:pt idx="42">
                  <c:v>0.59709999999999996</c:v>
                </c:pt>
                <c:pt idx="43">
                  <c:v>0.59489999999999998</c:v>
                </c:pt>
                <c:pt idx="44">
                  <c:v>0.58850000000000002</c:v>
                </c:pt>
                <c:pt idx="45">
                  <c:v>0.58979999999999999</c:v>
                </c:pt>
                <c:pt idx="46">
                  <c:v>0.58730000000000004</c:v>
                </c:pt>
                <c:pt idx="47">
                  <c:v>0.58819999999999995</c:v>
                </c:pt>
                <c:pt idx="48">
                  <c:v>0.57750000000000001</c:v>
                </c:pt>
                <c:pt idx="49">
                  <c:v>0.58509999999999995</c:v>
                </c:pt>
                <c:pt idx="50">
                  <c:v>0.57750000000000001</c:v>
                </c:pt>
                <c:pt idx="51">
                  <c:v>0.57340000000000002</c:v>
                </c:pt>
                <c:pt idx="52">
                  <c:v>0.57250000000000001</c:v>
                </c:pt>
                <c:pt idx="53">
                  <c:v>0.56999999999999995</c:v>
                </c:pt>
                <c:pt idx="54">
                  <c:v>0.56810000000000005</c:v>
                </c:pt>
                <c:pt idx="55">
                  <c:v>0.56759999999999999</c:v>
                </c:pt>
                <c:pt idx="56">
                  <c:v>0.57199999999999995</c:v>
                </c:pt>
                <c:pt idx="57">
                  <c:v>0.56740000000000002</c:v>
                </c:pt>
                <c:pt idx="58">
                  <c:v>0.56410000000000005</c:v>
                </c:pt>
                <c:pt idx="59">
                  <c:v>0.5655</c:v>
                </c:pt>
                <c:pt idx="60">
                  <c:v>0.56200000000000006</c:v>
                </c:pt>
                <c:pt idx="61">
                  <c:v>0.5575</c:v>
                </c:pt>
                <c:pt idx="62">
                  <c:v>0.56320000000000003</c:v>
                </c:pt>
                <c:pt idx="63">
                  <c:v>0.55700000000000005</c:v>
                </c:pt>
                <c:pt idx="64">
                  <c:v>0.55269999999999997</c:v>
                </c:pt>
                <c:pt idx="65">
                  <c:v>0.55400000000000005</c:v>
                </c:pt>
                <c:pt idx="66">
                  <c:v>0.55759999999999998</c:v>
                </c:pt>
                <c:pt idx="67">
                  <c:v>0.55210000000000004</c:v>
                </c:pt>
                <c:pt idx="68">
                  <c:v>0.54659999999999997</c:v>
                </c:pt>
                <c:pt idx="69">
                  <c:v>0.54600000000000004</c:v>
                </c:pt>
                <c:pt idx="70">
                  <c:v>0.54379999999999995</c:v>
                </c:pt>
                <c:pt idx="71">
                  <c:v>0.54359999999999997</c:v>
                </c:pt>
                <c:pt idx="72">
                  <c:v>0.54630000000000001</c:v>
                </c:pt>
                <c:pt idx="73">
                  <c:v>0.54369999999999996</c:v>
                </c:pt>
                <c:pt idx="74">
                  <c:v>0.5403</c:v>
                </c:pt>
                <c:pt idx="75">
                  <c:v>0.53520000000000001</c:v>
                </c:pt>
                <c:pt idx="76">
                  <c:v>0.54139999999999999</c:v>
                </c:pt>
                <c:pt idx="77">
                  <c:v>0.54049999999999998</c:v>
                </c:pt>
                <c:pt idx="78">
                  <c:v>0.54620000000000002</c:v>
                </c:pt>
                <c:pt idx="79">
                  <c:v>0.53969999999999996</c:v>
                </c:pt>
                <c:pt idx="80">
                  <c:v>0.53410000000000002</c:v>
                </c:pt>
                <c:pt idx="81">
                  <c:v>0.53649999999999998</c:v>
                </c:pt>
                <c:pt idx="82">
                  <c:v>0.53359999999999996</c:v>
                </c:pt>
                <c:pt idx="83">
                  <c:v>0.5373</c:v>
                </c:pt>
                <c:pt idx="84">
                  <c:v>0.54090000000000005</c:v>
                </c:pt>
                <c:pt idx="85">
                  <c:v>0.53600000000000003</c:v>
                </c:pt>
                <c:pt idx="86">
                  <c:v>0.52700000000000002</c:v>
                </c:pt>
                <c:pt idx="87">
                  <c:v>0.53590000000000004</c:v>
                </c:pt>
                <c:pt idx="88">
                  <c:v>0.53380000000000005</c:v>
                </c:pt>
                <c:pt idx="89">
                  <c:v>0.53100000000000003</c:v>
                </c:pt>
                <c:pt idx="90">
                  <c:v>0.52239999999999998</c:v>
                </c:pt>
                <c:pt idx="91">
                  <c:v>0.5252</c:v>
                </c:pt>
                <c:pt idx="92">
                  <c:v>0.53049999999999997</c:v>
                </c:pt>
                <c:pt idx="93">
                  <c:v>0.52380000000000004</c:v>
                </c:pt>
                <c:pt idx="94">
                  <c:v>0.52929999999999999</c:v>
                </c:pt>
                <c:pt idx="95">
                  <c:v>0.52580000000000005</c:v>
                </c:pt>
                <c:pt idx="96">
                  <c:v>0.52280000000000004</c:v>
                </c:pt>
                <c:pt idx="97">
                  <c:v>0.52159999999999995</c:v>
                </c:pt>
                <c:pt idx="98">
                  <c:v>0.51890000000000003</c:v>
                </c:pt>
                <c:pt idx="99">
                  <c:v>0.51859999999999995</c:v>
                </c:pt>
                <c:pt idx="100">
                  <c:v>0.51929999999999998</c:v>
                </c:pt>
                <c:pt idx="101">
                  <c:v>0.51980000000000004</c:v>
                </c:pt>
                <c:pt idx="102">
                  <c:v>0.52180000000000004</c:v>
                </c:pt>
                <c:pt idx="103">
                  <c:v>0.51659999999999995</c:v>
                </c:pt>
                <c:pt idx="104">
                  <c:v>0.5161</c:v>
                </c:pt>
                <c:pt idx="105">
                  <c:v>0.52259999999999995</c:v>
                </c:pt>
                <c:pt idx="106">
                  <c:v>0.50919999999999999</c:v>
                </c:pt>
                <c:pt idx="107">
                  <c:v>0.51259999999999994</c:v>
                </c:pt>
                <c:pt idx="108">
                  <c:v>0.51470000000000005</c:v>
                </c:pt>
                <c:pt idx="109">
                  <c:v>0.51100000000000001</c:v>
                </c:pt>
                <c:pt idx="110">
                  <c:v>0.51219999999999999</c:v>
                </c:pt>
                <c:pt idx="111">
                  <c:v>0.51129999999999998</c:v>
                </c:pt>
                <c:pt idx="112">
                  <c:v>0.51280000000000003</c:v>
                </c:pt>
                <c:pt idx="113">
                  <c:v>0.51490000000000002</c:v>
                </c:pt>
                <c:pt idx="114">
                  <c:v>0.5121</c:v>
                </c:pt>
                <c:pt idx="115">
                  <c:v>0.51060000000000005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9A-45F2-A18D-B5A029674BE4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Graph4_data_10!$F$12:$F$75</c:f>
              <c:numCache>
                <c:formatCode>#,##0</c:formatCode>
                <c:ptCount val="64"/>
                <c:pt idx="0">
                  <c:v>10522</c:v>
                </c:pt>
                <c:pt idx="1">
                  <c:v>10886</c:v>
                </c:pt>
                <c:pt idx="2">
                  <c:v>11250</c:v>
                </c:pt>
                <c:pt idx="3">
                  <c:v>11614</c:v>
                </c:pt>
                <c:pt idx="4">
                  <c:v>11978</c:v>
                </c:pt>
                <c:pt idx="5">
                  <c:v>12342</c:v>
                </c:pt>
                <c:pt idx="6">
                  <c:v>12706</c:v>
                </c:pt>
                <c:pt idx="7">
                  <c:v>13070</c:v>
                </c:pt>
                <c:pt idx="8">
                  <c:v>13434</c:v>
                </c:pt>
                <c:pt idx="9">
                  <c:v>13798</c:v>
                </c:pt>
                <c:pt idx="10">
                  <c:v>14162</c:v>
                </c:pt>
                <c:pt idx="11">
                  <c:v>14526</c:v>
                </c:pt>
                <c:pt idx="12">
                  <c:v>14890</c:v>
                </c:pt>
                <c:pt idx="13">
                  <c:v>15254</c:v>
                </c:pt>
                <c:pt idx="14">
                  <c:v>15618</c:v>
                </c:pt>
                <c:pt idx="15">
                  <c:v>15984</c:v>
                </c:pt>
                <c:pt idx="16">
                  <c:v>16361</c:v>
                </c:pt>
                <c:pt idx="17">
                  <c:v>16734</c:v>
                </c:pt>
                <c:pt idx="18">
                  <c:v>17104</c:v>
                </c:pt>
                <c:pt idx="19">
                  <c:v>17479</c:v>
                </c:pt>
                <c:pt idx="20">
                  <c:v>17856</c:v>
                </c:pt>
                <c:pt idx="21">
                  <c:v>18241</c:v>
                </c:pt>
                <c:pt idx="22">
                  <c:v>18622</c:v>
                </c:pt>
                <c:pt idx="23">
                  <c:v>19012</c:v>
                </c:pt>
                <c:pt idx="24">
                  <c:v>19387</c:v>
                </c:pt>
                <c:pt idx="25">
                  <c:v>19762</c:v>
                </c:pt>
                <c:pt idx="26">
                  <c:v>20143</c:v>
                </c:pt>
                <c:pt idx="27">
                  <c:v>20518</c:v>
                </c:pt>
                <c:pt idx="28">
                  <c:v>20897</c:v>
                </c:pt>
                <c:pt idx="29">
                  <c:v>21264</c:v>
                </c:pt>
                <c:pt idx="30">
                  <c:v>21639</c:v>
                </c:pt>
                <c:pt idx="31">
                  <c:v>22032</c:v>
                </c:pt>
                <c:pt idx="32">
                  <c:v>22420</c:v>
                </c:pt>
                <c:pt idx="33">
                  <c:v>22793</c:v>
                </c:pt>
                <c:pt idx="34">
                  <c:v>23160</c:v>
                </c:pt>
                <c:pt idx="35">
                  <c:v>23523</c:v>
                </c:pt>
                <c:pt idx="36">
                  <c:v>23887</c:v>
                </c:pt>
                <c:pt idx="37">
                  <c:v>24256</c:v>
                </c:pt>
                <c:pt idx="38">
                  <c:v>24621</c:v>
                </c:pt>
                <c:pt idx="39">
                  <c:v>25001</c:v>
                </c:pt>
                <c:pt idx="40">
                  <c:v>25390</c:v>
                </c:pt>
                <c:pt idx="41">
                  <c:v>25758</c:v>
                </c:pt>
                <c:pt idx="42">
                  <c:v>26121</c:v>
                </c:pt>
                <c:pt idx="43">
                  <c:v>26487</c:v>
                </c:pt>
                <c:pt idx="44">
                  <c:v>26876</c:v>
                </c:pt>
                <c:pt idx="45">
                  <c:v>27266</c:v>
                </c:pt>
                <c:pt idx="46">
                  <c:v>27643</c:v>
                </c:pt>
                <c:pt idx="47">
                  <c:v>28035</c:v>
                </c:pt>
                <c:pt idx="48">
                  <c:v>28429</c:v>
                </c:pt>
                <c:pt idx="49">
                  <c:v>28823</c:v>
                </c:pt>
                <c:pt idx="50">
                  <c:v>29204</c:v>
                </c:pt>
                <c:pt idx="51">
                  <c:v>29605</c:v>
                </c:pt>
                <c:pt idx="52">
                  <c:v>29984</c:v>
                </c:pt>
                <c:pt idx="53">
                  <c:v>30380</c:v>
                </c:pt>
                <c:pt idx="54">
                  <c:v>30758</c:v>
                </c:pt>
                <c:pt idx="55">
                  <c:v>31156</c:v>
                </c:pt>
                <c:pt idx="56">
                  <c:v>31524</c:v>
                </c:pt>
                <c:pt idx="57">
                  <c:v>31889</c:v>
                </c:pt>
                <c:pt idx="58">
                  <c:v>32262</c:v>
                </c:pt>
                <c:pt idx="59">
                  <c:v>32643</c:v>
                </c:pt>
                <c:pt idx="60">
                  <c:v>33019</c:v>
                </c:pt>
                <c:pt idx="61">
                  <c:v>33401</c:v>
                </c:pt>
                <c:pt idx="62">
                  <c:v>33778</c:v>
                </c:pt>
                <c:pt idx="63">
                  <c:v>34147</c:v>
                </c:pt>
              </c:numCache>
            </c:numRef>
          </c:xVal>
          <c:yVal>
            <c:numRef>
              <c:f>Graph4_data_10!$G$12:$G$75</c:f>
              <c:numCache>
                <c:formatCode>#\ ##0.0000</c:formatCode>
                <c:ptCount val="64"/>
                <c:pt idx="0">
                  <c:v>3.7818999999999998</c:v>
                </c:pt>
                <c:pt idx="1">
                  <c:v>0.76910000000000001</c:v>
                </c:pt>
                <c:pt idx="2">
                  <c:v>0.73</c:v>
                </c:pt>
                <c:pt idx="3">
                  <c:v>0.71250000000000002</c:v>
                </c:pt>
                <c:pt idx="4">
                  <c:v>0.70150000000000001</c:v>
                </c:pt>
                <c:pt idx="5">
                  <c:v>0.69650000000000001</c:v>
                </c:pt>
                <c:pt idx="6">
                  <c:v>0.67789999999999995</c:v>
                </c:pt>
                <c:pt idx="7">
                  <c:v>0.67410000000000003</c:v>
                </c:pt>
                <c:pt idx="8">
                  <c:v>0.67490000000000006</c:v>
                </c:pt>
                <c:pt idx="9">
                  <c:v>0.6613</c:v>
                </c:pt>
                <c:pt idx="10">
                  <c:v>0.6573</c:v>
                </c:pt>
                <c:pt idx="11">
                  <c:v>0.65369999999999995</c:v>
                </c:pt>
                <c:pt idx="12">
                  <c:v>0.64580000000000004</c:v>
                </c:pt>
                <c:pt idx="13">
                  <c:v>0.64</c:v>
                </c:pt>
                <c:pt idx="14">
                  <c:v>0.64049999999999996</c:v>
                </c:pt>
                <c:pt idx="15">
                  <c:v>0.62760000000000005</c:v>
                </c:pt>
                <c:pt idx="16">
                  <c:v>0.62819999999999998</c:v>
                </c:pt>
                <c:pt idx="17">
                  <c:v>0.61909999999999998</c:v>
                </c:pt>
                <c:pt idx="18">
                  <c:v>0.61319999999999997</c:v>
                </c:pt>
                <c:pt idx="19">
                  <c:v>0.61470000000000002</c:v>
                </c:pt>
                <c:pt idx="20">
                  <c:v>0.60750000000000004</c:v>
                </c:pt>
                <c:pt idx="21">
                  <c:v>0.60250000000000004</c:v>
                </c:pt>
                <c:pt idx="22">
                  <c:v>0.60140000000000005</c:v>
                </c:pt>
                <c:pt idx="23">
                  <c:v>0.59960000000000002</c:v>
                </c:pt>
                <c:pt idx="24">
                  <c:v>0.59250000000000003</c:v>
                </c:pt>
                <c:pt idx="25">
                  <c:v>0.5948</c:v>
                </c:pt>
                <c:pt idx="26">
                  <c:v>0.58850000000000002</c:v>
                </c:pt>
                <c:pt idx="27">
                  <c:v>0.59050000000000002</c:v>
                </c:pt>
                <c:pt idx="28">
                  <c:v>0.58850000000000002</c:v>
                </c:pt>
                <c:pt idx="29">
                  <c:v>0.58360000000000001</c:v>
                </c:pt>
                <c:pt idx="30">
                  <c:v>0.57679999999999998</c:v>
                </c:pt>
                <c:pt idx="31">
                  <c:v>0.58260000000000001</c:v>
                </c:pt>
                <c:pt idx="32">
                  <c:v>0.58160000000000001</c:v>
                </c:pt>
                <c:pt idx="33">
                  <c:v>0.57640000000000002</c:v>
                </c:pt>
                <c:pt idx="34">
                  <c:v>0.57169999999999999</c:v>
                </c:pt>
                <c:pt idx="35">
                  <c:v>0.57140000000000002</c:v>
                </c:pt>
                <c:pt idx="36">
                  <c:v>0.56840000000000002</c:v>
                </c:pt>
                <c:pt idx="37">
                  <c:v>0.57240000000000002</c:v>
                </c:pt>
                <c:pt idx="38">
                  <c:v>0.56640000000000001</c:v>
                </c:pt>
                <c:pt idx="39">
                  <c:v>0.56440000000000001</c:v>
                </c:pt>
                <c:pt idx="40">
                  <c:v>0.56540000000000001</c:v>
                </c:pt>
                <c:pt idx="41">
                  <c:v>0.56220000000000003</c:v>
                </c:pt>
                <c:pt idx="42">
                  <c:v>0.55830000000000002</c:v>
                </c:pt>
                <c:pt idx="43">
                  <c:v>0.56110000000000004</c:v>
                </c:pt>
                <c:pt idx="44">
                  <c:v>0.55379999999999996</c:v>
                </c:pt>
                <c:pt idx="45">
                  <c:v>0.55559999999999998</c:v>
                </c:pt>
                <c:pt idx="46">
                  <c:v>0.55459999999999998</c:v>
                </c:pt>
                <c:pt idx="47">
                  <c:v>0.55549999999999999</c:v>
                </c:pt>
                <c:pt idx="48">
                  <c:v>0.55259999999999998</c:v>
                </c:pt>
                <c:pt idx="49">
                  <c:v>0.5504</c:v>
                </c:pt>
                <c:pt idx="50">
                  <c:v>0.5494</c:v>
                </c:pt>
                <c:pt idx="51">
                  <c:v>0.5514</c:v>
                </c:pt>
                <c:pt idx="52">
                  <c:v>0.5464</c:v>
                </c:pt>
                <c:pt idx="53">
                  <c:v>0.54800000000000004</c:v>
                </c:pt>
                <c:pt idx="54">
                  <c:v>0.54749999999999999</c:v>
                </c:pt>
                <c:pt idx="55">
                  <c:v>0.5423</c:v>
                </c:pt>
                <c:pt idx="56">
                  <c:v>0.54139999999999999</c:v>
                </c:pt>
                <c:pt idx="57">
                  <c:v>0.54039999999999999</c:v>
                </c:pt>
                <c:pt idx="58">
                  <c:v>0.53710000000000002</c:v>
                </c:pt>
                <c:pt idx="59">
                  <c:v>0.53549999999999998</c:v>
                </c:pt>
                <c:pt idx="60">
                  <c:v>0.53949999999999998</c:v>
                </c:pt>
                <c:pt idx="61">
                  <c:v>0.53879999999999995</c:v>
                </c:pt>
                <c:pt idx="62">
                  <c:v>0.53390000000000004</c:v>
                </c:pt>
                <c:pt idx="63">
                  <c:v>0.53439999999999999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9A-45F2-A18D-B5A029674BE4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Graph4_data_10!$I$12:$I$74</c:f>
              <c:numCache>
                <c:formatCode>#,##0</c:formatCode>
                <c:ptCount val="63"/>
                <c:pt idx="0">
                  <c:v>10484</c:v>
                </c:pt>
                <c:pt idx="1">
                  <c:v>10854</c:v>
                </c:pt>
                <c:pt idx="2">
                  <c:v>11226</c:v>
                </c:pt>
                <c:pt idx="3">
                  <c:v>11594</c:v>
                </c:pt>
                <c:pt idx="4">
                  <c:v>11963</c:v>
                </c:pt>
                <c:pt idx="5">
                  <c:v>12330</c:v>
                </c:pt>
                <c:pt idx="6">
                  <c:v>12695</c:v>
                </c:pt>
                <c:pt idx="7">
                  <c:v>13063</c:v>
                </c:pt>
                <c:pt idx="8">
                  <c:v>13437</c:v>
                </c:pt>
                <c:pt idx="9">
                  <c:v>13815</c:v>
                </c:pt>
                <c:pt idx="10">
                  <c:v>14199</c:v>
                </c:pt>
                <c:pt idx="11">
                  <c:v>14582</c:v>
                </c:pt>
                <c:pt idx="12">
                  <c:v>14951</c:v>
                </c:pt>
                <c:pt idx="13">
                  <c:v>15320</c:v>
                </c:pt>
                <c:pt idx="14">
                  <c:v>15686</c:v>
                </c:pt>
                <c:pt idx="15">
                  <c:v>16051</c:v>
                </c:pt>
                <c:pt idx="16">
                  <c:v>16416</c:v>
                </c:pt>
                <c:pt idx="17">
                  <c:v>16781</c:v>
                </c:pt>
                <c:pt idx="18">
                  <c:v>17145</c:v>
                </c:pt>
                <c:pt idx="19">
                  <c:v>17517</c:v>
                </c:pt>
                <c:pt idx="20">
                  <c:v>17903</c:v>
                </c:pt>
                <c:pt idx="21">
                  <c:v>18281</c:v>
                </c:pt>
                <c:pt idx="22">
                  <c:v>18653</c:v>
                </c:pt>
                <c:pt idx="23">
                  <c:v>19030</c:v>
                </c:pt>
                <c:pt idx="24">
                  <c:v>19409</c:v>
                </c:pt>
                <c:pt idx="25">
                  <c:v>19790</c:v>
                </c:pt>
                <c:pt idx="26">
                  <c:v>20174</c:v>
                </c:pt>
                <c:pt idx="27">
                  <c:v>20555</c:v>
                </c:pt>
                <c:pt idx="28">
                  <c:v>20924</c:v>
                </c:pt>
                <c:pt idx="29">
                  <c:v>21300</c:v>
                </c:pt>
                <c:pt idx="30">
                  <c:v>21674</c:v>
                </c:pt>
                <c:pt idx="31">
                  <c:v>22050</c:v>
                </c:pt>
                <c:pt idx="32">
                  <c:v>22431</c:v>
                </c:pt>
                <c:pt idx="33">
                  <c:v>22805</c:v>
                </c:pt>
                <c:pt idx="34">
                  <c:v>23185</c:v>
                </c:pt>
                <c:pt idx="35">
                  <c:v>23570</c:v>
                </c:pt>
                <c:pt idx="36">
                  <c:v>23973</c:v>
                </c:pt>
                <c:pt idx="37">
                  <c:v>24342</c:v>
                </c:pt>
                <c:pt idx="38">
                  <c:v>24709</c:v>
                </c:pt>
                <c:pt idx="39">
                  <c:v>25073</c:v>
                </c:pt>
                <c:pt idx="40">
                  <c:v>25438</c:v>
                </c:pt>
                <c:pt idx="41">
                  <c:v>25803</c:v>
                </c:pt>
                <c:pt idx="42">
                  <c:v>26167</c:v>
                </c:pt>
                <c:pt idx="43">
                  <c:v>26532</c:v>
                </c:pt>
                <c:pt idx="44">
                  <c:v>26896</c:v>
                </c:pt>
                <c:pt idx="45">
                  <c:v>27261</c:v>
                </c:pt>
                <c:pt idx="46">
                  <c:v>27626</c:v>
                </c:pt>
                <c:pt idx="47">
                  <c:v>27990</c:v>
                </c:pt>
                <c:pt idx="48">
                  <c:v>28355</c:v>
                </c:pt>
                <c:pt idx="49">
                  <c:v>28720</c:v>
                </c:pt>
                <c:pt idx="50">
                  <c:v>29084</c:v>
                </c:pt>
                <c:pt idx="51">
                  <c:v>29449</c:v>
                </c:pt>
                <c:pt idx="52">
                  <c:v>29813</c:v>
                </c:pt>
                <c:pt idx="53">
                  <c:v>30178</c:v>
                </c:pt>
                <c:pt idx="54">
                  <c:v>30543</c:v>
                </c:pt>
                <c:pt idx="55">
                  <c:v>30908</c:v>
                </c:pt>
                <c:pt idx="56">
                  <c:v>31272</c:v>
                </c:pt>
                <c:pt idx="57">
                  <c:v>31637</c:v>
                </c:pt>
                <c:pt idx="58">
                  <c:v>32002</c:v>
                </c:pt>
                <c:pt idx="59">
                  <c:v>32366</c:v>
                </c:pt>
                <c:pt idx="60">
                  <c:v>32731</c:v>
                </c:pt>
                <c:pt idx="61">
                  <c:v>33117</c:v>
                </c:pt>
                <c:pt idx="62">
                  <c:v>33546</c:v>
                </c:pt>
              </c:numCache>
            </c:numRef>
          </c:xVal>
          <c:yVal>
            <c:numRef>
              <c:f>Graph4_data_10!$J$12:$J$74</c:f>
              <c:numCache>
                <c:formatCode>#\ ##0.0000</c:formatCode>
                <c:ptCount val="63"/>
                <c:pt idx="0">
                  <c:v>3.7378999999999998</c:v>
                </c:pt>
                <c:pt idx="1">
                  <c:v>0.76049999999999995</c:v>
                </c:pt>
                <c:pt idx="2">
                  <c:v>0.70579999999999998</c:v>
                </c:pt>
                <c:pt idx="3">
                  <c:v>0.68359999999999999</c:v>
                </c:pt>
                <c:pt idx="4">
                  <c:v>0.67049999999999998</c:v>
                </c:pt>
                <c:pt idx="5">
                  <c:v>0.65949999999999998</c:v>
                </c:pt>
                <c:pt idx="6">
                  <c:v>0.64349999999999996</c:v>
                </c:pt>
                <c:pt idx="7">
                  <c:v>0.63719999999999999</c:v>
                </c:pt>
                <c:pt idx="8">
                  <c:v>0.63570000000000004</c:v>
                </c:pt>
                <c:pt idx="9">
                  <c:v>0.62019999999999997</c:v>
                </c:pt>
                <c:pt idx="10">
                  <c:v>0.61529999999999996</c:v>
                </c:pt>
                <c:pt idx="11">
                  <c:v>0.61080000000000001</c:v>
                </c:pt>
                <c:pt idx="12">
                  <c:v>0.60240000000000005</c:v>
                </c:pt>
                <c:pt idx="13">
                  <c:v>0.59550000000000003</c:v>
                </c:pt>
                <c:pt idx="14">
                  <c:v>0.59699999999999998</c:v>
                </c:pt>
                <c:pt idx="15">
                  <c:v>0.58199999999999996</c:v>
                </c:pt>
                <c:pt idx="16">
                  <c:v>0.58109999999999995</c:v>
                </c:pt>
                <c:pt idx="17">
                  <c:v>0.56899999999999995</c:v>
                </c:pt>
                <c:pt idx="18">
                  <c:v>0.56330000000000002</c:v>
                </c:pt>
                <c:pt idx="19">
                  <c:v>0.56210000000000004</c:v>
                </c:pt>
                <c:pt idx="20">
                  <c:v>0.5534</c:v>
                </c:pt>
                <c:pt idx="21">
                  <c:v>0.54849999999999999</c:v>
                </c:pt>
                <c:pt idx="22">
                  <c:v>0.54649999999999999</c:v>
                </c:pt>
                <c:pt idx="23">
                  <c:v>0.54400000000000004</c:v>
                </c:pt>
                <c:pt idx="24">
                  <c:v>0.53700000000000003</c:v>
                </c:pt>
                <c:pt idx="25">
                  <c:v>0.53669999999999995</c:v>
                </c:pt>
                <c:pt idx="26">
                  <c:v>0.53069999999999995</c:v>
                </c:pt>
                <c:pt idx="27">
                  <c:v>0.53249999999999997</c:v>
                </c:pt>
                <c:pt idx="28">
                  <c:v>0.52839999999999998</c:v>
                </c:pt>
                <c:pt idx="29">
                  <c:v>0.52359999999999995</c:v>
                </c:pt>
                <c:pt idx="30">
                  <c:v>0.51619999999999999</c:v>
                </c:pt>
                <c:pt idx="31">
                  <c:v>0.52049999999999996</c:v>
                </c:pt>
                <c:pt idx="32">
                  <c:v>0.51890000000000003</c:v>
                </c:pt>
                <c:pt idx="33">
                  <c:v>0.51270000000000004</c:v>
                </c:pt>
                <c:pt idx="34">
                  <c:v>0.50880000000000003</c:v>
                </c:pt>
                <c:pt idx="35">
                  <c:v>0.50649999999999995</c:v>
                </c:pt>
                <c:pt idx="36">
                  <c:v>0.50470000000000004</c:v>
                </c:pt>
                <c:pt idx="37">
                  <c:v>0.50470000000000004</c:v>
                </c:pt>
                <c:pt idx="38">
                  <c:v>0.50019999999999998</c:v>
                </c:pt>
                <c:pt idx="39">
                  <c:v>0.49840000000000001</c:v>
                </c:pt>
                <c:pt idx="40">
                  <c:v>0.49640000000000001</c:v>
                </c:pt>
                <c:pt idx="41">
                  <c:v>0.49390000000000001</c:v>
                </c:pt>
                <c:pt idx="42">
                  <c:v>0.49099999999999999</c:v>
                </c:pt>
                <c:pt idx="43">
                  <c:v>0.49569999999999997</c:v>
                </c:pt>
                <c:pt idx="44">
                  <c:v>0.4869</c:v>
                </c:pt>
                <c:pt idx="45">
                  <c:v>0.48609999999999998</c:v>
                </c:pt>
                <c:pt idx="46">
                  <c:v>0.48480000000000001</c:v>
                </c:pt>
                <c:pt idx="47">
                  <c:v>0.48499999999999999</c:v>
                </c:pt>
                <c:pt idx="48">
                  <c:v>0.48159999999999997</c:v>
                </c:pt>
                <c:pt idx="49">
                  <c:v>0.47960000000000003</c:v>
                </c:pt>
                <c:pt idx="50">
                  <c:v>0.47820000000000001</c:v>
                </c:pt>
                <c:pt idx="51">
                  <c:v>0.47889999999999999</c:v>
                </c:pt>
                <c:pt idx="52">
                  <c:v>0.47649999999999998</c:v>
                </c:pt>
                <c:pt idx="53">
                  <c:v>0.47439999999999999</c:v>
                </c:pt>
                <c:pt idx="54">
                  <c:v>0.47299999999999998</c:v>
                </c:pt>
                <c:pt idx="55">
                  <c:v>0.46970000000000001</c:v>
                </c:pt>
                <c:pt idx="56">
                  <c:v>0.46850000000000003</c:v>
                </c:pt>
                <c:pt idx="57">
                  <c:v>0.46650000000000003</c:v>
                </c:pt>
                <c:pt idx="58">
                  <c:v>0.46550000000000002</c:v>
                </c:pt>
                <c:pt idx="59">
                  <c:v>0.4597</c:v>
                </c:pt>
                <c:pt idx="60">
                  <c:v>0.46689999999999998</c:v>
                </c:pt>
                <c:pt idx="61">
                  <c:v>0.46450000000000002</c:v>
                </c:pt>
                <c:pt idx="62">
                  <c:v>0.45889999999999997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9A-45F2-A18D-B5A029674BE4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Graph4_data_10!$L$12:$L$92</c:f>
              <c:numCache>
                <c:formatCode>#,##0</c:formatCode>
                <c:ptCount val="81"/>
                <c:pt idx="0">
                  <c:v>18276</c:v>
                </c:pt>
                <c:pt idx="1">
                  <c:v>18640</c:v>
                </c:pt>
                <c:pt idx="2">
                  <c:v>19004</c:v>
                </c:pt>
                <c:pt idx="3">
                  <c:v>19374</c:v>
                </c:pt>
                <c:pt idx="4">
                  <c:v>19740</c:v>
                </c:pt>
                <c:pt idx="5">
                  <c:v>20104</c:v>
                </c:pt>
                <c:pt idx="6">
                  <c:v>20468</c:v>
                </c:pt>
                <c:pt idx="7">
                  <c:v>20844</c:v>
                </c:pt>
                <c:pt idx="8">
                  <c:v>21221</c:v>
                </c:pt>
                <c:pt idx="9">
                  <c:v>21598</c:v>
                </c:pt>
                <c:pt idx="10">
                  <c:v>21989</c:v>
                </c:pt>
                <c:pt idx="11">
                  <c:v>22371</c:v>
                </c:pt>
                <c:pt idx="12">
                  <c:v>22768</c:v>
                </c:pt>
                <c:pt idx="13">
                  <c:v>23157</c:v>
                </c:pt>
                <c:pt idx="14">
                  <c:v>23532</c:v>
                </c:pt>
                <c:pt idx="15">
                  <c:v>23910</c:v>
                </c:pt>
                <c:pt idx="16">
                  <c:v>24288</c:v>
                </c:pt>
                <c:pt idx="17">
                  <c:v>24665</c:v>
                </c:pt>
                <c:pt idx="18">
                  <c:v>25031</c:v>
                </c:pt>
                <c:pt idx="19">
                  <c:v>25421</c:v>
                </c:pt>
                <c:pt idx="20">
                  <c:v>25818</c:v>
                </c:pt>
                <c:pt idx="21">
                  <c:v>26199</c:v>
                </c:pt>
                <c:pt idx="22">
                  <c:v>26575</c:v>
                </c:pt>
                <c:pt idx="23">
                  <c:v>26951</c:v>
                </c:pt>
                <c:pt idx="24">
                  <c:v>27325</c:v>
                </c:pt>
                <c:pt idx="25">
                  <c:v>27707</c:v>
                </c:pt>
                <c:pt idx="26">
                  <c:v>28080</c:v>
                </c:pt>
                <c:pt idx="27">
                  <c:v>28451</c:v>
                </c:pt>
                <c:pt idx="28">
                  <c:v>28818</c:v>
                </c:pt>
                <c:pt idx="29">
                  <c:v>29183</c:v>
                </c:pt>
                <c:pt idx="30">
                  <c:v>29547</c:v>
                </c:pt>
                <c:pt idx="31">
                  <c:v>29911</c:v>
                </c:pt>
                <c:pt idx="32">
                  <c:v>30275</c:v>
                </c:pt>
                <c:pt idx="33">
                  <c:v>30639</c:v>
                </c:pt>
                <c:pt idx="34">
                  <c:v>31002</c:v>
                </c:pt>
                <c:pt idx="35">
                  <c:v>31380</c:v>
                </c:pt>
                <c:pt idx="36">
                  <c:v>31757</c:v>
                </c:pt>
                <c:pt idx="37">
                  <c:v>32125</c:v>
                </c:pt>
                <c:pt idx="38">
                  <c:v>32492</c:v>
                </c:pt>
                <c:pt idx="39">
                  <c:v>32860</c:v>
                </c:pt>
                <c:pt idx="40">
                  <c:v>33225</c:v>
                </c:pt>
                <c:pt idx="41">
                  <c:v>33589</c:v>
                </c:pt>
                <c:pt idx="42">
                  <c:v>33953</c:v>
                </c:pt>
                <c:pt idx="43">
                  <c:v>34317</c:v>
                </c:pt>
                <c:pt idx="44">
                  <c:v>34681</c:v>
                </c:pt>
                <c:pt idx="45">
                  <c:v>35045</c:v>
                </c:pt>
                <c:pt idx="46">
                  <c:v>35409</c:v>
                </c:pt>
                <c:pt idx="47">
                  <c:v>35773</c:v>
                </c:pt>
                <c:pt idx="48">
                  <c:v>36137</c:v>
                </c:pt>
                <c:pt idx="49">
                  <c:v>36500</c:v>
                </c:pt>
                <c:pt idx="50">
                  <c:v>36864</c:v>
                </c:pt>
                <c:pt idx="51">
                  <c:v>37228</c:v>
                </c:pt>
                <c:pt idx="52">
                  <c:v>37592</c:v>
                </c:pt>
                <c:pt idx="53">
                  <c:v>37956</c:v>
                </c:pt>
                <c:pt idx="54">
                  <c:v>38320</c:v>
                </c:pt>
                <c:pt idx="55">
                  <c:v>38684</c:v>
                </c:pt>
                <c:pt idx="56">
                  <c:v>39048</c:v>
                </c:pt>
                <c:pt idx="57">
                  <c:v>39412</c:v>
                </c:pt>
                <c:pt idx="58">
                  <c:v>39776</c:v>
                </c:pt>
                <c:pt idx="59">
                  <c:v>40140</c:v>
                </c:pt>
                <c:pt idx="60">
                  <c:v>40504</c:v>
                </c:pt>
                <c:pt idx="61">
                  <c:v>40868</c:v>
                </c:pt>
                <c:pt idx="62">
                  <c:v>41232</c:v>
                </c:pt>
                <c:pt idx="63">
                  <c:v>41596</c:v>
                </c:pt>
                <c:pt idx="64">
                  <c:v>41960</c:v>
                </c:pt>
                <c:pt idx="65">
                  <c:v>42324</c:v>
                </c:pt>
                <c:pt idx="66">
                  <c:v>42688</c:v>
                </c:pt>
                <c:pt idx="67">
                  <c:v>43052</c:v>
                </c:pt>
                <c:pt idx="68">
                  <c:v>43415</c:v>
                </c:pt>
                <c:pt idx="69">
                  <c:v>43779</c:v>
                </c:pt>
                <c:pt idx="70">
                  <c:v>44143</c:v>
                </c:pt>
                <c:pt idx="71">
                  <c:v>44507</c:v>
                </c:pt>
                <c:pt idx="72">
                  <c:v>44871</c:v>
                </c:pt>
                <c:pt idx="73">
                  <c:v>45235</c:v>
                </c:pt>
                <c:pt idx="74">
                  <c:v>45599</c:v>
                </c:pt>
                <c:pt idx="75">
                  <c:v>45963</c:v>
                </c:pt>
                <c:pt idx="76">
                  <c:v>46327</c:v>
                </c:pt>
                <c:pt idx="77">
                  <c:v>46691</c:v>
                </c:pt>
                <c:pt idx="78">
                  <c:v>47057</c:v>
                </c:pt>
                <c:pt idx="79">
                  <c:v>47436</c:v>
                </c:pt>
                <c:pt idx="80">
                  <c:v>47816</c:v>
                </c:pt>
              </c:numCache>
            </c:numRef>
          </c:xVal>
          <c:yVal>
            <c:numRef>
              <c:f>Graph4_data_10!$M$12:$M$92</c:f>
              <c:numCache>
                <c:formatCode>#\ ##0.0000</c:formatCode>
                <c:ptCount val="81"/>
                <c:pt idx="0">
                  <c:v>3.4260000000000002</c:v>
                </c:pt>
                <c:pt idx="1">
                  <c:v>0.77390000000000003</c:v>
                </c:pt>
                <c:pt idx="2">
                  <c:v>0.73399999999999999</c:v>
                </c:pt>
                <c:pt idx="3">
                  <c:v>0.71160000000000001</c:v>
                </c:pt>
                <c:pt idx="4">
                  <c:v>0.70369999999999999</c:v>
                </c:pt>
                <c:pt idx="5">
                  <c:v>0.68779999999999997</c:v>
                </c:pt>
                <c:pt idx="6">
                  <c:v>0.67559999999999998</c:v>
                </c:pt>
                <c:pt idx="7">
                  <c:v>0.66739999999999999</c:v>
                </c:pt>
                <c:pt idx="8">
                  <c:v>0.65980000000000005</c:v>
                </c:pt>
                <c:pt idx="9">
                  <c:v>0.65380000000000005</c:v>
                </c:pt>
                <c:pt idx="10">
                  <c:v>0.64029999999999998</c:v>
                </c:pt>
                <c:pt idx="11">
                  <c:v>0.64329999999999998</c:v>
                </c:pt>
                <c:pt idx="12">
                  <c:v>0.62919999999999998</c:v>
                </c:pt>
                <c:pt idx="13">
                  <c:v>0.62949999999999995</c:v>
                </c:pt>
                <c:pt idx="14">
                  <c:v>0.62819999999999998</c:v>
                </c:pt>
                <c:pt idx="15">
                  <c:v>0.6119</c:v>
                </c:pt>
                <c:pt idx="16">
                  <c:v>0.6139</c:v>
                </c:pt>
                <c:pt idx="17">
                  <c:v>0.60719999999999996</c:v>
                </c:pt>
                <c:pt idx="18">
                  <c:v>0.60489999999999999</c:v>
                </c:pt>
                <c:pt idx="19">
                  <c:v>0.60589999999999999</c:v>
                </c:pt>
                <c:pt idx="20">
                  <c:v>0.59989999999999999</c:v>
                </c:pt>
                <c:pt idx="21">
                  <c:v>0.59179999999999999</c:v>
                </c:pt>
                <c:pt idx="22">
                  <c:v>0.59240000000000004</c:v>
                </c:pt>
                <c:pt idx="23">
                  <c:v>0.59430000000000005</c:v>
                </c:pt>
                <c:pt idx="24">
                  <c:v>0.58220000000000005</c:v>
                </c:pt>
                <c:pt idx="25">
                  <c:v>0.5806</c:v>
                </c:pt>
                <c:pt idx="26">
                  <c:v>0.58589999999999998</c:v>
                </c:pt>
                <c:pt idx="27">
                  <c:v>0.58330000000000004</c:v>
                </c:pt>
                <c:pt idx="28">
                  <c:v>0.57509999999999994</c:v>
                </c:pt>
                <c:pt idx="29">
                  <c:v>0.57599999999999996</c:v>
                </c:pt>
                <c:pt idx="30">
                  <c:v>0.57520000000000004</c:v>
                </c:pt>
                <c:pt idx="31">
                  <c:v>0.56920000000000004</c:v>
                </c:pt>
                <c:pt idx="32">
                  <c:v>0.57189999999999996</c:v>
                </c:pt>
                <c:pt idx="33">
                  <c:v>0.56989999999999996</c:v>
                </c:pt>
                <c:pt idx="34">
                  <c:v>0.56189999999999996</c:v>
                </c:pt>
                <c:pt idx="35">
                  <c:v>0.56189999999999996</c:v>
                </c:pt>
                <c:pt idx="36">
                  <c:v>0.56389999999999996</c:v>
                </c:pt>
                <c:pt idx="37">
                  <c:v>0.55879999999999996</c:v>
                </c:pt>
                <c:pt idx="38">
                  <c:v>0.56140000000000001</c:v>
                </c:pt>
                <c:pt idx="39">
                  <c:v>0.56320000000000003</c:v>
                </c:pt>
                <c:pt idx="40">
                  <c:v>0.55249999999999999</c:v>
                </c:pt>
                <c:pt idx="41">
                  <c:v>0.54979999999999996</c:v>
                </c:pt>
                <c:pt idx="42">
                  <c:v>0.55059999999999998</c:v>
                </c:pt>
                <c:pt idx="43">
                  <c:v>0.5554</c:v>
                </c:pt>
                <c:pt idx="44">
                  <c:v>0.54659999999999997</c:v>
                </c:pt>
                <c:pt idx="45">
                  <c:v>0.54990000000000006</c:v>
                </c:pt>
                <c:pt idx="46">
                  <c:v>0.54820000000000002</c:v>
                </c:pt>
                <c:pt idx="47">
                  <c:v>0.54469999999999996</c:v>
                </c:pt>
                <c:pt idx="48">
                  <c:v>0.54749999999999999</c:v>
                </c:pt>
                <c:pt idx="49">
                  <c:v>0.54269999999999996</c:v>
                </c:pt>
                <c:pt idx="50">
                  <c:v>0.54290000000000005</c:v>
                </c:pt>
                <c:pt idx="51">
                  <c:v>0.54420000000000002</c:v>
                </c:pt>
                <c:pt idx="52">
                  <c:v>0.53700000000000003</c:v>
                </c:pt>
                <c:pt idx="53">
                  <c:v>0.53759999999999997</c:v>
                </c:pt>
                <c:pt idx="54">
                  <c:v>0.54179999999999995</c:v>
                </c:pt>
                <c:pt idx="55">
                  <c:v>0.53569999999999995</c:v>
                </c:pt>
                <c:pt idx="56">
                  <c:v>0.53390000000000004</c:v>
                </c:pt>
                <c:pt idx="57">
                  <c:v>0.53749999999999998</c:v>
                </c:pt>
                <c:pt idx="58">
                  <c:v>0.53480000000000005</c:v>
                </c:pt>
                <c:pt idx="59">
                  <c:v>0.53280000000000005</c:v>
                </c:pt>
                <c:pt idx="60">
                  <c:v>0.53300000000000003</c:v>
                </c:pt>
                <c:pt idx="61">
                  <c:v>0.52910000000000001</c:v>
                </c:pt>
                <c:pt idx="62">
                  <c:v>0.52949999999999997</c:v>
                </c:pt>
                <c:pt idx="63">
                  <c:v>0.52710000000000001</c:v>
                </c:pt>
                <c:pt idx="64">
                  <c:v>0.52780000000000005</c:v>
                </c:pt>
                <c:pt idx="65">
                  <c:v>0.5282</c:v>
                </c:pt>
                <c:pt idx="66">
                  <c:v>0.52390000000000003</c:v>
                </c:pt>
                <c:pt idx="67">
                  <c:v>0.52680000000000005</c:v>
                </c:pt>
                <c:pt idx="68">
                  <c:v>0.52390000000000003</c:v>
                </c:pt>
                <c:pt idx="69">
                  <c:v>0.52929999999999999</c:v>
                </c:pt>
                <c:pt idx="70">
                  <c:v>0.52290000000000003</c:v>
                </c:pt>
                <c:pt idx="71">
                  <c:v>0.52349999999999997</c:v>
                </c:pt>
                <c:pt idx="72">
                  <c:v>0.52129999999999999</c:v>
                </c:pt>
                <c:pt idx="73">
                  <c:v>0.52410000000000001</c:v>
                </c:pt>
                <c:pt idx="74">
                  <c:v>0.52029999999999998</c:v>
                </c:pt>
                <c:pt idx="75">
                  <c:v>0.51470000000000005</c:v>
                </c:pt>
                <c:pt idx="76">
                  <c:v>0.51959999999999995</c:v>
                </c:pt>
                <c:pt idx="77">
                  <c:v>0.51780000000000004</c:v>
                </c:pt>
                <c:pt idx="78">
                  <c:v>0.52459999999999996</c:v>
                </c:pt>
                <c:pt idx="79">
                  <c:v>0.5151</c:v>
                </c:pt>
                <c:pt idx="80">
                  <c:v>0.52039999999999997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9A-45F2-A18D-B5A029674BE4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Graph4_data_10!$O$12:$O$72</c:f>
              <c:numCache>
                <c:formatCode>#,##0</c:formatCode>
                <c:ptCount val="61"/>
                <c:pt idx="0">
                  <c:v>17370</c:v>
                </c:pt>
                <c:pt idx="1">
                  <c:v>17752</c:v>
                </c:pt>
                <c:pt idx="2">
                  <c:v>18131</c:v>
                </c:pt>
                <c:pt idx="3">
                  <c:v>18510</c:v>
                </c:pt>
                <c:pt idx="4">
                  <c:v>18891</c:v>
                </c:pt>
                <c:pt idx="5">
                  <c:v>19269</c:v>
                </c:pt>
                <c:pt idx="6">
                  <c:v>19638</c:v>
                </c:pt>
                <c:pt idx="7">
                  <c:v>20020</c:v>
                </c:pt>
                <c:pt idx="8">
                  <c:v>20398</c:v>
                </c:pt>
                <c:pt idx="9">
                  <c:v>20774</c:v>
                </c:pt>
                <c:pt idx="10">
                  <c:v>21142</c:v>
                </c:pt>
                <c:pt idx="11">
                  <c:v>21507</c:v>
                </c:pt>
                <c:pt idx="12">
                  <c:v>21872</c:v>
                </c:pt>
                <c:pt idx="13">
                  <c:v>22237</c:v>
                </c:pt>
                <c:pt idx="14">
                  <c:v>22602</c:v>
                </c:pt>
                <c:pt idx="15">
                  <c:v>22967</c:v>
                </c:pt>
                <c:pt idx="16">
                  <c:v>23332</c:v>
                </c:pt>
                <c:pt idx="17">
                  <c:v>23697</c:v>
                </c:pt>
                <c:pt idx="18">
                  <c:v>24062</c:v>
                </c:pt>
                <c:pt idx="19">
                  <c:v>24427</c:v>
                </c:pt>
                <c:pt idx="20">
                  <c:v>24791</c:v>
                </c:pt>
                <c:pt idx="21">
                  <c:v>25156</c:v>
                </c:pt>
                <c:pt idx="22">
                  <c:v>25521</c:v>
                </c:pt>
                <c:pt idx="23">
                  <c:v>25886</c:v>
                </c:pt>
                <c:pt idx="24">
                  <c:v>26251</c:v>
                </c:pt>
                <c:pt idx="25">
                  <c:v>26616</c:v>
                </c:pt>
                <c:pt idx="26">
                  <c:v>26981</c:v>
                </c:pt>
                <c:pt idx="27">
                  <c:v>27345</c:v>
                </c:pt>
                <c:pt idx="28">
                  <c:v>27710</c:v>
                </c:pt>
                <c:pt idx="29">
                  <c:v>28075</c:v>
                </c:pt>
                <c:pt idx="30">
                  <c:v>28440</c:v>
                </c:pt>
                <c:pt idx="31">
                  <c:v>28805</c:v>
                </c:pt>
                <c:pt idx="32">
                  <c:v>29170</c:v>
                </c:pt>
                <c:pt idx="33">
                  <c:v>29535</c:v>
                </c:pt>
                <c:pt idx="34">
                  <c:v>29900</c:v>
                </c:pt>
                <c:pt idx="35">
                  <c:v>30264</c:v>
                </c:pt>
                <c:pt idx="36">
                  <c:v>30629</c:v>
                </c:pt>
                <c:pt idx="37">
                  <c:v>30994</c:v>
                </c:pt>
                <c:pt idx="38">
                  <c:v>31359</c:v>
                </c:pt>
                <c:pt idx="39">
                  <c:v>31724</c:v>
                </c:pt>
                <c:pt idx="40">
                  <c:v>32088</c:v>
                </c:pt>
                <c:pt idx="41">
                  <c:v>32453</c:v>
                </c:pt>
                <c:pt idx="42">
                  <c:v>32818</c:v>
                </c:pt>
                <c:pt idx="43">
                  <c:v>33183</c:v>
                </c:pt>
                <c:pt idx="44">
                  <c:v>33548</c:v>
                </c:pt>
                <c:pt idx="45">
                  <c:v>33913</c:v>
                </c:pt>
                <c:pt idx="46">
                  <c:v>34277</c:v>
                </c:pt>
                <c:pt idx="47">
                  <c:v>34642</c:v>
                </c:pt>
                <c:pt idx="48">
                  <c:v>35007</c:v>
                </c:pt>
                <c:pt idx="49">
                  <c:v>35372</c:v>
                </c:pt>
                <c:pt idx="50">
                  <c:v>35737</c:v>
                </c:pt>
                <c:pt idx="51">
                  <c:v>36101</c:v>
                </c:pt>
                <c:pt idx="52">
                  <c:v>36466</c:v>
                </c:pt>
                <c:pt idx="53">
                  <c:v>36831</c:v>
                </c:pt>
                <c:pt idx="54">
                  <c:v>37196</c:v>
                </c:pt>
                <c:pt idx="55">
                  <c:v>37561</c:v>
                </c:pt>
                <c:pt idx="56">
                  <c:v>37926</c:v>
                </c:pt>
                <c:pt idx="57">
                  <c:v>38291</c:v>
                </c:pt>
                <c:pt idx="58">
                  <c:v>38675</c:v>
                </c:pt>
                <c:pt idx="59">
                  <c:v>39055</c:v>
                </c:pt>
                <c:pt idx="60">
                  <c:v>39435</c:v>
                </c:pt>
              </c:numCache>
            </c:numRef>
          </c:xVal>
          <c:yVal>
            <c:numRef>
              <c:f>Graph4_data_10!$P$12:$P$72</c:f>
              <c:numCache>
                <c:formatCode>#\ ##0.0000</c:formatCode>
                <c:ptCount val="61"/>
                <c:pt idx="0">
                  <c:v>3.5825</c:v>
                </c:pt>
                <c:pt idx="1">
                  <c:v>0.74970000000000003</c:v>
                </c:pt>
                <c:pt idx="2">
                  <c:v>0.69359999999999999</c:v>
                </c:pt>
                <c:pt idx="3">
                  <c:v>0.67459999999999998</c:v>
                </c:pt>
                <c:pt idx="4">
                  <c:v>0.65490000000000004</c:v>
                </c:pt>
                <c:pt idx="5">
                  <c:v>0.64300000000000002</c:v>
                </c:pt>
                <c:pt idx="6">
                  <c:v>0.63790000000000002</c:v>
                </c:pt>
                <c:pt idx="7">
                  <c:v>0.62780000000000002</c:v>
                </c:pt>
                <c:pt idx="8">
                  <c:v>0.61619999999999997</c:v>
                </c:pt>
                <c:pt idx="9">
                  <c:v>0.61399999999999999</c:v>
                </c:pt>
                <c:pt idx="10">
                  <c:v>0.59870000000000001</c:v>
                </c:pt>
                <c:pt idx="11">
                  <c:v>0.59660000000000002</c:v>
                </c:pt>
                <c:pt idx="12">
                  <c:v>0.58589999999999998</c:v>
                </c:pt>
                <c:pt idx="13">
                  <c:v>0.57830000000000004</c:v>
                </c:pt>
                <c:pt idx="14">
                  <c:v>0.57440000000000002</c:v>
                </c:pt>
                <c:pt idx="15">
                  <c:v>0.56589999999999996</c:v>
                </c:pt>
                <c:pt idx="16">
                  <c:v>0.5595</c:v>
                </c:pt>
                <c:pt idx="17">
                  <c:v>0.55689999999999995</c:v>
                </c:pt>
                <c:pt idx="18">
                  <c:v>0.5524</c:v>
                </c:pt>
                <c:pt idx="19">
                  <c:v>0.54390000000000005</c:v>
                </c:pt>
                <c:pt idx="20">
                  <c:v>0.5444</c:v>
                </c:pt>
                <c:pt idx="21">
                  <c:v>0.5363</c:v>
                </c:pt>
                <c:pt idx="22">
                  <c:v>0.5393</c:v>
                </c:pt>
                <c:pt idx="23">
                  <c:v>0.53510000000000002</c:v>
                </c:pt>
                <c:pt idx="24">
                  <c:v>0.5302</c:v>
                </c:pt>
                <c:pt idx="25">
                  <c:v>0.52159999999999995</c:v>
                </c:pt>
                <c:pt idx="26">
                  <c:v>0.52659999999999996</c:v>
                </c:pt>
                <c:pt idx="27">
                  <c:v>0.52470000000000006</c:v>
                </c:pt>
                <c:pt idx="28">
                  <c:v>0.51939999999999997</c:v>
                </c:pt>
                <c:pt idx="29">
                  <c:v>0.51670000000000005</c:v>
                </c:pt>
                <c:pt idx="30">
                  <c:v>0.51390000000000002</c:v>
                </c:pt>
                <c:pt idx="31">
                  <c:v>0.51070000000000004</c:v>
                </c:pt>
                <c:pt idx="32">
                  <c:v>0.51049999999999995</c:v>
                </c:pt>
                <c:pt idx="33">
                  <c:v>0.50560000000000005</c:v>
                </c:pt>
                <c:pt idx="34">
                  <c:v>0.50139999999999996</c:v>
                </c:pt>
                <c:pt idx="35">
                  <c:v>0.50290000000000001</c:v>
                </c:pt>
                <c:pt idx="36">
                  <c:v>0.49759999999999999</c:v>
                </c:pt>
                <c:pt idx="37">
                  <c:v>0.49430000000000002</c:v>
                </c:pt>
                <c:pt idx="38">
                  <c:v>0.50170000000000003</c:v>
                </c:pt>
                <c:pt idx="39">
                  <c:v>0.48970000000000002</c:v>
                </c:pt>
                <c:pt idx="40">
                  <c:v>0.48780000000000001</c:v>
                </c:pt>
                <c:pt idx="41">
                  <c:v>0.49149999999999999</c:v>
                </c:pt>
                <c:pt idx="42">
                  <c:v>0.48770000000000002</c:v>
                </c:pt>
                <c:pt idx="43">
                  <c:v>0.48570000000000002</c:v>
                </c:pt>
                <c:pt idx="44">
                  <c:v>0.48330000000000001</c:v>
                </c:pt>
                <c:pt idx="45">
                  <c:v>0.48099999999999998</c:v>
                </c:pt>
                <c:pt idx="46">
                  <c:v>0.48549999999999999</c:v>
                </c:pt>
                <c:pt idx="47">
                  <c:v>0.47770000000000001</c:v>
                </c:pt>
                <c:pt idx="48">
                  <c:v>0.47949999999999998</c:v>
                </c:pt>
                <c:pt idx="49">
                  <c:v>0.4763</c:v>
                </c:pt>
                <c:pt idx="50">
                  <c:v>0.47389999999999999</c:v>
                </c:pt>
                <c:pt idx="51">
                  <c:v>0.47149999999999997</c:v>
                </c:pt>
                <c:pt idx="52">
                  <c:v>0.46989999999999998</c:v>
                </c:pt>
                <c:pt idx="53">
                  <c:v>0.46949999999999997</c:v>
                </c:pt>
                <c:pt idx="54">
                  <c:v>0.46400000000000002</c:v>
                </c:pt>
                <c:pt idx="55">
                  <c:v>0.4698</c:v>
                </c:pt>
                <c:pt idx="56">
                  <c:v>0.46899999999999997</c:v>
                </c:pt>
                <c:pt idx="57">
                  <c:v>0.4637</c:v>
                </c:pt>
                <c:pt idx="58">
                  <c:v>0.46189999999999998</c:v>
                </c:pt>
                <c:pt idx="59">
                  <c:v>0.4647</c:v>
                </c:pt>
                <c:pt idx="60">
                  <c:v>0.46410000000000001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9A-45F2-A18D-B5A029674BE4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Graph4_data_10!$R$12:$R$67</c:f>
              <c:numCache>
                <c:formatCode>#,##0</c:formatCode>
                <c:ptCount val="56"/>
                <c:pt idx="0">
                  <c:v>43553</c:v>
                </c:pt>
                <c:pt idx="1">
                  <c:v>43931</c:v>
                </c:pt>
                <c:pt idx="2">
                  <c:v>44312</c:v>
                </c:pt>
                <c:pt idx="3">
                  <c:v>44693</c:v>
                </c:pt>
                <c:pt idx="4">
                  <c:v>45070</c:v>
                </c:pt>
                <c:pt idx="5">
                  <c:v>45441</c:v>
                </c:pt>
                <c:pt idx="6">
                  <c:v>45813</c:v>
                </c:pt>
                <c:pt idx="7">
                  <c:v>46181</c:v>
                </c:pt>
                <c:pt idx="8">
                  <c:v>46545</c:v>
                </c:pt>
                <c:pt idx="9">
                  <c:v>46909</c:v>
                </c:pt>
                <c:pt idx="10">
                  <c:v>47273</c:v>
                </c:pt>
                <c:pt idx="11">
                  <c:v>47637</c:v>
                </c:pt>
                <c:pt idx="12">
                  <c:v>48001</c:v>
                </c:pt>
                <c:pt idx="13">
                  <c:v>48365</c:v>
                </c:pt>
                <c:pt idx="14">
                  <c:v>48729</c:v>
                </c:pt>
                <c:pt idx="15">
                  <c:v>49093</c:v>
                </c:pt>
                <c:pt idx="16">
                  <c:v>49457</c:v>
                </c:pt>
                <c:pt idx="17">
                  <c:v>49821</c:v>
                </c:pt>
                <c:pt idx="18">
                  <c:v>50185</c:v>
                </c:pt>
                <c:pt idx="19">
                  <c:v>50548</c:v>
                </c:pt>
                <c:pt idx="20">
                  <c:v>50912</c:v>
                </c:pt>
                <c:pt idx="21">
                  <c:v>51276</c:v>
                </c:pt>
                <c:pt idx="22">
                  <c:v>51640</c:v>
                </c:pt>
                <c:pt idx="23">
                  <c:v>52004</c:v>
                </c:pt>
                <c:pt idx="24">
                  <c:v>52368</c:v>
                </c:pt>
                <c:pt idx="25">
                  <c:v>52732</c:v>
                </c:pt>
                <c:pt idx="26">
                  <c:v>53096</c:v>
                </c:pt>
                <c:pt idx="27">
                  <c:v>53460</c:v>
                </c:pt>
                <c:pt idx="28">
                  <c:v>53824</c:v>
                </c:pt>
                <c:pt idx="29">
                  <c:v>54188</c:v>
                </c:pt>
                <c:pt idx="30">
                  <c:v>54552</c:v>
                </c:pt>
                <c:pt idx="31">
                  <c:v>54916</c:v>
                </c:pt>
                <c:pt idx="32">
                  <c:v>55280</c:v>
                </c:pt>
                <c:pt idx="33">
                  <c:v>55643</c:v>
                </c:pt>
                <c:pt idx="34">
                  <c:v>56007</c:v>
                </c:pt>
                <c:pt idx="35">
                  <c:v>56371</c:v>
                </c:pt>
                <c:pt idx="36">
                  <c:v>56739</c:v>
                </c:pt>
                <c:pt idx="37">
                  <c:v>57113</c:v>
                </c:pt>
                <c:pt idx="38">
                  <c:v>57491</c:v>
                </c:pt>
                <c:pt idx="39">
                  <c:v>57869</c:v>
                </c:pt>
                <c:pt idx="40">
                  <c:v>58240</c:v>
                </c:pt>
                <c:pt idx="41">
                  <c:v>58613</c:v>
                </c:pt>
                <c:pt idx="42">
                  <c:v>58980</c:v>
                </c:pt>
                <c:pt idx="43">
                  <c:v>59344</c:v>
                </c:pt>
                <c:pt idx="44">
                  <c:v>59708</c:v>
                </c:pt>
                <c:pt idx="45">
                  <c:v>60072</c:v>
                </c:pt>
                <c:pt idx="46">
                  <c:v>60436</c:v>
                </c:pt>
                <c:pt idx="47">
                  <c:v>60815</c:v>
                </c:pt>
                <c:pt idx="48">
                  <c:v>61201</c:v>
                </c:pt>
                <c:pt idx="49">
                  <c:v>61589</c:v>
                </c:pt>
                <c:pt idx="50">
                  <c:v>61971</c:v>
                </c:pt>
                <c:pt idx="51">
                  <c:v>62349</c:v>
                </c:pt>
                <c:pt idx="52">
                  <c:v>62737</c:v>
                </c:pt>
                <c:pt idx="53">
                  <c:v>63121</c:v>
                </c:pt>
                <c:pt idx="54">
                  <c:v>63494</c:v>
                </c:pt>
                <c:pt idx="55">
                  <c:v>63879</c:v>
                </c:pt>
              </c:numCache>
            </c:numRef>
          </c:xVal>
          <c:yVal>
            <c:numRef>
              <c:f>Graph4_data_10!$S$12:$S$67</c:f>
              <c:numCache>
                <c:formatCode>#\ ##0.0000</c:formatCode>
                <c:ptCount val="56"/>
                <c:pt idx="0">
                  <c:v>3.0790000000000002</c:v>
                </c:pt>
                <c:pt idx="1">
                  <c:v>0.66059999999999997</c:v>
                </c:pt>
                <c:pt idx="2">
                  <c:v>0.63939999999999997</c:v>
                </c:pt>
                <c:pt idx="3">
                  <c:v>0.63160000000000005</c:v>
                </c:pt>
                <c:pt idx="4">
                  <c:v>0.62519999999999998</c:v>
                </c:pt>
                <c:pt idx="5">
                  <c:v>0.61860000000000004</c:v>
                </c:pt>
                <c:pt idx="6">
                  <c:v>0.61580000000000001</c:v>
                </c:pt>
                <c:pt idx="7">
                  <c:v>0.61160000000000003</c:v>
                </c:pt>
                <c:pt idx="8">
                  <c:v>0.61040000000000005</c:v>
                </c:pt>
                <c:pt idx="9">
                  <c:v>0.6018</c:v>
                </c:pt>
                <c:pt idx="10">
                  <c:v>0.59570000000000001</c:v>
                </c:pt>
                <c:pt idx="11">
                  <c:v>0.60099999999999998</c:v>
                </c:pt>
                <c:pt idx="12">
                  <c:v>0.59599999999999997</c:v>
                </c:pt>
                <c:pt idx="13">
                  <c:v>0.59430000000000005</c:v>
                </c:pt>
                <c:pt idx="14">
                  <c:v>0.59060000000000001</c:v>
                </c:pt>
                <c:pt idx="15">
                  <c:v>0.58850000000000002</c:v>
                </c:pt>
                <c:pt idx="16">
                  <c:v>0.58940000000000003</c:v>
                </c:pt>
                <c:pt idx="17">
                  <c:v>0.58579999999999999</c:v>
                </c:pt>
                <c:pt idx="18">
                  <c:v>0.58389999999999997</c:v>
                </c:pt>
                <c:pt idx="19">
                  <c:v>0.57909999999999995</c:v>
                </c:pt>
                <c:pt idx="20">
                  <c:v>0.57640000000000002</c:v>
                </c:pt>
                <c:pt idx="21">
                  <c:v>0.57709999999999995</c:v>
                </c:pt>
                <c:pt idx="22">
                  <c:v>0.57199999999999995</c:v>
                </c:pt>
                <c:pt idx="23">
                  <c:v>0.5766</c:v>
                </c:pt>
                <c:pt idx="24">
                  <c:v>0.56359999999999999</c:v>
                </c:pt>
                <c:pt idx="25">
                  <c:v>0.57130000000000003</c:v>
                </c:pt>
                <c:pt idx="26">
                  <c:v>0.56259999999999999</c:v>
                </c:pt>
                <c:pt idx="27">
                  <c:v>0.56940000000000002</c:v>
                </c:pt>
                <c:pt idx="28">
                  <c:v>0.56499999999999995</c:v>
                </c:pt>
                <c:pt idx="29">
                  <c:v>0.5645</c:v>
                </c:pt>
                <c:pt idx="30">
                  <c:v>0.56410000000000005</c:v>
                </c:pt>
                <c:pt idx="31">
                  <c:v>0.56130000000000002</c:v>
                </c:pt>
                <c:pt idx="32">
                  <c:v>0.55730000000000002</c:v>
                </c:pt>
                <c:pt idx="33">
                  <c:v>0.56030000000000002</c:v>
                </c:pt>
                <c:pt idx="34">
                  <c:v>0.55000000000000004</c:v>
                </c:pt>
                <c:pt idx="35">
                  <c:v>0.55510000000000004</c:v>
                </c:pt>
                <c:pt idx="36">
                  <c:v>0.55169999999999997</c:v>
                </c:pt>
                <c:pt idx="37">
                  <c:v>0.5575</c:v>
                </c:pt>
                <c:pt idx="38">
                  <c:v>0.55169999999999997</c:v>
                </c:pt>
                <c:pt idx="39">
                  <c:v>0.54900000000000004</c:v>
                </c:pt>
                <c:pt idx="40">
                  <c:v>0.54749999999999999</c:v>
                </c:pt>
                <c:pt idx="41">
                  <c:v>0.54510000000000003</c:v>
                </c:pt>
                <c:pt idx="42">
                  <c:v>0.54830000000000001</c:v>
                </c:pt>
                <c:pt idx="43">
                  <c:v>0.54920000000000002</c:v>
                </c:pt>
                <c:pt idx="44">
                  <c:v>0.54769999999999996</c:v>
                </c:pt>
                <c:pt idx="45">
                  <c:v>0.53810000000000002</c:v>
                </c:pt>
                <c:pt idx="46">
                  <c:v>0.54549999999999998</c:v>
                </c:pt>
                <c:pt idx="47">
                  <c:v>0.53939999999999999</c:v>
                </c:pt>
                <c:pt idx="48">
                  <c:v>0.5393</c:v>
                </c:pt>
                <c:pt idx="49">
                  <c:v>0.54020000000000001</c:v>
                </c:pt>
                <c:pt idx="50">
                  <c:v>0.53639999999999999</c:v>
                </c:pt>
                <c:pt idx="51">
                  <c:v>0.54139999999999999</c:v>
                </c:pt>
                <c:pt idx="52">
                  <c:v>0.53480000000000005</c:v>
                </c:pt>
                <c:pt idx="53">
                  <c:v>0.5343</c:v>
                </c:pt>
                <c:pt idx="54">
                  <c:v>0.53720000000000001</c:v>
                </c:pt>
                <c:pt idx="55">
                  <c:v>0.53469999999999995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D9A-45F2-A18D-B5A029674BE4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Graph4_data_10!$U$12:$U$91</c:f>
              <c:numCache>
                <c:formatCode>#,##0</c:formatCode>
                <c:ptCount val="80"/>
                <c:pt idx="0">
                  <c:v>36118</c:v>
                </c:pt>
                <c:pt idx="1">
                  <c:v>36483</c:v>
                </c:pt>
                <c:pt idx="2">
                  <c:v>36848</c:v>
                </c:pt>
                <c:pt idx="3">
                  <c:v>37213</c:v>
                </c:pt>
                <c:pt idx="4">
                  <c:v>37577</c:v>
                </c:pt>
                <c:pt idx="5">
                  <c:v>37943</c:v>
                </c:pt>
                <c:pt idx="6">
                  <c:v>38318</c:v>
                </c:pt>
                <c:pt idx="7">
                  <c:v>38697</c:v>
                </c:pt>
                <c:pt idx="8">
                  <c:v>39078</c:v>
                </c:pt>
                <c:pt idx="9">
                  <c:v>39457</c:v>
                </c:pt>
                <c:pt idx="10">
                  <c:v>39851</c:v>
                </c:pt>
                <c:pt idx="11">
                  <c:v>40245</c:v>
                </c:pt>
                <c:pt idx="12">
                  <c:v>40615</c:v>
                </c:pt>
                <c:pt idx="13">
                  <c:v>40981</c:v>
                </c:pt>
                <c:pt idx="14">
                  <c:v>41350</c:v>
                </c:pt>
                <c:pt idx="15">
                  <c:v>41718</c:v>
                </c:pt>
                <c:pt idx="16">
                  <c:v>42091</c:v>
                </c:pt>
                <c:pt idx="17">
                  <c:v>42459</c:v>
                </c:pt>
                <c:pt idx="18">
                  <c:v>42824</c:v>
                </c:pt>
                <c:pt idx="19">
                  <c:v>43189</c:v>
                </c:pt>
                <c:pt idx="20">
                  <c:v>43554</c:v>
                </c:pt>
                <c:pt idx="21">
                  <c:v>43918</c:v>
                </c:pt>
                <c:pt idx="22">
                  <c:v>44283</c:v>
                </c:pt>
                <c:pt idx="23">
                  <c:v>44648</c:v>
                </c:pt>
                <c:pt idx="24">
                  <c:v>45013</c:v>
                </c:pt>
                <c:pt idx="25">
                  <c:v>45378</c:v>
                </c:pt>
                <c:pt idx="26">
                  <c:v>45742</c:v>
                </c:pt>
                <c:pt idx="27">
                  <c:v>46113</c:v>
                </c:pt>
                <c:pt idx="28">
                  <c:v>46493</c:v>
                </c:pt>
                <c:pt idx="29">
                  <c:v>46866</c:v>
                </c:pt>
                <c:pt idx="30">
                  <c:v>47246</c:v>
                </c:pt>
                <c:pt idx="31">
                  <c:v>47627</c:v>
                </c:pt>
                <c:pt idx="32">
                  <c:v>48001</c:v>
                </c:pt>
                <c:pt idx="33">
                  <c:v>48382</c:v>
                </c:pt>
                <c:pt idx="34">
                  <c:v>48789</c:v>
                </c:pt>
                <c:pt idx="35">
                  <c:v>49160</c:v>
                </c:pt>
                <c:pt idx="36">
                  <c:v>49527</c:v>
                </c:pt>
                <c:pt idx="37">
                  <c:v>49892</c:v>
                </c:pt>
                <c:pt idx="38">
                  <c:v>50269</c:v>
                </c:pt>
                <c:pt idx="39">
                  <c:v>50664</c:v>
                </c:pt>
                <c:pt idx="40">
                  <c:v>51039</c:v>
                </c:pt>
                <c:pt idx="41">
                  <c:v>51406</c:v>
                </c:pt>
                <c:pt idx="42">
                  <c:v>51771</c:v>
                </c:pt>
                <c:pt idx="43">
                  <c:v>52136</c:v>
                </c:pt>
                <c:pt idx="44">
                  <c:v>52501</c:v>
                </c:pt>
                <c:pt idx="45">
                  <c:v>52865</c:v>
                </c:pt>
                <c:pt idx="46">
                  <c:v>53230</c:v>
                </c:pt>
                <c:pt idx="47">
                  <c:v>53595</c:v>
                </c:pt>
                <c:pt idx="48">
                  <c:v>53960</c:v>
                </c:pt>
                <c:pt idx="49">
                  <c:v>54324</c:v>
                </c:pt>
                <c:pt idx="50">
                  <c:v>54689</c:v>
                </c:pt>
                <c:pt idx="51">
                  <c:v>55054</c:v>
                </c:pt>
                <c:pt idx="52">
                  <c:v>55418</c:v>
                </c:pt>
                <c:pt idx="53">
                  <c:v>55783</c:v>
                </c:pt>
                <c:pt idx="54">
                  <c:v>56148</c:v>
                </c:pt>
                <c:pt idx="55">
                  <c:v>56513</c:v>
                </c:pt>
                <c:pt idx="56">
                  <c:v>56877</c:v>
                </c:pt>
                <c:pt idx="57">
                  <c:v>57242</c:v>
                </c:pt>
                <c:pt idx="58">
                  <c:v>57607</c:v>
                </c:pt>
                <c:pt idx="59">
                  <c:v>57972</c:v>
                </c:pt>
                <c:pt idx="60">
                  <c:v>58336</c:v>
                </c:pt>
                <c:pt idx="61">
                  <c:v>58701</c:v>
                </c:pt>
                <c:pt idx="62">
                  <c:v>59066</c:v>
                </c:pt>
                <c:pt idx="63">
                  <c:v>59431</c:v>
                </c:pt>
                <c:pt idx="64">
                  <c:v>59795</c:v>
                </c:pt>
                <c:pt idx="65">
                  <c:v>60160</c:v>
                </c:pt>
                <c:pt idx="66">
                  <c:v>60525</c:v>
                </c:pt>
                <c:pt idx="67">
                  <c:v>60890</c:v>
                </c:pt>
                <c:pt idx="68">
                  <c:v>61254</c:v>
                </c:pt>
                <c:pt idx="69">
                  <c:v>61619</c:v>
                </c:pt>
                <c:pt idx="70">
                  <c:v>61984</c:v>
                </c:pt>
                <c:pt idx="71">
                  <c:v>62349</c:v>
                </c:pt>
                <c:pt idx="72">
                  <c:v>62713</c:v>
                </c:pt>
                <c:pt idx="73">
                  <c:v>63078</c:v>
                </c:pt>
                <c:pt idx="74">
                  <c:v>63443</c:v>
                </c:pt>
                <c:pt idx="75">
                  <c:v>63807</c:v>
                </c:pt>
                <c:pt idx="76">
                  <c:v>64172</c:v>
                </c:pt>
                <c:pt idx="77">
                  <c:v>64537</c:v>
                </c:pt>
                <c:pt idx="78">
                  <c:v>64902</c:v>
                </c:pt>
                <c:pt idx="79">
                  <c:v>65266</c:v>
                </c:pt>
              </c:numCache>
            </c:numRef>
          </c:xVal>
          <c:yVal>
            <c:numRef>
              <c:f>Graph4_data_10!$V$12:$V$91</c:f>
              <c:numCache>
                <c:formatCode>#\ ##0.0000</c:formatCode>
                <c:ptCount val="80"/>
                <c:pt idx="0">
                  <c:v>3.2246000000000001</c:v>
                </c:pt>
                <c:pt idx="1">
                  <c:v>0.63460000000000005</c:v>
                </c:pt>
                <c:pt idx="2">
                  <c:v>0.59230000000000005</c:v>
                </c:pt>
                <c:pt idx="3">
                  <c:v>0.57720000000000005</c:v>
                </c:pt>
                <c:pt idx="4">
                  <c:v>0.56769999999999998</c:v>
                </c:pt>
                <c:pt idx="5">
                  <c:v>0.55659999999999998</c:v>
                </c:pt>
                <c:pt idx="6">
                  <c:v>0.55220000000000002</c:v>
                </c:pt>
                <c:pt idx="7">
                  <c:v>0.54430000000000001</c:v>
                </c:pt>
                <c:pt idx="8">
                  <c:v>0.54220000000000002</c:v>
                </c:pt>
                <c:pt idx="9">
                  <c:v>0.53400000000000003</c:v>
                </c:pt>
                <c:pt idx="10">
                  <c:v>0.5272</c:v>
                </c:pt>
                <c:pt idx="11">
                  <c:v>0.53010000000000002</c:v>
                </c:pt>
                <c:pt idx="12">
                  <c:v>0.52370000000000005</c:v>
                </c:pt>
                <c:pt idx="13">
                  <c:v>0.52229999999999999</c:v>
                </c:pt>
                <c:pt idx="14">
                  <c:v>0.51690000000000003</c:v>
                </c:pt>
                <c:pt idx="15">
                  <c:v>0.51519999999999999</c:v>
                </c:pt>
                <c:pt idx="16">
                  <c:v>0.51119999999999999</c:v>
                </c:pt>
                <c:pt idx="17">
                  <c:v>0.5111</c:v>
                </c:pt>
                <c:pt idx="18">
                  <c:v>0.50780000000000003</c:v>
                </c:pt>
                <c:pt idx="19">
                  <c:v>0.50219999999999998</c:v>
                </c:pt>
                <c:pt idx="20">
                  <c:v>0.49840000000000001</c:v>
                </c:pt>
                <c:pt idx="21">
                  <c:v>0.49959999999999999</c:v>
                </c:pt>
                <c:pt idx="22">
                  <c:v>0.49259999999999998</c:v>
                </c:pt>
                <c:pt idx="23">
                  <c:v>0.49609999999999999</c:v>
                </c:pt>
                <c:pt idx="24">
                  <c:v>0.48509999999999998</c:v>
                </c:pt>
                <c:pt idx="25">
                  <c:v>0.48930000000000001</c:v>
                </c:pt>
                <c:pt idx="26">
                  <c:v>0.48520000000000002</c:v>
                </c:pt>
                <c:pt idx="27">
                  <c:v>0.48680000000000001</c:v>
                </c:pt>
                <c:pt idx="28">
                  <c:v>0.48220000000000002</c:v>
                </c:pt>
                <c:pt idx="29">
                  <c:v>0.48130000000000001</c:v>
                </c:pt>
                <c:pt idx="30">
                  <c:v>0.48099999999999998</c:v>
                </c:pt>
                <c:pt idx="31">
                  <c:v>0.47760000000000002</c:v>
                </c:pt>
                <c:pt idx="32">
                  <c:v>0.47399999999999998</c:v>
                </c:pt>
                <c:pt idx="33">
                  <c:v>0.47499999999999998</c:v>
                </c:pt>
                <c:pt idx="34">
                  <c:v>0.46810000000000002</c:v>
                </c:pt>
                <c:pt idx="35">
                  <c:v>0.47099999999999997</c:v>
                </c:pt>
                <c:pt idx="36">
                  <c:v>0.46810000000000002</c:v>
                </c:pt>
                <c:pt idx="37">
                  <c:v>0.47170000000000001</c:v>
                </c:pt>
                <c:pt idx="38">
                  <c:v>0.46539999999999998</c:v>
                </c:pt>
                <c:pt idx="39">
                  <c:v>0.46300000000000002</c:v>
                </c:pt>
                <c:pt idx="40">
                  <c:v>0.4627</c:v>
                </c:pt>
                <c:pt idx="41">
                  <c:v>0.45860000000000001</c:v>
                </c:pt>
                <c:pt idx="42">
                  <c:v>0.46110000000000001</c:v>
                </c:pt>
                <c:pt idx="43">
                  <c:v>0.46139999999999998</c:v>
                </c:pt>
                <c:pt idx="44">
                  <c:v>0.46160000000000001</c:v>
                </c:pt>
                <c:pt idx="45">
                  <c:v>0.45040000000000002</c:v>
                </c:pt>
                <c:pt idx="46">
                  <c:v>0.4556</c:v>
                </c:pt>
                <c:pt idx="47">
                  <c:v>0.4501</c:v>
                </c:pt>
                <c:pt idx="48">
                  <c:v>0.44940000000000002</c:v>
                </c:pt>
                <c:pt idx="49">
                  <c:v>0.45040000000000002</c:v>
                </c:pt>
                <c:pt idx="50">
                  <c:v>0.4486</c:v>
                </c:pt>
                <c:pt idx="51">
                  <c:v>0.45100000000000001</c:v>
                </c:pt>
                <c:pt idx="52">
                  <c:v>0.44469999999999998</c:v>
                </c:pt>
                <c:pt idx="53">
                  <c:v>0.44819999999999999</c:v>
                </c:pt>
                <c:pt idx="54">
                  <c:v>0.44829999999999998</c:v>
                </c:pt>
                <c:pt idx="55">
                  <c:v>0.44340000000000002</c:v>
                </c:pt>
                <c:pt idx="56">
                  <c:v>0.4425</c:v>
                </c:pt>
                <c:pt idx="57">
                  <c:v>0.44500000000000001</c:v>
                </c:pt>
                <c:pt idx="58">
                  <c:v>0.44450000000000001</c:v>
                </c:pt>
                <c:pt idx="59">
                  <c:v>0.44330000000000003</c:v>
                </c:pt>
                <c:pt idx="60">
                  <c:v>0.43990000000000001</c:v>
                </c:pt>
                <c:pt idx="61">
                  <c:v>0.44159999999999999</c:v>
                </c:pt>
                <c:pt idx="62">
                  <c:v>0.43830000000000002</c:v>
                </c:pt>
                <c:pt idx="63">
                  <c:v>0.4365</c:v>
                </c:pt>
                <c:pt idx="64">
                  <c:v>0.43409999999999999</c:v>
                </c:pt>
                <c:pt idx="65">
                  <c:v>0.43109999999999998</c:v>
                </c:pt>
                <c:pt idx="66">
                  <c:v>0.43319999999999997</c:v>
                </c:pt>
                <c:pt idx="67">
                  <c:v>0.4304</c:v>
                </c:pt>
                <c:pt idx="68">
                  <c:v>0.43430000000000002</c:v>
                </c:pt>
                <c:pt idx="69">
                  <c:v>0.43169999999999997</c:v>
                </c:pt>
                <c:pt idx="70">
                  <c:v>0.4365</c:v>
                </c:pt>
                <c:pt idx="71">
                  <c:v>0.42970000000000003</c:v>
                </c:pt>
                <c:pt idx="72">
                  <c:v>0.4299</c:v>
                </c:pt>
                <c:pt idx="73">
                  <c:v>0.4274</c:v>
                </c:pt>
                <c:pt idx="74">
                  <c:v>0.43269999999999997</c:v>
                </c:pt>
                <c:pt idx="75">
                  <c:v>0.42659999999999998</c:v>
                </c:pt>
                <c:pt idx="76">
                  <c:v>0.42249999999999999</c:v>
                </c:pt>
                <c:pt idx="77">
                  <c:v>0.42359999999999998</c:v>
                </c:pt>
                <c:pt idx="78">
                  <c:v>0.42670000000000002</c:v>
                </c:pt>
                <c:pt idx="79">
                  <c:v>0.42530000000000001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D9A-45F2-A18D-B5A02967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4</a:t>
            </a:r>
            <a:r>
              <a:rPr lang="en-US" baseline="0"/>
              <a:t> train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Graph4_data_10!$C$17:$C$127</c:f>
              <c:numCache>
                <c:formatCode>#,##0</c:formatCode>
                <c:ptCount val="111"/>
                <c:pt idx="0">
                  <c:v>1938</c:v>
                </c:pt>
                <c:pt idx="1">
                  <c:v>2303</c:v>
                </c:pt>
                <c:pt idx="2">
                  <c:v>2668</c:v>
                </c:pt>
                <c:pt idx="3">
                  <c:v>3033</c:v>
                </c:pt>
                <c:pt idx="4">
                  <c:v>3397</c:v>
                </c:pt>
                <c:pt idx="5">
                  <c:v>3762</c:v>
                </c:pt>
                <c:pt idx="6">
                  <c:v>4138</c:v>
                </c:pt>
                <c:pt idx="7">
                  <c:v>4510</c:v>
                </c:pt>
                <c:pt idx="8">
                  <c:v>4887</c:v>
                </c:pt>
                <c:pt idx="9">
                  <c:v>5258</c:v>
                </c:pt>
                <c:pt idx="10">
                  <c:v>5642</c:v>
                </c:pt>
                <c:pt idx="11">
                  <c:v>6010</c:v>
                </c:pt>
                <c:pt idx="12">
                  <c:v>6385</c:v>
                </c:pt>
                <c:pt idx="13">
                  <c:v>6767</c:v>
                </c:pt>
                <c:pt idx="14">
                  <c:v>7151</c:v>
                </c:pt>
                <c:pt idx="15">
                  <c:v>7547</c:v>
                </c:pt>
                <c:pt idx="16">
                  <c:v>7936</c:v>
                </c:pt>
                <c:pt idx="17">
                  <c:v>8340</c:v>
                </c:pt>
                <c:pt idx="18">
                  <c:v>8742</c:v>
                </c:pt>
                <c:pt idx="19">
                  <c:v>9139</c:v>
                </c:pt>
                <c:pt idx="20">
                  <c:v>9523</c:v>
                </c:pt>
                <c:pt idx="21">
                  <c:v>9897</c:v>
                </c:pt>
                <c:pt idx="22">
                  <c:v>10278</c:v>
                </c:pt>
                <c:pt idx="23">
                  <c:v>10658</c:v>
                </c:pt>
                <c:pt idx="24">
                  <c:v>11025</c:v>
                </c:pt>
                <c:pt idx="25">
                  <c:v>11390</c:v>
                </c:pt>
                <c:pt idx="26">
                  <c:v>11766</c:v>
                </c:pt>
                <c:pt idx="27">
                  <c:v>12133</c:v>
                </c:pt>
                <c:pt idx="28">
                  <c:v>12498</c:v>
                </c:pt>
                <c:pt idx="29">
                  <c:v>12863</c:v>
                </c:pt>
                <c:pt idx="30">
                  <c:v>13227</c:v>
                </c:pt>
                <c:pt idx="31">
                  <c:v>13592</c:v>
                </c:pt>
                <c:pt idx="32">
                  <c:v>13957</c:v>
                </c:pt>
                <c:pt idx="33">
                  <c:v>14321</c:v>
                </c:pt>
                <c:pt idx="34">
                  <c:v>14686</c:v>
                </c:pt>
                <c:pt idx="35">
                  <c:v>15050</c:v>
                </c:pt>
                <c:pt idx="36">
                  <c:v>15415</c:v>
                </c:pt>
                <c:pt idx="37">
                  <c:v>15780</c:v>
                </c:pt>
                <c:pt idx="38">
                  <c:v>16144</c:v>
                </c:pt>
                <c:pt idx="39">
                  <c:v>16509</c:v>
                </c:pt>
                <c:pt idx="40">
                  <c:v>16873</c:v>
                </c:pt>
                <c:pt idx="41">
                  <c:v>17238</c:v>
                </c:pt>
                <c:pt idx="42">
                  <c:v>17603</c:v>
                </c:pt>
                <c:pt idx="43">
                  <c:v>17967</c:v>
                </c:pt>
                <c:pt idx="44">
                  <c:v>18332</c:v>
                </c:pt>
                <c:pt idx="45">
                  <c:v>18696</c:v>
                </c:pt>
                <c:pt idx="46">
                  <c:v>19061</c:v>
                </c:pt>
                <c:pt idx="47">
                  <c:v>19425</c:v>
                </c:pt>
                <c:pt idx="48">
                  <c:v>19790</c:v>
                </c:pt>
                <c:pt idx="49">
                  <c:v>20155</c:v>
                </c:pt>
                <c:pt idx="50">
                  <c:v>20519</c:v>
                </c:pt>
                <c:pt idx="51">
                  <c:v>20884</c:v>
                </c:pt>
                <c:pt idx="52">
                  <c:v>21248</c:v>
                </c:pt>
                <c:pt idx="53">
                  <c:v>21613</c:v>
                </c:pt>
                <c:pt idx="54">
                  <c:v>21978</c:v>
                </c:pt>
                <c:pt idx="55">
                  <c:v>22350</c:v>
                </c:pt>
                <c:pt idx="56">
                  <c:v>22726</c:v>
                </c:pt>
                <c:pt idx="57">
                  <c:v>23105</c:v>
                </c:pt>
                <c:pt idx="58">
                  <c:v>23476</c:v>
                </c:pt>
                <c:pt idx="59">
                  <c:v>23843</c:v>
                </c:pt>
                <c:pt idx="60">
                  <c:v>24208</c:v>
                </c:pt>
                <c:pt idx="61">
                  <c:v>24572</c:v>
                </c:pt>
                <c:pt idx="62">
                  <c:v>24946</c:v>
                </c:pt>
                <c:pt idx="63">
                  <c:v>25332</c:v>
                </c:pt>
                <c:pt idx="64">
                  <c:v>25710</c:v>
                </c:pt>
                <c:pt idx="65">
                  <c:v>26083</c:v>
                </c:pt>
                <c:pt idx="66">
                  <c:v>26451</c:v>
                </c:pt>
                <c:pt idx="67">
                  <c:v>26816</c:v>
                </c:pt>
                <c:pt idx="68">
                  <c:v>27180</c:v>
                </c:pt>
                <c:pt idx="69">
                  <c:v>27545</c:v>
                </c:pt>
                <c:pt idx="70">
                  <c:v>27909</c:v>
                </c:pt>
                <c:pt idx="71">
                  <c:v>28274</c:v>
                </c:pt>
                <c:pt idx="72">
                  <c:v>28639</c:v>
                </c:pt>
                <c:pt idx="73">
                  <c:v>29003</c:v>
                </c:pt>
                <c:pt idx="74">
                  <c:v>29368</c:v>
                </c:pt>
                <c:pt idx="75">
                  <c:v>29735</c:v>
                </c:pt>
                <c:pt idx="76">
                  <c:v>30112</c:v>
                </c:pt>
                <c:pt idx="77">
                  <c:v>30494</c:v>
                </c:pt>
                <c:pt idx="78">
                  <c:v>30877</c:v>
                </c:pt>
                <c:pt idx="79">
                  <c:v>31248</c:v>
                </c:pt>
                <c:pt idx="80">
                  <c:v>31645</c:v>
                </c:pt>
                <c:pt idx="81">
                  <c:v>32029</c:v>
                </c:pt>
                <c:pt idx="82">
                  <c:v>32429</c:v>
                </c:pt>
                <c:pt idx="83">
                  <c:v>32825</c:v>
                </c:pt>
                <c:pt idx="84">
                  <c:v>33218</c:v>
                </c:pt>
                <c:pt idx="85">
                  <c:v>33606</c:v>
                </c:pt>
                <c:pt idx="86">
                  <c:v>33997</c:v>
                </c:pt>
                <c:pt idx="87">
                  <c:v>34388</c:v>
                </c:pt>
                <c:pt idx="88">
                  <c:v>34782</c:v>
                </c:pt>
                <c:pt idx="89">
                  <c:v>35171</c:v>
                </c:pt>
                <c:pt idx="90">
                  <c:v>35560</c:v>
                </c:pt>
                <c:pt idx="91">
                  <c:v>35949</c:v>
                </c:pt>
                <c:pt idx="92">
                  <c:v>36346</c:v>
                </c:pt>
                <c:pt idx="93">
                  <c:v>36748</c:v>
                </c:pt>
                <c:pt idx="94">
                  <c:v>37132</c:v>
                </c:pt>
                <c:pt idx="95">
                  <c:v>37500</c:v>
                </c:pt>
                <c:pt idx="96">
                  <c:v>37865</c:v>
                </c:pt>
                <c:pt idx="97">
                  <c:v>38229</c:v>
                </c:pt>
                <c:pt idx="98">
                  <c:v>38594</c:v>
                </c:pt>
                <c:pt idx="99">
                  <c:v>38958</c:v>
                </c:pt>
                <c:pt idx="100">
                  <c:v>39323</c:v>
                </c:pt>
                <c:pt idx="101">
                  <c:v>39687</c:v>
                </c:pt>
                <c:pt idx="102">
                  <c:v>40052</c:v>
                </c:pt>
                <c:pt idx="103">
                  <c:v>40416</c:v>
                </c:pt>
                <c:pt idx="104">
                  <c:v>40781</c:v>
                </c:pt>
                <c:pt idx="105">
                  <c:v>41145</c:v>
                </c:pt>
                <c:pt idx="106">
                  <c:v>41510</c:v>
                </c:pt>
                <c:pt idx="107">
                  <c:v>41874</c:v>
                </c:pt>
                <c:pt idx="108">
                  <c:v>42239</c:v>
                </c:pt>
                <c:pt idx="109">
                  <c:v>42603</c:v>
                </c:pt>
                <c:pt idx="110">
                  <c:v>42973</c:v>
                </c:pt>
              </c:numCache>
            </c:numRef>
          </c:xVal>
          <c:yVal>
            <c:numRef>
              <c:f>Graph4_data_10!$D$17:$D$127</c:f>
              <c:numCache>
                <c:formatCode>#\,##0.0000</c:formatCode>
                <c:ptCount val="111"/>
                <c:pt idx="0">
                  <c:v>0.90559999999999996</c:v>
                </c:pt>
                <c:pt idx="1">
                  <c:v>0.86209999999999998</c:v>
                </c:pt>
                <c:pt idx="2">
                  <c:v>0.82940000000000003</c:v>
                </c:pt>
                <c:pt idx="3">
                  <c:v>0.81359999999999999</c:v>
                </c:pt>
                <c:pt idx="4">
                  <c:v>0.78669999999999995</c:v>
                </c:pt>
                <c:pt idx="5">
                  <c:v>0.77070000000000005</c:v>
                </c:pt>
                <c:pt idx="6">
                  <c:v>0.75280000000000002</c:v>
                </c:pt>
                <c:pt idx="7">
                  <c:v>0.74529999999999996</c:v>
                </c:pt>
                <c:pt idx="8">
                  <c:v>0.73180000000000001</c:v>
                </c:pt>
                <c:pt idx="9">
                  <c:v>0.72399999999999998</c:v>
                </c:pt>
                <c:pt idx="10">
                  <c:v>0.71430000000000005</c:v>
                </c:pt>
                <c:pt idx="11">
                  <c:v>0.70779999999999998</c:v>
                </c:pt>
                <c:pt idx="12">
                  <c:v>0.6966</c:v>
                </c:pt>
                <c:pt idx="13">
                  <c:v>0.69140000000000001</c:v>
                </c:pt>
                <c:pt idx="14">
                  <c:v>0.68420000000000003</c:v>
                </c:pt>
                <c:pt idx="15">
                  <c:v>0.67169999999999996</c:v>
                </c:pt>
                <c:pt idx="16">
                  <c:v>0.67100000000000004</c:v>
                </c:pt>
                <c:pt idx="17">
                  <c:v>0.66700000000000004</c:v>
                </c:pt>
                <c:pt idx="18">
                  <c:v>0.66149999999999998</c:v>
                </c:pt>
                <c:pt idx="19">
                  <c:v>0.65229999999999999</c:v>
                </c:pt>
                <c:pt idx="20">
                  <c:v>0.65129999999999999</c:v>
                </c:pt>
                <c:pt idx="21">
                  <c:v>0.64800000000000002</c:v>
                </c:pt>
                <c:pt idx="22">
                  <c:v>0.64370000000000005</c:v>
                </c:pt>
                <c:pt idx="23">
                  <c:v>0.63270000000000004</c:v>
                </c:pt>
                <c:pt idx="24">
                  <c:v>0.63370000000000004</c:v>
                </c:pt>
                <c:pt idx="25">
                  <c:v>0.62990000000000002</c:v>
                </c:pt>
                <c:pt idx="26">
                  <c:v>0.62690000000000001</c:v>
                </c:pt>
                <c:pt idx="27">
                  <c:v>0.62290000000000001</c:v>
                </c:pt>
                <c:pt idx="28">
                  <c:v>0.61939999999999995</c:v>
                </c:pt>
                <c:pt idx="29">
                  <c:v>0.61670000000000003</c:v>
                </c:pt>
                <c:pt idx="30">
                  <c:v>0.61650000000000005</c:v>
                </c:pt>
                <c:pt idx="31">
                  <c:v>0.61650000000000005</c:v>
                </c:pt>
                <c:pt idx="32">
                  <c:v>0.60580000000000001</c:v>
                </c:pt>
                <c:pt idx="33">
                  <c:v>0.60780000000000001</c:v>
                </c:pt>
                <c:pt idx="34">
                  <c:v>0.60050000000000003</c:v>
                </c:pt>
                <c:pt idx="35">
                  <c:v>0.60050000000000003</c:v>
                </c:pt>
                <c:pt idx="36">
                  <c:v>0.59689999999999999</c:v>
                </c:pt>
                <c:pt idx="37">
                  <c:v>0.59709999999999996</c:v>
                </c:pt>
                <c:pt idx="38">
                  <c:v>0.59489999999999998</c:v>
                </c:pt>
                <c:pt idx="39">
                  <c:v>0.58850000000000002</c:v>
                </c:pt>
                <c:pt idx="40">
                  <c:v>0.58979999999999999</c:v>
                </c:pt>
                <c:pt idx="41">
                  <c:v>0.58730000000000004</c:v>
                </c:pt>
                <c:pt idx="42">
                  <c:v>0.58819999999999995</c:v>
                </c:pt>
                <c:pt idx="43">
                  <c:v>0.57750000000000001</c:v>
                </c:pt>
                <c:pt idx="44">
                  <c:v>0.58509999999999995</c:v>
                </c:pt>
                <c:pt idx="45">
                  <c:v>0.57750000000000001</c:v>
                </c:pt>
                <c:pt idx="46">
                  <c:v>0.57340000000000002</c:v>
                </c:pt>
                <c:pt idx="47">
                  <c:v>0.57250000000000001</c:v>
                </c:pt>
                <c:pt idx="48">
                  <c:v>0.56999999999999995</c:v>
                </c:pt>
                <c:pt idx="49">
                  <c:v>0.56810000000000005</c:v>
                </c:pt>
                <c:pt idx="50">
                  <c:v>0.56759999999999999</c:v>
                </c:pt>
                <c:pt idx="51">
                  <c:v>0.57199999999999995</c:v>
                </c:pt>
                <c:pt idx="52">
                  <c:v>0.56740000000000002</c:v>
                </c:pt>
                <c:pt idx="53">
                  <c:v>0.56410000000000005</c:v>
                </c:pt>
                <c:pt idx="54">
                  <c:v>0.5655</c:v>
                </c:pt>
                <c:pt idx="55">
                  <c:v>0.56200000000000006</c:v>
                </c:pt>
                <c:pt idx="56">
                  <c:v>0.5575</c:v>
                </c:pt>
                <c:pt idx="57">
                  <c:v>0.56320000000000003</c:v>
                </c:pt>
                <c:pt idx="58">
                  <c:v>0.55700000000000005</c:v>
                </c:pt>
                <c:pt idx="59">
                  <c:v>0.55269999999999997</c:v>
                </c:pt>
                <c:pt idx="60">
                  <c:v>0.55400000000000005</c:v>
                </c:pt>
                <c:pt idx="61">
                  <c:v>0.55759999999999998</c:v>
                </c:pt>
                <c:pt idx="62">
                  <c:v>0.55210000000000004</c:v>
                </c:pt>
                <c:pt idx="63">
                  <c:v>0.54659999999999997</c:v>
                </c:pt>
                <c:pt idx="64">
                  <c:v>0.54600000000000004</c:v>
                </c:pt>
                <c:pt idx="65">
                  <c:v>0.54379999999999995</c:v>
                </c:pt>
                <c:pt idx="66">
                  <c:v>0.54359999999999997</c:v>
                </c:pt>
                <c:pt idx="67">
                  <c:v>0.54630000000000001</c:v>
                </c:pt>
                <c:pt idx="68">
                  <c:v>0.54369999999999996</c:v>
                </c:pt>
                <c:pt idx="69">
                  <c:v>0.5403</c:v>
                </c:pt>
                <c:pt idx="70">
                  <c:v>0.53520000000000001</c:v>
                </c:pt>
                <c:pt idx="71">
                  <c:v>0.54139999999999999</c:v>
                </c:pt>
                <c:pt idx="72">
                  <c:v>0.54049999999999998</c:v>
                </c:pt>
                <c:pt idx="73">
                  <c:v>0.54620000000000002</c:v>
                </c:pt>
                <c:pt idx="74">
                  <c:v>0.53969999999999996</c:v>
                </c:pt>
                <c:pt idx="75">
                  <c:v>0.53410000000000002</c:v>
                </c:pt>
                <c:pt idx="76">
                  <c:v>0.53649999999999998</c:v>
                </c:pt>
                <c:pt idx="77">
                  <c:v>0.53359999999999996</c:v>
                </c:pt>
                <c:pt idx="78">
                  <c:v>0.5373</c:v>
                </c:pt>
                <c:pt idx="79">
                  <c:v>0.54090000000000005</c:v>
                </c:pt>
                <c:pt idx="80">
                  <c:v>0.53600000000000003</c:v>
                </c:pt>
                <c:pt idx="81">
                  <c:v>0.52700000000000002</c:v>
                </c:pt>
                <c:pt idx="82">
                  <c:v>0.53590000000000004</c:v>
                </c:pt>
                <c:pt idx="83">
                  <c:v>0.53380000000000005</c:v>
                </c:pt>
                <c:pt idx="84">
                  <c:v>0.53100000000000003</c:v>
                </c:pt>
                <c:pt idx="85">
                  <c:v>0.52239999999999998</c:v>
                </c:pt>
                <c:pt idx="86">
                  <c:v>0.5252</c:v>
                </c:pt>
                <c:pt idx="87">
                  <c:v>0.53049999999999997</c:v>
                </c:pt>
                <c:pt idx="88">
                  <c:v>0.52380000000000004</c:v>
                </c:pt>
                <c:pt idx="89">
                  <c:v>0.52929999999999999</c:v>
                </c:pt>
                <c:pt idx="90">
                  <c:v>0.52580000000000005</c:v>
                </c:pt>
                <c:pt idx="91">
                  <c:v>0.52280000000000004</c:v>
                </c:pt>
                <c:pt idx="92">
                  <c:v>0.52159999999999995</c:v>
                </c:pt>
                <c:pt idx="93">
                  <c:v>0.51890000000000003</c:v>
                </c:pt>
                <c:pt idx="94">
                  <c:v>0.51859999999999995</c:v>
                </c:pt>
                <c:pt idx="95">
                  <c:v>0.51929999999999998</c:v>
                </c:pt>
                <c:pt idx="96">
                  <c:v>0.51980000000000004</c:v>
                </c:pt>
                <c:pt idx="97">
                  <c:v>0.52180000000000004</c:v>
                </c:pt>
                <c:pt idx="98">
                  <c:v>0.51659999999999995</c:v>
                </c:pt>
                <c:pt idx="99">
                  <c:v>0.5161</c:v>
                </c:pt>
                <c:pt idx="100">
                  <c:v>0.52259999999999995</c:v>
                </c:pt>
                <c:pt idx="101">
                  <c:v>0.50919999999999999</c:v>
                </c:pt>
                <c:pt idx="102">
                  <c:v>0.51259999999999994</c:v>
                </c:pt>
                <c:pt idx="103">
                  <c:v>0.51470000000000005</c:v>
                </c:pt>
                <c:pt idx="104">
                  <c:v>0.51100000000000001</c:v>
                </c:pt>
                <c:pt idx="105">
                  <c:v>0.51219999999999999</c:v>
                </c:pt>
                <c:pt idx="106">
                  <c:v>0.51129999999999998</c:v>
                </c:pt>
                <c:pt idx="107">
                  <c:v>0.51280000000000003</c:v>
                </c:pt>
                <c:pt idx="108">
                  <c:v>0.51490000000000002</c:v>
                </c:pt>
                <c:pt idx="109">
                  <c:v>0.5121</c:v>
                </c:pt>
                <c:pt idx="110">
                  <c:v>0.51060000000000005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9D-400E-8C96-83BB2603B0B4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Graph4_data_10!$F$13:$F$75</c:f>
              <c:numCache>
                <c:formatCode>#,##0</c:formatCode>
                <c:ptCount val="63"/>
                <c:pt idx="0">
                  <c:v>10886</c:v>
                </c:pt>
                <c:pt idx="1">
                  <c:v>11250</c:v>
                </c:pt>
                <c:pt idx="2">
                  <c:v>11614</c:v>
                </c:pt>
                <c:pt idx="3">
                  <c:v>11978</c:v>
                </c:pt>
                <c:pt idx="4">
                  <c:v>12342</c:v>
                </c:pt>
                <c:pt idx="5">
                  <c:v>12706</c:v>
                </c:pt>
                <c:pt idx="6">
                  <c:v>13070</c:v>
                </c:pt>
                <c:pt idx="7">
                  <c:v>13434</c:v>
                </c:pt>
                <c:pt idx="8">
                  <c:v>13798</c:v>
                </c:pt>
                <c:pt idx="9">
                  <c:v>14162</c:v>
                </c:pt>
                <c:pt idx="10">
                  <c:v>14526</c:v>
                </c:pt>
                <c:pt idx="11">
                  <c:v>14890</c:v>
                </c:pt>
                <c:pt idx="12">
                  <c:v>15254</c:v>
                </c:pt>
                <c:pt idx="13">
                  <c:v>15618</c:v>
                </c:pt>
                <c:pt idx="14">
                  <c:v>15984</c:v>
                </c:pt>
                <c:pt idx="15">
                  <c:v>16361</c:v>
                </c:pt>
                <c:pt idx="16">
                  <c:v>16734</c:v>
                </c:pt>
                <c:pt idx="17">
                  <c:v>17104</c:v>
                </c:pt>
                <c:pt idx="18">
                  <c:v>17479</c:v>
                </c:pt>
                <c:pt idx="19">
                  <c:v>17856</c:v>
                </c:pt>
                <c:pt idx="20">
                  <c:v>18241</c:v>
                </c:pt>
                <c:pt idx="21">
                  <c:v>18622</c:v>
                </c:pt>
                <c:pt idx="22">
                  <c:v>19012</c:v>
                </c:pt>
                <c:pt idx="23">
                  <c:v>19387</c:v>
                </c:pt>
                <c:pt idx="24">
                  <c:v>19762</c:v>
                </c:pt>
                <c:pt idx="25">
                  <c:v>20143</c:v>
                </c:pt>
                <c:pt idx="26">
                  <c:v>20518</c:v>
                </c:pt>
                <c:pt idx="27">
                  <c:v>20897</c:v>
                </c:pt>
                <c:pt idx="28">
                  <c:v>21264</c:v>
                </c:pt>
                <c:pt idx="29">
                  <c:v>21639</c:v>
                </c:pt>
                <c:pt idx="30">
                  <c:v>22032</c:v>
                </c:pt>
                <c:pt idx="31">
                  <c:v>22420</c:v>
                </c:pt>
                <c:pt idx="32">
                  <c:v>22793</c:v>
                </c:pt>
                <c:pt idx="33">
                  <c:v>23160</c:v>
                </c:pt>
                <c:pt idx="34">
                  <c:v>23523</c:v>
                </c:pt>
                <c:pt idx="35">
                  <c:v>23887</c:v>
                </c:pt>
                <c:pt idx="36">
                  <c:v>24256</c:v>
                </c:pt>
                <c:pt idx="37">
                  <c:v>24621</c:v>
                </c:pt>
                <c:pt idx="38">
                  <c:v>25001</c:v>
                </c:pt>
                <c:pt idx="39">
                  <c:v>25390</c:v>
                </c:pt>
                <c:pt idx="40">
                  <c:v>25758</c:v>
                </c:pt>
                <c:pt idx="41">
                  <c:v>26121</c:v>
                </c:pt>
                <c:pt idx="42">
                  <c:v>26487</c:v>
                </c:pt>
                <c:pt idx="43">
                  <c:v>26876</c:v>
                </c:pt>
                <c:pt idx="44">
                  <c:v>27266</c:v>
                </c:pt>
                <c:pt idx="45">
                  <c:v>27643</c:v>
                </c:pt>
                <c:pt idx="46">
                  <c:v>28035</c:v>
                </c:pt>
                <c:pt idx="47">
                  <c:v>28429</c:v>
                </c:pt>
                <c:pt idx="48">
                  <c:v>28823</c:v>
                </c:pt>
                <c:pt idx="49">
                  <c:v>29204</c:v>
                </c:pt>
                <c:pt idx="50">
                  <c:v>29605</c:v>
                </c:pt>
                <c:pt idx="51">
                  <c:v>29984</c:v>
                </c:pt>
                <c:pt idx="52">
                  <c:v>30380</c:v>
                </c:pt>
                <c:pt idx="53">
                  <c:v>30758</c:v>
                </c:pt>
                <c:pt idx="54">
                  <c:v>31156</c:v>
                </c:pt>
                <c:pt idx="55">
                  <c:v>31524</c:v>
                </c:pt>
                <c:pt idx="56">
                  <c:v>31889</c:v>
                </c:pt>
                <c:pt idx="57">
                  <c:v>32262</c:v>
                </c:pt>
                <c:pt idx="58">
                  <c:v>32643</c:v>
                </c:pt>
                <c:pt idx="59">
                  <c:v>33019</c:v>
                </c:pt>
                <c:pt idx="60">
                  <c:v>33401</c:v>
                </c:pt>
                <c:pt idx="61">
                  <c:v>33778</c:v>
                </c:pt>
                <c:pt idx="62">
                  <c:v>34147</c:v>
                </c:pt>
              </c:numCache>
            </c:numRef>
          </c:xVal>
          <c:yVal>
            <c:numRef>
              <c:f>Graph4_data_10!$G$13:$G$75</c:f>
              <c:numCache>
                <c:formatCode>#\,##0.0000</c:formatCode>
                <c:ptCount val="63"/>
                <c:pt idx="0">
                  <c:v>0.76910000000000001</c:v>
                </c:pt>
                <c:pt idx="1">
                  <c:v>0.73</c:v>
                </c:pt>
                <c:pt idx="2">
                  <c:v>0.71250000000000002</c:v>
                </c:pt>
                <c:pt idx="3">
                  <c:v>0.70150000000000001</c:v>
                </c:pt>
                <c:pt idx="4">
                  <c:v>0.69650000000000001</c:v>
                </c:pt>
                <c:pt idx="5">
                  <c:v>0.67789999999999995</c:v>
                </c:pt>
                <c:pt idx="6">
                  <c:v>0.67410000000000003</c:v>
                </c:pt>
                <c:pt idx="7">
                  <c:v>0.67490000000000006</c:v>
                </c:pt>
                <c:pt idx="8">
                  <c:v>0.6613</c:v>
                </c:pt>
                <c:pt idx="9">
                  <c:v>0.6573</c:v>
                </c:pt>
                <c:pt idx="10">
                  <c:v>0.65369999999999995</c:v>
                </c:pt>
                <c:pt idx="11">
                  <c:v>0.64580000000000004</c:v>
                </c:pt>
                <c:pt idx="12">
                  <c:v>0.64</c:v>
                </c:pt>
                <c:pt idx="13">
                  <c:v>0.64049999999999996</c:v>
                </c:pt>
                <c:pt idx="14">
                  <c:v>0.62760000000000005</c:v>
                </c:pt>
                <c:pt idx="15">
                  <c:v>0.62819999999999998</c:v>
                </c:pt>
                <c:pt idx="16">
                  <c:v>0.61909999999999998</c:v>
                </c:pt>
                <c:pt idx="17">
                  <c:v>0.61319999999999997</c:v>
                </c:pt>
                <c:pt idx="18">
                  <c:v>0.61470000000000002</c:v>
                </c:pt>
                <c:pt idx="19">
                  <c:v>0.60750000000000004</c:v>
                </c:pt>
                <c:pt idx="20">
                  <c:v>0.60250000000000004</c:v>
                </c:pt>
                <c:pt idx="21">
                  <c:v>0.60140000000000005</c:v>
                </c:pt>
                <c:pt idx="22">
                  <c:v>0.59960000000000002</c:v>
                </c:pt>
                <c:pt idx="23">
                  <c:v>0.59250000000000003</c:v>
                </c:pt>
                <c:pt idx="24">
                  <c:v>0.5948</c:v>
                </c:pt>
                <c:pt idx="25">
                  <c:v>0.58850000000000002</c:v>
                </c:pt>
                <c:pt idx="26">
                  <c:v>0.59050000000000002</c:v>
                </c:pt>
                <c:pt idx="27">
                  <c:v>0.58850000000000002</c:v>
                </c:pt>
                <c:pt idx="28">
                  <c:v>0.58360000000000001</c:v>
                </c:pt>
                <c:pt idx="29">
                  <c:v>0.57679999999999998</c:v>
                </c:pt>
                <c:pt idx="30">
                  <c:v>0.58260000000000001</c:v>
                </c:pt>
                <c:pt idx="31">
                  <c:v>0.58160000000000001</c:v>
                </c:pt>
                <c:pt idx="32">
                  <c:v>0.57640000000000002</c:v>
                </c:pt>
                <c:pt idx="33">
                  <c:v>0.57169999999999999</c:v>
                </c:pt>
                <c:pt idx="34">
                  <c:v>0.57140000000000002</c:v>
                </c:pt>
                <c:pt idx="35">
                  <c:v>0.56840000000000002</c:v>
                </c:pt>
                <c:pt idx="36">
                  <c:v>0.57240000000000002</c:v>
                </c:pt>
                <c:pt idx="37">
                  <c:v>0.56640000000000001</c:v>
                </c:pt>
                <c:pt idx="38">
                  <c:v>0.56440000000000001</c:v>
                </c:pt>
                <c:pt idx="39">
                  <c:v>0.56540000000000001</c:v>
                </c:pt>
                <c:pt idx="40">
                  <c:v>0.56220000000000003</c:v>
                </c:pt>
                <c:pt idx="41">
                  <c:v>0.55830000000000002</c:v>
                </c:pt>
                <c:pt idx="42">
                  <c:v>0.56110000000000004</c:v>
                </c:pt>
                <c:pt idx="43">
                  <c:v>0.55379999999999996</c:v>
                </c:pt>
                <c:pt idx="44">
                  <c:v>0.55559999999999998</c:v>
                </c:pt>
                <c:pt idx="45">
                  <c:v>0.55459999999999998</c:v>
                </c:pt>
                <c:pt idx="46">
                  <c:v>0.55549999999999999</c:v>
                </c:pt>
                <c:pt idx="47">
                  <c:v>0.55259999999999998</c:v>
                </c:pt>
                <c:pt idx="48">
                  <c:v>0.5504</c:v>
                </c:pt>
                <c:pt idx="49">
                  <c:v>0.5494</c:v>
                </c:pt>
                <c:pt idx="50">
                  <c:v>0.5514</c:v>
                </c:pt>
                <c:pt idx="51">
                  <c:v>0.5464</c:v>
                </c:pt>
                <c:pt idx="52">
                  <c:v>0.54800000000000004</c:v>
                </c:pt>
                <c:pt idx="53">
                  <c:v>0.54749999999999999</c:v>
                </c:pt>
                <c:pt idx="54">
                  <c:v>0.5423</c:v>
                </c:pt>
                <c:pt idx="55">
                  <c:v>0.54139999999999999</c:v>
                </c:pt>
                <c:pt idx="56">
                  <c:v>0.54039999999999999</c:v>
                </c:pt>
                <c:pt idx="57">
                  <c:v>0.53710000000000002</c:v>
                </c:pt>
                <c:pt idx="58">
                  <c:v>0.53549999999999998</c:v>
                </c:pt>
                <c:pt idx="59">
                  <c:v>0.53949999999999998</c:v>
                </c:pt>
                <c:pt idx="60">
                  <c:v>0.53879999999999995</c:v>
                </c:pt>
                <c:pt idx="61">
                  <c:v>0.53390000000000004</c:v>
                </c:pt>
                <c:pt idx="62">
                  <c:v>0.53439999999999999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9D-400E-8C96-83BB2603B0B4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Graph4_data_10!$I$13:$I$74</c:f>
              <c:numCache>
                <c:formatCode>#,##0</c:formatCode>
                <c:ptCount val="62"/>
                <c:pt idx="0">
                  <c:v>10854</c:v>
                </c:pt>
                <c:pt idx="1">
                  <c:v>11226</c:v>
                </c:pt>
                <c:pt idx="2">
                  <c:v>11594</c:v>
                </c:pt>
                <c:pt idx="3">
                  <c:v>11963</c:v>
                </c:pt>
                <c:pt idx="4">
                  <c:v>12330</c:v>
                </c:pt>
                <c:pt idx="5">
                  <c:v>12695</c:v>
                </c:pt>
                <c:pt idx="6">
                  <c:v>13063</c:v>
                </c:pt>
                <c:pt idx="7">
                  <c:v>13437</c:v>
                </c:pt>
                <c:pt idx="8">
                  <c:v>13815</c:v>
                </c:pt>
                <c:pt idx="9">
                  <c:v>14199</c:v>
                </c:pt>
                <c:pt idx="10">
                  <c:v>14582</c:v>
                </c:pt>
                <c:pt idx="11">
                  <c:v>14951</c:v>
                </c:pt>
                <c:pt idx="12">
                  <c:v>15320</c:v>
                </c:pt>
                <c:pt idx="13">
                  <c:v>15686</c:v>
                </c:pt>
                <c:pt idx="14">
                  <c:v>16051</c:v>
                </c:pt>
                <c:pt idx="15">
                  <c:v>16416</c:v>
                </c:pt>
                <c:pt idx="16">
                  <c:v>16781</c:v>
                </c:pt>
                <c:pt idx="17">
                  <c:v>17145</c:v>
                </c:pt>
                <c:pt idx="18">
                  <c:v>17517</c:v>
                </c:pt>
                <c:pt idx="19">
                  <c:v>17903</c:v>
                </c:pt>
                <c:pt idx="20">
                  <c:v>18281</c:v>
                </c:pt>
                <c:pt idx="21">
                  <c:v>18653</c:v>
                </c:pt>
                <c:pt idx="22">
                  <c:v>19030</c:v>
                </c:pt>
                <c:pt idx="23">
                  <c:v>19409</c:v>
                </c:pt>
                <c:pt idx="24">
                  <c:v>19790</c:v>
                </c:pt>
                <c:pt idx="25">
                  <c:v>20174</c:v>
                </c:pt>
                <c:pt idx="26">
                  <c:v>20555</c:v>
                </c:pt>
                <c:pt idx="27">
                  <c:v>20924</c:v>
                </c:pt>
                <c:pt idx="28">
                  <c:v>21300</c:v>
                </c:pt>
                <c:pt idx="29">
                  <c:v>21674</c:v>
                </c:pt>
                <c:pt idx="30">
                  <c:v>22050</c:v>
                </c:pt>
                <c:pt idx="31">
                  <c:v>22431</c:v>
                </c:pt>
                <c:pt idx="32">
                  <c:v>22805</c:v>
                </c:pt>
                <c:pt idx="33">
                  <c:v>23185</c:v>
                </c:pt>
                <c:pt idx="34">
                  <c:v>23570</c:v>
                </c:pt>
                <c:pt idx="35">
                  <c:v>23973</c:v>
                </c:pt>
                <c:pt idx="36">
                  <c:v>24342</c:v>
                </c:pt>
                <c:pt idx="37">
                  <c:v>24709</c:v>
                </c:pt>
                <c:pt idx="38">
                  <c:v>25073</c:v>
                </c:pt>
                <c:pt idx="39">
                  <c:v>25438</c:v>
                </c:pt>
                <c:pt idx="40">
                  <c:v>25803</c:v>
                </c:pt>
                <c:pt idx="41">
                  <c:v>26167</c:v>
                </c:pt>
                <c:pt idx="42">
                  <c:v>26532</c:v>
                </c:pt>
                <c:pt idx="43">
                  <c:v>26896</c:v>
                </c:pt>
                <c:pt idx="44">
                  <c:v>27261</c:v>
                </c:pt>
                <c:pt idx="45">
                  <c:v>27626</c:v>
                </c:pt>
                <c:pt idx="46">
                  <c:v>27990</c:v>
                </c:pt>
                <c:pt idx="47">
                  <c:v>28355</c:v>
                </c:pt>
                <c:pt idx="48">
                  <c:v>28720</c:v>
                </c:pt>
                <c:pt idx="49">
                  <c:v>29084</c:v>
                </c:pt>
                <c:pt idx="50">
                  <c:v>29449</c:v>
                </c:pt>
                <c:pt idx="51">
                  <c:v>29813</c:v>
                </c:pt>
                <c:pt idx="52">
                  <c:v>30178</c:v>
                </c:pt>
                <c:pt idx="53">
                  <c:v>30543</c:v>
                </c:pt>
                <c:pt idx="54">
                  <c:v>30908</c:v>
                </c:pt>
                <c:pt idx="55">
                  <c:v>31272</c:v>
                </c:pt>
                <c:pt idx="56">
                  <c:v>31637</c:v>
                </c:pt>
                <c:pt idx="57">
                  <c:v>32002</c:v>
                </c:pt>
                <c:pt idx="58">
                  <c:v>32366</c:v>
                </c:pt>
                <c:pt idx="59">
                  <c:v>32731</c:v>
                </c:pt>
                <c:pt idx="60">
                  <c:v>33117</c:v>
                </c:pt>
                <c:pt idx="61">
                  <c:v>33546</c:v>
                </c:pt>
              </c:numCache>
            </c:numRef>
          </c:xVal>
          <c:yVal>
            <c:numRef>
              <c:f>Graph4_data_10!$J$13:$J$74</c:f>
              <c:numCache>
                <c:formatCode>#\,##0.0000</c:formatCode>
                <c:ptCount val="62"/>
                <c:pt idx="0">
                  <c:v>0.76049999999999995</c:v>
                </c:pt>
                <c:pt idx="1">
                  <c:v>0.70579999999999998</c:v>
                </c:pt>
                <c:pt idx="2">
                  <c:v>0.68359999999999999</c:v>
                </c:pt>
                <c:pt idx="3">
                  <c:v>0.67049999999999998</c:v>
                </c:pt>
                <c:pt idx="4">
                  <c:v>0.65949999999999998</c:v>
                </c:pt>
                <c:pt idx="5">
                  <c:v>0.64349999999999996</c:v>
                </c:pt>
                <c:pt idx="6">
                  <c:v>0.63719999999999999</c:v>
                </c:pt>
                <c:pt idx="7">
                  <c:v>0.63570000000000004</c:v>
                </c:pt>
                <c:pt idx="8">
                  <c:v>0.62019999999999997</c:v>
                </c:pt>
                <c:pt idx="9">
                  <c:v>0.61529999999999996</c:v>
                </c:pt>
                <c:pt idx="10">
                  <c:v>0.61080000000000001</c:v>
                </c:pt>
                <c:pt idx="11">
                  <c:v>0.60240000000000005</c:v>
                </c:pt>
                <c:pt idx="12">
                  <c:v>0.59550000000000003</c:v>
                </c:pt>
                <c:pt idx="13">
                  <c:v>0.59699999999999998</c:v>
                </c:pt>
                <c:pt idx="14">
                  <c:v>0.58199999999999996</c:v>
                </c:pt>
                <c:pt idx="15">
                  <c:v>0.58109999999999995</c:v>
                </c:pt>
                <c:pt idx="16">
                  <c:v>0.56899999999999995</c:v>
                </c:pt>
                <c:pt idx="17">
                  <c:v>0.56330000000000002</c:v>
                </c:pt>
                <c:pt idx="18">
                  <c:v>0.56210000000000004</c:v>
                </c:pt>
                <c:pt idx="19">
                  <c:v>0.5534</c:v>
                </c:pt>
                <c:pt idx="20">
                  <c:v>0.54849999999999999</c:v>
                </c:pt>
                <c:pt idx="21">
                  <c:v>0.54649999999999999</c:v>
                </c:pt>
                <c:pt idx="22">
                  <c:v>0.54400000000000004</c:v>
                </c:pt>
                <c:pt idx="23">
                  <c:v>0.53700000000000003</c:v>
                </c:pt>
                <c:pt idx="24">
                  <c:v>0.53669999999999995</c:v>
                </c:pt>
                <c:pt idx="25">
                  <c:v>0.53069999999999995</c:v>
                </c:pt>
                <c:pt idx="26">
                  <c:v>0.53249999999999997</c:v>
                </c:pt>
                <c:pt idx="27">
                  <c:v>0.52839999999999998</c:v>
                </c:pt>
                <c:pt idx="28">
                  <c:v>0.52359999999999995</c:v>
                </c:pt>
                <c:pt idx="29">
                  <c:v>0.51619999999999999</c:v>
                </c:pt>
                <c:pt idx="30">
                  <c:v>0.52049999999999996</c:v>
                </c:pt>
                <c:pt idx="31">
                  <c:v>0.51890000000000003</c:v>
                </c:pt>
                <c:pt idx="32">
                  <c:v>0.51270000000000004</c:v>
                </c:pt>
                <c:pt idx="33">
                  <c:v>0.50880000000000003</c:v>
                </c:pt>
                <c:pt idx="34">
                  <c:v>0.50649999999999995</c:v>
                </c:pt>
                <c:pt idx="35">
                  <c:v>0.50470000000000004</c:v>
                </c:pt>
                <c:pt idx="36">
                  <c:v>0.50470000000000004</c:v>
                </c:pt>
                <c:pt idx="37">
                  <c:v>0.50019999999999998</c:v>
                </c:pt>
                <c:pt idx="38">
                  <c:v>0.49840000000000001</c:v>
                </c:pt>
                <c:pt idx="39">
                  <c:v>0.49640000000000001</c:v>
                </c:pt>
                <c:pt idx="40">
                  <c:v>0.49390000000000001</c:v>
                </c:pt>
                <c:pt idx="41">
                  <c:v>0.49099999999999999</c:v>
                </c:pt>
                <c:pt idx="42">
                  <c:v>0.49569999999999997</c:v>
                </c:pt>
                <c:pt idx="43">
                  <c:v>0.4869</c:v>
                </c:pt>
                <c:pt idx="44">
                  <c:v>0.48609999999999998</c:v>
                </c:pt>
                <c:pt idx="45">
                  <c:v>0.48480000000000001</c:v>
                </c:pt>
                <c:pt idx="46">
                  <c:v>0.48499999999999999</c:v>
                </c:pt>
                <c:pt idx="47">
                  <c:v>0.48159999999999997</c:v>
                </c:pt>
                <c:pt idx="48">
                  <c:v>0.47960000000000003</c:v>
                </c:pt>
                <c:pt idx="49">
                  <c:v>0.47820000000000001</c:v>
                </c:pt>
                <c:pt idx="50">
                  <c:v>0.47889999999999999</c:v>
                </c:pt>
                <c:pt idx="51">
                  <c:v>0.47649999999999998</c:v>
                </c:pt>
                <c:pt idx="52">
                  <c:v>0.47439999999999999</c:v>
                </c:pt>
                <c:pt idx="53">
                  <c:v>0.47299999999999998</c:v>
                </c:pt>
                <c:pt idx="54">
                  <c:v>0.46970000000000001</c:v>
                </c:pt>
                <c:pt idx="55">
                  <c:v>0.46850000000000003</c:v>
                </c:pt>
                <c:pt idx="56">
                  <c:v>0.46650000000000003</c:v>
                </c:pt>
                <c:pt idx="57">
                  <c:v>0.46550000000000002</c:v>
                </c:pt>
                <c:pt idx="58">
                  <c:v>0.4597</c:v>
                </c:pt>
                <c:pt idx="59">
                  <c:v>0.46689999999999998</c:v>
                </c:pt>
                <c:pt idx="60">
                  <c:v>0.46450000000000002</c:v>
                </c:pt>
                <c:pt idx="61">
                  <c:v>0.45889999999999997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9D-400E-8C96-83BB2603B0B4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Graph4_data_10!$L$13:$L$92</c:f>
              <c:numCache>
                <c:formatCode>#,##0</c:formatCode>
                <c:ptCount val="80"/>
                <c:pt idx="0">
                  <c:v>18640</c:v>
                </c:pt>
                <c:pt idx="1">
                  <c:v>19004</c:v>
                </c:pt>
                <c:pt idx="2">
                  <c:v>19374</c:v>
                </c:pt>
                <c:pt idx="3">
                  <c:v>19740</c:v>
                </c:pt>
                <c:pt idx="4">
                  <c:v>20104</c:v>
                </c:pt>
                <c:pt idx="5">
                  <c:v>20468</c:v>
                </c:pt>
                <c:pt idx="6">
                  <c:v>20844</c:v>
                </c:pt>
                <c:pt idx="7">
                  <c:v>21221</c:v>
                </c:pt>
                <c:pt idx="8">
                  <c:v>21598</c:v>
                </c:pt>
                <c:pt idx="9">
                  <c:v>21989</c:v>
                </c:pt>
                <c:pt idx="10">
                  <c:v>22371</c:v>
                </c:pt>
                <c:pt idx="11">
                  <c:v>22768</c:v>
                </c:pt>
                <c:pt idx="12">
                  <c:v>23157</c:v>
                </c:pt>
                <c:pt idx="13">
                  <c:v>23532</c:v>
                </c:pt>
                <c:pt idx="14">
                  <c:v>23910</c:v>
                </c:pt>
                <c:pt idx="15">
                  <c:v>24288</c:v>
                </c:pt>
                <c:pt idx="16">
                  <c:v>24665</c:v>
                </c:pt>
                <c:pt idx="17">
                  <c:v>25031</c:v>
                </c:pt>
                <c:pt idx="18">
                  <c:v>25421</c:v>
                </c:pt>
                <c:pt idx="19">
                  <c:v>25818</c:v>
                </c:pt>
                <c:pt idx="20">
                  <c:v>26199</c:v>
                </c:pt>
                <c:pt idx="21">
                  <c:v>26575</c:v>
                </c:pt>
                <c:pt idx="22">
                  <c:v>26951</c:v>
                </c:pt>
                <c:pt idx="23">
                  <c:v>27325</c:v>
                </c:pt>
                <c:pt idx="24">
                  <c:v>27707</c:v>
                </c:pt>
                <c:pt idx="25">
                  <c:v>28080</c:v>
                </c:pt>
                <c:pt idx="26">
                  <c:v>28451</c:v>
                </c:pt>
                <c:pt idx="27">
                  <c:v>28818</c:v>
                </c:pt>
                <c:pt idx="28">
                  <c:v>29183</c:v>
                </c:pt>
                <c:pt idx="29">
                  <c:v>29547</c:v>
                </c:pt>
                <c:pt idx="30">
                  <c:v>29911</c:v>
                </c:pt>
                <c:pt idx="31">
                  <c:v>30275</c:v>
                </c:pt>
                <c:pt idx="32">
                  <c:v>30639</c:v>
                </c:pt>
                <c:pt idx="33">
                  <c:v>31002</c:v>
                </c:pt>
                <c:pt idx="34">
                  <c:v>31380</c:v>
                </c:pt>
                <c:pt idx="35">
                  <c:v>31757</c:v>
                </c:pt>
                <c:pt idx="36">
                  <c:v>32125</c:v>
                </c:pt>
                <c:pt idx="37">
                  <c:v>32492</c:v>
                </c:pt>
                <c:pt idx="38">
                  <c:v>32860</c:v>
                </c:pt>
                <c:pt idx="39">
                  <c:v>33225</c:v>
                </c:pt>
                <c:pt idx="40">
                  <c:v>33589</c:v>
                </c:pt>
                <c:pt idx="41">
                  <c:v>33953</c:v>
                </c:pt>
                <c:pt idx="42">
                  <c:v>34317</c:v>
                </c:pt>
                <c:pt idx="43">
                  <c:v>34681</c:v>
                </c:pt>
                <c:pt idx="44">
                  <c:v>35045</c:v>
                </c:pt>
                <c:pt idx="45">
                  <c:v>35409</c:v>
                </c:pt>
                <c:pt idx="46">
                  <c:v>35773</c:v>
                </c:pt>
                <c:pt idx="47">
                  <c:v>36137</c:v>
                </c:pt>
                <c:pt idx="48">
                  <c:v>36500</c:v>
                </c:pt>
                <c:pt idx="49">
                  <c:v>36864</c:v>
                </c:pt>
                <c:pt idx="50">
                  <c:v>37228</c:v>
                </c:pt>
                <c:pt idx="51">
                  <c:v>37592</c:v>
                </c:pt>
                <c:pt idx="52">
                  <c:v>37956</c:v>
                </c:pt>
                <c:pt idx="53">
                  <c:v>38320</c:v>
                </c:pt>
                <c:pt idx="54">
                  <c:v>38684</c:v>
                </c:pt>
                <c:pt idx="55">
                  <c:v>39048</c:v>
                </c:pt>
                <c:pt idx="56">
                  <c:v>39412</c:v>
                </c:pt>
                <c:pt idx="57">
                  <c:v>39776</c:v>
                </c:pt>
                <c:pt idx="58">
                  <c:v>40140</c:v>
                </c:pt>
                <c:pt idx="59">
                  <c:v>40504</c:v>
                </c:pt>
                <c:pt idx="60">
                  <c:v>40868</c:v>
                </c:pt>
                <c:pt idx="61">
                  <c:v>41232</c:v>
                </c:pt>
                <c:pt idx="62">
                  <c:v>41596</c:v>
                </c:pt>
                <c:pt idx="63">
                  <c:v>41960</c:v>
                </c:pt>
                <c:pt idx="64">
                  <c:v>42324</c:v>
                </c:pt>
                <c:pt idx="65">
                  <c:v>42688</c:v>
                </c:pt>
                <c:pt idx="66">
                  <c:v>43052</c:v>
                </c:pt>
                <c:pt idx="67">
                  <c:v>43415</c:v>
                </c:pt>
                <c:pt idx="68">
                  <c:v>43779</c:v>
                </c:pt>
                <c:pt idx="69">
                  <c:v>44143</c:v>
                </c:pt>
                <c:pt idx="70">
                  <c:v>44507</c:v>
                </c:pt>
                <c:pt idx="71">
                  <c:v>44871</c:v>
                </c:pt>
                <c:pt idx="72">
                  <c:v>45235</c:v>
                </c:pt>
                <c:pt idx="73">
                  <c:v>45599</c:v>
                </c:pt>
                <c:pt idx="74">
                  <c:v>45963</c:v>
                </c:pt>
                <c:pt idx="75">
                  <c:v>46327</c:v>
                </c:pt>
                <c:pt idx="76">
                  <c:v>46691</c:v>
                </c:pt>
                <c:pt idx="77">
                  <c:v>47057</c:v>
                </c:pt>
                <c:pt idx="78">
                  <c:v>47436</c:v>
                </c:pt>
                <c:pt idx="79">
                  <c:v>47816</c:v>
                </c:pt>
              </c:numCache>
            </c:numRef>
          </c:xVal>
          <c:yVal>
            <c:numRef>
              <c:f>Graph4_data_10!$M$13:$M$92</c:f>
              <c:numCache>
                <c:formatCode>#\,##0.0000</c:formatCode>
                <c:ptCount val="80"/>
                <c:pt idx="0">
                  <c:v>0.77390000000000003</c:v>
                </c:pt>
                <c:pt idx="1">
                  <c:v>0.73399999999999999</c:v>
                </c:pt>
                <c:pt idx="2">
                  <c:v>0.71160000000000001</c:v>
                </c:pt>
                <c:pt idx="3">
                  <c:v>0.70369999999999999</c:v>
                </c:pt>
                <c:pt idx="4">
                  <c:v>0.68779999999999997</c:v>
                </c:pt>
                <c:pt idx="5">
                  <c:v>0.67559999999999998</c:v>
                </c:pt>
                <c:pt idx="6">
                  <c:v>0.66739999999999999</c:v>
                </c:pt>
                <c:pt idx="7">
                  <c:v>0.65980000000000005</c:v>
                </c:pt>
                <c:pt idx="8">
                  <c:v>0.65380000000000005</c:v>
                </c:pt>
                <c:pt idx="9">
                  <c:v>0.64029999999999998</c:v>
                </c:pt>
                <c:pt idx="10">
                  <c:v>0.64329999999999998</c:v>
                </c:pt>
                <c:pt idx="11">
                  <c:v>0.62919999999999998</c:v>
                </c:pt>
                <c:pt idx="12">
                  <c:v>0.62949999999999995</c:v>
                </c:pt>
                <c:pt idx="13">
                  <c:v>0.62819999999999998</c:v>
                </c:pt>
                <c:pt idx="14">
                  <c:v>0.6119</c:v>
                </c:pt>
                <c:pt idx="15">
                  <c:v>0.6139</c:v>
                </c:pt>
                <c:pt idx="16">
                  <c:v>0.60719999999999996</c:v>
                </c:pt>
                <c:pt idx="17">
                  <c:v>0.60489999999999999</c:v>
                </c:pt>
                <c:pt idx="18">
                  <c:v>0.60589999999999999</c:v>
                </c:pt>
                <c:pt idx="19">
                  <c:v>0.59989999999999999</c:v>
                </c:pt>
                <c:pt idx="20">
                  <c:v>0.59179999999999999</c:v>
                </c:pt>
                <c:pt idx="21">
                  <c:v>0.59240000000000004</c:v>
                </c:pt>
                <c:pt idx="22">
                  <c:v>0.59430000000000005</c:v>
                </c:pt>
                <c:pt idx="23">
                  <c:v>0.58220000000000005</c:v>
                </c:pt>
                <c:pt idx="24">
                  <c:v>0.5806</c:v>
                </c:pt>
                <c:pt idx="25">
                  <c:v>0.58589999999999998</c:v>
                </c:pt>
                <c:pt idx="26">
                  <c:v>0.58330000000000004</c:v>
                </c:pt>
                <c:pt idx="27">
                  <c:v>0.57509999999999994</c:v>
                </c:pt>
                <c:pt idx="28">
                  <c:v>0.57599999999999996</c:v>
                </c:pt>
                <c:pt idx="29">
                  <c:v>0.57520000000000004</c:v>
                </c:pt>
                <c:pt idx="30">
                  <c:v>0.56920000000000004</c:v>
                </c:pt>
                <c:pt idx="31">
                  <c:v>0.57189999999999996</c:v>
                </c:pt>
                <c:pt idx="32">
                  <c:v>0.56989999999999996</c:v>
                </c:pt>
                <c:pt idx="33">
                  <c:v>0.56189999999999996</c:v>
                </c:pt>
                <c:pt idx="34">
                  <c:v>0.56189999999999996</c:v>
                </c:pt>
                <c:pt idx="35">
                  <c:v>0.56389999999999996</c:v>
                </c:pt>
                <c:pt idx="36">
                  <c:v>0.55879999999999996</c:v>
                </c:pt>
                <c:pt idx="37">
                  <c:v>0.56140000000000001</c:v>
                </c:pt>
                <c:pt idx="38">
                  <c:v>0.56320000000000003</c:v>
                </c:pt>
                <c:pt idx="39">
                  <c:v>0.55249999999999999</c:v>
                </c:pt>
                <c:pt idx="40">
                  <c:v>0.54979999999999996</c:v>
                </c:pt>
                <c:pt idx="41">
                  <c:v>0.55059999999999998</c:v>
                </c:pt>
                <c:pt idx="42">
                  <c:v>0.5554</c:v>
                </c:pt>
                <c:pt idx="43">
                  <c:v>0.54659999999999997</c:v>
                </c:pt>
                <c:pt idx="44">
                  <c:v>0.54990000000000006</c:v>
                </c:pt>
                <c:pt idx="45">
                  <c:v>0.54820000000000002</c:v>
                </c:pt>
                <c:pt idx="46">
                  <c:v>0.54469999999999996</c:v>
                </c:pt>
                <c:pt idx="47">
                  <c:v>0.54749999999999999</c:v>
                </c:pt>
                <c:pt idx="48">
                  <c:v>0.54269999999999996</c:v>
                </c:pt>
                <c:pt idx="49">
                  <c:v>0.54290000000000005</c:v>
                </c:pt>
                <c:pt idx="50">
                  <c:v>0.54420000000000002</c:v>
                </c:pt>
                <c:pt idx="51">
                  <c:v>0.53700000000000003</c:v>
                </c:pt>
                <c:pt idx="52">
                  <c:v>0.53759999999999997</c:v>
                </c:pt>
                <c:pt idx="53">
                  <c:v>0.54179999999999995</c:v>
                </c:pt>
                <c:pt idx="54">
                  <c:v>0.53569999999999995</c:v>
                </c:pt>
                <c:pt idx="55">
                  <c:v>0.53390000000000004</c:v>
                </c:pt>
                <c:pt idx="56">
                  <c:v>0.53749999999999998</c:v>
                </c:pt>
                <c:pt idx="57">
                  <c:v>0.53480000000000005</c:v>
                </c:pt>
                <c:pt idx="58">
                  <c:v>0.53280000000000005</c:v>
                </c:pt>
                <c:pt idx="59">
                  <c:v>0.53300000000000003</c:v>
                </c:pt>
                <c:pt idx="60">
                  <c:v>0.52910000000000001</c:v>
                </c:pt>
                <c:pt idx="61">
                  <c:v>0.52949999999999997</c:v>
                </c:pt>
                <c:pt idx="62">
                  <c:v>0.52710000000000001</c:v>
                </c:pt>
                <c:pt idx="63">
                  <c:v>0.52780000000000005</c:v>
                </c:pt>
                <c:pt idx="64">
                  <c:v>0.5282</c:v>
                </c:pt>
                <c:pt idx="65">
                  <c:v>0.52390000000000003</c:v>
                </c:pt>
                <c:pt idx="66">
                  <c:v>0.52680000000000005</c:v>
                </c:pt>
                <c:pt idx="67">
                  <c:v>0.52390000000000003</c:v>
                </c:pt>
                <c:pt idx="68">
                  <c:v>0.52929999999999999</c:v>
                </c:pt>
                <c:pt idx="69">
                  <c:v>0.52290000000000003</c:v>
                </c:pt>
                <c:pt idx="70">
                  <c:v>0.52349999999999997</c:v>
                </c:pt>
                <c:pt idx="71">
                  <c:v>0.52129999999999999</c:v>
                </c:pt>
                <c:pt idx="72">
                  <c:v>0.52410000000000001</c:v>
                </c:pt>
                <c:pt idx="73">
                  <c:v>0.52029999999999998</c:v>
                </c:pt>
                <c:pt idx="74">
                  <c:v>0.51470000000000005</c:v>
                </c:pt>
                <c:pt idx="75">
                  <c:v>0.51959999999999995</c:v>
                </c:pt>
                <c:pt idx="76">
                  <c:v>0.51780000000000004</c:v>
                </c:pt>
                <c:pt idx="77">
                  <c:v>0.52459999999999996</c:v>
                </c:pt>
                <c:pt idx="78">
                  <c:v>0.5151</c:v>
                </c:pt>
                <c:pt idx="79">
                  <c:v>0.52039999999999997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9D-400E-8C96-83BB2603B0B4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Graph4_data_10!$O$13:$O$72</c:f>
              <c:numCache>
                <c:formatCode>#,##0</c:formatCode>
                <c:ptCount val="60"/>
                <c:pt idx="0">
                  <c:v>17752</c:v>
                </c:pt>
                <c:pt idx="1">
                  <c:v>18131</c:v>
                </c:pt>
                <c:pt idx="2">
                  <c:v>18510</c:v>
                </c:pt>
                <c:pt idx="3">
                  <c:v>18891</c:v>
                </c:pt>
                <c:pt idx="4">
                  <c:v>19269</c:v>
                </c:pt>
                <c:pt idx="5">
                  <c:v>19638</c:v>
                </c:pt>
                <c:pt idx="6">
                  <c:v>20020</c:v>
                </c:pt>
                <c:pt idx="7">
                  <c:v>20398</c:v>
                </c:pt>
                <c:pt idx="8">
                  <c:v>20774</c:v>
                </c:pt>
                <c:pt idx="9">
                  <c:v>21142</c:v>
                </c:pt>
                <c:pt idx="10">
                  <c:v>21507</c:v>
                </c:pt>
                <c:pt idx="11">
                  <c:v>21872</c:v>
                </c:pt>
                <c:pt idx="12">
                  <c:v>22237</c:v>
                </c:pt>
                <c:pt idx="13">
                  <c:v>22602</c:v>
                </c:pt>
                <c:pt idx="14">
                  <c:v>22967</c:v>
                </c:pt>
                <c:pt idx="15">
                  <c:v>23332</c:v>
                </c:pt>
                <c:pt idx="16">
                  <c:v>23697</c:v>
                </c:pt>
                <c:pt idx="17">
                  <c:v>24062</c:v>
                </c:pt>
                <c:pt idx="18">
                  <c:v>24427</c:v>
                </c:pt>
                <c:pt idx="19">
                  <c:v>24791</c:v>
                </c:pt>
                <c:pt idx="20">
                  <c:v>25156</c:v>
                </c:pt>
                <c:pt idx="21">
                  <c:v>25521</c:v>
                </c:pt>
                <c:pt idx="22">
                  <c:v>25886</c:v>
                </c:pt>
                <c:pt idx="23">
                  <c:v>26251</c:v>
                </c:pt>
                <c:pt idx="24">
                  <c:v>26616</c:v>
                </c:pt>
                <c:pt idx="25">
                  <c:v>26981</c:v>
                </c:pt>
                <c:pt idx="26">
                  <c:v>27345</c:v>
                </c:pt>
                <c:pt idx="27">
                  <c:v>27710</c:v>
                </c:pt>
                <c:pt idx="28">
                  <c:v>28075</c:v>
                </c:pt>
                <c:pt idx="29">
                  <c:v>28440</c:v>
                </c:pt>
                <c:pt idx="30">
                  <c:v>28805</c:v>
                </c:pt>
                <c:pt idx="31">
                  <c:v>29170</c:v>
                </c:pt>
                <c:pt idx="32">
                  <c:v>29535</c:v>
                </c:pt>
                <c:pt idx="33">
                  <c:v>29900</c:v>
                </c:pt>
                <c:pt idx="34">
                  <c:v>30264</c:v>
                </c:pt>
                <c:pt idx="35">
                  <c:v>30629</c:v>
                </c:pt>
                <c:pt idx="36">
                  <c:v>30994</c:v>
                </c:pt>
                <c:pt idx="37">
                  <c:v>31359</c:v>
                </c:pt>
                <c:pt idx="38">
                  <c:v>31724</c:v>
                </c:pt>
                <c:pt idx="39">
                  <c:v>32088</c:v>
                </c:pt>
                <c:pt idx="40">
                  <c:v>32453</c:v>
                </c:pt>
                <c:pt idx="41">
                  <c:v>32818</c:v>
                </c:pt>
                <c:pt idx="42">
                  <c:v>33183</c:v>
                </c:pt>
                <c:pt idx="43">
                  <c:v>33548</c:v>
                </c:pt>
                <c:pt idx="44">
                  <c:v>33913</c:v>
                </c:pt>
                <c:pt idx="45">
                  <c:v>34277</c:v>
                </c:pt>
                <c:pt idx="46">
                  <c:v>34642</c:v>
                </c:pt>
                <c:pt idx="47">
                  <c:v>35007</c:v>
                </c:pt>
                <c:pt idx="48">
                  <c:v>35372</c:v>
                </c:pt>
                <c:pt idx="49">
                  <c:v>35737</c:v>
                </c:pt>
                <c:pt idx="50">
                  <c:v>36101</c:v>
                </c:pt>
                <c:pt idx="51">
                  <c:v>36466</c:v>
                </c:pt>
                <c:pt idx="52">
                  <c:v>36831</c:v>
                </c:pt>
                <c:pt idx="53">
                  <c:v>37196</c:v>
                </c:pt>
                <c:pt idx="54">
                  <c:v>37561</c:v>
                </c:pt>
                <c:pt idx="55">
                  <c:v>37926</c:v>
                </c:pt>
                <c:pt idx="56">
                  <c:v>38291</c:v>
                </c:pt>
                <c:pt idx="57">
                  <c:v>38675</c:v>
                </c:pt>
                <c:pt idx="58">
                  <c:v>39055</c:v>
                </c:pt>
                <c:pt idx="59">
                  <c:v>39435</c:v>
                </c:pt>
              </c:numCache>
            </c:numRef>
          </c:xVal>
          <c:yVal>
            <c:numRef>
              <c:f>Graph4_data_10!$P$13:$P$72</c:f>
              <c:numCache>
                <c:formatCode>#\,##0.0000</c:formatCode>
                <c:ptCount val="60"/>
                <c:pt idx="0">
                  <c:v>0.74970000000000003</c:v>
                </c:pt>
                <c:pt idx="1">
                  <c:v>0.69359999999999999</c:v>
                </c:pt>
                <c:pt idx="2">
                  <c:v>0.67459999999999998</c:v>
                </c:pt>
                <c:pt idx="3">
                  <c:v>0.65490000000000004</c:v>
                </c:pt>
                <c:pt idx="4">
                  <c:v>0.64300000000000002</c:v>
                </c:pt>
                <c:pt idx="5">
                  <c:v>0.63790000000000002</c:v>
                </c:pt>
                <c:pt idx="6">
                  <c:v>0.62780000000000002</c:v>
                </c:pt>
                <c:pt idx="7">
                  <c:v>0.61619999999999997</c:v>
                </c:pt>
                <c:pt idx="8">
                  <c:v>0.61399999999999999</c:v>
                </c:pt>
                <c:pt idx="9">
                  <c:v>0.59870000000000001</c:v>
                </c:pt>
                <c:pt idx="10">
                  <c:v>0.59660000000000002</c:v>
                </c:pt>
                <c:pt idx="11">
                  <c:v>0.58589999999999998</c:v>
                </c:pt>
                <c:pt idx="12">
                  <c:v>0.57830000000000004</c:v>
                </c:pt>
                <c:pt idx="13">
                  <c:v>0.57440000000000002</c:v>
                </c:pt>
                <c:pt idx="14">
                  <c:v>0.56589999999999996</c:v>
                </c:pt>
                <c:pt idx="15">
                  <c:v>0.5595</c:v>
                </c:pt>
                <c:pt idx="16">
                  <c:v>0.55689999999999995</c:v>
                </c:pt>
                <c:pt idx="17">
                  <c:v>0.5524</c:v>
                </c:pt>
                <c:pt idx="18">
                  <c:v>0.54390000000000005</c:v>
                </c:pt>
                <c:pt idx="19">
                  <c:v>0.5444</c:v>
                </c:pt>
                <c:pt idx="20">
                  <c:v>0.5363</c:v>
                </c:pt>
                <c:pt idx="21">
                  <c:v>0.5393</c:v>
                </c:pt>
                <c:pt idx="22">
                  <c:v>0.53510000000000002</c:v>
                </c:pt>
                <c:pt idx="23">
                  <c:v>0.5302</c:v>
                </c:pt>
                <c:pt idx="24">
                  <c:v>0.52159999999999995</c:v>
                </c:pt>
                <c:pt idx="25">
                  <c:v>0.52659999999999996</c:v>
                </c:pt>
                <c:pt idx="26">
                  <c:v>0.52470000000000006</c:v>
                </c:pt>
                <c:pt idx="27">
                  <c:v>0.51939999999999997</c:v>
                </c:pt>
                <c:pt idx="28">
                  <c:v>0.51670000000000005</c:v>
                </c:pt>
                <c:pt idx="29">
                  <c:v>0.51390000000000002</c:v>
                </c:pt>
                <c:pt idx="30">
                  <c:v>0.51070000000000004</c:v>
                </c:pt>
                <c:pt idx="31">
                  <c:v>0.51049999999999995</c:v>
                </c:pt>
                <c:pt idx="32">
                  <c:v>0.50560000000000005</c:v>
                </c:pt>
                <c:pt idx="33">
                  <c:v>0.50139999999999996</c:v>
                </c:pt>
                <c:pt idx="34">
                  <c:v>0.50290000000000001</c:v>
                </c:pt>
                <c:pt idx="35">
                  <c:v>0.49759999999999999</c:v>
                </c:pt>
                <c:pt idx="36">
                  <c:v>0.49430000000000002</c:v>
                </c:pt>
                <c:pt idx="37">
                  <c:v>0.50170000000000003</c:v>
                </c:pt>
                <c:pt idx="38">
                  <c:v>0.48970000000000002</c:v>
                </c:pt>
                <c:pt idx="39">
                  <c:v>0.48780000000000001</c:v>
                </c:pt>
                <c:pt idx="40">
                  <c:v>0.49149999999999999</c:v>
                </c:pt>
                <c:pt idx="41">
                  <c:v>0.48770000000000002</c:v>
                </c:pt>
                <c:pt idx="42">
                  <c:v>0.48570000000000002</c:v>
                </c:pt>
                <c:pt idx="43">
                  <c:v>0.48330000000000001</c:v>
                </c:pt>
                <c:pt idx="44">
                  <c:v>0.48099999999999998</c:v>
                </c:pt>
                <c:pt idx="45">
                  <c:v>0.48549999999999999</c:v>
                </c:pt>
                <c:pt idx="46">
                  <c:v>0.47770000000000001</c:v>
                </c:pt>
                <c:pt idx="47">
                  <c:v>0.47949999999999998</c:v>
                </c:pt>
                <c:pt idx="48">
                  <c:v>0.4763</c:v>
                </c:pt>
                <c:pt idx="49">
                  <c:v>0.47389999999999999</c:v>
                </c:pt>
                <c:pt idx="50">
                  <c:v>0.47149999999999997</c:v>
                </c:pt>
                <c:pt idx="51">
                  <c:v>0.46989999999999998</c:v>
                </c:pt>
                <c:pt idx="52">
                  <c:v>0.46949999999999997</c:v>
                </c:pt>
                <c:pt idx="53">
                  <c:v>0.46400000000000002</c:v>
                </c:pt>
                <c:pt idx="54">
                  <c:v>0.4698</c:v>
                </c:pt>
                <c:pt idx="55">
                  <c:v>0.46899999999999997</c:v>
                </c:pt>
                <c:pt idx="56">
                  <c:v>0.4637</c:v>
                </c:pt>
                <c:pt idx="57">
                  <c:v>0.46189999999999998</c:v>
                </c:pt>
                <c:pt idx="58">
                  <c:v>0.4647</c:v>
                </c:pt>
                <c:pt idx="59">
                  <c:v>0.46410000000000001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9D-400E-8C96-83BB2603B0B4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Graph4_data_10!$R$13:$R$67</c:f>
              <c:numCache>
                <c:formatCode>#,##0</c:formatCode>
                <c:ptCount val="55"/>
                <c:pt idx="0">
                  <c:v>43931</c:v>
                </c:pt>
                <c:pt idx="1">
                  <c:v>44312</c:v>
                </c:pt>
                <c:pt idx="2">
                  <c:v>44693</c:v>
                </c:pt>
                <c:pt idx="3">
                  <c:v>45070</c:v>
                </c:pt>
                <c:pt idx="4">
                  <c:v>45441</c:v>
                </c:pt>
                <c:pt idx="5">
                  <c:v>45813</c:v>
                </c:pt>
                <c:pt idx="6">
                  <c:v>46181</c:v>
                </c:pt>
                <c:pt idx="7">
                  <c:v>46545</c:v>
                </c:pt>
                <c:pt idx="8">
                  <c:v>46909</c:v>
                </c:pt>
                <c:pt idx="9">
                  <c:v>47273</c:v>
                </c:pt>
                <c:pt idx="10">
                  <c:v>47637</c:v>
                </c:pt>
                <c:pt idx="11">
                  <c:v>48001</c:v>
                </c:pt>
                <c:pt idx="12">
                  <c:v>48365</c:v>
                </c:pt>
                <c:pt idx="13">
                  <c:v>48729</c:v>
                </c:pt>
                <c:pt idx="14">
                  <c:v>49093</c:v>
                </c:pt>
                <c:pt idx="15">
                  <c:v>49457</c:v>
                </c:pt>
                <c:pt idx="16">
                  <c:v>49821</c:v>
                </c:pt>
                <c:pt idx="17">
                  <c:v>50185</c:v>
                </c:pt>
                <c:pt idx="18">
                  <c:v>50548</c:v>
                </c:pt>
                <c:pt idx="19">
                  <c:v>50912</c:v>
                </c:pt>
                <c:pt idx="20">
                  <c:v>51276</c:v>
                </c:pt>
                <c:pt idx="21">
                  <c:v>51640</c:v>
                </c:pt>
                <c:pt idx="22">
                  <c:v>52004</c:v>
                </c:pt>
                <c:pt idx="23">
                  <c:v>52368</c:v>
                </c:pt>
                <c:pt idx="24">
                  <c:v>52732</c:v>
                </c:pt>
                <c:pt idx="25">
                  <c:v>53096</c:v>
                </c:pt>
                <c:pt idx="26">
                  <c:v>53460</c:v>
                </c:pt>
                <c:pt idx="27">
                  <c:v>53824</c:v>
                </c:pt>
                <c:pt idx="28">
                  <c:v>54188</c:v>
                </c:pt>
                <c:pt idx="29">
                  <c:v>54552</c:v>
                </c:pt>
                <c:pt idx="30">
                  <c:v>54916</c:v>
                </c:pt>
                <c:pt idx="31">
                  <c:v>55280</c:v>
                </c:pt>
                <c:pt idx="32">
                  <c:v>55643</c:v>
                </c:pt>
                <c:pt idx="33">
                  <c:v>56007</c:v>
                </c:pt>
                <c:pt idx="34">
                  <c:v>56371</c:v>
                </c:pt>
                <c:pt idx="35">
                  <c:v>56739</c:v>
                </c:pt>
                <c:pt idx="36">
                  <c:v>57113</c:v>
                </c:pt>
                <c:pt idx="37">
                  <c:v>57491</c:v>
                </c:pt>
                <c:pt idx="38">
                  <c:v>57869</c:v>
                </c:pt>
                <c:pt idx="39">
                  <c:v>58240</c:v>
                </c:pt>
                <c:pt idx="40">
                  <c:v>58613</c:v>
                </c:pt>
                <c:pt idx="41">
                  <c:v>58980</c:v>
                </c:pt>
                <c:pt idx="42">
                  <c:v>59344</c:v>
                </c:pt>
                <c:pt idx="43">
                  <c:v>59708</c:v>
                </c:pt>
                <c:pt idx="44">
                  <c:v>60072</c:v>
                </c:pt>
                <c:pt idx="45">
                  <c:v>60436</c:v>
                </c:pt>
                <c:pt idx="46">
                  <c:v>60815</c:v>
                </c:pt>
                <c:pt idx="47">
                  <c:v>61201</c:v>
                </c:pt>
                <c:pt idx="48">
                  <c:v>61589</c:v>
                </c:pt>
                <c:pt idx="49">
                  <c:v>61971</c:v>
                </c:pt>
                <c:pt idx="50">
                  <c:v>62349</c:v>
                </c:pt>
                <c:pt idx="51">
                  <c:v>62737</c:v>
                </c:pt>
                <c:pt idx="52">
                  <c:v>63121</c:v>
                </c:pt>
                <c:pt idx="53">
                  <c:v>63494</c:v>
                </c:pt>
                <c:pt idx="54">
                  <c:v>63879</c:v>
                </c:pt>
              </c:numCache>
            </c:numRef>
          </c:xVal>
          <c:yVal>
            <c:numRef>
              <c:f>Graph4_data_10!$S$13:$S$67</c:f>
              <c:numCache>
                <c:formatCode>#\,##0.0000</c:formatCode>
                <c:ptCount val="55"/>
                <c:pt idx="0">
                  <c:v>0.66059999999999997</c:v>
                </c:pt>
                <c:pt idx="1">
                  <c:v>0.63939999999999997</c:v>
                </c:pt>
                <c:pt idx="2">
                  <c:v>0.63160000000000005</c:v>
                </c:pt>
                <c:pt idx="3">
                  <c:v>0.62519999999999998</c:v>
                </c:pt>
                <c:pt idx="4">
                  <c:v>0.61860000000000004</c:v>
                </c:pt>
                <c:pt idx="5">
                  <c:v>0.61580000000000001</c:v>
                </c:pt>
                <c:pt idx="6">
                  <c:v>0.61160000000000003</c:v>
                </c:pt>
                <c:pt idx="7">
                  <c:v>0.61040000000000005</c:v>
                </c:pt>
                <c:pt idx="8">
                  <c:v>0.6018</c:v>
                </c:pt>
                <c:pt idx="9">
                  <c:v>0.59570000000000001</c:v>
                </c:pt>
                <c:pt idx="10">
                  <c:v>0.60099999999999998</c:v>
                </c:pt>
                <c:pt idx="11">
                  <c:v>0.59599999999999997</c:v>
                </c:pt>
                <c:pt idx="12">
                  <c:v>0.59430000000000005</c:v>
                </c:pt>
                <c:pt idx="13">
                  <c:v>0.59060000000000001</c:v>
                </c:pt>
                <c:pt idx="14">
                  <c:v>0.58850000000000002</c:v>
                </c:pt>
                <c:pt idx="15">
                  <c:v>0.58940000000000003</c:v>
                </c:pt>
                <c:pt idx="16">
                  <c:v>0.58579999999999999</c:v>
                </c:pt>
                <c:pt idx="17">
                  <c:v>0.58389999999999997</c:v>
                </c:pt>
                <c:pt idx="18">
                  <c:v>0.57909999999999995</c:v>
                </c:pt>
                <c:pt idx="19">
                  <c:v>0.57640000000000002</c:v>
                </c:pt>
                <c:pt idx="20">
                  <c:v>0.57709999999999995</c:v>
                </c:pt>
                <c:pt idx="21">
                  <c:v>0.57199999999999995</c:v>
                </c:pt>
                <c:pt idx="22">
                  <c:v>0.5766</c:v>
                </c:pt>
                <c:pt idx="23">
                  <c:v>0.56359999999999999</c:v>
                </c:pt>
                <c:pt idx="24">
                  <c:v>0.57130000000000003</c:v>
                </c:pt>
                <c:pt idx="25">
                  <c:v>0.56259999999999999</c:v>
                </c:pt>
                <c:pt idx="26">
                  <c:v>0.56940000000000002</c:v>
                </c:pt>
                <c:pt idx="27">
                  <c:v>0.56499999999999995</c:v>
                </c:pt>
                <c:pt idx="28">
                  <c:v>0.5645</c:v>
                </c:pt>
                <c:pt idx="29">
                  <c:v>0.56410000000000005</c:v>
                </c:pt>
                <c:pt idx="30">
                  <c:v>0.56130000000000002</c:v>
                </c:pt>
                <c:pt idx="31">
                  <c:v>0.55730000000000002</c:v>
                </c:pt>
                <c:pt idx="32">
                  <c:v>0.56030000000000002</c:v>
                </c:pt>
                <c:pt idx="33">
                  <c:v>0.55000000000000004</c:v>
                </c:pt>
                <c:pt idx="34">
                  <c:v>0.55510000000000004</c:v>
                </c:pt>
                <c:pt idx="35">
                  <c:v>0.55169999999999997</c:v>
                </c:pt>
                <c:pt idx="36">
                  <c:v>0.5575</c:v>
                </c:pt>
                <c:pt idx="37">
                  <c:v>0.55169999999999997</c:v>
                </c:pt>
                <c:pt idx="38">
                  <c:v>0.54900000000000004</c:v>
                </c:pt>
                <c:pt idx="39">
                  <c:v>0.54749999999999999</c:v>
                </c:pt>
                <c:pt idx="40">
                  <c:v>0.54510000000000003</c:v>
                </c:pt>
                <c:pt idx="41">
                  <c:v>0.54830000000000001</c:v>
                </c:pt>
                <c:pt idx="42">
                  <c:v>0.54920000000000002</c:v>
                </c:pt>
                <c:pt idx="43">
                  <c:v>0.54769999999999996</c:v>
                </c:pt>
                <c:pt idx="44">
                  <c:v>0.53810000000000002</c:v>
                </c:pt>
                <c:pt idx="45">
                  <c:v>0.54549999999999998</c:v>
                </c:pt>
                <c:pt idx="46">
                  <c:v>0.53939999999999999</c:v>
                </c:pt>
                <c:pt idx="47">
                  <c:v>0.5393</c:v>
                </c:pt>
                <c:pt idx="48">
                  <c:v>0.54020000000000001</c:v>
                </c:pt>
                <c:pt idx="49">
                  <c:v>0.53639999999999999</c:v>
                </c:pt>
                <c:pt idx="50">
                  <c:v>0.54139999999999999</c:v>
                </c:pt>
                <c:pt idx="51">
                  <c:v>0.53480000000000005</c:v>
                </c:pt>
                <c:pt idx="52">
                  <c:v>0.5343</c:v>
                </c:pt>
                <c:pt idx="53">
                  <c:v>0.53720000000000001</c:v>
                </c:pt>
                <c:pt idx="54">
                  <c:v>0.53469999999999995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9D-400E-8C96-83BB2603B0B4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Graph4_data_10!$U$13:$U$91</c:f>
              <c:numCache>
                <c:formatCode>#,##0</c:formatCode>
                <c:ptCount val="79"/>
                <c:pt idx="0">
                  <c:v>36483</c:v>
                </c:pt>
                <c:pt idx="1">
                  <c:v>36848</c:v>
                </c:pt>
                <c:pt idx="2">
                  <c:v>37213</c:v>
                </c:pt>
                <c:pt idx="3">
                  <c:v>37577</c:v>
                </c:pt>
                <c:pt idx="4">
                  <c:v>37943</c:v>
                </c:pt>
                <c:pt idx="5">
                  <c:v>38318</c:v>
                </c:pt>
                <c:pt idx="6">
                  <c:v>38697</c:v>
                </c:pt>
                <c:pt idx="7">
                  <c:v>39078</c:v>
                </c:pt>
                <c:pt idx="8">
                  <c:v>39457</c:v>
                </c:pt>
                <c:pt idx="9">
                  <c:v>39851</c:v>
                </c:pt>
                <c:pt idx="10">
                  <c:v>40245</c:v>
                </c:pt>
                <c:pt idx="11">
                  <c:v>40615</c:v>
                </c:pt>
                <c:pt idx="12">
                  <c:v>40981</c:v>
                </c:pt>
                <c:pt idx="13">
                  <c:v>41350</c:v>
                </c:pt>
                <c:pt idx="14">
                  <c:v>41718</c:v>
                </c:pt>
                <c:pt idx="15">
                  <c:v>42091</c:v>
                </c:pt>
                <c:pt idx="16">
                  <c:v>42459</c:v>
                </c:pt>
                <c:pt idx="17">
                  <c:v>42824</c:v>
                </c:pt>
                <c:pt idx="18">
                  <c:v>43189</c:v>
                </c:pt>
                <c:pt idx="19">
                  <c:v>43554</c:v>
                </c:pt>
                <c:pt idx="20">
                  <c:v>43918</c:v>
                </c:pt>
                <c:pt idx="21">
                  <c:v>44283</c:v>
                </c:pt>
                <c:pt idx="22">
                  <c:v>44648</c:v>
                </c:pt>
                <c:pt idx="23">
                  <c:v>45013</c:v>
                </c:pt>
                <c:pt idx="24">
                  <c:v>45378</c:v>
                </c:pt>
                <c:pt idx="25">
                  <c:v>45742</c:v>
                </c:pt>
                <c:pt idx="26">
                  <c:v>46113</c:v>
                </c:pt>
                <c:pt idx="27">
                  <c:v>46493</c:v>
                </c:pt>
                <c:pt idx="28">
                  <c:v>46866</c:v>
                </c:pt>
                <c:pt idx="29">
                  <c:v>47246</c:v>
                </c:pt>
                <c:pt idx="30">
                  <c:v>47627</c:v>
                </c:pt>
                <c:pt idx="31">
                  <c:v>48001</c:v>
                </c:pt>
                <c:pt idx="32">
                  <c:v>48382</c:v>
                </c:pt>
                <c:pt idx="33">
                  <c:v>48789</c:v>
                </c:pt>
                <c:pt idx="34">
                  <c:v>49160</c:v>
                </c:pt>
                <c:pt idx="35">
                  <c:v>49527</c:v>
                </c:pt>
                <c:pt idx="36">
                  <c:v>49892</c:v>
                </c:pt>
                <c:pt idx="37">
                  <c:v>50269</c:v>
                </c:pt>
                <c:pt idx="38">
                  <c:v>50664</c:v>
                </c:pt>
                <c:pt idx="39">
                  <c:v>51039</c:v>
                </c:pt>
                <c:pt idx="40">
                  <c:v>51406</c:v>
                </c:pt>
                <c:pt idx="41">
                  <c:v>51771</c:v>
                </c:pt>
                <c:pt idx="42">
                  <c:v>52136</c:v>
                </c:pt>
                <c:pt idx="43">
                  <c:v>52501</c:v>
                </c:pt>
                <c:pt idx="44">
                  <c:v>52865</c:v>
                </c:pt>
                <c:pt idx="45">
                  <c:v>53230</c:v>
                </c:pt>
                <c:pt idx="46">
                  <c:v>53595</c:v>
                </c:pt>
                <c:pt idx="47">
                  <c:v>53960</c:v>
                </c:pt>
                <c:pt idx="48">
                  <c:v>54324</c:v>
                </c:pt>
                <c:pt idx="49">
                  <c:v>54689</c:v>
                </c:pt>
                <c:pt idx="50">
                  <c:v>55054</c:v>
                </c:pt>
                <c:pt idx="51">
                  <c:v>55418</c:v>
                </c:pt>
                <c:pt idx="52">
                  <c:v>55783</c:v>
                </c:pt>
                <c:pt idx="53">
                  <c:v>56148</c:v>
                </c:pt>
                <c:pt idx="54">
                  <c:v>56513</c:v>
                </c:pt>
                <c:pt idx="55">
                  <c:v>56877</c:v>
                </c:pt>
                <c:pt idx="56">
                  <c:v>57242</c:v>
                </c:pt>
                <c:pt idx="57">
                  <c:v>57607</c:v>
                </c:pt>
                <c:pt idx="58">
                  <c:v>57972</c:v>
                </c:pt>
                <c:pt idx="59">
                  <c:v>58336</c:v>
                </c:pt>
                <c:pt idx="60">
                  <c:v>58701</c:v>
                </c:pt>
                <c:pt idx="61">
                  <c:v>59066</c:v>
                </c:pt>
                <c:pt idx="62">
                  <c:v>59431</c:v>
                </c:pt>
                <c:pt idx="63">
                  <c:v>59795</c:v>
                </c:pt>
                <c:pt idx="64">
                  <c:v>60160</c:v>
                </c:pt>
                <c:pt idx="65">
                  <c:v>60525</c:v>
                </c:pt>
                <c:pt idx="66">
                  <c:v>60890</c:v>
                </c:pt>
                <c:pt idx="67">
                  <c:v>61254</c:v>
                </c:pt>
                <c:pt idx="68">
                  <c:v>61619</c:v>
                </c:pt>
                <c:pt idx="69">
                  <c:v>61984</c:v>
                </c:pt>
                <c:pt idx="70">
                  <c:v>62349</c:v>
                </c:pt>
                <c:pt idx="71">
                  <c:v>62713</c:v>
                </c:pt>
                <c:pt idx="72">
                  <c:v>63078</c:v>
                </c:pt>
                <c:pt idx="73">
                  <c:v>63443</c:v>
                </c:pt>
                <c:pt idx="74">
                  <c:v>63807</c:v>
                </c:pt>
                <c:pt idx="75">
                  <c:v>64172</c:v>
                </c:pt>
                <c:pt idx="76">
                  <c:v>64537</c:v>
                </c:pt>
                <c:pt idx="77">
                  <c:v>64902</c:v>
                </c:pt>
                <c:pt idx="78">
                  <c:v>65266</c:v>
                </c:pt>
              </c:numCache>
            </c:numRef>
          </c:xVal>
          <c:yVal>
            <c:numRef>
              <c:f>Graph4_data_10!$V$13:$V$91</c:f>
              <c:numCache>
                <c:formatCode>#\,##0.0000</c:formatCode>
                <c:ptCount val="79"/>
                <c:pt idx="0">
                  <c:v>0.63460000000000005</c:v>
                </c:pt>
                <c:pt idx="1">
                  <c:v>0.59230000000000005</c:v>
                </c:pt>
                <c:pt idx="2">
                  <c:v>0.57720000000000005</c:v>
                </c:pt>
                <c:pt idx="3">
                  <c:v>0.56769999999999998</c:v>
                </c:pt>
                <c:pt idx="4">
                  <c:v>0.55659999999999998</c:v>
                </c:pt>
                <c:pt idx="5">
                  <c:v>0.55220000000000002</c:v>
                </c:pt>
                <c:pt idx="6">
                  <c:v>0.54430000000000001</c:v>
                </c:pt>
                <c:pt idx="7">
                  <c:v>0.54220000000000002</c:v>
                </c:pt>
                <c:pt idx="8">
                  <c:v>0.53400000000000003</c:v>
                </c:pt>
                <c:pt idx="9">
                  <c:v>0.5272</c:v>
                </c:pt>
                <c:pt idx="10">
                  <c:v>0.53010000000000002</c:v>
                </c:pt>
                <c:pt idx="11">
                  <c:v>0.52370000000000005</c:v>
                </c:pt>
                <c:pt idx="12">
                  <c:v>0.52229999999999999</c:v>
                </c:pt>
                <c:pt idx="13">
                  <c:v>0.51690000000000003</c:v>
                </c:pt>
                <c:pt idx="14">
                  <c:v>0.51519999999999999</c:v>
                </c:pt>
                <c:pt idx="15">
                  <c:v>0.51119999999999999</c:v>
                </c:pt>
                <c:pt idx="16">
                  <c:v>0.5111</c:v>
                </c:pt>
                <c:pt idx="17">
                  <c:v>0.50780000000000003</c:v>
                </c:pt>
                <c:pt idx="18">
                  <c:v>0.50219999999999998</c:v>
                </c:pt>
                <c:pt idx="19">
                  <c:v>0.49840000000000001</c:v>
                </c:pt>
                <c:pt idx="20">
                  <c:v>0.49959999999999999</c:v>
                </c:pt>
                <c:pt idx="21">
                  <c:v>0.49259999999999998</c:v>
                </c:pt>
                <c:pt idx="22">
                  <c:v>0.49609999999999999</c:v>
                </c:pt>
                <c:pt idx="23">
                  <c:v>0.48509999999999998</c:v>
                </c:pt>
                <c:pt idx="24">
                  <c:v>0.48930000000000001</c:v>
                </c:pt>
                <c:pt idx="25">
                  <c:v>0.48520000000000002</c:v>
                </c:pt>
                <c:pt idx="26">
                  <c:v>0.48680000000000001</c:v>
                </c:pt>
                <c:pt idx="27">
                  <c:v>0.48220000000000002</c:v>
                </c:pt>
                <c:pt idx="28">
                  <c:v>0.48130000000000001</c:v>
                </c:pt>
                <c:pt idx="29">
                  <c:v>0.48099999999999998</c:v>
                </c:pt>
                <c:pt idx="30">
                  <c:v>0.47760000000000002</c:v>
                </c:pt>
                <c:pt idx="31">
                  <c:v>0.47399999999999998</c:v>
                </c:pt>
                <c:pt idx="32">
                  <c:v>0.47499999999999998</c:v>
                </c:pt>
                <c:pt idx="33">
                  <c:v>0.46810000000000002</c:v>
                </c:pt>
                <c:pt idx="34">
                  <c:v>0.47099999999999997</c:v>
                </c:pt>
                <c:pt idx="35">
                  <c:v>0.46810000000000002</c:v>
                </c:pt>
                <c:pt idx="36">
                  <c:v>0.47170000000000001</c:v>
                </c:pt>
                <c:pt idx="37">
                  <c:v>0.46539999999999998</c:v>
                </c:pt>
                <c:pt idx="38">
                  <c:v>0.46300000000000002</c:v>
                </c:pt>
                <c:pt idx="39">
                  <c:v>0.4627</c:v>
                </c:pt>
                <c:pt idx="40">
                  <c:v>0.45860000000000001</c:v>
                </c:pt>
                <c:pt idx="41">
                  <c:v>0.46110000000000001</c:v>
                </c:pt>
                <c:pt idx="42">
                  <c:v>0.46139999999999998</c:v>
                </c:pt>
                <c:pt idx="43">
                  <c:v>0.46160000000000001</c:v>
                </c:pt>
                <c:pt idx="44">
                  <c:v>0.45040000000000002</c:v>
                </c:pt>
                <c:pt idx="45">
                  <c:v>0.4556</c:v>
                </c:pt>
                <c:pt idx="46">
                  <c:v>0.4501</c:v>
                </c:pt>
                <c:pt idx="47">
                  <c:v>0.44940000000000002</c:v>
                </c:pt>
                <c:pt idx="48">
                  <c:v>0.45040000000000002</c:v>
                </c:pt>
                <c:pt idx="49">
                  <c:v>0.4486</c:v>
                </c:pt>
                <c:pt idx="50">
                  <c:v>0.45100000000000001</c:v>
                </c:pt>
                <c:pt idx="51">
                  <c:v>0.44469999999999998</c:v>
                </c:pt>
                <c:pt idx="52">
                  <c:v>0.44819999999999999</c:v>
                </c:pt>
                <c:pt idx="53">
                  <c:v>0.44829999999999998</c:v>
                </c:pt>
                <c:pt idx="54">
                  <c:v>0.44340000000000002</c:v>
                </c:pt>
                <c:pt idx="55">
                  <c:v>0.4425</c:v>
                </c:pt>
                <c:pt idx="56">
                  <c:v>0.44500000000000001</c:v>
                </c:pt>
                <c:pt idx="57">
                  <c:v>0.44450000000000001</c:v>
                </c:pt>
                <c:pt idx="58">
                  <c:v>0.44330000000000003</c:v>
                </c:pt>
                <c:pt idx="59">
                  <c:v>0.43990000000000001</c:v>
                </c:pt>
                <c:pt idx="60">
                  <c:v>0.44159999999999999</c:v>
                </c:pt>
                <c:pt idx="61">
                  <c:v>0.43830000000000002</c:v>
                </c:pt>
                <c:pt idx="62">
                  <c:v>0.4365</c:v>
                </c:pt>
                <c:pt idx="63">
                  <c:v>0.43409999999999999</c:v>
                </c:pt>
                <c:pt idx="64">
                  <c:v>0.43109999999999998</c:v>
                </c:pt>
                <c:pt idx="65">
                  <c:v>0.43319999999999997</c:v>
                </c:pt>
                <c:pt idx="66">
                  <c:v>0.4304</c:v>
                </c:pt>
                <c:pt idx="67">
                  <c:v>0.43430000000000002</c:v>
                </c:pt>
                <c:pt idx="68">
                  <c:v>0.43169999999999997</c:v>
                </c:pt>
                <c:pt idx="69">
                  <c:v>0.4365</c:v>
                </c:pt>
                <c:pt idx="70">
                  <c:v>0.42970000000000003</c:v>
                </c:pt>
                <c:pt idx="71">
                  <c:v>0.4299</c:v>
                </c:pt>
                <c:pt idx="72">
                  <c:v>0.4274</c:v>
                </c:pt>
                <c:pt idx="73">
                  <c:v>0.43269999999999997</c:v>
                </c:pt>
                <c:pt idx="74">
                  <c:v>0.42659999999999998</c:v>
                </c:pt>
                <c:pt idx="75">
                  <c:v>0.42249999999999999</c:v>
                </c:pt>
                <c:pt idx="76">
                  <c:v>0.42359999999999998</c:v>
                </c:pt>
                <c:pt idx="77">
                  <c:v>0.42670000000000002</c:v>
                </c:pt>
                <c:pt idx="78">
                  <c:v>0.42530000000000001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9D-400E-8C96-83BB2603B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4</a:t>
            </a:r>
            <a:r>
              <a:rPr lang="en-US" baseline="0"/>
              <a:t> val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Graph4_data_10!$C$12:$C$127</c:f>
              <c:numCache>
                <c:formatCode>#,##0</c:formatCode>
                <c:ptCount val="116"/>
                <c:pt idx="0">
                  <c:v>5</c:v>
                </c:pt>
                <c:pt idx="1">
                  <c:v>403</c:v>
                </c:pt>
                <c:pt idx="2">
                  <c:v>799</c:v>
                </c:pt>
                <c:pt idx="3">
                  <c:v>1192</c:v>
                </c:pt>
                <c:pt idx="4">
                  <c:v>1570</c:v>
                </c:pt>
                <c:pt idx="5">
                  <c:v>1938</c:v>
                </c:pt>
                <c:pt idx="6">
                  <c:v>2303</c:v>
                </c:pt>
                <c:pt idx="7">
                  <c:v>2668</c:v>
                </c:pt>
                <c:pt idx="8">
                  <c:v>3033</c:v>
                </c:pt>
                <c:pt idx="9">
                  <c:v>3397</c:v>
                </c:pt>
                <c:pt idx="10">
                  <c:v>3762</c:v>
                </c:pt>
                <c:pt idx="11">
                  <c:v>4138</c:v>
                </c:pt>
                <c:pt idx="12">
                  <c:v>4510</c:v>
                </c:pt>
                <c:pt idx="13">
                  <c:v>4887</c:v>
                </c:pt>
                <c:pt idx="14">
                  <c:v>5258</c:v>
                </c:pt>
                <c:pt idx="15">
                  <c:v>5642</c:v>
                </c:pt>
                <c:pt idx="16">
                  <c:v>6010</c:v>
                </c:pt>
                <c:pt idx="17">
                  <c:v>6385</c:v>
                </c:pt>
                <c:pt idx="18">
                  <c:v>6767</c:v>
                </c:pt>
                <c:pt idx="19">
                  <c:v>7151</c:v>
                </c:pt>
                <c:pt idx="20">
                  <c:v>7547</c:v>
                </c:pt>
                <c:pt idx="21">
                  <c:v>7936</c:v>
                </c:pt>
                <c:pt idx="22">
                  <c:v>8340</c:v>
                </c:pt>
                <c:pt idx="23">
                  <c:v>8742</c:v>
                </c:pt>
                <c:pt idx="24">
                  <c:v>9139</c:v>
                </c:pt>
                <c:pt idx="25">
                  <c:v>9523</c:v>
                </c:pt>
                <c:pt idx="26">
                  <c:v>9897</c:v>
                </c:pt>
                <c:pt idx="27">
                  <c:v>10278</c:v>
                </c:pt>
                <c:pt idx="28">
                  <c:v>10658</c:v>
                </c:pt>
                <c:pt idx="29">
                  <c:v>11025</c:v>
                </c:pt>
                <c:pt idx="30">
                  <c:v>11390</c:v>
                </c:pt>
                <c:pt idx="31">
                  <c:v>11766</c:v>
                </c:pt>
                <c:pt idx="32">
                  <c:v>12133</c:v>
                </c:pt>
                <c:pt idx="33">
                  <c:v>12498</c:v>
                </c:pt>
                <c:pt idx="34">
                  <c:v>12863</c:v>
                </c:pt>
                <c:pt idx="35">
                  <c:v>13227</c:v>
                </c:pt>
                <c:pt idx="36">
                  <c:v>13592</c:v>
                </c:pt>
                <c:pt idx="37">
                  <c:v>13957</c:v>
                </c:pt>
                <c:pt idx="38">
                  <c:v>14321</c:v>
                </c:pt>
                <c:pt idx="39">
                  <c:v>14686</c:v>
                </c:pt>
                <c:pt idx="40">
                  <c:v>15050</c:v>
                </c:pt>
                <c:pt idx="41">
                  <c:v>15415</c:v>
                </c:pt>
                <c:pt idx="42">
                  <c:v>15780</c:v>
                </c:pt>
                <c:pt idx="43">
                  <c:v>16144</c:v>
                </c:pt>
                <c:pt idx="44">
                  <c:v>16509</c:v>
                </c:pt>
                <c:pt idx="45">
                  <c:v>16873</c:v>
                </c:pt>
                <c:pt idx="46">
                  <c:v>17238</c:v>
                </c:pt>
                <c:pt idx="47">
                  <c:v>17603</c:v>
                </c:pt>
                <c:pt idx="48">
                  <c:v>17967</c:v>
                </c:pt>
                <c:pt idx="49">
                  <c:v>18332</c:v>
                </c:pt>
                <c:pt idx="50">
                  <c:v>18696</c:v>
                </c:pt>
                <c:pt idx="51">
                  <c:v>19061</c:v>
                </c:pt>
                <c:pt idx="52">
                  <c:v>19425</c:v>
                </c:pt>
                <c:pt idx="53">
                  <c:v>19790</c:v>
                </c:pt>
                <c:pt idx="54">
                  <c:v>20155</c:v>
                </c:pt>
                <c:pt idx="55">
                  <c:v>20519</c:v>
                </c:pt>
                <c:pt idx="56">
                  <c:v>20884</c:v>
                </c:pt>
                <c:pt idx="57">
                  <c:v>21248</c:v>
                </c:pt>
                <c:pt idx="58">
                  <c:v>21613</c:v>
                </c:pt>
                <c:pt idx="59">
                  <c:v>21978</c:v>
                </c:pt>
                <c:pt idx="60">
                  <c:v>22350</c:v>
                </c:pt>
                <c:pt idx="61">
                  <c:v>22726</c:v>
                </c:pt>
                <c:pt idx="62">
                  <c:v>23105</c:v>
                </c:pt>
                <c:pt idx="63">
                  <c:v>23476</c:v>
                </c:pt>
                <c:pt idx="64">
                  <c:v>23843</c:v>
                </c:pt>
                <c:pt idx="65">
                  <c:v>24208</c:v>
                </c:pt>
                <c:pt idx="66">
                  <c:v>24572</c:v>
                </c:pt>
                <c:pt idx="67">
                  <c:v>24946</c:v>
                </c:pt>
                <c:pt idx="68">
                  <c:v>25332</c:v>
                </c:pt>
                <c:pt idx="69">
                  <c:v>25710</c:v>
                </c:pt>
                <c:pt idx="70">
                  <c:v>26083</c:v>
                </c:pt>
                <c:pt idx="71">
                  <c:v>26451</c:v>
                </c:pt>
                <c:pt idx="72">
                  <c:v>26816</c:v>
                </c:pt>
                <c:pt idx="73">
                  <c:v>27180</c:v>
                </c:pt>
                <c:pt idx="74">
                  <c:v>27545</c:v>
                </c:pt>
                <c:pt idx="75">
                  <c:v>27909</c:v>
                </c:pt>
                <c:pt idx="76">
                  <c:v>28274</c:v>
                </c:pt>
                <c:pt idx="77">
                  <c:v>28639</c:v>
                </c:pt>
                <c:pt idx="78">
                  <c:v>29003</c:v>
                </c:pt>
                <c:pt idx="79">
                  <c:v>29368</c:v>
                </c:pt>
                <c:pt idx="80">
                  <c:v>29735</c:v>
                </c:pt>
                <c:pt idx="81">
                  <c:v>30112</c:v>
                </c:pt>
                <c:pt idx="82">
                  <c:v>30494</c:v>
                </c:pt>
                <c:pt idx="83">
                  <c:v>30877</c:v>
                </c:pt>
                <c:pt idx="84">
                  <c:v>31248</c:v>
                </c:pt>
                <c:pt idx="85">
                  <c:v>31645</c:v>
                </c:pt>
                <c:pt idx="86">
                  <c:v>32029</c:v>
                </c:pt>
                <c:pt idx="87">
                  <c:v>32429</c:v>
                </c:pt>
                <c:pt idx="88">
                  <c:v>32825</c:v>
                </c:pt>
                <c:pt idx="89">
                  <c:v>33218</c:v>
                </c:pt>
                <c:pt idx="90">
                  <c:v>33606</c:v>
                </c:pt>
                <c:pt idx="91">
                  <c:v>33997</c:v>
                </c:pt>
                <c:pt idx="92">
                  <c:v>34388</c:v>
                </c:pt>
                <c:pt idx="93">
                  <c:v>34782</c:v>
                </c:pt>
                <c:pt idx="94">
                  <c:v>35171</c:v>
                </c:pt>
                <c:pt idx="95">
                  <c:v>35560</c:v>
                </c:pt>
                <c:pt idx="96">
                  <c:v>35949</c:v>
                </c:pt>
                <c:pt idx="97">
                  <c:v>36346</c:v>
                </c:pt>
                <c:pt idx="98">
                  <c:v>36748</c:v>
                </c:pt>
                <c:pt idx="99">
                  <c:v>37132</c:v>
                </c:pt>
                <c:pt idx="100">
                  <c:v>37500</c:v>
                </c:pt>
                <c:pt idx="101">
                  <c:v>37865</c:v>
                </c:pt>
                <c:pt idx="102">
                  <c:v>38229</c:v>
                </c:pt>
                <c:pt idx="103">
                  <c:v>38594</c:v>
                </c:pt>
                <c:pt idx="104">
                  <c:v>38958</c:v>
                </c:pt>
                <c:pt idx="105">
                  <c:v>39323</c:v>
                </c:pt>
                <c:pt idx="106">
                  <c:v>39687</c:v>
                </c:pt>
                <c:pt idx="107">
                  <c:v>40052</c:v>
                </c:pt>
                <c:pt idx="108">
                  <c:v>40416</c:v>
                </c:pt>
                <c:pt idx="109">
                  <c:v>40781</c:v>
                </c:pt>
                <c:pt idx="110">
                  <c:v>41145</c:v>
                </c:pt>
                <c:pt idx="111">
                  <c:v>41510</c:v>
                </c:pt>
                <c:pt idx="112">
                  <c:v>41874</c:v>
                </c:pt>
                <c:pt idx="113">
                  <c:v>42239</c:v>
                </c:pt>
                <c:pt idx="114">
                  <c:v>42603</c:v>
                </c:pt>
                <c:pt idx="115">
                  <c:v>42973</c:v>
                </c:pt>
              </c:numCache>
            </c:numRef>
          </c:xVal>
          <c:yVal>
            <c:numRef>
              <c:f>Graph4_data_10!$E$12:$E$127</c:f>
              <c:numCache>
                <c:formatCode>#\,##0.0000</c:formatCode>
                <c:ptCount val="116"/>
                <c:pt idx="0">
                  <c:v>4.7584999999999997</c:v>
                </c:pt>
                <c:pt idx="1">
                  <c:v>2.6949000000000001</c:v>
                </c:pt>
                <c:pt idx="2">
                  <c:v>1.9496</c:v>
                </c:pt>
                <c:pt idx="3">
                  <c:v>1.4426000000000001</c:v>
                </c:pt>
                <c:pt idx="4">
                  <c:v>1.3024</c:v>
                </c:pt>
                <c:pt idx="5">
                  <c:v>1.2450000000000001</c:v>
                </c:pt>
                <c:pt idx="6">
                  <c:v>1.2082999999999999</c:v>
                </c:pt>
                <c:pt idx="7">
                  <c:v>1.2134</c:v>
                </c:pt>
                <c:pt idx="8">
                  <c:v>1.1709000000000001</c:v>
                </c:pt>
                <c:pt idx="9">
                  <c:v>1.1534</c:v>
                </c:pt>
                <c:pt idx="10">
                  <c:v>1.1355</c:v>
                </c:pt>
                <c:pt idx="11">
                  <c:v>1.1478999999999999</c:v>
                </c:pt>
                <c:pt idx="12">
                  <c:v>1.1224000000000001</c:v>
                </c:pt>
                <c:pt idx="13">
                  <c:v>1.1347</c:v>
                </c:pt>
                <c:pt idx="14">
                  <c:v>1.1155999999999999</c:v>
                </c:pt>
                <c:pt idx="15">
                  <c:v>1.119</c:v>
                </c:pt>
                <c:pt idx="16">
                  <c:v>1.1194999999999999</c:v>
                </c:pt>
                <c:pt idx="17">
                  <c:v>1.1108</c:v>
                </c:pt>
                <c:pt idx="18">
                  <c:v>1.1301000000000001</c:v>
                </c:pt>
                <c:pt idx="19">
                  <c:v>1.0988</c:v>
                </c:pt>
                <c:pt idx="20">
                  <c:v>1.0989</c:v>
                </c:pt>
                <c:pt idx="21">
                  <c:v>1.103</c:v>
                </c:pt>
                <c:pt idx="22">
                  <c:v>1.1025</c:v>
                </c:pt>
                <c:pt idx="23">
                  <c:v>1.1154999999999999</c:v>
                </c:pt>
                <c:pt idx="24">
                  <c:v>1.0960000000000001</c:v>
                </c:pt>
                <c:pt idx="25">
                  <c:v>1.1017999999999999</c:v>
                </c:pt>
                <c:pt idx="26">
                  <c:v>1.1124000000000001</c:v>
                </c:pt>
                <c:pt idx="27">
                  <c:v>1.0919000000000001</c:v>
                </c:pt>
                <c:pt idx="28">
                  <c:v>1.1039000000000001</c:v>
                </c:pt>
                <c:pt idx="29">
                  <c:v>1.1055999999999999</c:v>
                </c:pt>
                <c:pt idx="30">
                  <c:v>1.117</c:v>
                </c:pt>
                <c:pt idx="31">
                  <c:v>1.0984</c:v>
                </c:pt>
                <c:pt idx="32">
                  <c:v>1.1034999999999999</c:v>
                </c:pt>
                <c:pt idx="33">
                  <c:v>1.1121000000000001</c:v>
                </c:pt>
                <c:pt idx="34">
                  <c:v>1.1034999999999999</c:v>
                </c:pt>
                <c:pt idx="35">
                  <c:v>1.0929</c:v>
                </c:pt>
                <c:pt idx="36">
                  <c:v>1.1074999999999999</c:v>
                </c:pt>
                <c:pt idx="37">
                  <c:v>1.1072</c:v>
                </c:pt>
                <c:pt idx="38">
                  <c:v>1.0876999999999999</c:v>
                </c:pt>
                <c:pt idx="39">
                  <c:v>1.1064000000000001</c:v>
                </c:pt>
                <c:pt idx="40">
                  <c:v>1.1152</c:v>
                </c:pt>
                <c:pt idx="41">
                  <c:v>1.1166</c:v>
                </c:pt>
                <c:pt idx="42">
                  <c:v>1.1198999999999999</c:v>
                </c:pt>
                <c:pt idx="43">
                  <c:v>1.1224000000000001</c:v>
                </c:pt>
                <c:pt idx="44">
                  <c:v>1.1243000000000001</c:v>
                </c:pt>
                <c:pt idx="45">
                  <c:v>1.1084000000000001</c:v>
                </c:pt>
                <c:pt idx="46">
                  <c:v>1.1148</c:v>
                </c:pt>
                <c:pt idx="47">
                  <c:v>1.1061000000000001</c:v>
                </c:pt>
                <c:pt idx="48">
                  <c:v>1.1148</c:v>
                </c:pt>
                <c:pt idx="49">
                  <c:v>1.1086</c:v>
                </c:pt>
                <c:pt idx="50">
                  <c:v>1.1117999999999999</c:v>
                </c:pt>
                <c:pt idx="51">
                  <c:v>1.1203000000000001</c:v>
                </c:pt>
                <c:pt idx="52">
                  <c:v>1.1032</c:v>
                </c:pt>
                <c:pt idx="53">
                  <c:v>1.1282000000000001</c:v>
                </c:pt>
                <c:pt idx="54">
                  <c:v>1.1005</c:v>
                </c:pt>
                <c:pt idx="55">
                  <c:v>1.1198999999999999</c:v>
                </c:pt>
                <c:pt idx="56">
                  <c:v>1.137</c:v>
                </c:pt>
                <c:pt idx="57">
                  <c:v>1.1188</c:v>
                </c:pt>
                <c:pt idx="58">
                  <c:v>1.1255999999999999</c:v>
                </c:pt>
                <c:pt idx="59">
                  <c:v>1.1211</c:v>
                </c:pt>
                <c:pt idx="60">
                  <c:v>1.1283000000000001</c:v>
                </c:pt>
                <c:pt idx="61">
                  <c:v>1.1218999999999999</c:v>
                </c:pt>
                <c:pt idx="62">
                  <c:v>1.1278999999999999</c:v>
                </c:pt>
                <c:pt idx="63">
                  <c:v>1.1123000000000001</c:v>
                </c:pt>
                <c:pt idx="64">
                  <c:v>1.1272</c:v>
                </c:pt>
                <c:pt idx="65">
                  <c:v>1.1164000000000001</c:v>
                </c:pt>
                <c:pt idx="66">
                  <c:v>1.1237999999999999</c:v>
                </c:pt>
                <c:pt idx="67">
                  <c:v>1.1352</c:v>
                </c:pt>
                <c:pt idx="68">
                  <c:v>1.1326000000000001</c:v>
                </c:pt>
                <c:pt idx="69">
                  <c:v>1.1404000000000001</c:v>
                </c:pt>
                <c:pt idx="70">
                  <c:v>1.1556999999999999</c:v>
                </c:pt>
                <c:pt idx="71">
                  <c:v>1.1285000000000001</c:v>
                </c:pt>
                <c:pt idx="72">
                  <c:v>1.1498999999999999</c:v>
                </c:pt>
                <c:pt idx="73">
                  <c:v>1.1324000000000001</c:v>
                </c:pt>
                <c:pt idx="74">
                  <c:v>1.1539999999999999</c:v>
                </c:pt>
                <c:pt idx="75">
                  <c:v>1.1476</c:v>
                </c:pt>
                <c:pt idx="76">
                  <c:v>1.1438999999999999</c:v>
                </c:pt>
                <c:pt idx="77">
                  <c:v>1.1443000000000001</c:v>
                </c:pt>
                <c:pt idx="78">
                  <c:v>1.1424000000000001</c:v>
                </c:pt>
                <c:pt idx="79">
                  <c:v>1.1457999999999999</c:v>
                </c:pt>
                <c:pt idx="80">
                  <c:v>1.1516</c:v>
                </c:pt>
                <c:pt idx="81">
                  <c:v>1.1523000000000001</c:v>
                </c:pt>
                <c:pt idx="82">
                  <c:v>1.1307</c:v>
                </c:pt>
                <c:pt idx="83">
                  <c:v>1.1308</c:v>
                </c:pt>
                <c:pt idx="84">
                  <c:v>1.1444000000000001</c:v>
                </c:pt>
                <c:pt idx="85">
                  <c:v>1.1661999999999999</c:v>
                </c:pt>
                <c:pt idx="86">
                  <c:v>1.1536</c:v>
                </c:pt>
                <c:pt idx="87">
                  <c:v>1.1568000000000001</c:v>
                </c:pt>
                <c:pt idx="88">
                  <c:v>1.1506000000000001</c:v>
                </c:pt>
                <c:pt idx="89">
                  <c:v>1.1344000000000001</c:v>
                </c:pt>
                <c:pt idx="90">
                  <c:v>1.1467000000000001</c:v>
                </c:pt>
                <c:pt idx="91">
                  <c:v>1.1626000000000001</c:v>
                </c:pt>
                <c:pt idx="92">
                  <c:v>1.1556999999999999</c:v>
                </c:pt>
                <c:pt idx="93">
                  <c:v>1.1636</c:v>
                </c:pt>
                <c:pt idx="94">
                  <c:v>1.1498999999999999</c:v>
                </c:pt>
                <c:pt idx="95">
                  <c:v>1.1575</c:v>
                </c:pt>
                <c:pt idx="96">
                  <c:v>1.1648000000000001</c:v>
                </c:pt>
                <c:pt idx="97">
                  <c:v>1.1646000000000001</c:v>
                </c:pt>
                <c:pt idx="98">
                  <c:v>1.1563000000000001</c:v>
                </c:pt>
                <c:pt idx="99">
                  <c:v>1.1563000000000001</c:v>
                </c:pt>
                <c:pt idx="100">
                  <c:v>1.1532</c:v>
                </c:pt>
                <c:pt idx="101">
                  <c:v>1.1520999999999999</c:v>
                </c:pt>
                <c:pt idx="102">
                  <c:v>1.1811</c:v>
                </c:pt>
                <c:pt idx="103">
                  <c:v>1.171</c:v>
                </c:pt>
                <c:pt idx="104">
                  <c:v>1.175</c:v>
                </c:pt>
                <c:pt idx="105">
                  <c:v>1.1341000000000001</c:v>
                </c:pt>
                <c:pt idx="106">
                  <c:v>1.1561999999999999</c:v>
                </c:pt>
                <c:pt idx="107">
                  <c:v>1.163</c:v>
                </c:pt>
                <c:pt idx="108">
                  <c:v>1.1709000000000001</c:v>
                </c:pt>
                <c:pt idx="109">
                  <c:v>1.1623000000000001</c:v>
                </c:pt>
                <c:pt idx="110">
                  <c:v>1.1666000000000001</c:v>
                </c:pt>
                <c:pt idx="111">
                  <c:v>1.1604000000000001</c:v>
                </c:pt>
                <c:pt idx="112">
                  <c:v>1.1785000000000001</c:v>
                </c:pt>
                <c:pt idx="113">
                  <c:v>1.1605000000000001</c:v>
                </c:pt>
                <c:pt idx="114">
                  <c:v>1.1556999999999999</c:v>
                </c:pt>
                <c:pt idx="115">
                  <c:v>1.1773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3D-482C-B310-270DF2C7EA0A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Graph4_data_10!$F$12:$F$75</c:f>
              <c:numCache>
                <c:formatCode>#,##0</c:formatCode>
                <c:ptCount val="64"/>
                <c:pt idx="0">
                  <c:v>10522</c:v>
                </c:pt>
                <c:pt idx="1">
                  <c:v>10886</c:v>
                </c:pt>
                <c:pt idx="2">
                  <c:v>11250</c:v>
                </c:pt>
                <c:pt idx="3">
                  <c:v>11614</c:v>
                </c:pt>
                <c:pt idx="4">
                  <c:v>11978</c:v>
                </c:pt>
                <c:pt idx="5">
                  <c:v>12342</c:v>
                </c:pt>
                <c:pt idx="6">
                  <c:v>12706</c:v>
                </c:pt>
                <c:pt idx="7">
                  <c:v>13070</c:v>
                </c:pt>
                <c:pt idx="8">
                  <c:v>13434</c:v>
                </c:pt>
                <c:pt idx="9">
                  <c:v>13798</c:v>
                </c:pt>
                <c:pt idx="10">
                  <c:v>14162</c:v>
                </c:pt>
                <c:pt idx="11">
                  <c:v>14526</c:v>
                </c:pt>
                <c:pt idx="12">
                  <c:v>14890</c:v>
                </c:pt>
                <c:pt idx="13">
                  <c:v>15254</c:v>
                </c:pt>
                <c:pt idx="14">
                  <c:v>15618</c:v>
                </c:pt>
                <c:pt idx="15">
                  <c:v>15984</c:v>
                </c:pt>
                <c:pt idx="16">
                  <c:v>16361</c:v>
                </c:pt>
                <c:pt idx="17">
                  <c:v>16734</c:v>
                </c:pt>
                <c:pt idx="18">
                  <c:v>17104</c:v>
                </c:pt>
                <c:pt idx="19">
                  <c:v>17479</c:v>
                </c:pt>
                <c:pt idx="20">
                  <c:v>17856</c:v>
                </c:pt>
                <c:pt idx="21">
                  <c:v>18241</c:v>
                </c:pt>
                <c:pt idx="22">
                  <c:v>18622</c:v>
                </c:pt>
                <c:pt idx="23">
                  <c:v>19012</c:v>
                </c:pt>
                <c:pt idx="24">
                  <c:v>19387</c:v>
                </c:pt>
                <c:pt idx="25">
                  <c:v>19762</c:v>
                </c:pt>
                <c:pt idx="26">
                  <c:v>20143</c:v>
                </c:pt>
                <c:pt idx="27">
                  <c:v>20518</c:v>
                </c:pt>
                <c:pt idx="28">
                  <c:v>20897</c:v>
                </c:pt>
                <c:pt idx="29">
                  <c:v>21264</c:v>
                </c:pt>
                <c:pt idx="30">
                  <c:v>21639</c:v>
                </c:pt>
                <c:pt idx="31">
                  <c:v>22032</c:v>
                </c:pt>
                <c:pt idx="32">
                  <c:v>22420</c:v>
                </c:pt>
                <c:pt idx="33">
                  <c:v>22793</c:v>
                </c:pt>
                <c:pt idx="34">
                  <c:v>23160</c:v>
                </c:pt>
                <c:pt idx="35">
                  <c:v>23523</c:v>
                </c:pt>
                <c:pt idx="36">
                  <c:v>23887</c:v>
                </c:pt>
                <c:pt idx="37">
                  <c:v>24256</c:v>
                </c:pt>
                <c:pt idx="38">
                  <c:v>24621</c:v>
                </c:pt>
                <c:pt idx="39">
                  <c:v>25001</c:v>
                </c:pt>
                <c:pt idx="40">
                  <c:v>25390</c:v>
                </c:pt>
                <c:pt idx="41">
                  <c:v>25758</c:v>
                </c:pt>
                <c:pt idx="42">
                  <c:v>26121</c:v>
                </c:pt>
                <c:pt idx="43">
                  <c:v>26487</c:v>
                </c:pt>
                <c:pt idx="44">
                  <c:v>26876</c:v>
                </c:pt>
                <c:pt idx="45">
                  <c:v>27266</c:v>
                </c:pt>
                <c:pt idx="46">
                  <c:v>27643</c:v>
                </c:pt>
                <c:pt idx="47">
                  <c:v>28035</c:v>
                </c:pt>
                <c:pt idx="48">
                  <c:v>28429</c:v>
                </c:pt>
                <c:pt idx="49">
                  <c:v>28823</c:v>
                </c:pt>
                <c:pt idx="50">
                  <c:v>29204</c:v>
                </c:pt>
                <c:pt idx="51">
                  <c:v>29605</c:v>
                </c:pt>
                <c:pt idx="52">
                  <c:v>29984</c:v>
                </c:pt>
                <c:pt idx="53">
                  <c:v>30380</c:v>
                </c:pt>
                <c:pt idx="54">
                  <c:v>30758</c:v>
                </c:pt>
                <c:pt idx="55">
                  <c:v>31156</c:v>
                </c:pt>
                <c:pt idx="56">
                  <c:v>31524</c:v>
                </c:pt>
                <c:pt idx="57">
                  <c:v>31889</c:v>
                </c:pt>
                <c:pt idx="58">
                  <c:v>32262</c:v>
                </c:pt>
                <c:pt idx="59">
                  <c:v>32643</c:v>
                </c:pt>
                <c:pt idx="60">
                  <c:v>33019</c:v>
                </c:pt>
                <c:pt idx="61">
                  <c:v>33401</c:v>
                </c:pt>
                <c:pt idx="62">
                  <c:v>33778</c:v>
                </c:pt>
                <c:pt idx="63">
                  <c:v>34147</c:v>
                </c:pt>
              </c:numCache>
            </c:numRef>
          </c:xVal>
          <c:yVal>
            <c:numRef>
              <c:f>Graph4_data_10!$H$12:$H$75</c:f>
              <c:numCache>
                <c:formatCode>#\,##0.0000</c:formatCode>
                <c:ptCount val="64"/>
                <c:pt idx="0">
                  <c:v>3.4962</c:v>
                </c:pt>
                <c:pt idx="1">
                  <c:v>1.1228</c:v>
                </c:pt>
                <c:pt idx="2">
                  <c:v>1.0812999999999999</c:v>
                </c:pt>
                <c:pt idx="3">
                  <c:v>1.1055999999999999</c:v>
                </c:pt>
                <c:pt idx="4">
                  <c:v>1.1146</c:v>
                </c:pt>
                <c:pt idx="5">
                  <c:v>1.0940000000000001</c:v>
                </c:pt>
                <c:pt idx="6">
                  <c:v>1.0943000000000001</c:v>
                </c:pt>
                <c:pt idx="7">
                  <c:v>1.0901000000000001</c:v>
                </c:pt>
                <c:pt idx="8">
                  <c:v>1.1031</c:v>
                </c:pt>
                <c:pt idx="9">
                  <c:v>1.0985</c:v>
                </c:pt>
                <c:pt idx="10">
                  <c:v>1.1077999999999999</c:v>
                </c:pt>
                <c:pt idx="11">
                  <c:v>1.1012</c:v>
                </c:pt>
                <c:pt idx="12">
                  <c:v>1.1123000000000001</c:v>
                </c:pt>
                <c:pt idx="13">
                  <c:v>1.0993999999999999</c:v>
                </c:pt>
                <c:pt idx="14">
                  <c:v>1.0982000000000001</c:v>
                </c:pt>
                <c:pt idx="15">
                  <c:v>1.1089</c:v>
                </c:pt>
                <c:pt idx="16">
                  <c:v>1.1002000000000001</c:v>
                </c:pt>
                <c:pt idx="17">
                  <c:v>1.1196999999999999</c:v>
                </c:pt>
                <c:pt idx="18">
                  <c:v>1.1044</c:v>
                </c:pt>
                <c:pt idx="19">
                  <c:v>1.0984</c:v>
                </c:pt>
                <c:pt idx="20">
                  <c:v>1.1000000000000001</c:v>
                </c:pt>
                <c:pt idx="21">
                  <c:v>1.1134999999999999</c:v>
                </c:pt>
                <c:pt idx="22">
                  <c:v>1.1127</c:v>
                </c:pt>
                <c:pt idx="23">
                  <c:v>1.1091</c:v>
                </c:pt>
                <c:pt idx="24">
                  <c:v>1.1145</c:v>
                </c:pt>
                <c:pt idx="25">
                  <c:v>1.1137999999999999</c:v>
                </c:pt>
                <c:pt idx="26">
                  <c:v>1.1066</c:v>
                </c:pt>
                <c:pt idx="27">
                  <c:v>1.1024</c:v>
                </c:pt>
                <c:pt idx="28">
                  <c:v>1.1359999999999999</c:v>
                </c:pt>
                <c:pt idx="29">
                  <c:v>1.1274</c:v>
                </c:pt>
                <c:pt idx="30">
                  <c:v>1.1222000000000001</c:v>
                </c:pt>
                <c:pt idx="31">
                  <c:v>1.1327</c:v>
                </c:pt>
                <c:pt idx="32">
                  <c:v>1.1483000000000001</c:v>
                </c:pt>
                <c:pt idx="33">
                  <c:v>1.1143000000000001</c:v>
                </c:pt>
                <c:pt idx="34">
                  <c:v>1.125</c:v>
                </c:pt>
                <c:pt idx="35">
                  <c:v>1.1167</c:v>
                </c:pt>
                <c:pt idx="36">
                  <c:v>1.1355</c:v>
                </c:pt>
                <c:pt idx="37">
                  <c:v>1.1069</c:v>
                </c:pt>
                <c:pt idx="38">
                  <c:v>1.1127</c:v>
                </c:pt>
                <c:pt idx="39">
                  <c:v>1.1231</c:v>
                </c:pt>
                <c:pt idx="40">
                  <c:v>1.1308</c:v>
                </c:pt>
                <c:pt idx="41">
                  <c:v>1.1293</c:v>
                </c:pt>
                <c:pt idx="42">
                  <c:v>1.1294999999999999</c:v>
                </c:pt>
                <c:pt idx="43">
                  <c:v>1.1355</c:v>
                </c:pt>
                <c:pt idx="44">
                  <c:v>1.1297999999999999</c:v>
                </c:pt>
                <c:pt idx="45">
                  <c:v>1.1227</c:v>
                </c:pt>
                <c:pt idx="46">
                  <c:v>1.1451</c:v>
                </c:pt>
                <c:pt idx="47">
                  <c:v>1.1352</c:v>
                </c:pt>
                <c:pt idx="48">
                  <c:v>1.1191</c:v>
                </c:pt>
                <c:pt idx="49">
                  <c:v>1.1315</c:v>
                </c:pt>
                <c:pt idx="50">
                  <c:v>1.1463000000000001</c:v>
                </c:pt>
                <c:pt idx="51">
                  <c:v>1.1394</c:v>
                </c:pt>
                <c:pt idx="52">
                  <c:v>1.1480999999999999</c:v>
                </c:pt>
                <c:pt idx="53">
                  <c:v>1.1433</c:v>
                </c:pt>
                <c:pt idx="54">
                  <c:v>1.1338999999999999</c:v>
                </c:pt>
                <c:pt idx="55">
                  <c:v>1.1389</c:v>
                </c:pt>
                <c:pt idx="56">
                  <c:v>1.1380999999999999</c:v>
                </c:pt>
                <c:pt idx="57">
                  <c:v>1.1554</c:v>
                </c:pt>
                <c:pt idx="58">
                  <c:v>1.1336999999999999</c:v>
                </c:pt>
                <c:pt idx="59">
                  <c:v>1.1591</c:v>
                </c:pt>
                <c:pt idx="60">
                  <c:v>1.1343000000000001</c:v>
                </c:pt>
                <c:pt idx="61">
                  <c:v>1.1285000000000001</c:v>
                </c:pt>
                <c:pt idx="62">
                  <c:v>1.1298999999999999</c:v>
                </c:pt>
                <c:pt idx="63">
                  <c:v>1.1308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3D-482C-B310-270DF2C7EA0A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Graph4_data_10!$I$12:$I$74</c:f>
              <c:numCache>
                <c:formatCode>#,##0</c:formatCode>
                <c:ptCount val="63"/>
                <c:pt idx="0">
                  <c:v>10484</c:v>
                </c:pt>
                <c:pt idx="1">
                  <c:v>10854</c:v>
                </c:pt>
                <c:pt idx="2">
                  <c:v>11226</c:v>
                </c:pt>
                <c:pt idx="3">
                  <c:v>11594</c:v>
                </c:pt>
                <c:pt idx="4">
                  <c:v>11963</c:v>
                </c:pt>
                <c:pt idx="5">
                  <c:v>12330</c:v>
                </c:pt>
                <c:pt idx="6">
                  <c:v>12695</c:v>
                </c:pt>
                <c:pt idx="7">
                  <c:v>13063</c:v>
                </c:pt>
                <c:pt idx="8">
                  <c:v>13437</c:v>
                </c:pt>
                <c:pt idx="9">
                  <c:v>13815</c:v>
                </c:pt>
                <c:pt idx="10">
                  <c:v>14199</c:v>
                </c:pt>
                <c:pt idx="11">
                  <c:v>14582</c:v>
                </c:pt>
                <c:pt idx="12">
                  <c:v>14951</c:v>
                </c:pt>
                <c:pt idx="13">
                  <c:v>15320</c:v>
                </c:pt>
                <c:pt idx="14">
                  <c:v>15686</c:v>
                </c:pt>
                <c:pt idx="15">
                  <c:v>16051</c:v>
                </c:pt>
                <c:pt idx="16">
                  <c:v>16416</c:v>
                </c:pt>
                <c:pt idx="17">
                  <c:v>16781</c:v>
                </c:pt>
                <c:pt idx="18">
                  <c:v>17145</c:v>
                </c:pt>
                <c:pt idx="19">
                  <c:v>17517</c:v>
                </c:pt>
                <c:pt idx="20">
                  <c:v>17903</c:v>
                </c:pt>
                <c:pt idx="21">
                  <c:v>18281</c:v>
                </c:pt>
                <c:pt idx="22">
                  <c:v>18653</c:v>
                </c:pt>
                <c:pt idx="23">
                  <c:v>19030</c:v>
                </c:pt>
                <c:pt idx="24">
                  <c:v>19409</c:v>
                </c:pt>
                <c:pt idx="25">
                  <c:v>19790</c:v>
                </c:pt>
                <c:pt idx="26">
                  <c:v>20174</c:v>
                </c:pt>
                <c:pt idx="27">
                  <c:v>20555</c:v>
                </c:pt>
                <c:pt idx="28">
                  <c:v>20924</c:v>
                </c:pt>
                <c:pt idx="29">
                  <c:v>21300</c:v>
                </c:pt>
                <c:pt idx="30">
                  <c:v>21674</c:v>
                </c:pt>
                <c:pt idx="31">
                  <c:v>22050</c:v>
                </c:pt>
                <c:pt idx="32">
                  <c:v>22431</c:v>
                </c:pt>
                <c:pt idx="33">
                  <c:v>22805</c:v>
                </c:pt>
                <c:pt idx="34">
                  <c:v>23185</c:v>
                </c:pt>
                <c:pt idx="35">
                  <c:v>23570</c:v>
                </c:pt>
                <c:pt idx="36">
                  <c:v>23973</c:v>
                </c:pt>
                <c:pt idx="37">
                  <c:v>24342</c:v>
                </c:pt>
                <c:pt idx="38">
                  <c:v>24709</c:v>
                </c:pt>
                <c:pt idx="39">
                  <c:v>25073</c:v>
                </c:pt>
                <c:pt idx="40">
                  <c:v>25438</c:v>
                </c:pt>
                <c:pt idx="41">
                  <c:v>25803</c:v>
                </c:pt>
                <c:pt idx="42">
                  <c:v>26167</c:v>
                </c:pt>
                <c:pt idx="43">
                  <c:v>26532</c:v>
                </c:pt>
                <c:pt idx="44">
                  <c:v>26896</c:v>
                </c:pt>
                <c:pt idx="45">
                  <c:v>27261</c:v>
                </c:pt>
                <c:pt idx="46">
                  <c:v>27626</c:v>
                </c:pt>
                <c:pt idx="47">
                  <c:v>27990</c:v>
                </c:pt>
                <c:pt idx="48">
                  <c:v>28355</c:v>
                </c:pt>
                <c:pt idx="49">
                  <c:v>28720</c:v>
                </c:pt>
                <c:pt idx="50">
                  <c:v>29084</c:v>
                </c:pt>
                <c:pt idx="51">
                  <c:v>29449</c:v>
                </c:pt>
                <c:pt idx="52">
                  <c:v>29813</c:v>
                </c:pt>
                <c:pt idx="53">
                  <c:v>30178</c:v>
                </c:pt>
                <c:pt idx="54">
                  <c:v>30543</c:v>
                </c:pt>
                <c:pt idx="55">
                  <c:v>30908</c:v>
                </c:pt>
                <c:pt idx="56">
                  <c:v>31272</c:v>
                </c:pt>
                <c:pt idx="57">
                  <c:v>31637</c:v>
                </c:pt>
                <c:pt idx="58">
                  <c:v>32002</c:v>
                </c:pt>
                <c:pt idx="59">
                  <c:v>32366</c:v>
                </c:pt>
                <c:pt idx="60">
                  <c:v>32731</c:v>
                </c:pt>
                <c:pt idx="61">
                  <c:v>33117</c:v>
                </c:pt>
                <c:pt idx="62">
                  <c:v>33546</c:v>
                </c:pt>
              </c:numCache>
            </c:numRef>
          </c:xVal>
          <c:yVal>
            <c:numRef>
              <c:f>Graph4_data_10!$K$12:$K$74</c:f>
              <c:numCache>
                <c:formatCode>#\,##0.0000</c:formatCode>
                <c:ptCount val="63"/>
                <c:pt idx="0">
                  <c:v>3.7549999999999999</c:v>
                </c:pt>
                <c:pt idx="1">
                  <c:v>1.1496999999999999</c:v>
                </c:pt>
                <c:pt idx="2">
                  <c:v>1.0869</c:v>
                </c:pt>
                <c:pt idx="3">
                  <c:v>1.0865</c:v>
                </c:pt>
                <c:pt idx="4">
                  <c:v>1.1119000000000001</c:v>
                </c:pt>
                <c:pt idx="5">
                  <c:v>1.0926</c:v>
                </c:pt>
                <c:pt idx="6">
                  <c:v>1.0854999999999999</c:v>
                </c:pt>
                <c:pt idx="7">
                  <c:v>1.0670999999999999</c:v>
                </c:pt>
                <c:pt idx="8">
                  <c:v>1.0904</c:v>
                </c:pt>
                <c:pt idx="9">
                  <c:v>1.0740000000000001</c:v>
                </c:pt>
                <c:pt idx="10">
                  <c:v>1.0903</c:v>
                </c:pt>
                <c:pt idx="11">
                  <c:v>1.0807</c:v>
                </c:pt>
                <c:pt idx="12">
                  <c:v>1.0867</c:v>
                </c:pt>
                <c:pt idx="13">
                  <c:v>1.1052</c:v>
                </c:pt>
                <c:pt idx="14">
                  <c:v>1.0738000000000001</c:v>
                </c:pt>
                <c:pt idx="15">
                  <c:v>1.0907</c:v>
                </c:pt>
                <c:pt idx="16">
                  <c:v>1.0956999999999999</c:v>
                </c:pt>
                <c:pt idx="17">
                  <c:v>1.0961000000000001</c:v>
                </c:pt>
                <c:pt idx="18">
                  <c:v>1.087</c:v>
                </c:pt>
                <c:pt idx="19">
                  <c:v>1.1094999999999999</c:v>
                </c:pt>
                <c:pt idx="20">
                  <c:v>1.1028</c:v>
                </c:pt>
                <c:pt idx="21">
                  <c:v>1.1041000000000001</c:v>
                </c:pt>
                <c:pt idx="22">
                  <c:v>1.1183000000000001</c:v>
                </c:pt>
                <c:pt idx="23">
                  <c:v>1.1100000000000001</c:v>
                </c:pt>
                <c:pt idx="24">
                  <c:v>1.1100000000000001</c:v>
                </c:pt>
                <c:pt idx="25">
                  <c:v>1.1241000000000001</c:v>
                </c:pt>
                <c:pt idx="26">
                  <c:v>1.1157999999999999</c:v>
                </c:pt>
                <c:pt idx="27">
                  <c:v>1.1099000000000001</c:v>
                </c:pt>
                <c:pt idx="28">
                  <c:v>1.1283000000000001</c:v>
                </c:pt>
                <c:pt idx="29">
                  <c:v>1.1186</c:v>
                </c:pt>
                <c:pt idx="30">
                  <c:v>1.1197999999999999</c:v>
                </c:pt>
                <c:pt idx="31">
                  <c:v>1.1263000000000001</c:v>
                </c:pt>
                <c:pt idx="32">
                  <c:v>1.1432</c:v>
                </c:pt>
                <c:pt idx="33">
                  <c:v>1.1227</c:v>
                </c:pt>
                <c:pt idx="34">
                  <c:v>1.1334</c:v>
                </c:pt>
                <c:pt idx="35">
                  <c:v>1.1332</c:v>
                </c:pt>
                <c:pt idx="36">
                  <c:v>1.1395999999999999</c:v>
                </c:pt>
                <c:pt idx="37">
                  <c:v>1.1376999999999999</c:v>
                </c:pt>
                <c:pt idx="38">
                  <c:v>1.1305000000000001</c:v>
                </c:pt>
                <c:pt idx="39">
                  <c:v>1.1535</c:v>
                </c:pt>
                <c:pt idx="40">
                  <c:v>1.1423000000000001</c:v>
                </c:pt>
                <c:pt idx="41">
                  <c:v>1.1368</c:v>
                </c:pt>
                <c:pt idx="42">
                  <c:v>1.1473</c:v>
                </c:pt>
                <c:pt idx="43">
                  <c:v>1.1472</c:v>
                </c:pt>
                <c:pt idx="44">
                  <c:v>1.1515</c:v>
                </c:pt>
                <c:pt idx="45">
                  <c:v>1.1397999999999999</c:v>
                </c:pt>
                <c:pt idx="46">
                  <c:v>1.1655</c:v>
                </c:pt>
                <c:pt idx="47">
                  <c:v>1.1536</c:v>
                </c:pt>
                <c:pt idx="48">
                  <c:v>1.1406000000000001</c:v>
                </c:pt>
                <c:pt idx="49">
                  <c:v>1.1507000000000001</c:v>
                </c:pt>
                <c:pt idx="50">
                  <c:v>1.1653</c:v>
                </c:pt>
                <c:pt idx="51">
                  <c:v>1.1588000000000001</c:v>
                </c:pt>
                <c:pt idx="52">
                  <c:v>1.1671</c:v>
                </c:pt>
                <c:pt idx="53">
                  <c:v>1.153</c:v>
                </c:pt>
                <c:pt idx="54">
                  <c:v>1.1567000000000001</c:v>
                </c:pt>
                <c:pt idx="55">
                  <c:v>1.1552</c:v>
                </c:pt>
                <c:pt idx="56">
                  <c:v>1.1632</c:v>
                </c:pt>
                <c:pt idx="57">
                  <c:v>1.1698999999999999</c:v>
                </c:pt>
                <c:pt idx="58">
                  <c:v>1.1679999999999999</c:v>
                </c:pt>
                <c:pt idx="59">
                  <c:v>1.1816</c:v>
                </c:pt>
                <c:pt idx="60">
                  <c:v>1.1516</c:v>
                </c:pt>
                <c:pt idx="61">
                  <c:v>1.1606000000000001</c:v>
                </c:pt>
                <c:pt idx="62">
                  <c:v>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3D-482C-B310-270DF2C7EA0A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Graph4_data_10!$L$12:$L$92</c:f>
              <c:numCache>
                <c:formatCode>#,##0</c:formatCode>
                <c:ptCount val="81"/>
                <c:pt idx="0">
                  <c:v>18276</c:v>
                </c:pt>
                <c:pt idx="1">
                  <c:v>18640</c:v>
                </c:pt>
                <c:pt idx="2">
                  <c:v>19004</c:v>
                </c:pt>
                <c:pt idx="3">
                  <c:v>19374</c:v>
                </c:pt>
                <c:pt idx="4">
                  <c:v>19740</c:v>
                </c:pt>
                <c:pt idx="5">
                  <c:v>20104</c:v>
                </c:pt>
                <c:pt idx="6">
                  <c:v>20468</c:v>
                </c:pt>
                <c:pt idx="7">
                  <c:v>20844</c:v>
                </c:pt>
                <c:pt idx="8">
                  <c:v>21221</c:v>
                </c:pt>
                <c:pt idx="9">
                  <c:v>21598</c:v>
                </c:pt>
                <c:pt idx="10">
                  <c:v>21989</c:v>
                </c:pt>
                <c:pt idx="11">
                  <c:v>22371</c:v>
                </c:pt>
                <c:pt idx="12">
                  <c:v>22768</c:v>
                </c:pt>
                <c:pt idx="13">
                  <c:v>23157</c:v>
                </c:pt>
                <c:pt idx="14">
                  <c:v>23532</c:v>
                </c:pt>
                <c:pt idx="15">
                  <c:v>23910</c:v>
                </c:pt>
                <c:pt idx="16">
                  <c:v>24288</c:v>
                </c:pt>
                <c:pt idx="17">
                  <c:v>24665</c:v>
                </c:pt>
                <c:pt idx="18">
                  <c:v>25031</c:v>
                </c:pt>
                <c:pt idx="19">
                  <c:v>25421</c:v>
                </c:pt>
                <c:pt idx="20">
                  <c:v>25818</c:v>
                </c:pt>
                <c:pt idx="21">
                  <c:v>26199</c:v>
                </c:pt>
                <c:pt idx="22">
                  <c:v>26575</c:v>
                </c:pt>
                <c:pt idx="23">
                  <c:v>26951</c:v>
                </c:pt>
                <c:pt idx="24">
                  <c:v>27325</c:v>
                </c:pt>
                <c:pt idx="25">
                  <c:v>27707</c:v>
                </c:pt>
                <c:pt idx="26">
                  <c:v>28080</c:v>
                </c:pt>
                <c:pt idx="27">
                  <c:v>28451</c:v>
                </c:pt>
                <c:pt idx="28">
                  <c:v>28818</c:v>
                </c:pt>
                <c:pt idx="29">
                  <c:v>29183</c:v>
                </c:pt>
                <c:pt idx="30">
                  <c:v>29547</c:v>
                </c:pt>
                <c:pt idx="31">
                  <c:v>29911</c:v>
                </c:pt>
                <c:pt idx="32">
                  <c:v>30275</c:v>
                </c:pt>
                <c:pt idx="33">
                  <c:v>30639</c:v>
                </c:pt>
                <c:pt idx="34">
                  <c:v>31002</c:v>
                </c:pt>
                <c:pt idx="35">
                  <c:v>31380</c:v>
                </c:pt>
                <c:pt idx="36">
                  <c:v>31757</c:v>
                </c:pt>
                <c:pt idx="37">
                  <c:v>32125</c:v>
                </c:pt>
                <c:pt idx="38">
                  <c:v>32492</c:v>
                </c:pt>
                <c:pt idx="39">
                  <c:v>32860</c:v>
                </c:pt>
                <c:pt idx="40">
                  <c:v>33225</c:v>
                </c:pt>
                <c:pt idx="41">
                  <c:v>33589</c:v>
                </c:pt>
                <c:pt idx="42">
                  <c:v>33953</c:v>
                </c:pt>
                <c:pt idx="43">
                  <c:v>34317</c:v>
                </c:pt>
                <c:pt idx="44">
                  <c:v>34681</c:v>
                </c:pt>
                <c:pt idx="45">
                  <c:v>35045</c:v>
                </c:pt>
                <c:pt idx="46">
                  <c:v>35409</c:v>
                </c:pt>
                <c:pt idx="47">
                  <c:v>35773</c:v>
                </c:pt>
                <c:pt idx="48">
                  <c:v>36137</c:v>
                </c:pt>
                <c:pt idx="49">
                  <c:v>36500</c:v>
                </c:pt>
                <c:pt idx="50">
                  <c:v>36864</c:v>
                </c:pt>
                <c:pt idx="51">
                  <c:v>37228</c:v>
                </c:pt>
                <c:pt idx="52">
                  <c:v>37592</c:v>
                </c:pt>
                <c:pt idx="53">
                  <c:v>37956</c:v>
                </c:pt>
                <c:pt idx="54">
                  <c:v>38320</c:v>
                </c:pt>
                <c:pt idx="55">
                  <c:v>38684</c:v>
                </c:pt>
                <c:pt idx="56">
                  <c:v>39048</c:v>
                </c:pt>
                <c:pt idx="57">
                  <c:v>39412</c:v>
                </c:pt>
                <c:pt idx="58">
                  <c:v>39776</c:v>
                </c:pt>
                <c:pt idx="59">
                  <c:v>40140</c:v>
                </c:pt>
                <c:pt idx="60">
                  <c:v>40504</c:v>
                </c:pt>
                <c:pt idx="61">
                  <c:v>40868</c:v>
                </c:pt>
                <c:pt idx="62">
                  <c:v>41232</c:v>
                </c:pt>
                <c:pt idx="63">
                  <c:v>41596</c:v>
                </c:pt>
                <c:pt idx="64">
                  <c:v>41960</c:v>
                </c:pt>
                <c:pt idx="65">
                  <c:v>42324</c:v>
                </c:pt>
                <c:pt idx="66">
                  <c:v>42688</c:v>
                </c:pt>
                <c:pt idx="67">
                  <c:v>43052</c:v>
                </c:pt>
                <c:pt idx="68">
                  <c:v>43415</c:v>
                </c:pt>
                <c:pt idx="69">
                  <c:v>43779</c:v>
                </c:pt>
                <c:pt idx="70">
                  <c:v>44143</c:v>
                </c:pt>
                <c:pt idx="71">
                  <c:v>44507</c:v>
                </c:pt>
                <c:pt idx="72">
                  <c:v>44871</c:v>
                </c:pt>
                <c:pt idx="73">
                  <c:v>45235</c:v>
                </c:pt>
                <c:pt idx="74">
                  <c:v>45599</c:v>
                </c:pt>
                <c:pt idx="75">
                  <c:v>45963</c:v>
                </c:pt>
                <c:pt idx="76">
                  <c:v>46327</c:v>
                </c:pt>
                <c:pt idx="77">
                  <c:v>46691</c:v>
                </c:pt>
                <c:pt idx="78">
                  <c:v>47057</c:v>
                </c:pt>
                <c:pt idx="79">
                  <c:v>47436</c:v>
                </c:pt>
                <c:pt idx="80">
                  <c:v>47816</c:v>
                </c:pt>
              </c:numCache>
            </c:numRef>
          </c:xVal>
          <c:yVal>
            <c:numRef>
              <c:f>Graph4_data_10!$N$12:$N$92</c:f>
              <c:numCache>
                <c:formatCode>#\,##0.0000</c:formatCode>
                <c:ptCount val="81"/>
                <c:pt idx="0">
                  <c:v>3.5825</c:v>
                </c:pt>
                <c:pt idx="1">
                  <c:v>1.1642999999999999</c:v>
                </c:pt>
                <c:pt idx="2">
                  <c:v>1.1468</c:v>
                </c:pt>
                <c:pt idx="3">
                  <c:v>1.1283000000000001</c:v>
                </c:pt>
                <c:pt idx="4">
                  <c:v>1.1133</c:v>
                </c:pt>
                <c:pt idx="5">
                  <c:v>1.1052</c:v>
                </c:pt>
                <c:pt idx="6">
                  <c:v>1.1181000000000001</c:v>
                </c:pt>
                <c:pt idx="7">
                  <c:v>1.1234</c:v>
                </c:pt>
                <c:pt idx="8">
                  <c:v>1.1153999999999999</c:v>
                </c:pt>
                <c:pt idx="9">
                  <c:v>1.1237999999999999</c:v>
                </c:pt>
                <c:pt idx="10">
                  <c:v>1.1228</c:v>
                </c:pt>
                <c:pt idx="11">
                  <c:v>1.109</c:v>
                </c:pt>
                <c:pt idx="12">
                  <c:v>1.1053999999999999</c:v>
                </c:pt>
                <c:pt idx="13">
                  <c:v>1.1092</c:v>
                </c:pt>
                <c:pt idx="14">
                  <c:v>1.1156999999999999</c:v>
                </c:pt>
                <c:pt idx="15">
                  <c:v>1.1028</c:v>
                </c:pt>
                <c:pt idx="16">
                  <c:v>1.1208</c:v>
                </c:pt>
                <c:pt idx="17">
                  <c:v>1.1055999999999999</c:v>
                </c:pt>
                <c:pt idx="18">
                  <c:v>1.1146</c:v>
                </c:pt>
                <c:pt idx="19">
                  <c:v>1.1301000000000001</c:v>
                </c:pt>
                <c:pt idx="20">
                  <c:v>1.1200000000000001</c:v>
                </c:pt>
                <c:pt idx="21">
                  <c:v>1.1163000000000001</c:v>
                </c:pt>
                <c:pt idx="22">
                  <c:v>1.1181000000000001</c:v>
                </c:pt>
                <c:pt idx="23">
                  <c:v>1.1151</c:v>
                </c:pt>
                <c:pt idx="24">
                  <c:v>1.1279999999999999</c:v>
                </c:pt>
                <c:pt idx="25">
                  <c:v>1.1309</c:v>
                </c:pt>
                <c:pt idx="26">
                  <c:v>1.1172</c:v>
                </c:pt>
                <c:pt idx="27">
                  <c:v>1.1214999999999999</c:v>
                </c:pt>
                <c:pt idx="28">
                  <c:v>1.1103000000000001</c:v>
                </c:pt>
                <c:pt idx="29">
                  <c:v>1.1248</c:v>
                </c:pt>
                <c:pt idx="30">
                  <c:v>1.1234999999999999</c:v>
                </c:pt>
                <c:pt idx="31">
                  <c:v>1.1169</c:v>
                </c:pt>
                <c:pt idx="32">
                  <c:v>1.1207</c:v>
                </c:pt>
                <c:pt idx="33">
                  <c:v>1.1301000000000001</c:v>
                </c:pt>
                <c:pt idx="34">
                  <c:v>1.1321000000000001</c:v>
                </c:pt>
                <c:pt idx="35">
                  <c:v>1.1515</c:v>
                </c:pt>
                <c:pt idx="36">
                  <c:v>1.1337999999999999</c:v>
                </c:pt>
                <c:pt idx="37">
                  <c:v>1.1160000000000001</c:v>
                </c:pt>
                <c:pt idx="38">
                  <c:v>1.1281000000000001</c:v>
                </c:pt>
                <c:pt idx="39">
                  <c:v>1.1168</c:v>
                </c:pt>
                <c:pt idx="40">
                  <c:v>1.1315999999999999</c:v>
                </c:pt>
                <c:pt idx="41">
                  <c:v>1.1269</c:v>
                </c:pt>
                <c:pt idx="42">
                  <c:v>1.1435</c:v>
                </c:pt>
                <c:pt idx="43">
                  <c:v>1.1323000000000001</c:v>
                </c:pt>
                <c:pt idx="44">
                  <c:v>1.1511</c:v>
                </c:pt>
                <c:pt idx="45">
                  <c:v>1.1254</c:v>
                </c:pt>
                <c:pt idx="46">
                  <c:v>1.1486000000000001</c:v>
                </c:pt>
                <c:pt idx="47">
                  <c:v>1.1247</c:v>
                </c:pt>
                <c:pt idx="48">
                  <c:v>1.1282000000000001</c:v>
                </c:pt>
                <c:pt idx="49">
                  <c:v>1.1415999999999999</c:v>
                </c:pt>
                <c:pt idx="50">
                  <c:v>1.131</c:v>
                </c:pt>
                <c:pt idx="51">
                  <c:v>1.1357999999999999</c:v>
                </c:pt>
                <c:pt idx="52">
                  <c:v>1.1281000000000001</c:v>
                </c:pt>
                <c:pt idx="53">
                  <c:v>1.1363000000000001</c:v>
                </c:pt>
                <c:pt idx="54">
                  <c:v>1.1448</c:v>
                </c:pt>
                <c:pt idx="55">
                  <c:v>1.121</c:v>
                </c:pt>
                <c:pt idx="56">
                  <c:v>1.1343000000000001</c:v>
                </c:pt>
                <c:pt idx="57">
                  <c:v>1.1271</c:v>
                </c:pt>
                <c:pt idx="58">
                  <c:v>1.1342000000000001</c:v>
                </c:pt>
                <c:pt idx="59">
                  <c:v>1.139</c:v>
                </c:pt>
                <c:pt idx="60">
                  <c:v>1.1342000000000001</c:v>
                </c:pt>
                <c:pt idx="61">
                  <c:v>1.1524000000000001</c:v>
                </c:pt>
                <c:pt idx="62">
                  <c:v>1.1407</c:v>
                </c:pt>
                <c:pt idx="63">
                  <c:v>1.1447000000000001</c:v>
                </c:pt>
                <c:pt idx="64">
                  <c:v>1.1521999999999999</c:v>
                </c:pt>
                <c:pt idx="65">
                  <c:v>1.1412</c:v>
                </c:pt>
                <c:pt idx="66">
                  <c:v>1.1600999999999999</c:v>
                </c:pt>
                <c:pt idx="67">
                  <c:v>1.1282000000000001</c:v>
                </c:pt>
                <c:pt idx="68">
                  <c:v>1.1518999999999999</c:v>
                </c:pt>
                <c:pt idx="69">
                  <c:v>1.1539999999999999</c:v>
                </c:pt>
                <c:pt idx="70">
                  <c:v>1.1387</c:v>
                </c:pt>
                <c:pt idx="71">
                  <c:v>1.1460999999999999</c:v>
                </c:pt>
                <c:pt idx="72">
                  <c:v>1.137</c:v>
                </c:pt>
                <c:pt idx="73">
                  <c:v>1.1349</c:v>
                </c:pt>
                <c:pt idx="74">
                  <c:v>1.1408</c:v>
                </c:pt>
                <c:pt idx="75">
                  <c:v>1.1605000000000001</c:v>
                </c:pt>
                <c:pt idx="76">
                  <c:v>1.1398999999999999</c:v>
                </c:pt>
                <c:pt idx="77">
                  <c:v>1.1599999999999999</c:v>
                </c:pt>
                <c:pt idx="78">
                  <c:v>1.1443000000000001</c:v>
                </c:pt>
                <c:pt idx="79">
                  <c:v>1.1478999999999999</c:v>
                </c:pt>
                <c:pt idx="80">
                  <c:v>1.1436999999999999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3D-482C-B310-270DF2C7EA0A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Graph4_data_10!$O$12:$O$72</c:f>
              <c:numCache>
                <c:formatCode>#,##0</c:formatCode>
                <c:ptCount val="61"/>
                <c:pt idx="0">
                  <c:v>17370</c:v>
                </c:pt>
                <c:pt idx="1">
                  <c:v>17752</c:v>
                </c:pt>
                <c:pt idx="2">
                  <c:v>18131</c:v>
                </c:pt>
                <c:pt idx="3">
                  <c:v>18510</c:v>
                </c:pt>
                <c:pt idx="4">
                  <c:v>18891</c:v>
                </c:pt>
                <c:pt idx="5">
                  <c:v>19269</c:v>
                </c:pt>
                <c:pt idx="6">
                  <c:v>19638</c:v>
                </c:pt>
                <c:pt idx="7">
                  <c:v>20020</c:v>
                </c:pt>
                <c:pt idx="8">
                  <c:v>20398</c:v>
                </c:pt>
                <c:pt idx="9">
                  <c:v>20774</c:v>
                </c:pt>
                <c:pt idx="10">
                  <c:v>21142</c:v>
                </c:pt>
                <c:pt idx="11">
                  <c:v>21507</c:v>
                </c:pt>
                <c:pt idx="12">
                  <c:v>21872</c:v>
                </c:pt>
                <c:pt idx="13">
                  <c:v>22237</c:v>
                </c:pt>
                <c:pt idx="14">
                  <c:v>22602</c:v>
                </c:pt>
                <c:pt idx="15">
                  <c:v>22967</c:v>
                </c:pt>
                <c:pt idx="16">
                  <c:v>23332</c:v>
                </c:pt>
                <c:pt idx="17">
                  <c:v>23697</c:v>
                </c:pt>
                <c:pt idx="18">
                  <c:v>24062</c:v>
                </c:pt>
                <c:pt idx="19">
                  <c:v>24427</c:v>
                </c:pt>
                <c:pt idx="20">
                  <c:v>24791</c:v>
                </c:pt>
                <c:pt idx="21">
                  <c:v>25156</c:v>
                </c:pt>
                <c:pt idx="22">
                  <c:v>25521</c:v>
                </c:pt>
                <c:pt idx="23">
                  <c:v>25886</c:v>
                </c:pt>
                <c:pt idx="24">
                  <c:v>26251</c:v>
                </c:pt>
                <c:pt idx="25">
                  <c:v>26616</c:v>
                </c:pt>
                <c:pt idx="26">
                  <c:v>26981</c:v>
                </c:pt>
                <c:pt idx="27">
                  <c:v>27345</c:v>
                </c:pt>
                <c:pt idx="28">
                  <c:v>27710</c:v>
                </c:pt>
                <c:pt idx="29">
                  <c:v>28075</c:v>
                </c:pt>
                <c:pt idx="30">
                  <c:v>28440</c:v>
                </c:pt>
                <c:pt idx="31">
                  <c:v>28805</c:v>
                </c:pt>
                <c:pt idx="32">
                  <c:v>29170</c:v>
                </c:pt>
                <c:pt idx="33">
                  <c:v>29535</c:v>
                </c:pt>
                <c:pt idx="34">
                  <c:v>29900</c:v>
                </c:pt>
                <c:pt idx="35">
                  <c:v>30264</c:v>
                </c:pt>
                <c:pt idx="36">
                  <c:v>30629</c:v>
                </c:pt>
                <c:pt idx="37">
                  <c:v>30994</c:v>
                </c:pt>
                <c:pt idx="38">
                  <c:v>31359</c:v>
                </c:pt>
                <c:pt idx="39">
                  <c:v>31724</c:v>
                </c:pt>
                <c:pt idx="40">
                  <c:v>32088</c:v>
                </c:pt>
                <c:pt idx="41">
                  <c:v>32453</c:v>
                </c:pt>
                <c:pt idx="42">
                  <c:v>32818</c:v>
                </c:pt>
                <c:pt idx="43">
                  <c:v>33183</c:v>
                </c:pt>
                <c:pt idx="44">
                  <c:v>33548</c:v>
                </c:pt>
                <c:pt idx="45">
                  <c:v>33913</c:v>
                </c:pt>
                <c:pt idx="46">
                  <c:v>34277</c:v>
                </c:pt>
                <c:pt idx="47">
                  <c:v>34642</c:v>
                </c:pt>
                <c:pt idx="48">
                  <c:v>35007</c:v>
                </c:pt>
                <c:pt idx="49">
                  <c:v>35372</c:v>
                </c:pt>
                <c:pt idx="50">
                  <c:v>35737</c:v>
                </c:pt>
                <c:pt idx="51">
                  <c:v>36101</c:v>
                </c:pt>
                <c:pt idx="52">
                  <c:v>36466</c:v>
                </c:pt>
                <c:pt idx="53">
                  <c:v>36831</c:v>
                </c:pt>
                <c:pt idx="54">
                  <c:v>37196</c:v>
                </c:pt>
                <c:pt idx="55">
                  <c:v>37561</c:v>
                </c:pt>
                <c:pt idx="56">
                  <c:v>37926</c:v>
                </c:pt>
                <c:pt idx="57">
                  <c:v>38291</c:v>
                </c:pt>
                <c:pt idx="58">
                  <c:v>38675</c:v>
                </c:pt>
                <c:pt idx="59">
                  <c:v>39055</c:v>
                </c:pt>
                <c:pt idx="60">
                  <c:v>39435</c:v>
                </c:pt>
              </c:numCache>
            </c:numRef>
          </c:xVal>
          <c:yVal>
            <c:numRef>
              <c:f>Graph4_data_10!$Q$12:$Q$72</c:f>
              <c:numCache>
                <c:formatCode>#\,##0.0000</c:formatCode>
                <c:ptCount val="61"/>
                <c:pt idx="0">
                  <c:v>3.6101999999999999</c:v>
                </c:pt>
                <c:pt idx="1">
                  <c:v>1.1554</c:v>
                </c:pt>
                <c:pt idx="2">
                  <c:v>1.1432</c:v>
                </c:pt>
                <c:pt idx="3">
                  <c:v>1.1129</c:v>
                </c:pt>
                <c:pt idx="4">
                  <c:v>1.1323000000000001</c:v>
                </c:pt>
                <c:pt idx="5">
                  <c:v>1.1061000000000001</c:v>
                </c:pt>
                <c:pt idx="6">
                  <c:v>1.1056999999999999</c:v>
                </c:pt>
                <c:pt idx="7">
                  <c:v>1.1086</c:v>
                </c:pt>
                <c:pt idx="8">
                  <c:v>1.1294999999999999</c:v>
                </c:pt>
                <c:pt idx="9">
                  <c:v>1.1034999999999999</c:v>
                </c:pt>
                <c:pt idx="10">
                  <c:v>1.1204000000000001</c:v>
                </c:pt>
                <c:pt idx="11">
                  <c:v>1.1183000000000001</c:v>
                </c:pt>
                <c:pt idx="12">
                  <c:v>1.1022000000000001</c:v>
                </c:pt>
                <c:pt idx="13">
                  <c:v>1.1109</c:v>
                </c:pt>
                <c:pt idx="14">
                  <c:v>1.1076999999999999</c:v>
                </c:pt>
                <c:pt idx="15">
                  <c:v>1.1194</c:v>
                </c:pt>
                <c:pt idx="16">
                  <c:v>1.1274999999999999</c:v>
                </c:pt>
                <c:pt idx="17">
                  <c:v>1.1462000000000001</c:v>
                </c:pt>
                <c:pt idx="18">
                  <c:v>1.1597999999999999</c:v>
                </c:pt>
                <c:pt idx="19">
                  <c:v>1.1517999999999999</c:v>
                </c:pt>
                <c:pt idx="20">
                  <c:v>1.1480999999999999</c:v>
                </c:pt>
                <c:pt idx="21">
                  <c:v>1.1435</c:v>
                </c:pt>
                <c:pt idx="22">
                  <c:v>1.1702999999999999</c:v>
                </c:pt>
                <c:pt idx="23">
                  <c:v>1.1646000000000001</c:v>
                </c:pt>
                <c:pt idx="24">
                  <c:v>1.1672</c:v>
                </c:pt>
                <c:pt idx="25">
                  <c:v>1.1717</c:v>
                </c:pt>
                <c:pt idx="26">
                  <c:v>1.1717</c:v>
                </c:pt>
                <c:pt idx="27">
                  <c:v>1.1702999999999999</c:v>
                </c:pt>
                <c:pt idx="28">
                  <c:v>1.1762999999999999</c:v>
                </c:pt>
                <c:pt idx="29">
                  <c:v>1.1800999999999999</c:v>
                </c:pt>
                <c:pt idx="30">
                  <c:v>1.1806000000000001</c:v>
                </c:pt>
                <c:pt idx="31">
                  <c:v>1.165</c:v>
                </c:pt>
                <c:pt idx="32">
                  <c:v>1.1704000000000001</c:v>
                </c:pt>
                <c:pt idx="33">
                  <c:v>1.1880999999999999</c:v>
                </c:pt>
                <c:pt idx="34">
                  <c:v>1.1783999999999999</c:v>
                </c:pt>
                <c:pt idx="35">
                  <c:v>1.1878</c:v>
                </c:pt>
                <c:pt idx="36">
                  <c:v>1.1956</c:v>
                </c:pt>
                <c:pt idx="37">
                  <c:v>1.1852</c:v>
                </c:pt>
                <c:pt idx="38">
                  <c:v>1.1741999999999999</c:v>
                </c:pt>
                <c:pt idx="39">
                  <c:v>1.1894</c:v>
                </c:pt>
                <c:pt idx="40">
                  <c:v>1.1693</c:v>
                </c:pt>
                <c:pt idx="41">
                  <c:v>1.1986000000000001</c:v>
                </c:pt>
                <c:pt idx="42">
                  <c:v>1.2178</c:v>
                </c:pt>
                <c:pt idx="43">
                  <c:v>1.2221</c:v>
                </c:pt>
                <c:pt idx="44">
                  <c:v>1.1926000000000001</c:v>
                </c:pt>
                <c:pt idx="45">
                  <c:v>1.1994</c:v>
                </c:pt>
                <c:pt idx="46">
                  <c:v>1.2016</c:v>
                </c:pt>
                <c:pt idx="47">
                  <c:v>1.2033</c:v>
                </c:pt>
                <c:pt idx="48">
                  <c:v>1.2067000000000001</c:v>
                </c:pt>
                <c:pt idx="49">
                  <c:v>1.2162999999999999</c:v>
                </c:pt>
                <c:pt idx="50">
                  <c:v>1.1923999999999999</c:v>
                </c:pt>
                <c:pt idx="51">
                  <c:v>1.1868000000000001</c:v>
                </c:pt>
                <c:pt idx="52">
                  <c:v>1.2096</c:v>
                </c:pt>
                <c:pt idx="53">
                  <c:v>1.2126999999999999</c:v>
                </c:pt>
                <c:pt idx="54">
                  <c:v>1.2105999999999999</c:v>
                </c:pt>
                <c:pt idx="55">
                  <c:v>1.2145999999999999</c:v>
                </c:pt>
                <c:pt idx="56">
                  <c:v>1.2162999999999999</c:v>
                </c:pt>
                <c:pt idx="57">
                  <c:v>1.2161</c:v>
                </c:pt>
                <c:pt idx="58">
                  <c:v>1.2277</c:v>
                </c:pt>
                <c:pt idx="59">
                  <c:v>1.2143999999999999</c:v>
                </c:pt>
                <c:pt idx="60">
                  <c:v>1.2306999999999999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3D-482C-B310-270DF2C7EA0A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Graph4_data_10!$R$12:$R$67</c:f>
              <c:numCache>
                <c:formatCode>#,##0</c:formatCode>
                <c:ptCount val="56"/>
                <c:pt idx="0">
                  <c:v>43553</c:v>
                </c:pt>
                <c:pt idx="1">
                  <c:v>43931</c:v>
                </c:pt>
                <c:pt idx="2">
                  <c:v>44312</c:v>
                </c:pt>
                <c:pt idx="3">
                  <c:v>44693</c:v>
                </c:pt>
                <c:pt idx="4">
                  <c:v>45070</c:v>
                </c:pt>
                <c:pt idx="5">
                  <c:v>45441</c:v>
                </c:pt>
                <c:pt idx="6">
                  <c:v>45813</c:v>
                </c:pt>
                <c:pt idx="7">
                  <c:v>46181</c:v>
                </c:pt>
                <c:pt idx="8">
                  <c:v>46545</c:v>
                </c:pt>
                <c:pt idx="9">
                  <c:v>46909</c:v>
                </c:pt>
                <c:pt idx="10">
                  <c:v>47273</c:v>
                </c:pt>
                <c:pt idx="11">
                  <c:v>47637</c:v>
                </c:pt>
                <c:pt idx="12">
                  <c:v>48001</c:v>
                </c:pt>
                <c:pt idx="13">
                  <c:v>48365</c:v>
                </c:pt>
                <c:pt idx="14">
                  <c:v>48729</c:v>
                </c:pt>
                <c:pt idx="15">
                  <c:v>49093</c:v>
                </c:pt>
                <c:pt idx="16">
                  <c:v>49457</c:v>
                </c:pt>
                <c:pt idx="17">
                  <c:v>49821</c:v>
                </c:pt>
                <c:pt idx="18">
                  <c:v>50185</c:v>
                </c:pt>
                <c:pt idx="19">
                  <c:v>50548</c:v>
                </c:pt>
                <c:pt idx="20">
                  <c:v>50912</c:v>
                </c:pt>
                <c:pt idx="21">
                  <c:v>51276</c:v>
                </c:pt>
                <c:pt idx="22">
                  <c:v>51640</c:v>
                </c:pt>
                <c:pt idx="23">
                  <c:v>52004</c:v>
                </c:pt>
                <c:pt idx="24">
                  <c:v>52368</c:v>
                </c:pt>
                <c:pt idx="25">
                  <c:v>52732</c:v>
                </c:pt>
                <c:pt idx="26">
                  <c:v>53096</c:v>
                </c:pt>
                <c:pt idx="27">
                  <c:v>53460</c:v>
                </c:pt>
                <c:pt idx="28">
                  <c:v>53824</c:v>
                </c:pt>
                <c:pt idx="29">
                  <c:v>54188</c:v>
                </c:pt>
                <c:pt idx="30">
                  <c:v>54552</c:v>
                </c:pt>
                <c:pt idx="31">
                  <c:v>54916</c:v>
                </c:pt>
                <c:pt idx="32">
                  <c:v>55280</c:v>
                </c:pt>
                <c:pt idx="33">
                  <c:v>55643</c:v>
                </c:pt>
                <c:pt idx="34">
                  <c:v>56007</c:v>
                </c:pt>
                <c:pt idx="35">
                  <c:v>56371</c:v>
                </c:pt>
                <c:pt idx="36">
                  <c:v>56739</c:v>
                </c:pt>
                <c:pt idx="37">
                  <c:v>57113</c:v>
                </c:pt>
                <c:pt idx="38">
                  <c:v>57491</c:v>
                </c:pt>
                <c:pt idx="39">
                  <c:v>57869</c:v>
                </c:pt>
                <c:pt idx="40">
                  <c:v>58240</c:v>
                </c:pt>
                <c:pt idx="41">
                  <c:v>58613</c:v>
                </c:pt>
                <c:pt idx="42">
                  <c:v>58980</c:v>
                </c:pt>
                <c:pt idx="43">
                  <c:v>59344</c:v>
                </c:pt>
                <c:pt idx="44">
                  <c:v>59708</c:v>
                </c:pt>
                <c:pt idx="45">
                  <c:v>60072</c:v>
                </c:pt>
                <c:pt idx="46">
                  <c:v>60436</c:v>
                </c:pt>
                <c:pt idx="47">
                  <c:v>60815</c:v>
                </c:pt>
                <c:pt idx="48">
                  <c:v>61201</c:v>
                </c:pt>
                <c:pt idx="49">
                  <c:v>61589</c:v>
                </c:pt>
                <c:pt idx="50">
                  <c:v>61971</c:v>
                </c:pt>
                <c:pt idx="51">
                  <c:v>62349</c:v>
                </c:pt>
                <c:pt idx="52">
                  <c:v>62737</c:v>
                </c:pt>
                <c:pt idx="53">
                  <c:v>63121</c:v>
                </c:pt>
                <c:pt idx="54">
                  <c:v>63494</c:v>
                </c:pt>
                <c:pt idx="55">
                  <c:v>63879</c:v>
                </c:pt>
              </c:numCache>
            </c:numRef>
          </c:xVal>
          <c:yVal>
            <c:numRef>
              <c:f>Graph4_data_10!$T$12:$T$67</c:f>
              <c:numCache>
                <c:formatCode>#\,##0.0000</c:formatCode>
                <c:ptCount val="56"/>
                <c:pt idx="0">
                  <c:v>3.3740999999999999</c:v>
                </c:pt>
                <c:pt idx="1">
                  <c:v>1.0995999999999999</c:v>
                </c:pt>
                <c:pt idx="2">
                  <c:v>1.0760000000000001</c:v>
                </c:pt>
                <c:pt idx="3">
                  <c:v>1.0921000000000001</c:v>
                </c:pt>
                <c:pt idx="4">
                  <c:v>1.0848</c:v>
                </c:pt>
                <c:pt idx="5">
                  <c:v>1.089</c:v>
                </c:pt>
                <c:pt idx="6">
                  <c:v>1.1052</c:v>
                </c:pt>
                <c:pt idx="7">
                  <c:v>1.1074999999999999</c:v>
                </c:pt>
                <c:pt idx="8">
                  <c:v>1.1173</c:v>
                </c:pt>
                <c:pt idx="9">
                  <c:v>1.0952999999999999</c:v>
                </c:pt>
                <c:pt idx="10">
                  <c:v>1.1245000000000001</c:v>
                </c:pt>
                <c:pt idx="11">
                  <c:v>1.1232</c:v>
                </c:pt>
                <c:pt idx="12">
                  <c:v>1.1087</c:v>
                </c:pt>
                <c:pt idx="13">
                  <c:v>1.1044</c:v>
                </c:pt>
                <c:pt idx="14">
                  <c:v>1.1114999999999999</c:v>
                </c:pt>
                <c:pt idx="15">
                  <c:v>1.1147</c:v>
                </c:pt>
                <c:pt idx="16">
                  <c:v>1.1313</c:v>
                </c:pt>
                <c:pt idx="17">
                  <c:v>1.1108</c:v>
                </c:pt>
                <c:pt idx="18">
                  <c:v>1.1051</c:v>
                </c:pt>
                <c:pt idx="19">
                  <c:v>1.1215999999999999</c:v>
                </c:pt>
                <c:pt idx="20">
                  <c:v>1.1125</c:v>
                </c:pt>
                <c:pt idx="21">
                  <c:v>1.0973999999999999</c:v>
                </c:pt>
                <c:pt idx="22">
                  <c:v>1.1328</c:v>
                </c:pt>
                <c:pt idx="23">
                  <c:v>1.1285000000000001</c:v>
                </c:pt>
                <c:pt idx="24">
                  <c:v>1.1249</c:v>
                </c:pt>
                <c:pt idx="25">
                  <c:v>1.0972999999999999</c:v>
                </c:pt>
                <c:pt idx="26">
                  <c:v>1.1211</c:v>
                </c:pt>
                <c:pt idx="27">
                  <c:v>1.1325000000000001</c:v>
                </c:pt>
                <c:pt idx="28">
                  <c:v>1.1269</c:v>
                </c:pt>
                <c:pt idx="29">
                  <c:v>1.1368</c:v>
                </c:pt>
                <c:pt idx="30">
                  <c:v>1.1234999999999999</c:v>
                </c:pt>
                <c:pt idx="31">
                  <c:v>1.1220000000000001</c:v>
                </c:pt>
                <c:pt idx="32">
                  <c:v>1.1288</c:v>
                </c:pt>
                <c:pt idx="33">
                  <c:v>1.1580999999999999</c:v>
                </c:pt>
                <c:pt idx="34">
                  <c:v>1.1276999999999999</c:v>
                </c:pt>
                <c:pt idx="35">
                  <c:v>1.1302000000000001</c:v>
                </c:pt>
                <c:pt idx="36">
                  <c:v>1.1209</c:v>
                </c:pt>
                <c:pt idx="37">
                  <c:v>1.1276999999999999</c:v>
                </c:pt>
                <c:pt idx="38">
                  <c:v>1.1278999999999999</c:v>
                </c:pt>
                <c:pt idx="39">
                  <c:v>1.1477999999999999</c:v>
                </c:pt>
                <c:pt idx="40">
                  <c:v>1.1314</c:v>
                </c:pt>
                <c:pt idx="41">
                  <c:v>1.1284000000000001</c:v>
                </c:pt>
                <c:pt idx="42">
                  <c:v>1.1471</c:v>
                </c:pt>
                <c:pt idx="43">
                  <c:v>1.1445000000000001</c:v>
                </c:pt>
                <c:pt idx="44">
                  <c:v>1.1648000000000001</c:v>
                </c:pt>
                <c:pt idx="45">
                  <c:v>1.1399999999999999</c:v>
                </c:pt>
                <c:pt idx="46">
                  <c:v>1.1442000000000001</c:v>
                </c:pt>
                <c:pt idx="47">
                  <c:v>1.1254</c:v>
                </c:pt>
                <c:pt idx="48">
                  <c:v>1.1399999999999999</c:v>
                </c:pt>
                <c:pt idx="49">
                  <c:v>1.1476</c:v>
                </c:pt>
                <c:pt idx="50">
                  <c:v>1.1457999999999999</c:v>
                </c:pt>
                <c:pt idx="51">
                  <c:v>1.143</c:v>
                </c:pt>
                <c:pt idx="52">
                  <c:v>1.1411</c:v>
                </c:pt>
                <c:pt idx="53">
                  <c:v>1.1393</c:v>
                </c:pt>
                <c:pt idx="54">
                  <c:v>1.1496999999999999</c:v>
                </c:pt>
                <c:pt idx="55">
                  <c:v>1.1486000000000001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3D-482C-B310-270DF2C7EA0A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Graph4_data_10!$U$12:$U$91</c:f>
              <c:numCache>
                <c:formatCode>#,##0</c:formatCode>
                <c:ptCount val="80"/>
                <c:pt idx="0">
                  <c:v>36118</c:v>
                </c:pt>
                <c:pt idx="1">
                  <c:v>36483</c:v>
                </c:pt>
                <c:pt idx="2">
                  <c:v>36848</c:v>
                </c:pt>
                <c:pt idx="3">
                  <c:v>37213</c:v>
                </c:pt>
                <c:pt idx="4">
                  <c:v>37577</c:v>
                </c:pt>
                <c:pt idx="5">
                  <c:v>37943</c:v>
                </c:pt>
                <c:pt idx="6">
                  <c:v>38318</c:v>
                </c:pt>
                <c:pt idx="7">
                  <c:v>38697</c:v>
                </c:pt>
                <c:pt idx="8">
                  <c:v>39078</c:v>
                </c:pt>
                <c:pt idx="9">
                  <c:v>39457</c:v>
                </c:pt>
                <c:pt idx="10">
                  <c:v>39851</c:v>
                </c:pt>
                <c:pt idx="11">
                  <c:v>40245</c:v>
                </c:pt>
                <c:pt idx="12">
                  <c:v>40615</c:v>
                </c:pt>
                <c:pt idx="13">
                  <c:v>40981</c:v>
                </c:pt>
                <c:pt idx="14">
                  <c:v>41350</c:v>
                </c:pt>
                <c:pt idx="15">
                  <c:v>41718</c:v>
                </c:pt>
                <c:pt idx="16">
                  <c:v>42091</c:v>
                </c:pt>
                <c:pt idx="17">
                  <c:v>42459</c:v>
                </c:pt>
                <c:pt idx="18">
                  <c:v>42824</c:v>
                </c:pt>
                <c:pt idx="19">
                  <c:v>43189</c:v>
                </c:pt>
                <c:pt idx="20">
                  <c:v>43554</c:v>
                </c:pt>
                <c:pt idx="21">
                  <c:v>43918</c:v>
                </c:pt>
                <c:pt idx="22">
                  <c:v>44283</c:v>
                </c:pt>
                <c:pt idx="23">
                  <c:v>44648</c:v>
                </c:pt>
                <c:pt idx="24">
                  <c:v>45013</c:v>
                </c:pt>
                <c:pt idx="25">
                  <c:v>45378</c:v>
                </c:pt>
                <c:pt idx="26">
                  <c:v>45742</c:v>
                </c:pt>
                <c:pt idx="27">
                  <c:v>46113</c:v>
                </c:pt>
                <c:pt idx="28">
                  <c:v>46493</c:v>
                </c:pt>
                <c:pt idx="29">
                  <c:v>46866</c:v>
                </c:pt>
                <c:pt idx="30">
                  <c:v>47246</c:v>
                </c:pt>
                <c:pt idx="31">
                  <c:v>47627</c:v>
                </c:pt>
                <c:pt idx="32">
                  <c:v>48001</c:v>
                </c:pt>
                <c:pt idx="33">
                  <c:v>48382</c:v>
                </c:pt>
                <c:pt idx="34">
                  <c:v>48789</c:v>
                </c:pt>
                <c:pt idx="35">
                  <c:v>49160</c:v>
                </c:pt>
                <c:pt idx="36">
                  <c:v>49527</c:v>
                </c:pt>
                <c:pt idx="37">
                  <c:v>49892</c:v>
                </c:pt>
                <c:pt idx="38">
                  <c:v>50269</c:v>
                </c:pt>
                <c:pt idx="39">
                  <c:v>50664</c:v>
                </c:pt>
                <c:pt idx="40">
                  <c:v>51039</c:v>
                </c:pt>
                <c:pt idx="41">
                  <c:v>51406</c:v>
                </c:pt>
                <c:pt idx="42">
                  <c:v>51771</c:v>
                </c:pt>
                <c:pt idx="43">
                  <c:v>52136</c:v>
                </c:pt>
                <c:pt idx="44">
                  <c:v>52501</c:v>
                </c:pt>
                <c:pt idx="45">
                  <c:v>52865</c:v>
                </c:pt>
                <c:pt idx="46">
                  <c:v>53230</c:v>
                </c:pt>
                <c:pt idx="47">
                  <c:v>53595</c:v>
                </c:pt>
                <c:pt idx="48">
                  <c:v>53960</c:v>
                </c:pt>
                <c:pt idx="49">
                  <c:v>54324</c:v>
                </c:pt>
                <c:pt idx="50">
                  <c:v>54689</c:v>
                </c:pt>
                <c:pt idx="51">
                  <c:v>55054</c:v>
                </c:pt>
                <c:pt idx="52">
                  <c:v>55418</c:v>
                </c:pt>
                <c:pt idx="53">
                  <c:v>55783</c:v>
                </c:pt>
                <c:pt idx="54">
                  <c:v>56148</c:v>
                </c:pt>
                <c:pt idx="55">
                  <c:v>56513</c:v>
                </c:pt>
                <c:pt idx="56">
                  <c:v>56877</c:v>
                </c:pt>
                <c:pt idx="57">
                  <c:v>57242</c:v>
                </c:pt>
                <c:pt idx="58">
                  <c:v>57607</c:v>
                </c:pt>
                <c:pt idx="59">
                  <c:v>57972</c:v>
                </c:pt>
                <c:pt idx="60">
                  <c:v>58336</c:v>
                </c:pt>
                <c:pt idx="61">
                  <c:v>58701</c:v>
                </c:pt>
                <c:pt idx="62">
                  <c:v>59066</c:v>
                </c:pt>
                <c:pt idx="63">
                  <c:v>59431</c:v>
                </c:pt>
                <c:pt idx="64">
                  <c:v>59795</c:v>
                </c:pt>
                <c:pt idx="65">
                  <c:v>60160</c:v>
                </c:pt>
                <c:pt idx="66">
                  <c:v>60525</c:v>
                </c:pt>
                <c:pt idx="67">
                  <c:v>60890</c:v>
                </c:pt>
                <c:pt idx="68">
                  <c:v>61254</c:v>
                </c:pt>
                <c:pt idx="69">
                  <c:v>61619</c:v>
                </c:pt>
                <c:pt idx="70">
                  <c:v>61984</c:v>
                </c:pt>
                <c:pt idx="71">
                  <c:v>62349</c:v>
                </c:pt>
                <c:pt idx="72">
                  <c:v>62713</c:v>
                </c:pt>
                <c:pt idx="73">
                  <c:v>63078</c:v>
                </c:pt>
                <c:pt idx="74">
                  <c:v>63443</c:v>
                </c:pt>
                <c:pt idx="75">
                  <c:v>63807</c:v>
                </c:pt>
                <c:pt idx="76">
                  <c:v>64172</c:v>
                </c:pt>
                <c:pt idx="77">
                  <c:v>64537</c:v>
                </c:pt>
                <c:pt idx="78">
                  <c:v>64902</c:v>
                </c:pt>
                <c:pt idx="79">
                  <c:v>65266</c:v>
                </c:pt>
              </c:numCache>
            </c:numRef>
          </c:xVal>
          <c:yVal>
            <c:numRef>
              <c:f>Graph4_data_10!$W$12:$W$91</c:f>
              <c:numCache>
                <c:formatCode>#\,##0.0000</c:formatCode>
                <c:ptCount val="80"/>
                <c:pt idx="0">
                  <c:v>3.0861999999999998</c:v>
                </c:pt>
                <c:pt idx="1">
                  <c:v>1.0992999999999999</c:v>
                </c:pt>
                <c:pt idx="2">
                  <c:v>1.0820000000000001</c:v>
                </c:pt>
                <c:pt idx="3">
                  <c:v>1.073</c:v>
                </c:pt>
                <c:pt idx="4">
                  <c:v>1.0696000000000001</c:v>
                </c:pt>
                <c:pt idx="5">
                  <c:v>1.0770999999999999</c:v>
                </c:pt>
                <c:pt idx="6">
                  <c:v>1.0916999999999999</c:v>
                </c:pt>
                <c:pt idx="7">
                  <c:v>1.0960000000000001</c:v>
                </c:pt>
                <c:pt idx="8">
                  <c:v>1.1203000000000001</c:v>
                </c:pt>
                <c:pt idx="9">
                  <c:v>1.0982000000000001</c:v>
                </c:pt>
                <c:pt idx="10">
                  <c:v>1.1307</c:v>
                </c:pt>
                <c:pt idx="11">
                  <c:v>1.1075999999999999</c:v>
                </c:pt>
                <c:pt idx="12">
                  <c:v>1.1125</c:v>
                </c:pt>
                <c:pt idx="13">
                  <c:v>1.1134999999999999</c:v>
                </c:pt>
                <c:pt idx="14">
                  <c:v>1.1180000000000001</c:v>
                </c:pt>
                <c:pt idx="15">
                  <c:v>1.1238999999999999</c:v>
                </c:pt>
                <c:pt idx="16">
                  <c:v>1.1332</c:v>
                </c:pt>
                <c:pt idx="17">
                  <c:v>1.1126</c:v>
                </c:pt>
                <c:pt idx="18">
                  <c:v>1.1214999999999999</c:v>
                </c:pt>
                <c:pt idx="19">
                  <c:v>1.1206</c:v>
                </c:pt>
                <c:pt idx="20">
                  <c:v>1.1217999999999999</c:v>
                </c:pt>
                <c:pt idx="21">
                  <c:v>1.121</c:v>
                </c:pt>
                <c:pt idx="22">
                  <c:v>1.1354</c:v>
                </c:pt>
                <c:pt idx="23">
                  <c:v>1.139</c:v>
                </c:pt>
                <c:pt idx="24">
                  <c:v>1.1262000000000001</c:v>
                </c:pt>
                <c:pt idx="25">
                  <c:v>1.1365000000000001</c:v>
                </c:pt>
                <c:pt idx="26">
                  <c:v>1.1478999999999999</c:v>
                </c:pt>
                <c:pt idx="27">
                  <c:v>1.1359999999999999</c:v>
                </c:pt>
                <c:pt idx="28">
                  <c:v>1.1518999999999999</c:v>
                </c:pt>
                <c:pt idx="29">
                  <c:v>1.153</c:v>
                </c:pt>
                <c:pt idx="30">
                  <c:v>1.1554</c:v>
                </c:pt>
                <c:pt idx="31">
                  <c:v>1.1573</c:v>
                </c:pt>
                <c:pt idx="32">
                  <c:v>1.1572</c:v>
                </c:pt>
                <c:pt idx="33">
                  <c:v>1.1773</c:v>
                </c:pt>
                <c:pt idx="34">
                  <c:v>1.1580999999999999</c:v>
                </c:pt>
                <c:pt idx="35">
                  <c:v>1.1788000000000001</c:v>
                </c:pt>
                <c:pt idx="36">
                  <c:v>1.1697</c:v>
                </c:pt>
                <c:pt idx="37">
                  <c:v>1.173</c:v>
                </c:pt>
                <c:pt idx="38">
                  <c:v>1.1529</c:v>
                </c:pt>
                <c:pt idx="39">
                  <c:v>1.1843999999999999</c:v>
                </c:pt>
                <c:pt idx="40">
                  <c:v>1.1693</c:v>
                </c:pt>
                <c:pt idx="41">
                  <c:v>1.1738</c:v>
                </c:pt>
                <c:pt idx="42">
                  <c:v>1.1805000000000001</c:v>
                </c:pt>
                <c:pt idx="43">
                  <c:v>1.1833</c:v>
                </c:pt>
                <c:pt idx="44">
                  <c:v>1.1780999999999999</c:v>
                </c:pt>
                <c:pt idx="45">
                  <c:v>1.179</c:v>
                </c:pt>
                <c:pt idx="46">
                  <c:v>1.1768000000000001</c:v>
                </c:pt>
                <c:pt idx="47">
                  <c:v>1.1783999999999999</c:v>
                </c:pt>
                <c:pt idx="48">
                  <c:v>1.1900999999999999</c:v>
                </c:pt>
                <c:pt idx="49">
                  <c:v>1.1918</c:v>
                </c:pt>
                <c:pt idx="50">
                  <c:v>1.1917</c:v>
                </c:pt>
                <c:pt idx="51">
                  <c:v>1.1898</c:v>
                </c:pt>
                <c:pt idx="52">
                  <c:v>1.1759999999999999</c:v>
                </c:pt>
                <c:pt idx="53">
                  <c:v>1.1778999999999999</c:v>
                </c:pt>
                <c:pt idx="54">
                  <c:v>1.1848000000000001</c:v>
                </c:pt>
                <c:pt idx="55">
                  <c:v>1.1875</c:v>
                </c:pt>
                <c:pt idx="56">
                  <c:v>1.1955</c:v>
                </c:pt>
                <c:pt idx="57">
                  <c:v>1.2025999999999999</c:v>
                </c:pt>
                <c:pt idx="58">
                  <c:v>1.2063999999999999</c:v>
                </c:pt>
                <c:pt idx="59">
                  <c:v>1.1973</c:v>
                </c:pt>
                <c:pt idx="60">
                  <c:v>1.2037</c:v>
                </c:pt>
                <c:pt idx="61">
                  <c:v>1.2015</c:v>
                </c:pt>
                <c:pt idx="62">
                  <c:v>1.2159</c:v>
                </c:pt>
                <c:pt idx="63">
                  <c:v>1.2228000000000001</c:v>
                </c:pt>
                <c:pt idx="64">
                  <c:v>1.2189000000000001</c:v>
                </c:pt>
                <c:pt idx="65">
                  <c:v>1.2143999999999999</c:v>
                </c:pt>
                <c:pt idx="66">
                  <c:v>1.1995</c:v>
                </c:pt>
                <c:pt idx="67">
                  <c:v>1.2166999999999999</c:v>
                </c:pt>
                <c:pt idx="68">
                  <c:v>1.2047000000000001</c:v>
                </c:pt>
                <c:pt idx="69">
                  <c:v>1.2092000000000001</c:v>
                </c:pt>
                <c:pt idx="70">
                  <c:v>1.2286999999999999</c:v>
                </c:pt>
                <c:pt idx="71">
                  <c:v>1.1977</c:v>
                </c:pt>
                <c:pt idx="72">
                  <c:v>1.2131000000000001</c:v>
                </c:pt>
                <c:pt idx="73">
                  <c:v>1.2221</c:v>
                </c:pt>
                <c:pt idx="74">
                  <c:v>1.2266999999999999</c:v>
                </c:pt>
                <c:pt idx="75">
                  <c:v>1.2085999999999999</c:v>
                </c:pt>
                <c:pt idx="76">
                  <c:v>1.2031000000000001</c:v>
                </c:pt>
                <c:pt idx="77">
                  <c:v>1.2191000000000001</c:v>
                </c:pt>
                <c:pt idx="78">
                  <c:v>1.2333000000000001</c:v>
                </c:pt>
                <c:pt idx="79">
                  <c:v>1.2303999999999999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B3D-482C-B310-270DF2C7E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4</a:t>
            </a:r>
            <a:r>
              <a:rPr lang="en-US" baseline="0"/>
              <a:t> val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Graph4_data_10!$C$17:$C$127</c:f>
              <c:numCache>
                <c:formatCode>#,##0</c:formatCode>
                <c:ptCount val="111"/>
                <c:pt idx="0">
                  <c:v>1938</c:v>
                </c:pt>
                <c:pt idx="1">
                  <c:v>2303</c:v>
                </c:pt>
                <c:pt idx="2">
                  <c:v>2668</c:v>
                </c:pt>
                <c:pt idx="3">
                  <c:v>3033</c:v>
                </c:pt>
                <c:pt idx="4">
                  <c:v>3397</c:v>
                </c:pt>
                <c:pt idx="5">
                  <c:v>3762</c:v>
                </c:pt>
                <c:pt idx="6">
                  <c:v>4138</c:v>
                </c:pt>
                <c:pt idx="7">
                  <c:v>4510</c:v>
                </c:pt>
                <c:pt idx="8">
                  <c:v>4887</c:v>
                </c:pt>
                <c:pt idx="9">
                  <c:v>5258</c:v>
                </c:pt>
                <c:pt idx="10">
                  <c:v>5642</c:v>
                </c:pt>
                <c:pt idx="11">
                  <c:v>6010</c:v>
                </c:pt>
                <c:pt idx="12">
                  <c:v>6385</c:v>
                </c:pt>
                <c:pt idx="13">
                  <c:v>6767</c:v>
                </c:pt>
                <c:pt idx="14">
                  <c:v>7151</c:v>
                </c:pt>
                <c:pt idx="15">
                  <c:v>7547</c:v>
                </c:pt>
                <c:pt idx="16">
                  <c:v>7936</c:v>
                </c:pt>
                <c:pt idx="17">
                  <c:v>8340</c:v>
                </c:pt>
                <c:pt idx="18">
                  <c:v>8742</c:v>
                </c:pt>
                <c:pt idx="19">
                  <c:v>9139</c:v>
                </c:pt>
                <c:pt idx="20">
                  <c:v>9523</c:v>
                </c:pt>
                <c:pt idx="21">
                  <c:v>9897</c:v>
                </c:pt>
                <c:pt idx="22">
                  <c:v>10278</c:v>
                </c:pt>
                <c:pt idx="23">
                  <c:v>10658</c:v>
                </c:pt>
                <c:pt idx="24">
                  <c:v>11025</c:v>
                </c:pt>
                <c:pt idx="25">
                  <c:v>11390</c:v>
                </c:pt>
                <c:pt idx="26">
                  <c:v>11766</c:v>
                </c:pt>
                <c:pt idx="27">
                  <c:v>12133</c:v>
                </c:pt>
                <c:pt idx="28">
                  <c:v>12498</c:v>
                </c:pt>
                <c:pt idx="29">
                  <c:v>12863</c:v>
                </c:pt>
                <c:pt idx="30">
                  <c:v>13227</c:v>
                </c:pt>
                <c:pt idx="31">
                  <c:v>13592</c:v>
                </c:pt>
                <c:pt idx="32">
                  <c:v>13957</c:v>
                </c:pt>
                <c:pt idx="33">
                  <c:v>14321</c:v>
                </c:pt>
                <c:pt idx="34">
                  <c:v>14686</c:v>
                </c:pt>
                <c:pt idx="35">
                  <c:v>15050</c:v>
                </c:pt>
                <c:pt idx="36">
                  <c:v>15415</c:v>
                </c:pt>
                <c:pt idx="37">
                  <c:v>15780</c:v>
                </c:pt>
                <c:pt idx="38">
                  <c:v>16144</c:v>
                </c:pt>
                <c:pt idx="39">
                  <c:v>16509</c:v>
                </c:pt>
                <c:pt idx="40">
                  <c:v>16873</c:v>
                </c:pt>
                <c:pt idx="41">
                  <c:v>17238</c:v>
                </c:pt>
                <c:pt idx="42">
                  <c:v>17603</c:v>
                </c:pt>
                <c:pt idx="43">
                  <c:v>17967</c:v>
                </c:pt>
                <c:pt idx="44">
                  <c:v>18332</c:v>
                </c:pt>
                <c:pt idx="45">
                  <c:v>18696</c:v>
                </c:pt>
                <c:pt idx="46">
                  <c:v>19061</c:v>
                </c:pt>
                <c:pt idx="47">
                  <c:v>19425</c:v>
                </c:pt>
                <c:pt idx="48">
                  <c:v>19790</c:v>
                </c:pt>
                <c:pt idx="49">
                  <c:v>20155</c:v>
                </c:pt>
                <c:pt idx="50">
                  <c:v>20519</c:v>
                </c:pt>
                <c:pt idx="51">
                  <c:v>20884</c:v>
                </c:pt>
                <c:pt idx="52">
                  <c:v>21248</c:v>
                </c:pt>
                <c:pt idx="53">
                  <c:v>21613</c:v>
                </c:pt>
                <c:pt idx="54">
                  <c:v>21978</c:v>
                </c:pt>
                <c:pt idx="55">
                  <c:v>22350</c:v>
                </c:pt>
                <c:pt idx="56">
                  <c:v>22726</c:v>
                </c:pt>
                <c:pt idx="57">
                  <c:v>23105</c:v>
                </c:pt>
                <c:pt idx="58">
                  <c:v>23476</c:v>
                </c:pt>
                <c:pt idx="59">
                  <c:v>23843</c:v>
                </c:pt>
                <c:pt idx="60">
                  <c:v>24208</c:v>
                </c:pt>
                <c:pt idx="61">
                  <c:v>24572</c:v>
                </c:pt>
                <c:pt idx="62">
                  <c:v>24946</c:v>
                </c:pt>
                <c:pt idx="63">
                  <c:v>25332</c:v>
                </c:pt>
                <c:pt idx="64">
                  <c:v>25710</c:v>
                </c:pt>
                <c:pt idx="65">
                  <c:v>26083</c:v>
                </c:pt>
                <c:pt idx="66">
                  <c:v>26451</c:v>
                </c:pt>
                <c:pt idx="67">
                  <c:v>26816</c:v>
                </c:pt>
                <c:pt idx="68">
                  <c:v>27180</c:v>
                </c:pt>
                <c:pt idx="69">
                  <c:v>27545</c:v>
                </c:pt>
                <c:pt idx="70">
                  <c:v>27909</c:v>
                </c:pt>
                <c:pt idx="71">
                  <c:v>28274</c:v>
                </c:pt>
                <c:pt idx="72">
                  <c:v>28639</c:v>
                </c:pt>
                <c:pt idx="73">
                  <c:v>29003</c:v>
                </c:pt>
                <c:pt idx="74">
                  <c:v>29368</c:v>
                </c:pt>
                <c:pt idx="75">
                  <c:v>29735</c:v>
                </c:pt>
                <c:pt idx="76">
                  <c:v>30112</c:v>
                </c:pt>
                <c:pt idx="77">
                  <c:v>30494</c:v>
                </c:pt>
                <c:pt idx="78">
                  <c:v>30877</c:v>
                </c:pt>
                <c:pt idx="79">
                  <c:v>31248</c:v>
                </c:pt>
                <c:pt idx="80">
                  <c:v>31645</c:v>
                </c:pt>
                <c:pt idx="81">
                  <c:v>32029</c:v>
                </c:pt>
                <c:pt idx="82">
                  <c:v>32429</c:v>
                </c:pt>
                <c:pt idx="83">
                  <c:v>32825</c:v>
                </c:pt>
                <c:pt idx="84">
                  <c:v>33218</c:v>
                </c:pt>
                <c:pt idx="85">
                  <c:v>33606</c:v>
                </c:pt>
                <c:pt idx="86">
                  <c:v>33997</c:v>
                </c:pt>
                <c:pt idx="87">
                  <c:v>34388</c:v>
                </c:pt>
                <c:pt idx="88">
                  <c:v>34782</c:v>
                </c:pt>
                <c:pt idx="89">
                  <c:v>35171</c:v>
                </c:pt>
                <c:pt idx="90">
                  <c:v>35560</c:v>
                </c:pt>
                <c:pt idx="91">
                  <c:v>35949</c:v>
                </c:pt>
                <c:pt idx="92">
                  <c:v>36346</c:v>
                </c:pt>
                <c:pt idx="93">
                  <c:v>36748</c:v>
                </c:pt>
                <c:pt idx="94">
                  <c:v>37132</c:v>
                </c:pt>
                <c:pt idx="95">
                  <c:v>37500</c:v>
                </c:pt>
                <c:pt idx="96">
                  <c:v>37865</c:v>
                </c:pt>
                <c:pt idx="97">
                  <c:v>38229</c:v>
                </c:pt>
                <c:pt idx="98">
                  <c:v>38594</c:v>
                </c:pt>
                <c:pt idx="99">
                  <c:v>38958</c:v>
                </c:pt>
                <c:pt idx="100">
                  <c:v>39323</c:v>
                </c:pt>
                <c:pt idx="101">
                  <c:v>39687</c:v>
                </c:pt>
                <c:pt idx="102">
                  <c:v>40052</c:v>
                </c:pt>
                <c:pt idx="103">
                  <c:v>40416</c:v>
                </c:pt>
                <c:pt idx="104">
                  <c:v>40781</c:v>
                </c:pt>
                <c:pt idx="105">
                  <c:v>41145</c:v>
                </c:pt>
                <c:pt idx="106">
                  <c:v>41510</c:v>
                </c:pt>
                <c:pt idx="107">
                  <c:v>41874</c:v>
                </c:pt>
                <c:pt idx="108">
                  <c:v>42239</c:v>
                </c:pt>
                <c:pt idx="109">
                  <c:v>42603</c:v>
                </c:pt>
                <c:pt idx="110">
                  <c:v>42973</c:v>
                </c:pt>
              </c:numCache>
            </c:numRef>
          </c:xVal>
          <c:yVal>
            <c:numRef>
              <c:f>Graph4_data_10!$E$17:$E$127</c:f>
              <c:numCache>
                <c:formatCode>#\,##0.0000</c:formatCode>
                <c:ptCount val="111"/>
                <c:pt idx="0">
                  <c:v>1.2450000000000001</c:v>
                </c:pt>
                <c:pt idx="1">
                  <c:v>1.2082999999999999</c:v>
                </c:pt>
                <c:pt idx="2">
                  <c:v>1.2134</c:v>
                </c:pt>
                <c:pt idx="3">
                  <c:v>1.1709000000000001</c:v>
                </c:pt>
                <c:pt idx="4">
                  <c:v>1.1534</c:v>
                </c:pt>
                <c:pt idx="5">
                  <c:v>1.1355</c:v>
                </c:pt>
                <c:pt idx="6">
                  <c:v>1.1478999999999999</c:v>
                </c:pt>
                <c:pt idx="7">
                  <c:v>1.1224000000000001</c:v>
                </c:pt>
                <c:pt idx="8">
                  <c:v>1.1347</c:v>
                </c:pt>
                <c:pt idx="9">
                  <c:v>1.1155999999999999</c:v>
                </c:pt>
                <c:pt idx="10">
                  <c:v>1.119</c:v>
                </c:pt>
                <c:pt idx="11">
                  <c:v>1.1194999999999999</c:v>
                </c:pt>
                <c:pt idx="12">
                  <c:v>1.1108</c:v>
                </c:pt>
                <c:pt idx="13">
                  <c:v>1.1301000000000001</c:v>
                </c:pt>
                <c:pt idx="14">
                  <c:v>1.0988</c:v>
                </c:pt>
                <c:pt idx="15">
                  <c:v>1.0989</c:v>
                </c:pt>
                <c:pt idx="16">
                  <c:v>1.103</c:v>
                </c:pt>
                <c:pt idx="17">
                  <c:v>1.1025</c:v>
                </c:pt>
                <c:pt idx="18">
                  <c:v>1.1154999999999999</c:v>
                </c:pt>
                <c:pt idx="19">
                  <c:v>1.0960000000000001</c:v>
                </c:pt>
                <c:pt idx="20">
                  <c:v>1.1017999999999999</c:v>
                </c:pt>
                <c:pt idx="21">
                  <c:v>1.1124000000000001</c:v>
                </c:pt>
                <c:pt idx="22">
                  <c:v>1.0919000000000001</c:v>
                </c:pt>
                <c:pt idx="23">
                  <c:v>1.1039000000000001</c:v>
                </c:pt>
                <c:pt idx="24">
                  <c:v>1.1055999999999999</c:v>
                </c:pt>
                <c:pt idx="25">
                  <c:v>1.117</c:v>
                </c:pt>
                <c:pt idx="26">
                  <c:v>1.0984</c:v>
                </c:pt>
                <c:pt idx="27">
                  <c:v>1.1034999999999999</c:v>
                </c:pt>
                <c:pt idx="28">
                  <c:v>1.1121000000000001</c:v>
                </c:pt>
                <c:pt idx="29">
                  <c:v>1.1034999999999999</c:v>
                </c:pt>
                <c:pt idx="30">
                  <c:v>1.0929</c:v>
                </c:pt>
                <c:pt idx="31">
                  <c:v>1.1074999999999999</c:v>
                </c:pt>
                <c:pt idx="32">
                  <c:v>1.1072</c:v>
                </c:pt>
                <c:pt idx="33">
                  <c:v>1.0876999999999999</c:v>
                </c:pt>
                <c:pt idx="34">
                  <c:v>1.1064000000000001</c:v>
                </c:pt>
                <c:pt idx="35">
                  <c:v>1.1152</c:v>
                </c:pt>
                <c:pt idx="36">
                  <c:v>1.1166</c:v>
                </c:pt>
                <c:pt idx="37">
                  <c:v>1.1198999999999999</c:v>
                </c:pt>
                <c:pt idx="38">
                  <c:v>1.1224000000000001</c:v>
                </c:pt>
                <c:pt idx="39">
                  <c:v>1.1243000000000001</c:v>
                </c:pt>
                <c:pt idx="40">
                  <c:v>1.1084000000000001</c:v>
                </c:pt>
                <c:pt idx="41">
                  <c:v>1.1148</c:v>
                </c:pt>
                <c:pt idx="42">
                  <c:v>1.1061000000000001</c:v>
                </c:pt>
                <c:pt idx="43">
                  <c:v>1.1148</c:v>
                </c:pt>
                <c:pt idx="44">
                  <c:v>1.1086</c:v>
                </c:pt>
                <c:pt idx="45">
                  <c:v>1.1117999999999999</c:v>
                </c:pt>
                <c:pt idx="46">
                  <c:v>1.1203000000000001</c:v>
                </c:pt>
                <c:pt idx="47">
                  <c:v>1.1032</c:v>
                </c:pt>
                <c:pt idx="48">
                  <c:v>1.1282000000000001</c:v>
                </c:pt>
                <c:pt idx="49">
                  <c:v>1.1005</c:v>
                </c:pt>
                <c:pt idx="50">
                  <c:v>1.1198999999999999</c:v>
                </c:pt>
                <c:pt idx="51">
                  <c:v>1.137</c:v>
                </c:pt>
                <c:pt idx="52">
                  <c:v>1.1188</c:v>
                </c:pt>
                <c:pt idx="53">
                  <c:v>1.1255999999999999</c:v>
                </c:pt>
                <c:pt idx="54">
                  <c:v>1.1211</c:v>
                </c:pt>
                <c:pt idx="55">
                  <c:v>1.1283000000000001</c:v>
                </c:pt>
                <c:pt idx="56">
                  <c:v>1.1218999999999999</c:v>
                </c:pt>
                <c:pt idx="57">
                  <c:v>1.1278999999999999</c:v>
                </c:pt>
                <c:pt idx="58">
                  <c:v>1.1123000000000001</c:v>
                </c:pt>
                <c:pt idx="59">
                  <c:v>1.1272</c:v>
                </c:pt>
                <c:pt idx="60">
                  <c:v>1.1164000000000001</c:v>
                </c:pt>
                <c:pt idx="61">
                  <c:v>1.1237999999999999</c:v>
                </c:pt>
                <c:pt idx="62">
                  <c:v>1.1352</c:v>
                </c:pt>
                <c:pt idx="63">
                  <c:v>1.1326000000000001</c:v>
                </c:pt>
                <c:pt idx="64">
                  <c:v>1.1404000000000001</c:v>
                </c:pt>
                <c:pt idx="65">
                  <c:v>1.1556999999999999</c:v>
                </c:pt>
                <c:pt idx="66">
                  <c:v>1.1285000000000001</c:v>
                </c:pt>
                <c:pt idx="67">
                  <c:v>1.1498999999999999</c:v>
                </c:pt>
                <c:pt idx="68">
                  <c:v>1.1324000000000001</c:v>
                </c:pt>
                <c:pt idx="69">
                  <c:v>1.1539999999999999</c:v>
                </c:pt>
                <c:pt idx="70">
                  <c:v>1.1476</c:v>
                </c:pt>
                <c:pt idx="71">
                  <c:v>1.1438999999999999</c:v>
                </c:pt>
                <c:pt idx="72">
                  <c:v>1.1443000000000001</c:v>
                </c:pt>
                <c:pt idx="73">
                  <c:v>1.1424000000000001</c:v>
                </c:pt>
                <c:pt idx="74">
                  <c:v>1.1457999999999999</c:v>
                </c:pt>
                <c:pt idx="75">
                  <c:v>1.1516</c:v>
                </c:pt>
                <c:pt idx="76">
                  <c:v>1.1523000000000001</c:v>
                </c:pt>
                <c:pt idx="77">
                  <c:v>1.1307</c:v>
                </c:pt>
                <c:pt idx="78">
                  <c:v>1.1308</c:v>
                </c:pt>
                <c:pt idx="79">
                  <c:v>1.1444000000000001</c:v>
                </c:pt>
                <c:pt idx="80">
                  <c:v>1.1661999999999999</c:v>
                </c:pt>
                <c:pt idx="81">
                  <c:v>1.1536</c:v>
                </c:pt>
                <c:pt idx="82">
                  <c:v>1.1568000000000001</c:v>
                </c:pt>
                <c:pt idx="83">
                  <c:v>1.1506000000000001</c:v>
                </c:pt>
                <c:pt idx="84">
                  <c:v>1.1344000000000001</c:v>
                </c:pt>
                <c:pt idx="85">
                  <c:v>1.1467000000000001</c:v>
                </c:pt>
                <c:pt idx="86">
                  <c:v>1.1626000000000001</c:v>
                </c:pt>
                <c:pt idx="87">
                  <c:v>1.1556999999999999</c:v>
                </c:pt>
                <c:pt idx="88">
                  <c:v>1.1636</c:v>
                </c:pt>
                <c:pt idx="89">
                  <c:v>1.1498999999999999</c:v>
                </c:pt>
                <c:pt idx="90">
                  <c:v>1.1575</c:v>
                </c:pt>
                <c:pt idx="91">
                  <c:v>1.1648000000000001</c:v>
                </c:pt>
                <c:pt idx="92">
                  <c:v>1.1646000000000001</c:v>
                </c:pt>
                <c:pt idx="93">
                  <c:v>1.1563000000000001</c:v>
                </c:pt>
                <c:pt idx="94">
                  <c:v>1.1563000000000001</c:v>
                </c:pt>
                <c:pt idx="95">
                  <c:v>1.1532</c:v>
                </c:pt>
                <c:pt idx="96">
                  <c:v>1.1520999999999999</c:v>
                </c:pt>
                <c:pt idx="97">
                  <c:v>1.1811</c:v>
                </c:pt>
                <c:pt idx="98">
                  <c:v>1.171</c:v>
                </c:pt>
                <c:pt idx="99">
                  <c:v>1.175</c:v>
                </c:pt>
                <c:pt idx="100">
                  <c:v>1.1341000000000001</c:v>
                </c:pt>
                <c:pt idx="101">
                  <c:v>1.1561999999999999</c:v>
                </c:pt>
                <c:pt idx="102">
                  <c:v>1.163</c:v>
                </c:pt>
                <c:pt idx="103">
                  <c:v>1.1709000000000001</c:v>
                </c:pt>
                <c:pt idx="104">
                  <c:v>1.1623000000000001</c:v>
                </c:pt>
                <c:pt idx="105">
                  <c:v>1.1666000000000001</c:v>
                </c:pt>
                <c:pt idx="106">
                  <c:v>1.1604000000000001</c:v>
                </c:pt>
                <c:pt idx="107">
                  <c:v>1.1785000000000001</c:v>
                </c:pt>
                <c:pt idx="108">
                  <c:v>1.1605000000000001</c:v>
                </c:pt>
                <c:pt idx="109">
                  <c:v>1.1556999999999999</c:v>
                </c:pt>
                <c:pt idx="110">
                  <c:v>1.1773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05-45FA-98F9-BE39300CE1DE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Graph4_data_10!$F$13:$F$75</c:f>
              <c:numCache>
                <c:formatCode>#,##0</c:formatCode>
                <c:ptCount val="63"/>
                <c:pt idx="0">
                  <c:v>10886</c:v>
                </c:pt>
                <c:pt idx="1">
                  <c:v>11250</c:v>
                </c:pt>
                <c:pt idx="2">
                  <c:v>11614</c:v>
                </c:pt>
                <c:pt idx="3">
                  <c:v>11978</c:v>
                </c:pt>
                <c:pt idx="4">
                  <c:v>12342</c:v>
                </c:pt>
                <c:pt idx="5">
                  <c:v>12706</c:v>
                </c:pt>
                <c:pt idx="6">
                  <c:v>13070</c:v>
                </c:pt>
                <c:pt idx="7">
                  <c:v>13434</c:v>
                </c:pt>
                <c:pt idx="8">
                  <c:v>13798</c:v>
                </c:pt>
                <c:pt idx="9">
                  <c:v>14162</c:v>
                </c:pt>
                <c:pt idx="10">
                  <c:v>14526</c:v>
                </c:pt>
                <c:pt idx="11">
                  <c:v>14890</c:v>
                </c:pt>
                <c:pt idx="12">
                  <c:v>15254</c:v>
                </c:pt>
                <c:pt idx="13">
                  <c:v>15618</c:v>
                </c:pt>
                <c:pt idx="14">
                  <c:v>15984</c:v>
                </c:pt>
                <c:pt idx="15">
                  <c:v>16361</c:v>
                </c:pt>
                <c:pt idx="16">
                  <c:v>16734</c:v>
                </c:pt>
                <c:pt idx="17">
                  <c:v>17104</c:v>
                </c:pt>
                <c:pt idx="18">
                  <c:v>17479</c:v>
                </c:pt>
                <c:pt idx="19">
                  <c:v>17856</c:v>
                </c:pt>
                <c:pt idx="20">
                  <c:v>18241</c:v>
                </c:pt>
                <c:pt idx="21">
                  <c:v>18622</c:v>
                </c:pt>
                <c:pt idx="22">
                  <c:v>19012</c:v>
                </c:pt>
                <c:pt idx="23">
                  <c:v>19387</c:v>
                </c:pt>
                <c:pt idx="24">
                  <c:v>19762</c:v>
                </c:pt>
                <c:pt idx="25">
                  <c:v>20143</c:v>
                </c:pt>
                <c:pt idx="26">
                  <c:v>20518</c:v>
                </c:pt>
                <c:pt idx="27">
                  <c:v>20897</c:v>
                </c:pt>
                <c:pt idx="28">
                  <c:v>21264</c:v>
                </c:pt>
                <c:pt idx="29">
                  <c:v>21639</c:v>
                </c:pt>
                <c:pt idx="30">
                  <c:v>22032</c:v>
                </c:pt>
                <c:pt idx="31">
                  <c:v>22420</c:v>
                </c:pt>
                <c:pt idx="32">
                  <c:v>22793</c:v>
                </c:pt>
                <c:pt idx="33">
                  <c:v>23160</c:v>
                </c:pt>
                <c:pt idx="34">
                  <c:v>23523</c:v>
                </c:pt>
                <c:pt idx="35">
                  <c:v>23887</c:v>
                </c:pt>
                <c:pt idx="36">
                  <c:v>24256</c:v>
                </c:pt>
                <c:pt idx="37">
                  <c:v>24621</c:v>
                </c:pt>
                <c:pt idx="38">
                  <c:v>25001</c:v>
                </c:pt>
                <c:pt idx="39">
                  <c:v>25390</c:v>
                </c:pt>
                <c:pt idx="40">
                  <c:v>25758</c:v>
                </c:pt>
                <c:pt idx="41">
                  <c:v>26121</c:v>
                </c:pt>
                <c:pt idx="42">
                  <c:v>26487</c:v>
                </c:pt>
                <c:pt idx="43">
                  <c:v>26876</c:v>
                </c:pt>
                <c:pt idx="44">
                  <c:v>27266</c:v>
                </c:pt>
                <c:pt idx="45">
                  <c:v>27643</c:v>
                </c:pt>
                <c:pt idx="46">
                  <c:v>28035</c:v>
                </c:pt>
                <c:pt idx="47">
                  <c:v>28429</c:v>
                </c:pt>
                <c:pt idx="48">
                  <c:v>28823</c:v>
                </c:pt>
                <c:pt idx="49">
                  <c:v>29204</c:v>
                </c:pt>
                <c:pt idx="50">
                  <c:v>29605</c:v>
                </c:pt>
                <c:pt idx="51">
                  <c:v>29984</c:v>
                </c:pt>
                <c:pt idx="52">
                  <c:v>30380</c:v>
                </c:pt>
                <c:pt idx="53">
                  <c:v>30758</c:v>
                </c:pt>
                <c:pt idx="54">
                  <c:v>31156</c:v>
                </c:pt>
                <c:pt idx="55">
                  <c:v>31524</c:v>
                </c:pt>
                <c:pt idx="56">
                  <c:v>31889</c:v>
                </c:pt>
                <c:pt idx="57">
                  <c:v>32262</c:v>
                </c:pt>
                <c:pt idx="58">
                  <c:v>32643</c:v>
                </c:pt>
                <c:pt idx="59">
                  <c:v>33019</c:v>
                </c:pt>
                <c:pt idx="60">
                  <c:v>33401</c:v>
                </c:pt>
                <c:pt idx="61">
                  <c:v>33778</c:v>
                </c:pt>
                <c:pt idx="62">
                  <c:v>34147</c:v>
                </c:pt>
              </c:numCache>
            </c:numRef>
          </c:xVal>
          <c:yVal>
            <c:numRef>
              <c:f>Graph4_data_10!$H$13:$H$75</c:f>
              <c:numCache>
                <c:formatCode>#\,##0.0000</c:formatCode>
                <c:ptCount val="63"/>
                <c:pt idx="0">
                  <c:v>1.1228</c:v>
                </c:pt>
                <c:pt idx="1">
                  <c:v>1.0812999999999999</c:v>
                </c:pt>
                <c:pt idx="2">
                  <c:v>1.1055999999999999</c:v>
                </c:pt>
                <c:pt idx="3">
                  <c:v>1.1146</c:v>
                </c:pt>
                <c:pt idx="4">
                  <c:v>1.0940000000000001</c:v>
                </c:pt>
                <c:pt idx="5">
                  <c:v>1.0943000000000001</c:v>
                </c:pt>
                <c:pt idx="6">
                  <c:v>1.0901000000000001</c:v>
                </c:pt>
                <c:pt idx="7">
                  <c:v>1.1031</c:v>
                </c:pt>
                <c:pt idx="8">
                  <c:v>1.0985</c:v>
                </c:pt>
                <c:pt idx="9">
                  <c:v>1.1077999999999999</c:v>
                </c:pt>
                <c:pt idx="10">
                  <c:v>1.1012</c:v>
                </c:pt>
                <c:pt idx="11">
                  <c:v>1.1123000000000001</c:v>
                </c:pt>
                <c:pt idx="12">
                  <c:v>1.0993999999999999</c:v>
                </c:pt>
                <c:pt idx="13">
                  <c:v>1.0982000000000001</c:v>
                </c:pt>
                <c:pt idx="14">
                  <c:v>1.1089</c:v>
                </c:pt>
                <c:pt idx="15">
                  <c:v>1.1002000000000001</c:v>
                </c:pt>
                <c:pt idx="16">
                  <c:v>1.1196999999999999</c:v>
                </c:pt>
                <c:pt idx="17">
                  <c:v>1.1044</c:v>
                </c:pt>
                <c:pt idx="18">
                  <c:v>1.0984</c:v>
                </c:pt>
                <c:pt idx="19">
                  <c:v>1.1000000000000001</c:v>
                </c:pt>
                <c:pt idx="20">
                  <c:v>1.1134999999999999</c:v>
                </c:pt>
                <c:pt idx="21">
                  <c:v>1.1127</c:v>
                </c:pt>
                <c:pt idx="22">
                  <c:v>1.1091</c:v>
                </c:pt>
                <c:pt idx="23">
                  <c:v>1.1145</c:v>
                </c:pt>
                <c:pt idx="24">
                  <c:v>1.1137999999999999</c:v>
                </c:pt>
                <c:pt idx="25">
                  <c:v>1.1066</c:v>
                </c:pt>
                <c:pt idx="26">
                  <c:v>1.1024</c:v>
                </c:pt>
                <c:pt idx="27">
                  <c:v>1.1359999999999999</c:v>
                </c:pt>
                <c:pt idx="28">
                  <c:v>1.1274</c:v>
                </c:pt>
                <c:pt idx="29">
                  <c:v>1.1222000000000001</c:v>
                </c:pt>
                <c:pt idx="30">
                  <c:v>1.1327</c:v>
                </c:pt>
                <c:pt idx="31">
                  <c:v>1.1483000000000001</c:v>
                </c:pt>
                <c:pt idx="32">
                  <c:v>1.1143000000000001</c:v>
                </c:pt>
                <c:pt idx="33">
                  <c:v>1.125</c:v>
                </c:pt>
                <c:pt idx="34">
                  <c:v>1.1167</c:v>
                </c:pt>
                <c:pt idx="35">
                  <c:v>1.1355</c:v>
                </c:pt>
                <c:pt idx="36">
                  <c:v>1.1069</c:v>
                </c:pt>
                <c:pt idx="37">
                  <c:v>1.1127</c:v>
                </c:pt>
                <c:pt idx="38">
                  <c:v>1.1231</c:v>
                </c:pt>
                <c:pt idx="39">
                  <c:v>1.1308</c:v>
                </c:pt>
                <c:pt idx="40">
                  <c:v>1.1293</c:v>
                </c:pt>
                <c:pt idx="41">
                  <c:v>1.1294999999999999</c:v>
                </c:pt>
                <c:pt idx="42">
                  <c:v>1.1355</c:v>
                </c:pt>
                <c:pt idx="43">
                  <c:v>1.1297999999999999</c:v>
                </c:pt>
                <c:pt idx="44">
                  <c:v>1.1227</c:v>
                </c:pt>
                <c:pt idx="45">
                  <c:v>1.1451</c:v>
                </c:pt>
                <c:pt idx="46">
                  <c:v>1.1352</c:v>
                </c:pt>
                <c:pt idx="47">
                  <c:v>1.1191</c:v>
                </c:pt>
                <c:pt idx="48">
                  <c:v>1.1315</c:v>
                </c:pt>
                <c:pt idx="49">
                  <c:v>1.1463000000000001</c:v>
                </c:pt>
                <c:pt idx="50">
                  <c:v>1.1394</c:v>
                </c:pt>
                <c:pt idx="51">
                  <c:v>1.1480999999999999</c:v>
                </c:pt>
                <c:pt idx="52">
                  <c:v>1.1433</c:v>
                </c:pt>
                <c:pt idx="53">
                  <c:v>1.1338999999999999</c:v>
                </c:pt>
                <c:pt idx="54">
                  <c:v>1.1389</c:v>
                </c:pt>
                <c:pt idx="55">
                  <c:v>1.1380999999999999</c:v>
                </c:pt>
                <c:pt idx="56">
                  <c:v>1.1554</c:v>
                </c:pt>
                <c:pt idx="57">
                  <c:v>1.1336999999999999</c:v>
                </c:pt>
                <c:pt idx="58">
                  <c:v>1.1591</c:v>
                </c:pt>
                <c:pt idx="59">
                  <c:v>1.1343000000000001</c:v>
                </c:pt>
                <c:pt idx="60">
                  <c:v>1.1285000000000001</c:v>
                </c:pt>
                <c:pt idx="61">
                  <c:v>1.1298999999999999</c:v>
                </c:pt>
                <c:pt idx="62">
                  <c:v>1.1308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05-45FA-98F9-BE39300CE1DE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Graph4_data_10!$I$13:$I$74</c:f>
              <c:numCache>
                <c:formatCode>#,##0</c:formatCode>
                <c:ptCount val="62"/>
                <c:pt idx="0">
                  <c:v>10854</c:v>
                </c:pt>
                <c:pt idx="1">
                  <c:v>11226</c:v>
                </c:pt>
                <c:pt idx="2">
                  <c:v>11594</c:v>
                </c:pt>
                <c:pt idx="3">
                  <c:v>11963</c:v>
                </c:pt>
                <c:pt idx="4">
                  <c:v>12330</c:v>
                </c:pt>
                <c:pt idx="5">
                  <c:v>12695</c:v>
                </c:pt>
                <c:pt idx="6">
                  <c:v>13063</c:v>
                </c:pt>
                <c:pt idx="7">
                  <c:v>13437</c:v>
                </c:pt>
                <c:pt idx="8">
                  <c:v>13815</c:v>
                </c:pt>
                <c:pt idx="9">
                  <c:v>14199</c:v>
                </c:pt>
                <c:pt idx="10">
                  <c:v>14582</c:v>
                </c:pt>
                <c:pt idx="11">
                  <c:v>14951</c:v>
                </c:pt>
                <c:pt idx="12">
                  <c:v>15320</c:v>
                </c:pt>
                <c:pt idx="13">
                  <c:v>15686</c:v>
                </c:pt>
                <c:pt idx="14">
                  <c:v>16051</c:v>
                </c:pt>
                <c:pt idx="15">
                  <c:v>16416</c:v>
                </c:pt>
                <c:pt idx="16">
                  <c:v>16781</c:v>
                </c:pt>
                <c:pt idx="17">
                  <c:v>17145</c:v>
                </c:pt>
                <c:pt idx="18">
                  <c:v>17517</c:v>
                </c:pt>
                <c:pt idx="19">
                  <c:v>17903</c:v>
                </c:pt>
                <c:pt idx="20">
                  <c:v>18281</c:v>
                </c:pt>
                <c:pt idx="21">
                  <c:v>18653</c:v>
                </c:pt>
                <c:pt idx="22">
                  <c:v>19030</c:v>
                </c:pt>
                <c:pt idx="23">
                  <c:v>19409</c:v>
                </c:pt>
                <c:pt idx="24">
                  <c:v>19790</c:v>
                </c:pt>
                <c:pt idx="25">
                  <c:v>20174</c:v>
                </c:pt>
                <c:pt idx="26">
                  <c:v>20555</c:v>
                </c:pt>
                <c:pt idx="27">
                  <c:v>20924</c:v>
                </c:pt>
                <c:pt idx="28">
                  <c:v>21300</c:v>
                </c:pt>
                <c:pt idx="29">
                  <c:v>21674</c:v>
                </c:pt>
                <c:pt idx="30">
                  <c:v>22050</c:v>
                </c:pt>
                <c:pt idx="31">
                  <c:v>22431</c:v>
                </c:pt>
                <c:pt idx="32">
                  <c:v>22805</c:v>
                </c:pt>
                <c:pt idx="33">
                  <c:v>23185</c:v>
                </c:pt>
                <c:pt idx="34">
                  <c:v>23570</c:v>
                </c:pt>
                <c:pt idx="35">
                  <c:v>23973</c:v>
                </c:pt>
                <c:pt idx="36">
                  <c:v>24342</c:v>
                </c:pt>
                <c:pt idx="37">
                  <c:v>24709</c:v>
                </c:pt>
                <c:pt idx="38">
                  <c:v>25073</c:v>
                </c:pt>
                <c:pt idx="39">
                  <c:v>25438</c:v>
                </c:pt>
                <c:pt idx="40">
                  <c:v>25803</c:v>
                </c:pt>
                <c:pt idx="41">
                  <c:v>26167</c:v>
                </c:pt>
                <c:pt idx="42">
                  <c:v>26532</c:v>
                </c:pt>
                <c:pt idx="43">
                  <c:v>26896</c:v>
                </c:pt>
                <c:pt idx="44">
                  <c:v>27261</c:v>
                </c:pt>
                <c:pt idx="45">
                  <c:v>27626</c:v>
                </c:pt>
                <c:pt idx="46">
                  <c:v>27990</c:v>
                </c:pt>
                <c:pt idx="47">
                  <c:v>28355</c:v>
                </c:pt>
                <c:pt idx="48">
                  <c:v>28720</c:v>
                </c:pt>
                <c:pt idx="49">
                  <c:v>29084</c:v>
                </c:pt>
                <c:pt idx="50">
                  <c:v>29449</c:v>
                </c:pt>
                <c:pt idx="51">
                  <c:v>29813</c:v>
                </c:pt>
                <c:pt idx="52">
                  <c:v>30178</c:v>
                </c:pt>
                <c:pt idx="53">
                  <c:v>30543</c:v>
                </c:pt>
                <c:pt idx="54">
                  <c:v>30908</c:v>
                </c:pt>
                <c:pt idx="55">
                  <c:v>31272</c:v>
                </c:pt>
                <c:pt idx="56">
                  <c:v>31637</c:v>
                </c:pt>
                <c:pt idx="57">
                  <c:v>32002</c:v>
                </c:pt>
                <c:pt idx="58">
                  <c:v>32366</c:v>
                </c:pt>
                <c:pt idx="59">
                  <c:v>32731</c:v>
                </c:pt>
                <c:pt idx="60">
                  <c:v>33117</c:v>
                </c:pt>
                <c:pt idx="61">
                  <c:v>33546</c:v>
                </c:pt>
              </c:numCache>
            </c:numRef>
          </c:xVal>
          <c:yVal>
            <c:numRef>
              <c:f>Graph4_data_10!$K$13:$K$74</c:f>
              <c:numCache>
                <c:formatCode>#\,##0.0000</c:formatCode>
                <c:ptCount val="62"/>
                <c:pt idx="0">
                  <c:v>1.1496999999999999</c:v>
                </c:pt>
                <c:pt idx="1">
                  <c:v>1.0869</c:v>
                </c:pt>
                <c:pt idx="2">
                  <c:v>1.0865</c:v>
                </c:pt>
                <c:pt idx="3">
                  <c:v>1.1119000000000001</c:v>
                </c:pt>
                <c:pt idx="4">
                  <c:v>1.0926</c:v>
                </c:pt>
                <c:pt idx="5">
                  <c:v>1.0854999999999999</c:v>
                </c:pt>
                <c:pt idx="6">
                  <c:v>1.0670999999999999</c:v>
                </c:pt>
                <c:pt idx="7">
                  <c:v>1.0904</c:v>
                </c:pt>
                <c:pt idx="8">
                  <c:v>1.0740000000000001</c:v>
                </c:pt>
                <c:pt idx="9">
                  <c:v>1.0903</c:v>
                </c:pt>
                <c:pt idx="10">
                  <c:v>1.0807</c:v>
                </c:pt>
                <c:pt idx="11">
                  <c:v>1.0867</c:v>
                </c:pt>
                <c:pt idx="12">
                  <c:v>1.1052</c:v>
                </c:pt>
                <c:pt idx="13">
                  <c:v>1.0738000000000001</c:v>
                </c:pt>
                <c:pt idx="14">
                  <c:v>1.0907</c:v>
                </c:pt>
                <c:pt idx="15">
                  <c:v>1.0956999999999999</c:v>
                </c:pt>
                <c:pt idx="16">
                  <c:v>1.0961000000000001</c:v>
                </c:pt>
                <c:pt idx="17">
                  <c:v>1.087</c:v>
                </c:pt>
                <c:pt idx="18">
                  <c:v>1.1094999999999999</c:v>
                </c:pt>
                <c:pt idx="19">
                  <c:v>1.1028</c:v>
                </c:pt>
                <c:pt idx="20">
                  <c:v>1.1041000000000001</c:v>
                </c:pt>
                <c:pt idx="21">
                  <c:v>1.1183000000000001</c:v>
                </c:pt>
                <c:pt idx="22">
                  <c:v>1.1100000000000001</c:v>
                </c:pt>
                <c:pt idx="23">
                  <c:v>1.1100000000000001</c:v>
                </c:pt>
                <c:pt idx="24">
                  <c:v>1.1241000000000001</c:v>
                </c:pt>
                <c:pt idx="25">
                  <c:v>1.1157999999999999</c:v>
                </c:pt>
                <c:pt idx="26">
                  <c:v>1.1099000000000001</c:v>
                </c:pt>
                <c:pt idx="27">
                  <c:v>1.1283000000000001</c:v>
                </c:pt>
                <c:pt idx="28">
                  <c:v>1.1186</c:v>
                </c:pt>
                <c:pt idx="29">
                  <c:v>1.1197999999999999</c:v>
                </c:pt>
                <c:pt idx="30">
                  <c:v>1.1263000000000001</c:v>
                </c:pt>
                <c:pt idx="31">
                  <c:v>1.1432</c:v>
                </c:pt>
                <c:pt idx="32">
                  <c:v>1.1227</c:v>
                </c:pt>
                <c:pt idx="33">
                  <c:v>1.1334</c:v>
                </c:pt>
                <c:pt idx="34">
                  <c:v>1.1332</c:v>
                </c:pt>
                <c:pt idx="35">
                  <c:v>1.1395999999999999</c:v>
                </c:pt>
                <c:pt idx="36">
                  <c:v>1.1376999999999999</c:v>
                </c:pt>
                <c:pt idx="37">
                  <c:v>1.1305000000000001</c:v>
                </c:pt>
                <c:pt idx="38">
                  <c:v>1.1535</c:v>
                </c:pt>
                <c:pt idx="39">
                  <c:v>1.1423000000000001</c:v>
                </c:pt>
                <c:pt idx="40">
                  <c:v>1.1368</c:v>
                </c:pt>
                <c:pt idx="41">
                  <c:v>1.1473</c:v>
                </c:pt>
                <c:pt idx="42">
                  <c:v>1.1472</c:v>
                </c:pt>
                <c:pt idx="43">
                  <c:v>1.1515</c:v>
                </c:pt>
                <c:pt idx="44">
                  <c:v>1.1397999999999999</c:v>
                </c:pt>
                <c:pt idx="45">
                  <c:v>1.1655</c:v>
                </c:pt>
                <c:pt idx="46">
                  <c:v>1.1536</c:v>
                </c:pt>
                <c:pt idx="47">
                  <c:v>1.1406000000000001</c:v>
                </c:pt>
                <c:pt idx="48">
                  <c:v>1.1507000000000001</c:v>
                </c:pt>
                <c:pt idx="49">
                  <c:v>1.1653</c:v>
                </c:pt>
                <c:pt idx="50">
                  <c:v>1.1588000000000001</c:v>
                </c:pt>
                <c:pt idx="51">
                  <c:v>1.1671</c:v>
                </c:pt>
                <c:pt idx="52">
                  <c:v>1.153</c:v>
                </c:pt>
                <c:pt idx="53">
                  <c:v>1.1567000000000001</c:v>
                </c:pt>
                <c:pt idx="54">
                  <c:v>1.1552</c:v>
                </c:pt>
                <c:pt idx="55">
                  <c:v>1.1632</c:v>
                </c:pt>
                <c:pt idx="56">
                  <c:v>1.1698999999999999</c:v>
                </c:pt>
                <c:pt idx="57">
                  <c:v>1.1679999999999999</c:v>
                </c:pt>
                <c:pt idx="58">
                  <c:v>1.1816</c:v>
                </c:pt>
                <c:pt idx="59">
                  <c:v>1.1516</c:v>
                </c:pt>
                <c:pt idx="60">
                  <c:v>1.1606000000000001</c:v>
                </c:pt>
                <c:pt idx="61">
                  <c:v>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05-45FA-98F9-BE39300CE1DE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Graph4_data_10!$L$13:$L$92</c:f>
              <c:numCache>
                <c:formatCode>#,##0</c:formatCode>
                <c:ptCount val="80"/>
                <c:pt idx="0">
                  <c:v>18640</c:v>
                </c:pt>
                <c:pt idx="1">
                  <c:v>19004</c:v>
                </c:pt>
                <c:pt idx="2">
                  <c:v>19374</c:v>
                </c:pt>
                <c:pt idx="3">
                  <c:v>19740</c:v>
                </c:pt>
                <c:pt idx="4">
                  <c:v>20104</c:v>
                </c:pt>
                <c:pt idx="5">
                  <c:v>20468</c:v>
                </c:pt>
                <c:pt idx="6">
                  <c:v>20844</c:v>
                </c:pt>
                <c:pt idx="7">
                  <c:v>21221</c:v>
                </c:pt>
                <c:pt idx="8">
                  <c:v>21598</c:v>
                </c:pt>
                <c:pt idx="9">
                  <c:v>21989</c:v>
                </c:pt>
                <c:pt idx="10">
                  <c:v>22371</c:v>
                </c:pt>
                <c:pt idx="11">
                  <c:v>22768</c:v>
                </c:pt>
                <c:pt idx="12">
                  <c:v>23157</c:v>
                </c:pt>
                <c:pt idx="13">
                  <c:v>23532</c:v>
                </c:pt>
                <c:pt idx="14">
                  <c:v>23910</c:v>
                </c:pt>
                <c:pt idx="15">
                  <c:v>24288</c:v>
                </c:pt>
                <c:pt idx="16">
                  <c:v>24665</c:v>
                </c:pt>
                <c:pt idx="17">
                  <c:v>25031</c:v>
                </c:pt>
                <c:pt idx="18">
                  <c:v>25421</c:v>
                </c:pt>
                <c:pt idx="19">
                  <c:v>25818</c:v>
                </c:pt>
                <c:pt idx="20">
                  <c:v>26199</c:v>
                </c:pt>
                <c:pt idx="21">
                  <c:v>26575</c:v>
                </c:pt>
                <c:pt idx="22">
                  <c:v>26951</c:v>
                </c:pt>
                <c:pt idx="23">
                  <c:v>27325</c:v>
                </c:pt>
                <c:pt idx="24">
                  <c:v>27707</c:v>
                </c:pt>
                <c:pt idx="25">
                  <c:v>28080</c:v>
                </c:pt>
                <c:pt idx="26">
                  <c:v>28451</c:v>
                </c:pt>
                <c:pt idx="27">
                  <c:v>28818</c:v>
                </c:pt>
                <c:pt idx="28">
                  <c:v>29183</c:v>
                </c:pt>
                <c:pt idx="29">
                  <c:v>29547</c:v>
                </c:pt>
                <c:pt idx="30">
                  <c:v>29911</c:v>
                </c:pt>
                <c:pt idx="31">
                  <c:v>30275</c:v>
                </c:pt>
                <c:pt idx="32">
                  <c:v>30639</c:v>
                </c:pt>
                <c:pt idx="33">
                  <c:v>31002</c:v>
                </c:pt>
                <c:pt idx="34">
                  <c:v>31380</c:v>
                </c:pt>
                <c:pt idx="35">
                  <c:v>31757</c:v>
                </c:pt>
                <c:pt idx="36">
                  <c:v>32125</c:v>
                </c:pt>
                <c:pt idx="37">
                  <c:v>32492</c:v>
                </c:pt>
                <c:pt idx="38">
                  <c:v>32860</c:v>
                </c:pt>
                <c:pt idx="39">
                  <c:v>33225</c:v>
                </c:pt>
                <c:pt idx="40">
                  <c:v>33589</c:v>
                </c:pt>
                <c:pt idx="41">
                  <c:v>33953</c:v>
                </c:pt>
                <c:pt idx="42">
                  <c:v>34317</c:v>
                </c:pt>
                <c:pt idx="43">
                  <c:v>34681</c:v>
                </c:pt>
                <c:pt idx="44">
                  <c:v>35045</c:v>
                </c:pt>
                <c:pt idx="45">
                  <c:v>35409</c:v>
                </c:pt>
                <c:pt idx="46">
                  <c:v>35773</c:v>
                </c:pt>
                <c:pt idx="47">
                  <c:v>36137</c:v>
                </c:pt>
                <c:pt idx="48">
                  <c:v>36500</c:v>
                </c:pt>
                <c:pt idx="49">
                  <c:v>36864</c:v>
                </c:pt>
                <c:pt idx="50">
                  <c:v>37228</c:v>
                </c:pt>
                <c:pt idx="51">
                  <c:v>37592</c:v>
                </c:pt>
                <c:pt idx="52">
                  <c:v>37956</c:v>
                </c:pt>
                <c:pt idx="53">
                  <c:v>38320</c:v>
                </c:pt>
                <c:pt idx="54">
                  <c:v>38684</c:v>
                </c:pt>
                <c:pt idx="55">
                  <c:v>39048</c:v>
                </c:pt>
                <c:pt idx="56">
                  <c:v>39412</c:v>
                </c:pt>
                <c:pt idx="57">
                  <c:v>39776</c:v>
                </c:pt>
                <c:pt idx="58">
                  <c:v>40140</c:v>
                </c:pt>
                <c:pt idx="59">
                  <c:v>40504</c:v>
                </c:pt>
                <c:pt idx="60">
                  <c:v>40868</c:v>
                </c:pt>
                <c:pt idx="61">
                  <c:v>41232</c:v>
                </c:pt>
                <c:pt idx="62">
                  <c:v>41596</c:v>
                </c:pt>
                <c:pt idx="63">
                  <c:v>41960</c:v>
                </c:pt>
                <c:pt idx="64">
                  <c:v>42324</c:v>
                </c:pt>
                <c:pt idx="65">
                  <c:v>42688</c:v>
                </c:pt>
                <c:pt idx="66">
                  <c:v>43052</c:v>
                </c:pt>
                <c:pt idx="67">
                  <c:v>43415</c:v>
                </c:pt>
                <c:pt idx="68">
                  <c:v>43779</c:v>
                </c:pt>
                <c:pt idx="69">
                  <c:v>44143</c:v>
                </c:pt>
                <c:pt idx="70">
                  <c:v>44507</c:v>
                </c:pt>
                <c:pt idx="71">
                  <c:v>44871</c:v>
                </c:pt>
                <c:pt idx="72">
                  <c:v>45235</c:v>
                </c:pt>
                <c:pt idx="73">
                  <c:v>45599</c:v>
                </c:pt>
                <c:pt idx="74">
                  <c:v>45963</c:v>
                </c:pt>
                <c:pt idx="75">
                  <c:v>46327</c:v>
                </c:pt>
                <c:pt idx="76">
                  <c:v>46691</c:v>
                </c:pt>
                <c:pt idx="77">
                  <c:v>47057</c:v>
                </c:pt>
                <c:pt idx="78">
                  <c:v>47436</c:v>
                </c:pt>
                <c:pt idx="79">
                  <c:v>47816</c:v>
                </c:pt>
              </c:numCache>
            </c:numRef>
          </c:xVal>
          <c:yVal>
            <c:numRef>
              <c:f>Graph4_data_10!$N$13:$N$92</c:f>
              <c:numCache>
                <c:formatCode>#\,##0.0000</c:formatCode>
                <c:ptCount val="80"/>
                <c:pt idx="0">
                  <c:v>1.1642999999999999</c:v>
                </c:pt>
                <c:pt idx="1">
                  <c:v>1.1468</c:v>
                </c:pt>
                <c:pt idx="2">
                  <c:v>1.1283000000000001</c:v>
                </c:pt>
                <c:pt idx="3">
                  <c:v>1.1133</c:v>
                </c:pt>
                <c:pt idx="4">
                  <c:v>1.1052</c:v>
                </c:pt>
                <c:pt idx="5">
                  <c:v>1.1181000000000001</c:v>
                </c:pt>
                <c:pt idx="6">
                  <c:v>1.1234</c:v>
                </c:pt>
                <c:pt idx="7">
                  <c:v>1.1153999999999999</c:v>
                </c:pt>
                <c:pt idx="8">
                  <c:v>1.1237999999999999</c:v>
                </c:pt>
                <c:pt idx="9">
                  <c:v>1.1228</c:v>
                </c:pt>
                <c:pt idx="10">
                  <c:v>1.109</c:v>
                </c:pt>
                <c:pt idx="11">
                  <c:v>1.1053999999999999</c:v>
                </c:pt>
                <c:pt idx="12">
                  <c:v>1.1092</c:v>
                </c:pt>
                <c:pt idx="13">
                  <c:v>1.1156999999999999</c:v>
                </c:pt>
                <c:pt idx="14">
                  <c:v>1.1028</c:v>
                </c:pt>
                <c:pt idx="15">
                  <c:v>1.1208</c:v>
                </c:pt>
                <c:pt idx="16">
                  <c:v>1.1055999999999999</c:v>
                </c:pt>
                <c:pt idx="17">
                  <c:v>1.1146</c:v>
                </c:pt>
                <c:pt idx="18">
                  <c:v>1.1301000000000001</c:v>
                </c:pt>
                <c:pt idx="19">
                  <c:v>1.1200000000000001</c:v>
                </c:pt>
                <c:pt idx="20">
                  <c:v>1.1163000000000001</c:v>
                </c:pt>
                <c:pt idx="21">
                  <c:v>1.1181000000000001</c:v>
                </c:pt>
                <c:pt idx="22">
                  <c:v>1.1151</c:v>
                </c:pt>
                <c:pt idx="23">
                  <c:v>1.1279999999999999</c:v>
                </c:pt>
                <c:pt idx="24">
                  <c:v>1.1309</c:v>
                </c:pt>
                <c:pt idx="25">
                  <c:v>1.1172</c:v>
                </c:pt>
                <c:pt idx="26">
                  <c:v>1.1214999999999999</c:v>
                </c:pt>
                <c:pt idx="27">
                  <c:v>1.1103000000000001</c:v>
                </c:pt>
                <c:pt idx="28">
                  <c:v>1.1248</c:v>
                </c:pt>
                <c:pt idx="29">
                  <c:v>1.1234999999999999</c:v>
                </c:pt>
                <c:pt idx="30">
                  <c:v>1.1169</c:v>
                </c:pt>
                <c:pt idx="31">
                  <c:v>1.1207</c:v>
                </c:pt>
                <c:pt idx="32">
                  <c:v>1.1301000000000001</c:v>
                </c:pt>
                <c:pt idx="33">
                  <c:v>1.1321000000000001</c:v>
                </c:pt>
                <c:pt idx="34">
                  <c:v>1.1515</c:v>
                </c:pt>
                <c:pt idx="35">
                  <c:v>1.1337999999999999</c:v>
                </c:pt>
                <c:pt idx="36">
                  <c:v>1.1160000000000001</c:v>
                </c:pt>
                <c:pt idx="37">
                  <c:v>1.1281000000000001</c:v>
                </c:pt>
                <c:pt idx="38">
                  <c:v>1.1168</c:v>
                </c:pt>
                <c:pt idx="39">
                  <c:v>1.1315999999999999</c:v>
                </c:pt>
                <c:pt idx="40">
                  <c:v>1.1269</c:v>
                </c:pt>
                <c:pt idx="41">
                  <c:v>1.1435</c:v>
                </c:pt>
                <c:pt idx="42">
                  <c:v>1.1323000000000001</c:v>
                </c:pt>
                <c:pt idx="43">
                  <c:v>1.1511</c:v>
                </c:pt>
                <c:pt idx="44">
                  <c:v>1.1254</c:v>
                </c:pt>
                <c:pt idx="45">
                  <c:v>1.1486000000000001</c:v>
                </c:pt>
                <c:pt idx="46">
                  <c:v>1.1247</c:v>
                </c:pt>
                <c:pt idx="47">
                  <c:v>1.1282000000000001</c:v>
                </c:pt>
                <c:pt idx="48">
                  <c:v>1.1415999999999999</c:v>
                </c:pt>
                <c:pt idx="49">
                  <c:v>1.131</c:v>
                </c:pt>
                <c:pt idx="50">
                  <c:v>1.1357999999999999</c:v>
                </c:pt>
                <c:pt idx="51">
                  <c:v>1.1281000000000001</c:v>
                </c:pt>
                <c:pt idx="52">
                  <c:v>1.1363000000000001</c:v>
                </c:pt>
                <c:pt idx="53">
                  <c:v>1.1448</c:v>
                </c:pt>
                <c:pt idx="54">
                  <c:v>1.121</c:v>
                </c:pt>
                <c:pt idx="55">
                  <c:v>1.1343000000000001</c:v>
                </c:pt>
                <c:pt idx="56">
                  <c:v>1.1271</c:v>
                </c:pt>
                <c:pt idx="57">
                  <c:v>1.1342000000000001</c:v>
                </c:pt>
                <c:pt idx="58">
                  <c:v>1.139</c:v>
                </c:pt>
                <c:pt idx="59">
                  <c:v>1.1342000000000001</c:v>
                </c:pt>
                <c:pt idx="60">
                  <c:v>1.1524000000000001</c:v>
                </c:pt>
                <c:pt idx="61">
                  <c:v>1.1407</c:v>
                </c:pt>
                <c:pt idx="62">
                  <c:v>1.1447000000000001</c:v>
                </c:pt>
                <c:pt idx="63">
                  <c:v>1.1521999999999999</c:v>
                </c:pt>
                <c:pt idx="64">
                  <c:v>1.1412</c:v>
                </c:pt>
                <c:pt idx="65">
                  <c:v>1.1600999999999999</c:v>
                </c:pt>
                <c:pt idx="66">
                  <c:v>1.1282000000000001</c:v>
                </c:pt>
                <c:pt idx="67">
                  <c:v>1.1518999999999999</c:v>
                </c:pt>
                <c:pt idx="68">
                  <c:v>1.1539999999999999</c:v>
                </c:pt>
                <c:pt idx="69">
                  <c:v>1.1387</c:v>
                </c:pt>
                <c:pt idx="70">
                  <c:v>1.1460999999999999</c:v>
                </c:pt>
                <c:pt idx="71">
                  <c:v>1.137</c:v>
                </c:pt>
                <c:pt idx="72">
                  <c:v>1.1349</c:v>
                </c:pt>
                <c:pt idx="73">
                  <c:v>1.1408</c:v>
                </c:pt>
                <c:pt idx="74">
                  <c:v>1.1605000000000001</c:v>
                </c:pt>
                <c:pt idx="75">
                  <c:v>1.1398999999999999</c:v>
                </c:pt>
                <c:pt idx="76">
                  <c:v>1.1599999999999999</c:v>
                </c:pt>
                <c:pt idx="77">
                  <c:v>1.1443000000000001</c:v>
                </c:pt>
                <c:pt idx="78">
                  <c:v>1.1478999999999999</c:v>
                </c:pt>
                <c:pt idx="79">
                  <c:v>1.1436999999999999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05-45FA-98F9-BE39300CE1DE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Graph4_data_10!$O$13:$O$72</c:f>
              <c:numCache>
                <c:formatCode>#,##0</c:formatCode>
                <c:ptCount val="60"/>
                <c:pt idx="0">
                  <c:v>17752</c:v>
                </c:pt>
                <c:pt idx="1">
                  <c:v>18131</c:v>
                </c:pt>
                <c:pt idx="2">
                  <c:v>18510</c:v>
                </c:pt>
                <c:pt idx="3">
                  <c:v>18891</c:v>
                </c:pt>
                <c:pt idx="4">
                  <c:v>19269</c:v>
                </c:pt>
                <c:pt idx="5">
                  <c:v>19638</c:v>
                </c:pt>
                <c:pt idx="6">
                  <c:v>20020</c:v>
                </c:pt>
                <c:pt idx="7">
                  <c:v>20398</c:v>
                </c:pt>
                <c:pt idx="8">
                  <c:v>20774</c:v>
                </c:pt>
                <c:pt idx="9">
                  <c:v>21142</c:v>
                </c:pt>
                <c:pt idx="10">
                  <c:v>21507</c:v>
                </c:pt>
                <c:pt idx="11">
                  <c:v>21872</c:v>
                </c:pt>
                <c:pt idx="12">
                  <c:v>22237</c:v>
                </c:pt>
                <c:pt idx="13">
                  <c:v>22602</c:v>
                </c:pt>
                <c:pt idx="14">
                  <c:v>22967</c:v>
                </c:pt>
                <c:pt idx="15">
                  <c:v>23332</c:v>
                </c:pt>
                <c:pt idx="16">
                  <c:v>23697</c:v>
                </c:pt>
                <c:pt idx="17">
                  <c:v>24062</c:v>
                </c:pt>
                <c:pt idx="18">
                  <c:v>24427</c:v>
                </c:pt>
                <c:pt idx="19">
                  <c:v>24791</c:v>
                </c:pt>
                <c:pt idx="20">
                  <c:v>25156</c:v>
                </c:pt>
                <c:pt idx="21">
                  <c:v>25521</c:v>
                </c:pt>
                <c:pt idx="22">
                  <c:v>25886</c:v>
                </c:pt>
                <c:pt idx="23">
                  <c:v>26251</c:v>
                </c:pt>
                <c:pt idx="24">
                  <c:v>26616</c:v>
                </c:pt>
                <c:pt idx="25">
                  <c:v>26981</c:v>
                </c:pt>
                <c:pt idx="26">
                  <c:v>27345</c:v>
                </c:pt>
                <c:pt idx="27">
                  <c:v>27710</c:v>
                </c:pt>
                <c:pt idx="28">
                  <c:v>28075</c:v>
                </c:pt>
                <c:pt idx="29">
                  <c:v>28440</c:v>
                </c:pt>
                <c:pt idx="30">
                  <c:v>28805</c:v>
                </c:pt>
                <c:pt idx="31">
                  <c:v>29170</c:v>
                </c:pt>
                <c:pt idx="32">
                  <c:v>29535</c:v>
                </c:pt>
                <c:pt idx="33">
                  <c:v>29900</c:v>
                </c:pt>
                <c:pt idx="34">
                  <c:v>30264</c:v>
                </c:pt>
                <c:pt idx="35">
                  <c:v>30629</c:v>
                </c:pt>
                <c:pt idx="36">
                  <c:v>30994</c:v>
                </c:pt>
                <c:pt idx="37">
                  <c:v>31359</c:v>
                </c:pt>
                <c:pt idx="38">
                  <c:v>31724</c:v>
                </c:pt>
                <c:pt idx="39">
                  <c:v>32088</c:v>
                </c:pt>
                <c:pt idx="40">
                  <c:v>32453</c:v>
                </c:pt>
                <c:pt idx="41">
                  <c:v>32818</c:v>
                </c:pt>
                <c:pt idx="42">
                  <c:v>33183</c:v>
                </c:pt>
                <c:pt idx="43">
                  <c:v>33548</c:v>
                </c:pt>
                <c:pt idx="44">
                  <c:v>33913</c:v>
                </c:pt>
                <c:pt idx="45">
                  <c:v>34277</c:v>
                </c:pt>
                <c:pt idx="46">
                  <c:v>34642</c:v>
                </c:pt>
                <c:pt idx="47">
                  <c:v>35007</c:v>
                </c:pt>
                <c:pt idx="48">
                  <c:v>35372</c:v>
                </c:pt>
                <c:pt idx="49">
                  <c:v>35737</c:v>
                </c:pt>
                <c:pt idx="50">
                  <c:v>36101</c:v>
                </c:pt>
                <c:pt idx="51">
                  <c:v>36466</c:v>
                </c:pt>
                <c:pt idx="52">
                  <c:v>36831</c:v>
                </c:pt>
                <c:pt idx="53">
                  <c:v>37196</c:v>
                </c:pt>
                <c:pt idx="54">
                  <c:v>37561</c:v>
                </c:pt>
                <c:pt idx="55">
                  <c:v>37926</c:v>
                </c:pt>
                <c:pt idx="56">
                  <c:v>38291</c:v>
                </c:pt>
                <c:pt idx="57">
                  <c:v>38675</c:v>
                </c:pt>
                <c:pt idx="58">
                  <c:v>39055</c:v>
                </c:pt>
                <c:pt idx="59">
                  <c:v>39435</c:v>
                </c:pt>
              </c:numCache>
            </c:numRef>
          </c:xVal>
          <c:yVal>
            <c:numRef>
              <c:f>Graph4_data_10!$Q$13:$Q$72</c:f>
              <c:numCache>
                <c:formatCode>#\,##0.0000</c:formatCode>
                <c:ptCount val="60"/>
                <c:pt idx="0">
                  <c:v>1.1554</c:v>
                </c:pt>
                <c:pt idx="1">
                  <c:v>1.1432</c:v>
                </c:pt>
                <c:pt idx="2">
                  <c:v>1.1129</c:v>
                </c:pt>
                <c:pt idx="3">
                  <c:v>1.1323000000000001</c:v>
                </c:pt>
                <c:pt idx="4">
                  <c:v>1.1061000000000001</c:v>
                </c:pt>
                <c:pt idx="5">
                  <c:v>1.1056999999999999</c:v>
                </c:pt>
                <c:pt idx="6">
                  <c:v>1.1086</c:v>
                </c:pt>
                <c:pt idx="7">
                  <c:v>1.1294999999999999</c:v>
                </c:pt>
                <c:pt idx="8">
                  <c:v>1.1034999999999999</c:v>
                </c:pt>
                <c:pt idx="9">
                  <c:v>1.1204000000000001</c:v>
                </c:pt>
                <c:pt idx="10">
                  <c:v>1.1183000000000001</c:v>
                </c:pt>
                <c:pt idx="11">
                  <c:v>1.1022000000000001</c:v>
                </c:pt>
                <c:pt idx="12">
                  <c:v>1.1109</c:v>
                </c:pt>
                <c:pt idx="13">
                  <c:v>1.1076999999999999</c:v>
                </c:pt>
                <c:pt idx="14">
                  <c:v>1.1194</c:v>
                </c:pt>
                <c:pt idx="15">
                  <c:v>1.1274999999999999</c:v>
                </c:pt>
                <c:pt idx="16">
                  <c:v>1.1462000000000001</c:v>
                </c:pt>
                <c:pt idx="17">
                  <c:v>1.1597999999999999</c:v>
                </c:pt>
                <c:pt idx="18">
                  <c:v>1.1517999999999999</c:v>
                </c:pt>
                <c:pt idx="19">
                  <c:v>1.1480999999999999</c:v>
                </c:pt>
                <c:pt idx="20">
                  <c:v>1.1435</c:v>
                </c:pt>
                <c:pt idx="21">
                  <c:v>1.1702999999999999</c:v>
                </c:pt>
                <c:pt idx="22">
                  <c:v>1.1646000000000001</c:v>
                </c:pt>
                <c:pt idx="23">
                  <c:v>1.1672</c:v>
                </c:pt>
                <c:pt idx="24">
                  <c:v>1.1717</c:v>
                </c:pt>
                <c:pt idx="25">
                  <c:v>1.1717</c:v>
                </c:pt>
                <c:pt idx="26">
                  <c:v>1.1702999999999999</c:v>
                </c:pt>
                <c:pt idx="27">
                  <c:v>1.1762999999999999</c:v>
                </c:pt>
                <c:pt idx="28">
                  <c:v>1.1800999999999999</c:v>
                </c:pt>
                <c:pt idx="29">
                  <c:v>1.1806000000000001</c:v>
                </c:pt>
                <c:pt idx="30">
                  <c:v>1.165</c:v>
                </c:pt>
                <c:pt idx="31">
                  <c:v>1.1704000000000001</c:v>
                </c:pt>
                <c:pt idx="32">
                  <c:v>1.1880999999999999</c:v>
                </c:pt>
                <c:pt idx="33">
                  <c:v>1.1783999999999999</c:v>
                </c:pt>
                <c:pt idx="34">
                  <c:v>1.1878</c:v>
                </c:pt>
                <c:pt idx="35">
                  <c:v>1.1956</c:v>
                </c:pt>
                <c:pt idx="36">
                  <c:v>1.1852</c:v>
                </c:pt>
                <c:pt idx="37">
                  <c:v>1.1741999999999999</c:v>
                </c:pt>
                <c:pt idx="38">
                  <c:v>1.1894</c:v>
                </c:pt>
                <c:pt idx="39">
                  <c:v>1.1693</c:v>
                </c:pt>
                <c:pt idx="40">
                  <c:v>1.1986000000000001</c:v>
                </c:pt>
                <c:pt idx="41">
                  <c:v>1.2178</c:v>
                </c:pt>
                <c:pt idx="42">
                  <c:v>1.2221</c:v>
                </c:pt>
                <c:pt idx="43">
                  <c:v>1.1926000000000001</c:v>
                </c:pt>
                <c:pt idx="44">
                  <c:v>1.1994</c:v>
                </c:pt>
                <c:pt idx="45">
                  <c:v>1.2016</c:v>
                </c:pt>
                <c:pt idx="46">
                  <c:v>1.2033</c:v>
                </c:pt>
                <c:pt idx="47">
                  <c:v>1.2067000000000001</c:v>
                </c:pt>
                <c:pt idx="48">
                  <c:v>1.2162999999999999</c:v>
                </c:pt>
                <c:pt idx="49">
                  <c:v>1.1923999999999999</c:v>
                </c:pt>
                <c:pt idx="50">
                  <c:v>1.1868000000000001</c:v>
                </c:pt>
                <c:pt idx="51">
                  <c:v>1.2096</c:v>
                </c:pt>
                <c:pt idx="52">
                  <c:v>1.2126999999999999</c:v>
                </c:pt>
                <c:pt idx="53">
                  <c:v>1.2105999999999999</c:v>
                </c:pt>
                <c:pt idx="54">
                  <c:v>1.2145999999999999</c:v>
                </c:pt>
                <c:pt idx="55">
                  <c:v>1.2162999999999999</c:v>
                </c:pt>
                <c:pt idx="56">
                  <c:v>1.2161</c:v>
                </c:pt>
                <c:pt idx="57">
                  <c:v>1.2277</c:v>
                </c:pt>
                <c:pt idx="58">
                  <c:v>1.2143999999999999</c:v>
                </c:pt>
                <c:pt idx="59">
                  <c:v>1.2306999999999999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05-45FA-98F9-BE39300CE1DE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Graph4_data_10!$R$13:$R$67</c:f>
              <c:numCache>
                <c:formatCode>#,##0</c:formatCode>
                <c:ptCount val="55"/>
                <c:pt idx="0">
                  <c:v>43931</c:v>
                </c:pt>
                <c:pt idx="1">
                  <c:v>44312</c:v>
                </c:pt>
                <c:pt idx="2">
                  <c:v>44693</c:v>
                </c:pt>
                <c:pt idx="3">
                  <c:v>45070</c:v>
                </c:pt>
                <c:pt idx="4">
                  <c:v>45441</c:v>
                </c:pt>
                <c:pt idx="5">
                  <c:v>45813</c:v>
                </c:pt>
                <c:pt idx="6">
                  <c:v>46181</c:v>
                </c:pt>
                <c:pt idx="7">
                  <c:v>46545</c:v>
                </c:pt>
                <c:pt idx="8">
                  <c:v>46909</c:v>
                </c:pt>
                <c:pt idx="9">
                  <c:v>47273</c:v>
                </c:pt>
                <c:pt idx="10">
                  <c:v>47637</c:v>
                </c:pt>
                <c:pt idx="11">
                  <c:v>48001</c:v>
                </c:pt>
                <c:pt idx="12">
                  <c:v>48365</c:v>
                </c:pt>
                <c:pt idx="13">
                  <c:v>48729</c:v>
                </c:pt>
                <c:pt idx="14">
                  <c:v>49093</c:v>
                </c:pt>
                <c:pt idx="15">
                  <c:v>49457</c:v>
                </c:pt>
                <c:pt idx="16">
                  <c:v>49821</c:v>
                </c:pt>
                <c:pt idx="17">
                  <c:v>50185</c:v>
                </c:pt>
                <c:pt idx="18">
                  <c:v>50548</c:v>
                </c:pt>
                <c:pt idx="19">
                  <c:v>50912</c:v>
                </c:pt>
                <c:pt idx="20">
                  <c:v>51276</c:v>
                </c:pt>
                <c:pt idx="21">
                  <c:v>51640</c:v>
                </c:pt>
                <c:pt idx="22">
                  <c:v>52004</c:v>
                </c:pt>
                <c:pt idx="23">
                  <c:v>52368</c:v>
                </c:pt>
                <c:pt idx="24">
                  <c:v>52732</c:v>
                </c:pt>
                <c:pt idx="25">
                  <c:v>53096</c:v>
                </c:pt>
                <c:pt idx="26">
                  <c:v>53460</c:v>
                </c:pt>
                <c:pt idx="27">
                  <c:v>53824</c:v>
                </c:pt>
                <c:pt idx="28">
                  <c:v>54188</c:v>
                </c:pt>
                <c:pt idx="29">
                  <c:v>54552</c:v>
                </c:pt>
                <c:pt idx="30">
                  <c:v>54916</c:v>
                </c:pt>
                <c:pt idx="31">
                  <c:v>55280</c:v>
                </c:pt>
                <c:pt idx="32">
                  <c:v>55643</c:v>
                </c:pt>
                <c:pt idx="33">
                  <c:v>56007</c:v>
                </c:pt>
                <c:pt idx="34">
                  <c:v>56371</c:v>
                </c:pt>
                <c:pt idx="35">
                  <c:v>56739</c:v>
                </c:pt>
                <c:pt idx="36">
                  <c:v>57113</c:v>
                </c:pt>
                <c:pt idx="37">
                  <c:v>57491</c:v>
                </c:pt>
                <c:pt idx="38">
                  <c:v>57869</c:v>
                </c:pt>
                <c:pt idx="39">
                  <c:v>58240</c:v>
                </c:pt>
                <c:pt idx="40">
                  <c:v>58613</c:v>
                </c:pt>
                <c:pt idx="41">
                  <c:v>58980</c:v>
                </c:pt>
                <c:pt idx="42">
                  <c:v>59344</c:v>
                </c:pt>
                <c:pt idx="43">
                  <c:v>59708</c:v>
                </c:pt>
                <c:pt idx="44">
                  <c:v>60072</c:v>
                </c:pt>
                <c:pt idx="45">
                  <c:v>60436</c:v>
                </c:pt>
                <c:pt idx="46">
                  <c:v>60815</c:v>
                </c:pt>
                <c:pt idx="47">
                  <c:v>61201</c:v>
                </c:pt>
                <c:pt idx="48">
                  <c:v>61589</c:v>
                </c:pt>
                <c:pt idx="49">
                  <c:v>61971</c:v>
                </c:pt>
                <c:pt idx="50">
                  <c:v>62349</c:v>
                </c:pt>
                <c:pt idx="51">
                  <c:v>62737</c:v>
                </c:pt>
                <c:pt idx="52">
                  <c:v>63121</c:v>
                </c:pt>
                <c:pt idx="53">
                  <c:v>63494</c:v>
                </c:pt>
                <c:pt idx="54">
                  <c:v>63879</c:v>
                </c:pt>
              </c:numCache>
            </c:numRef>
          </c:xVal>
          <c:yVal>
            <c:numRef>
              <c:f>Graph4_data_10!$T$13:$T$67</c:f>
              <c:numCache>
                <c:formatCode>#\,##0.0000</c:formatCode>
                <c:ptCount val="55"/>
                <c:pt idx="0">
                  <c:v>1.0995999999999999</c:v>
                </c:pt>
                <c:pt idx="1">
                  <c:v>1.0760000000000001</c:v>
                </c:pt>
                <c:pt idx="2">
                  <c:v>1.0921000000000001</c:v>
                </c:pt>
                <c:pt idx="3">
                  <c:v>1.0848</c:v>
                </c:pt>
                <c:pt idx="4">
                  <c:v>1.089</c:v>
                </c:pt>
                <c:pt idx="5">
                  <c:v>1.1052</c:v>
                </c:pt>
                <c:pt idx="6">
                  <c:v>1.1074999999999999</c:v>
                </c:pt>
                <c:pt idx="7">
                  <c:v>1.1173</c:v>
                </c:pt>
                <c:pt idx="8">
                  <c:v>1.0952999999999999</c:v>
                </c:pt>
                <c:pt idx="9">
                  <c:v>1.1245000000000001</c:v>
                </c:pt>
                <c:pt idx="10">
                  <c:v>1.1232</c:v>
                </c:pt>
                <c:pt idx="11">
                  <c:v>1.1087</c:v>
                </c:pt>
                <c:pt idx="12">
                  <c:v>1.1044</c:v>
                </c:pt>
                <c:pt idx="13">
                  <c:v>1.1114999999999999</c:v>
                </c:pt>
                <c:pt idx="14">
                  <c:v>1.1147</c:v>
                </c:pt>
                <c:pt idx="15">
                  <c:v>1.1313</c:v>
                </c:pt>
                <c:pt idx="16">
                  <c:v>1.1108</c:v>
                </c:pt>
                <c:pt idx="17">
                  <c:v>1.1051</c:v>
                </c:pt>
                <c:pt idx="18">
                  <c:v>1.1215999999999999</c:v>
                </c:pt>
                <c:pt idx="19">
                  <c:v>1.1125</c:v>
                </c:pt>
                <c:pt idx="20">
                  <c:v>1.0973999999999999</c:v>
                </c:pt>
                <c:pt idx="21">
                  <c:v>1.1328</c:v>
                </c:pt>
                <c:pt idx="22">
                  <c:v>1.1285000000000001</c:v>
                </c:pt>
                <c:pt idx="23">
                  <c:v>1.1249</c:v>
                </c:pt>
                <c:pt idx="24">
                  <c:v>1.0972999999999999</c:v>
                </c:pt>
                <c:pt idx="25">
                  <c:v>1.1211</c:v>
                </c:pt>
                <c:pt idx="26">
                  <c:v>1.1325000000000001</c:v>
                </c:pt>
                <c:pt idx="27">
                  <c:v>1.1269</c:v>
                </c:pt>
                <c:pt idx="28">
                  <c:v>1.1368</c:v>
                </c:pt>
                <c:pt idx="29">
                  <c:v>1.1234999999999999</c:v>
                </c:pt>
                <c:pt idx="30">
                  <c:v>1.1220000000000001</c:v>
                </c:pt>
                <c:pt idx="31">
                  <c:v>1.1288</c:v>
                </c:pt>
                <c:pt idx="32">
                  <c:v>1.1580999999999999</c:v>
                </c:pt>
                <c:pt idx="33">
                  <c:v>1.1276999999999999</c:v>
                </c:pt>
                <c:pt idx="34">
                  <c:v>1.1302000000000001</c:v>
                </c:pt>
                <c:pt idx="35">
                  <c:v>1.1209</c:v>
                </c:pt>
                <c:pt idx="36">
                  <c:v>1.1276999999999999</c:v>
                </c:pt>
                <c:pt idx="37">
                  <c:v>1.1278999999999999</c:v>
                </c:pt>
                <c:pt idx="38">
                  <c:v>1.1477999999999999</c:v>
                </c:pt>
                <c:pt idx="39">
                  <c:v>1.1314</c:v>
                </c:pt>
                <c:pt idx="40">
                  <c:v>1.1284000000000001</c:v>
                </c:pt>
                <c:pt idx="41">
                  <c:v>1.1471</c:v>
                </c:pt>
                <c:pt idx="42">
                  <c:v>1.1445000000000001</c:v>
                </c:pt>
                <c:pt idx="43">
                  <c:v>1.1648000000000001</c:v>
                </c:pt>
                <c:pt idx="44">
                  <c:v>1.1399999999999999</c:v>
                </c:pt>
                <c:pt idx="45">
                  <c:v>1.1442000000000001</c:v>
                </c:pt>
                <c:pt idx="46">
                  <c:v>1.1254</c:v>
                </c:pt>
                <c:pt idx="47">
                  <c:v>1.1399999999999999</c:v>
                </c:pt>
                <c:pt idx="48">
                  <c:v>1.1476</c:v>
                </c:pt>
                <c:pt idx="49">
                  <c:v>1.1457999999999999</c:v>
                </c:pt>
                <c:pt idx="50">
                  <c:v>1.143</c:v>
                </c:pt>
                <c:pt idx="51">
                  <c:v>1.1411</c:v>
                </c:pt>
                <c:pt idx="52">
                  <c:v>1.1393</c:v>
                </c:pt>
                <c:pt idx="53">
                  <c:v>1.1496999999999999</c:v>
                </c:pt>
                <c:pt idx="54">
                  <c:v>1.1486000000000001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05-45FA-98F9-BE39300CE1DE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Graph4_data_10!$U$13:$U$91</c:f>
              <c:numCache>
                <c:formatCode>#,##0</c:formatCode>
                <c:ptCount val="79"/>
                <c:pt idx="0">
                  <c:v>36483</c:v>
                </c:pt>
                <c:pt idx="1">
                  <c:v>36848</c:v>
                </c:pt>
                <c:pt idx="2">
                  <c:v>37213</c:v>
                </c:pt>
                <c:pt idx="3">
                  <c:v>37577</c:v>
                </c:pt>
                <c:pt idx="4">
                  <c:v>37943</c:v>
                </c:pt>
                <c:pt idx="5">
                  <c:v>38318</c:v>
                </c:pt>
                <c:pt idx="6">
                  <c:v>38697</c:v>
                </c:pt>
                <c:pt idx="7">
                  <c:v>39078</c:v>
                </c:pt>
                <c:pt idx="8">
                  <c:v>39457</c:v>
                </c:pt>
                <c:pt idx="9">
                  <c:v>39851</c:v>
                </c:pt>
                <c:pt idx="10">
                  <c:v>40245</c:v>
                </c:pt>
                <c:pt idx="11">
                  <c:v>40615</c:v>
                </c:pt>
                <c:pt idx="12">
                  <c:v>40981</c:v>
                </c:pt>
                <c:pt idx="13">
                  <c:v>41350</c:v>
                </c:pt>
                <c:pt idx="14">
                  <c:v>41718</c:v>
                </c:pt>
                <c:pt idx="15">
                  <c:v>42091</c:v>
                </c:pt>
                <c:pt idx="16">
                  <c:v>42459</c:v>
                </c:pt>
                <c:pt idx="17">
                  <c:v>42824</c:v>
                </c:pt>
                <c:pt idx="18">
                  <c:v>43189</c:v>
                </c:pt>
                <c:pt idx="19">
                  <c:v>43554</c:v>
                </c:pt>
                <c:pt idx="20">
                  <c:v>43918</c:v>
                </c:pt>
                <c:pt idx="21">
                  <c:v>44283</c:v>
                </c:pt>
                <c:pt idx="22">
                  <c:v>44648</c:v>
                </c:pt>
                <c:pt idx="23">
                  <c:v>45013</c:v>
                </c:pt>
                <c:pt idx="24">
                  <c:v>45378</c:v>
                </c:pt>
                <c:pt idx="25">
                  <c:v>45742</c:v>
                </c:pt>
                <c:pt idx="26">
                  <c:v>46113</c:v>
                </c:pt>
                <c:pt idx="27">
                  <c:v>46493</c:v>
                </c:pt>
                <c:pt idx="28">
                  <c:v>46866</c:v>
                </c:pt>
                <c:pt idx="29">
                  <c:v>47246</c:v>
                </c:pt>
                <c:pt idx="30">
                  <c:v>47627</c:v>
                </c:pt>
                <c:pt idx="31">
                  <c:v>48001</c:v>
                </c:pt>
                <c:pt idx="32">
                  <c:v>48382</c:v>
                </c:pt>
                <c:pt idx="33">
                  <c:v>48789</c:v>
                </c:pt>
                <c:pt idx="34">
                  <c:v>49160</c:v>
                </c:pt>
                <c:pt idx="35">
                  <c:v>49527</c:v>
                </c:pt>
                <c:pt idx="36">
                  <c:v>49892</c:v>
                </c:pt>
                <c:pt idx="37">
                  <c:v>50269</c:v>
                </c:pt>
                <c:pt idx="38">
                  <c:v>50664</c:v>
                </c:pt>
                <c:pt idx="39">
                  <c:v>51039</c:v>
                </c:pt>
                <c:pt idx="40">
                  <c:v>51406</c:v>
                </c:pt>
                <c:pt idx="41">
                  <c:v>51771</c:v>
                </c:pt>
                <c:pt idx="42">
                  <c:v>52136</c:v>
                </c:pt>
                <c:pt idx="43">
                  <c:v>52501</c:v>
                </c:pt>
                <c:pt idx="44">
                  <c:v>52865</c:v>
                </c:pt>
                <c:pt idx="45">
                  <c:v>53230</c:v>
                </c:pt>
                <c:pt idx="46">
                  <c:v>53595</c:v>
                </c:pt>
                <c:pt idx="47">
                  <c:v>53960</c:v>
                </c:pt>
                <c:pt idx="48">
                  <c:v>54324</c:v>
                </c:pt>
                <c:pt idx="49">
                  <c:v>54689</c:v>
                </c:pt>
                <c:pt idx="50">
                  <c:v>55054</c:v>
                </c:pt>
                <c:pt idx="51">
                  <c:v>55418</c:v>
                </c:pt>
                <c:pt idx="52">
                  <c:v>55783</c:v>
                </c:pt>
                <c:pt idx="53">
                  <c:v>56148</c:v>
                </c:pt>
                <c:pt idx="54">
                  <c:v>56513</c:v>
                </c:pt>
                <c:pt idx="55">
                  <c:v>56877</c:v>
                </c:pt>
                <c:pt idx="56">
                  <c:v>57242</c:v>
                </c:pt>
                <c:pt idx="57">
                  <c:v>57607</c:v>
                </c:pt>
                <c:pt idx="58">
                  <c:v>57972</c:v>
                </c:pt>
                <c:pt idx="59">
                  <c:v>58336</c:v>
                </c:pt>
                <c:pt idx="60">
                  <c:v>58701</c:v>
                </c:pt>
                <c:pt idx="61">
                  <c:v>59066</c:v>
                </c:pt>
                <c:pt idx="62">
                  <c:v>59431</c:v>
                </c:pt>
                <c:pt idx="63">
                  <c:v>59795</c:v>
                </c:pt>
                <c:pt idx="64">
                  <c:v>60160</c:v>
                </c:pt>
                <c:pt idx="65">
                  <c:v>60525</c:v>
                </c:pt>
                <c:pt idx="66">
                  <c:v>60890</c:v>
                </c:pt>
                <c:pt idx="67">
                  <c:v>61254</c:v>
                </c:pt>
                <c:pt idx="68">
                  <c:v>61619</c:v>
                </c:pt>
                <c:pt idx="69">
                  <c:v>61984</c:v>
                </c:pt>
                <c:pt idx="70">
                  <c:v>62349</c:v>
                </c:pt>
                <c:pt idx="71">
                  <c:v>62713</c:v>
                </c:pt>
                <c:pt idx="72">
                  <c:v>63078</c:v>
                </c:pt>
                <c:pt idx="73">
                  <c:v>63443</c:v>
                </c:pt>
                <c:pt idx="74">
                  <c:v>63807</c:v>
                </c:pt>
                <c:pt idx="75">
                  <c:v>64172</c:v>
                </c:pt>
                <c:pt idx="76">
                  <c:v>64537</c:v>
                </c:pt>
                <c:pt idx="77">
                  <c:v>64902</c:v>
                </c:pt>
                <c:pt idx="78">
                  <c:v>65266</c:v>
                </c:pt>
              </c:numCache>
            </c:numRef>
          </c:xVal>
          <c:yVal>
            <c:numRef>
              <c:f>Graph4_data_10!$W$13:$W$91</c:f>
              <c:numCache>
                <c:formatCode>#\,##0.0000</c:formatCode>
                <c:ptCount val="79"/>
                <c:pt idx="0">
                  <c:v>1.0992999999999999</c:v>
                </c:pt>
                <c:pt idx="1">
                  <c:v>1.0820000000000001</c:v>
                </c:pt>
                <c:pt idx="2">
                  <c:v>1.073</c:v>
                </c:pt>
                <c:pt idx="3">
                  <c:v>1.0696000000000001</c:v>
                </c:pt>
                <c:pt idx="4">
                  <c:v>1.0770999999999999</c:v>
                </c:pt>
                <c:pt idx="5">
                  <c:v>1.0916999999999999</c:v>
                </c:pt>
                <c:pt idx="6">
                  <c:v>1.0960000000000001</c:v>
                </c:pt>
                <c:pt idx="7">
                  <c:v>1.1203000000000001</c:v>
                </c:pt>
                <c:pt idx="8">
                  <c:v>1.0982000000000001</c:v>
                </c:pt>
                <c:pt idx="9">
                  <c:v>1.1307</c:v>
                </c:pt>
                <c:pt idx="10">
                  <c:v>1.1075999999999999</c:v>
                </c:pt>
                <c:pt idx="11">
                  <c:v>1.1125</c:v>
                </c:pt>
                <c:pt idx="12">
                  <c:v>1.1134999999999999</c:v>
                </c:pt>
                <c:pt idx="13">
                  <c:v>1.1180000000000001</c:v>
                </c:pt>
                <c:pt idx="14">
                  <c:v>1.1238999999999999</c:v>
                </c:pt>
                <c:pt idx="15">
                  <c:v>1.1332</c:v>
                </c:pt>
                <c:pt idx="16">
                  <c:v>1.1126</c:v>
                </c:pt>
                <c:pt idx="17">
                  <c:v>1.1214999999999999</c:v>
                </c:pt>
                <c:pt idx="18">
                  <c:v>1.1206</c:v>
                </c:pt>
                <c:pt idx="19">
                  <c:v>1.1217999999999999</c:v>
                </c:pt>
                <c:pt idx="20">
                  <c:v>1.121</c:v>
                </c:pt>
                <c:pt idx="21">
                  <c:v>1.1354</c:v>
                </c:pt>
                <c:pt idx="22">
                  <c:v>1.139</c:v>
                </c:pt>
                <c:pt idx="23">
                  <c:v>1.1262000000000001</c:v>
                </c:pt>
                <c:pt idx="24">
                  <c:v>1.1365000000000001</c:v>
                </c:pt>
                <c:pt idx="25">
                  <c:v>1.1478999999999999</c:v>
                </c:pt>
                <c:pt idx="26">
                  <c:v>1.1359999999999999</c:v>
                </c:pt>
                <c:pt idx="27">
                  <c:v>1.1518999999999999</c:v>
                </c:pt>
                <c:pt idx="28">
                  <c:v>1.153</c:v>
                </c:pt>
                <c:pt idx="29">
                  <c:v>1.1554</c:v>
                </c:pt>
                <c:pt idx="30">
                  <c:v>1.1573</c:v>
                </c:pt>
                <c:pt idx="31">
                  <c:v>1.1572</c:v>
                </c:pt>
                <c:pt idx="32">
                  <c:v>1.1773</c:v>
                </c:pt>
                <c:pt idx="33">
                  <c:v>1.1580999999999999</c:v>
                </c:pt>
                <c:pt idx="34">
                  <c:v>1.1788000000000001</c:v>
                </c:pt>
                <c:pt idx="35">
                  <c:v>1.1697</c:v>
                </c:pt>
                <c:pt idx="36">
                  <c:v>1.173</c:v>
                </c:pt>
                <c:pt idx="37">
                  <c:v>1.1529</c:v>
                </c:pt>
                <c:pt idx="38">
                  <c:v>1.1843999999999999</c:v>
                </c:pt>
                <c:pt idx="39">
                  <c:v>1.1693</c:v>
                </c:pt>
                <c:pt idx="40">
                  <c:v>1.1738</c:v>
                </c:pt>
                <c:pt idx="41">
                  <c:v>1.1805000000000001</c:v>
                </c:pt>
                <c:pt idx="42">
                  <c:v>1.1833</c:v>
                </c:pt>
                <c:pt idx="43">
                  <c:v>1.1780999999999999</c:v>
                </c:pt>
                <c:pt idx="44">
                  <c:v>1.179</c:v>
                </c:pt>
                <c:pt idx="45">
                  <c:v>1.1768000000000001</c:v>
                </c:pt>
                <c:pt idx="46">
                  <c:v>1.1783999999999999</c:v>
                </c:pt>
                <c:pt idx="47">
                  <c:v>1.1900999999999999</c:v>
                </c:pt>
                <c:pt idx="48">
                  <c:v>1.1918</c:v>
                </c:pt>
                <c:pt idx="49">
                  <c:v>1.1917</c:v>
                </c:pt>
                <c:pt idx="50">
                  <c:v>1.1898</c:v>
                </c:pt>
                <c:pt idx="51">
                  <c:v>1.1759999999999999</c:v>
                </c:pt>
                <c:pt idx="52">
                  <c:v>1.1778999999999999</c:v>
                </c:pt>
                <c:pt idx="53">
                  <c:v>1.1848000000000001</c:v>
                </c:pt>
                <c:pt idx="54">
                  <c:v>1.1875</c:v>
                </c:pt>
                <c:pt idx="55">
                  <c:v>1.1955</c:v>
                </c:pt>
                <c:pt idx="56">
                  <c:v>1.2025999999999999</c:v>
                </c:pt>
                <c:pt idx="57">
                  <c:v>1.2063999999999999</c:v>
                </c:pt>
                <c:pt idx="58">
                  <c:v>1.1973</c:v>
                </c:pt>
                <c:pt idx="59">
                  <c:v>1.2037</c:v>
                </c:pt>
                <c:pt idx="60">
                  <c:v>1.2015</c:v>
                </c:pt>
                <c:pt idx="61">
                  <c:v>1.2159</c:v>
                </c:pt>
                <c:pt idx="62">
                  <c:v>1.2228000000000001</c:v>
                </c:pt>
                <c:pt idx="63">
                  <c:v>1.2189000000000001</c:v>
                </c:pt>
                <c:pt idx="64">
                  <c:v>1.2143999999999999</c:v>
                </c:pt>
                <c:pt idx="65">
                  <c:v>1.1995</c:v>
                </c:pt>
                <c:pt idx="66">
                  <c:v>1.2166999999999999</c:v>
                </c:pt>
                <c:pt idx="67">
                  <c:v>1.2047000000000001</c:v>
                </c:pt>
                <c:pt idx="68">
                  <c:v>1.2092000000000001</c:v>
                </c:pt>
                <c:pt idx="69">
                  <c:v>1.2286999999999999</c:v>
                </c:pt>
                <c:pt idx="70">
                  <c:v>1.1977</c:v>
                </c:pt>
                <c:pt idx="71">
                  <c:v>1.2131000000000001</c:v>
                </c:pt>
                <c:pt idx="72">
                  <c:v>1.2221</c:v>
                </c:pt>
                <c:pt idx="73">
                  <c:v>1.2266999999999999</c:v>
                </c:pt>
                <c:pt idx="74">
                  <c:v>1.2085999999999999</c:v>
                </c:pt>
                <c:pt idx="75">
                  <c:v>1.2031000000000001</c:v>
                </c:pt>
                <c:pt idx="76">
                  <c:v>1.2191000000000001</c:v>
                </c:pt>
                <c:pt idx="77">
                  <c:v>1.2333000000000001</c:v>
                </c:pt>
                <c:pt idx="78">
                  <c:v>1.2303999999999999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405-45FA-98F9-BE39300C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8/256/8/2048/0.15/4 Step 4</a:t>
            </a:r>
            <a:r>
              <a:rPr lang="en-US" baseline="0"/>
              <a:t> train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Graph4_data_8!$C$10:$C$120</c:f>
              <c:numCache>
                <c:formatCode>#,##0</c:formatCode>
                <c:ptCount val="111"/>
                <c:pt idx="0">
                  <c:v>5</c:v>
                </c:pt>
                <c:pt idx="1">
                  <c:v>408</c:v>
                </c:pt>
                <c:pt idx="2">
                  <c:v>814</c:v>
                </c:pt>
                <c:pt idx="3">
                  <c:v>1215</c:v>
                </c:pt>
                <c:pt idx="4">
                  <c:v>1618</c:v>
                </c:pt>
                <c:pt idx="5">
                  <c:v>2033</c:v>
                </c:pt>
                <c:pt idx="6">
                  <c:v>2436</c:v>
                </c:pt>
                <c:pt idx="7">
                  <c:v>2845</c:v>
                </c:pt>
                <c:pt idx="8">
                  <c:v>3261</c:v>
                </c:pt>
                <c:pt idx="9">
                  <c:v>3676</c:v>
                </c:pt>
                <c:pt idx="10">
                  <c:v>4072</c:v>
                </c:pt>
                <c:pt idx="11">
                  <c:v>4483</c:v>
                </c:pt>
                <c:pt idx="12">
                  <c:v>4876</c:v>
                </c:pt>
                <c:pt idx="13">
                  <c:v>5271</c:v>
                </c:pt>
                <c:pt idx="14">
                  <c:v>5663</c:v>
                </c:pt>
                <c:pt idx="15">
                  <c:v>6052</c:v>
                </c:pt>
                <c:pt idx="16">
                  <c:v>6441</c:v>
                </c:pt>
                <c:pt idx="17">
                  <c:v>6830</c:v>
                </c:pt>
                <c:pt idx="18">
                  <c:v>7219</c:v>
                </c:pt>
                <c:pt idx="19">
                  <c:v>7608</c:v>
                </c:pt>
                <c:pt idx="20">
                  <c:v>7997</c:v>
                </c:pt>
                <c:pt idx="21">
                  <c:v>8386</c:v>
                </c:pt>
                <c:pt idx="22">
                  <c:v>8775</c:v>
                </c:pt>
                <c:pt idx="23">
                  <c:v>9164</c:v>
                </c:pt>
                <c:pt idx="24">
                  <c:v>9553</c:v>
                </c:pt>
                <c:pt idx="25">
                  <c:v>9942</c:v>
                </c:pt>
                <c:pt idx="26">
                  <c:v>10331</c:v>
                </c:pt>
                <c:pt idx="27">
                  <c:v>10720</c:v>
                </c:pt>
                <c:pt idx="28">
                  <c:v>11109</c:v>
                </c:pt>
                <c:pt idx="29">
                  <c:v>11498</c:v>
                </c:pt>
                <c:pt idx="30">
                  <c:v>11886</c:v>
                </c:pt>
                <c:pt idx="31">
                  <c:v>12279</c:v>
                </c:pt>
                <c:pt idx="32">
                  <c:v>12669</c:v>
                </c:pt>
                <c:pt idx="33">
                  <c:v>13058</c:v>
                </c:pt>
                <c:pt idx="34">
                  <c:v>13447</c:v>
                </c:pt>
                <c:pt idx="35">
                  <c:v>13836</c:v>
                </c:pt>
                <c:pt idx="36">
                  <c:v>14226</c:v>
                </c:pt>
                <c:pt idx="37">
                  <c:v>14625</c:v>
                </c:pt>
                <c:pt idx="38">
                  <c:v>15034</c:v>
                </c:pt>
                <c:pt idx="39">
                  <c:v>15450</c:v>
                </c:pt>
                <c:pt idx="40">
                  <c:v>15861</c:v>
                </c:pt>
                <c:pt idx="41">
                  <c:v>16265</c:v>
                </c:pt>
                <c:pt idx="42">
                  <c:v>16670</c:v>
                </c:pt>
                <c:pt idx="43">
                  <c:v>17078</c:v>
                </c:pt>
                <c:pt idx="44">
                  <c:v>17484</c:v>
                </c:pt>
                <c:pt idx="45">
                  <c:v>17881</c:v>
                </c:pt>
                <c:pt idx="46">
                  <c:v>18279</c:v>
                </c:pt>
                <c:pt idx="47">
                  <c:v>18692</c:v>
                </c:pt>
                <c:pt idx="48">
                  <c:v>19121</c:v>
                </c:pt>
                <c:pt idx="49">
                  <c:v>19532</c:v>
                </c:pt>
                <c:pt idx="50">
                  <c:v>19924</c:v>
                </c:pt>
                <c:pt idx="51">
                  <c:v>20313</c:v>
                </c:pt>
                <c:pt idx="52">
                  <c:v>20703</c:v>
                </c:pt>
                <c:pt idx="53">
                  <c:v>21092</c:v>
                </c:pt>
                <c:pt idx="54">
                  <c:v>21481</c:v>
                </c:pt>
                <c:pt idx="55">
                  <c:v>21870</c:v>
                </c:pt>
                <c:pt idx="56">
                  <c:v>22260</c:v>
                </c:pt>
                <c:pt idx="57">
                  <c:v>22649</c:v>
                </c:pt>
                <c:pt idx="58">
                  <c:v>23038</c:v>
                </c:pt>
                <c:pt idx="59">
                  <c:v>23427</c:v>
                </c:pt>
                <c:pt idx="60">
                  <c:v>23816</c:v>
                </c:pt>
                <c:pt idx="61">
                  <c:v>24205</c:v>
                </c:pt>
                <c:pt idx="62">
                  <c:v>24632</c:v>
                </c:pt>
                <c:pt idx="63">
                  <c:v>25025</c:v>
                </c:pt>
                <c:pt idx="64">
                  <c:v>25420</c:v>
                </c:pt>
                <c:pt idx="65">
                  <c:v>25825</c:v>
                </c:pt>
                <c:pt idx="66">
                  <c:v>26218</c:v>
                </c:pt>
                <c:pt idx="67">
                  <c:v>26607</c:v>
                </c:pt>
                <c:pt idx="68">
                  <c:v>26996</c:v>
                </c:pt>
                <c:pt idx="69">
                  <c:v>27386</c:v>
                </c:pt>
                <c:pt idx="70">
                  <c:v>27775</c:v>
                </c:pt>
                <c:pt idx="71">
                  <c:v>28164</c:v>
                </c:pt>
                <c:pt idx="72">
                  <c:v>28553</c:v>
                </c:pt>
                <c:pt idx="73">
                  <c:v>28942</c:v>
                </c:pt>
                <c:pt idx="74">
                  <c:v>29350</c:v>
                </c:pt>
                <c:pt idx="75">
                  <c:v>29749</c:v>
                </c:pt>
                <c:pt idx="76">
                  <c:v>30157</c:v>
                </c:pt>
                <c:pt idx="77">
                  <c:v>30595</c:v>
                </c:pt>
                <c:pt idx="78">
                  <c:v>31012</c:v>
                </c:pt>
                <c:pt idx="79">
                  <c:v>31421</c:v>
                </c:pt>
                <c:pt idx="80">
                  <c:v>31822</c:v>
                </c:pt>
                <c:pt idx="81">
                  <c:v>32222</c:v>
                </c:pt>
                <c:pt idx="82">
                  <c:v>32635</c:v>
                </c:pt>
                <c:pt idx="83">
                  <c:v>33049</c:v>
                </c:pt>
                <c:pt idx="84">
                  <c:v>33457</c:v>
                </c:pt>
                <c:pt idx="85">
                  <c:v>33861</c:v>
                </c:pt>
                <c:pt idx="86">
                  <c:v>34263</c:v>
                </c:pt>
                <c:pt idx="87">
                  <c:v>34690</c:v>
                </c:pt>
                <c:pt idx="88">
                  <c:v>35094</c:v>
                </c:pt>
                <c:pt idx="89">
                  <c:v>35488</c:v>
                </c:pt>
                <c:pt idx="90">
                  <c:v>35936</c:v>
                </c:pt>
                <c:pt idx="91">
                  <c:v>36364</c:v>
                </c:pt>
                <c:pt idx="92">
                  <c:v>36774</c:v>
                </c:pt>
                <c:pt idx="93">
                  <c:v>37177</c:v>
                </c:pt>
                <c:pt idx="94">
                  <c:v>37604</c:v>
                </c:pt>
                <c:pt idx="95">
                  <c:v>38010</c:v>
                </c:pt>
                <c:pt idx="96">
                  <c:v>38403</c:v>
                </c:pt>
                <c:pt idx="97">
                  <c:v>38793</c:v>
                </c:pt>
                <c:pt idx="98">
                  <c:v>39193</c:v>
                </c:pt>
                <c:pt idx="99">
                  <c:v>39598</c:v>
                </c:pt>
                <c:pt idx="100">
                  <c:v>40003</c:v>
                </c:pt>
                <c:pt idx="101">
                  <c:v>40405</c:v>
                </c:pt>
                <c:pt idx="102">
                  <c:v>40809</c:v>
                </c:pt>
                <c:pt idx="103">
                  <c:v>41216</c:v>
                </c:pt>
                <c:pt idx="104">
                  <c:v>41621</c:v>
                </c:pt>
                <c:pt idx="105">
                  <c:v>42027</c:v>
                </c:pt>
                <c:pt idx="106">
                  <c:v>42432</c:v>
                </c:pt>
                <c:pt idx="107">
                  <c:v>42838</c:v>
                </c:pt>
                <c:pt idx="108">
                  <c:v>43246</c:v>
                </c:pt>
                <c:pt idx="109">
                  <c:v>43653</c:v>
                </c:pt>
                <c:pt idx="110">
                  <c:v>44059</c:v>
                </c:pt>
              </c:numCache>
            </c:numRef>
          </c:xVal>
          <c:yVal>
            <c:numRef>
              <c:f>Graph4_data_8!$D$10:$D$120</c:f>
              <c:numCache>
                <c:formatCode>#\,##0.0000</c:formatCode>
                <c:ptCount val="111"/>
                <c:pt idx="0">
                  <c:v>4.5445000000000002</c:v>
                </c:pt>
                <c:pt idx="1">
                  <c:v>2.3913000000000002</c:v>
                </c:pt>
                <c:pt idx="2">
                  <c:v>1.3686</c:v>
                </c:pt>
                <c:pt idx="3">
                  <c:v>1.0369999999999999</c:v>
                </c:pt>
                <c:pt idx="4">
                  <c:v>0.9385</c:v>
                </c:pt>
                <c:pt idx="5">
                  <c:v>0.87849999999999995</c:v>
                </c:pt>
                <c:pt idx="6">
                  <c:v>0.83979999999999999</c:v>
                </c:pt>
                <c:pt idx="7">
                  <c:v>0.80979999999999996</c:v>
                </c:pt>
                <c:pt idx="8">
                  <c:v>0.79200000000000004</c:v>
                </c:pt>
                <c:pt idx="9">
                  <c:v>0.76849999999999996</c:v>
                </c:pt>
                <c:pt idx="10">
                  <c:v>0.75700000000000001</c:v>
                </c:pt>
                <c:pt idx="11">
                  <c:v>0.74129999999999996</c:v>
                </c:pt>
                <c:pt idx="12">
                  <c:v>0.72150000000000003</c:v>
                </c:pt>
                <c:pt idx="13">
                  <c:v>0.72499999999999998</c:v>
                </c:pt>
                <c:pt idx="14">
                  <c:v>0.7137</c:v>
                </c:pt>
                <c:pt idx="15">
                  <c:v>0.69569999999999999</c:v>
                </c:pt>
                <c:pt idx="16">
                  <c:v>0.69140000000000001</c:v>
                </c:pt>
                <c:pt idx="17">
                  <c:v>0.68410000000000004</c:v>
                </c:pt>
                <c:pt idx="18">
                  <c:v>0.66720000000000002</c:v>
                </c:pt>
                <c:pt idx="19">
                  <c:v>0.67020000000000002</c:v>
                </c:pt>
                <c:pt idx="20">
                  <c:v>0.66039999999999999</c:v>
                </c:pt>
                <c:pt idx="21">
                  <c:v>0.65869999999999995</c:v>
                </c:pt>
                <c:pt idx="22">
                  <c:v>0.64890000000000003</c:v>
                </c:pt>
                <c:pt idx="23">
                  <c:v>0.64749999999999996</c:v>
                </c:pt>
                <c:pt idx="24">
                  <c:v>0.64149999999999996</c:v>
                </c:pt>
                <c:pt idx="25">
                  <c:v>0.63570000000000004</c:v>
                </c:pt>
                <c:pt idx="26">
                  <c:v>0.63219999999999998</c:v>
                </c:pt>
                <c:pt idx="27">
                  <c:v>0.62070000000000003</c:v>
                </c:pt>
                <c:pt idx="28">
                  <c:v>0.61950000000000005</c:v>
                </c:pt>
                <c:pt idx="29">
                  <c:v>0.61739999999999995</c:v>
                </c:pt>
                <c:pt idx="30">
                  <c:v>0.61419999999999997</c:v>
                </c:pt>
                <c:pt idx="31">
                  <c:v>0.6179</c:v>
                </c:pt>
                <c:pt idx="32">
                  <c:v>0.60429999999999995</c:v>
                </c:pt>
                <c:pt idx="33">
                  <c:v>0.60599999999999998</c:v>
                </c:pt>
                <c:pt idx="34">
                  <c:v>0.60370000000000001</c:v>
                </c:pt>
                <c:pt idx="35">
                  <c:v>0.60460000000000003</c:v>
                </c:pt>
                <c:pt idx="36">
                  <c:v>0.59709999999999996</c:v>
                </c:pt>
                <c:pt idx="37">
                  <c:v>0.59499999999999997</c:v>
                </c:pt>
                <c:pt idx="38">
                  <c:v>0.59379999999999999</c:v>
                </c:pt>
                <c:pt idx="39">
                  <c:v>0.58730000000000004</c:v>
                </c:pt>
                <c:pt idx="40">
                  <c:v>0.58220000000000005</c:v>
                </c:pt>
                <c:pt idx="41">
                  <c:v>0.58640000000000003</c:v>
                </c:pt>
                <c:pt idx="42">
                  <c:v>0.5766</c:v>
                </c:pt>
                <c:pt idx="43">
                  <c:v>0.57920000000000005</c:v>
                </c:pt>
                <c:pt idx="44">
                  <c:v>0.57920000000000005</c:v>
                </c:pt>
                <c:pt idx="45">
                  <c:v>0.57210000000000005</c:v>
                </c:pt>
                <c:pt idx="46">
                  <c:v>0.57230000000000003</c:v>
                </c:pt>
                <c:pt idx="47">
                  <c:v>0.57489999999999997</c:v>
                </c:pt>
                <c:pt idx="48">
                  <c:v>0.56920000000000004</c:v>
                </c:pt>
                <c:pt idx="49">
                  <c:v>0.56659999999999999</c:v>
                </c:pt>
                <c:pt idx="50">
                  <c:v>0.56620000000000004</c:v>
                </c:pt>
                <c:pt idx="51">
                  <c:v>0.55920000000000003</c:v>
                </c:pt>
                <c:pt idx="52">
                  <c:v>0.56259999999999999</c:v>
                </c:pt>
                <c:pt idx="53">
                  <c:v>0.56210000000000004</c:v>
                </c:pt>
                <c:pt idx="54">
                  <c:v>0.55759999999999998</c:v>
                </c:pt>
                <c:pt idx="55">
                  <c:v>0.55520000000000003</c:v>
                </c:pt>
                <c:pt idx="56">
                  <c:v>0.55449999999999999</c:v>
                </c:pt>
                <c:pt idx="57">
                  <c:v>0.55189999999999995</c:v>
                </c:pt>
                <c:pt idx="58">
                  <c:v>0.54759999999999998</c:v>
                </c:pt>
                <c:pt idx="59">
                  <c:v>0.54769999999999996</c:v>
                </c:pt>
                <c:pt idx="60">
                  <c:v>0.55079999999999996</c:v>
                </c:pt>
                <c:pt idx="61">
                  <c:v>0.54720000000000002</c:v>
                </c:pt>
                <c:pt idx="62">
                  <c:v>0.54700000000000004</c:v>
                </c:pt>
                <c:pt idx="63">
                  <c:v>0.54590000000000005</c:v>
                </c:pt>
                <c:pt idx="64">
                  <c:v>0.54469999999999996</c:v>
                </c:pt>
                <c:pt idx="65">
                  <c:v>0.54179999999999995</c:v>
                </c:pt>
                <c:pt idx="66">
                  <c:v>0.53590000000000004</c:v>
                </c:pt>
                <c:pt idx="67">
                  <c:v>0.5353</c:v>
                </c:pt>
                <c:pt idx="68">
                  <c:v>0.53869999999999996</c:v>
                </c:pt>
                <c:pt idx="69">
                  <c:v>0.53779999999999994</c:v>
                </c:pt>
                <c:pt idx="70">
                  <c:v>0.53520000000000001</c:v>
                </c:pt>
                <c:pt idx="71">
                  <c:v>0.53049999999999997</c:v>
                </c:pt>
                <c:pt idx="72">
                  <c:v>0.53149999999999997</c:v>
                </c:pt>
                <c:pt idx="73">
                  <c:v>0.53049999999999997</c:v>
                </c:pt>
                <c:pt idx="74">
                  <c:v>0.52680000000000005</c:v>
                </c:pt>
                <c:pt idx="75">
                  <c:v>0.53190000000000004</c:v>
                </c:pt>
                <c:pt idx="76">
                  <c:v>0.52349999999999997</c:v>
                </c:pt>
                <c:pt idx="77">
                  <c:v>0.52729999999999999</c:v>
                </c:pt>
                <c:pt idx="78">
                  <c:v>0.53159999999999996</c:v>
                </c:pt>
                <c:pt idx="79">
                  <c:v>0.5252</c:v>
                </c:pt>
                <c:pt idx="80">
                  <c:v>0.52390000000000003</c:v>
                </c:pt>
                <c:pt idx="81">
                  <c:v>0.52410000000000001</c:v>
                </c:pt>
                <c:pt idx="82">
                  <c:v>0.52059999999999995</c:v>
                </c:pt>
                <c:pt idx="83">
                  <c:v>0.52229999999999999</c:v>
                </c:pt>
                <c:pt idx="84">
                  <c:v>0.51719999999999999</c:v>
                </c:pt>
                <c:pt idx="85">
                  <c:v>0.52010000000000001</c:v>
                </c:pt>
                <c:pt idx="86">
                  <c:v>0.51449999999999996</c:v>
                </c:pt>
                <c:pt idx="87">
                  <c:v>0.5141</c:v>
                </c:pt>
                <c:pt idx="88">
                  <c:v>0.51739999999999997</c:v>
                </c:pt>
                <c:pt idx="89">
                  <c:v>0.5161</c:v>
                </c:pt>
                <c:pt idx="90">
                  <c:v>0.51270000000000004</c:v>
                </c:pt>
                <c:pt idx="91">
                  <c:v>0.51100000000000001</c:v>
                </c:pt>
                <c:pt idx="92">
                  <c:v>0.51570000000000005</c:v>
                </c:pt>
                <c:pt idx="93">
                  <c:v>0.50890000000000002</c:v>
                </c:pt>
                <c:pt idx="94">
                  <c:v>0.51759999999999995</c:v>
                </c:pt>
                <c:pt idx="95">
                  <c:v>0.51100000000000001</c:v>
                </c:pt>
                <c:pt idx="96">
                  <c:v>0.50690000000000002</c:v>
                </c:pt>
                <c:pt idx="97">
                  <c:v>0.50990000000000002</c:v>
                </c:pt>
                <c:pt idx="98">
                  <c:v>0.50349999999999995</c:v>
                </c:pt>
                <c:pt idx="99">
                  <c:v>0.50719999999999998</c:v>
                </c:pt>
                <c:pt idx="100">
                  <c:v>0.50680000000000003</c:v>
                </c:pt>
                <c:pt idx="101">
                  <c:v>0.50619999999999998</c:v>
                </c:pt>
                <c:pt idx="102">
                  <c:v>0.50229999999999997</c:v>
                </c:pt>
                <c:pt idx="103">
                  <c:v>0.50339999999999996</c:v>
                </c:pt>
                <c:pt idx="104">
                  <c:v>0.50280000000000002</c:v>
                </c:pt>
                <c:pt idx="105">
                  <c:v>0.49990000000000001</c:v>
                </c:pt>
                <c:pt idx="106">
                  <c:v>0.50439999999999996</c:v>
                </c:pt>
                <c:pt idx="107">
                  <c:v>0.50180000000000002</c:v>
                </c:pt>
                <c:pt idx="108">
                  <c:v>0.49940000000000001</c:v>
                </c:pt>
                <c:pt idx="109">
                  <c:v>0.50490000000000002</c:v>
                </c:pt>
                <c:pt idx="110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FD-45A9-A5A2-556895262EB5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Graph4_data_8!$F$10:$F$90</c:f>
              <c:numCache>
                <c:formatCode>#,##0</c:formatCode>
                <c:ptCount val="81"/>
                <c:pt idx="0">
                  <c:v>10522</c:v>
                </c:pt>
                <c:pt idx="1">
                  <c:v>10931</c:v>
                </c:pt>
                <c:pt idx="2">
                  <c:v>11341</c:v>
                </c:pt>
                <c:pt idx="3">
                  <c:v>11756</c:v>
                </c:pt>
                <c:pt idx="4">
                  <c:v>12158</c:v>
                </c:pt>
                <c:pt idx="5">
                  <c:v>12563</c:v>
                </c:pt>
                <c:pt idx="6">
                  <c:v>12963</c:v>
                </c:pt>
                <c:pt idx="7">
                  <c:v>13359</c:v>
                </c:pt>
                <c:pt idx="8">
                  <c:v>13751</c:v>
                </c:pt>
                <c:pt idx="9">
                  <c:v>14141</c:v>
                </c:pt>
                <c:pt idx="10">
                  <c:v>14529</c:v>
                </c:pt>
                <c:pt idx="11">
                  <c:v>14917</c:v>
                </c:pt>
                <c:pt idx="12">
                  <c:v>15306</c:v>
                </c:pt>
                <c:pt idx="13">
                  <c:v>15694</c:v>
                </c:pt>
                <c:pt idx="14">
                  <c:v>16082</c:v>
                </c:pt>
                <c:pt idx="15">
                  <c:v>16472</c:v>
                </c:pt>
                <c:pt idx="16">
                  <c:v>16869</c:v>
                </c:pt>
                <c:pt idx="17">
                  <c:v>17264</c:v>
                </c:pt>
                <c:pt idx="18">
                  <c:v>17667</c:v>
                </c:pt>
                <c:pt idx="19">
                  <c:v>18067</c:v>
                </c:pt>
                <c:pt idx="20">
                  <c:v>18464</c:v>
                </c:pt>
                <c:pt idx="21">
                  <c:v>18869</c:v>
                </c:pt>
                <c:pt idx="22">
                  <c:v>19266</c:v>
                </c:pt>
                <c:pt idx="23">
                  <c:v>19662</c:v>
                </c:pt>
                <c:pt idx="24">
                  <c:v>20069</c:v>
                </c:pt>
                <c:pt idx="25">
                  <c:v>20488</c:v>
                </c:pt>
                <c:pt idx="26">
                  <c:v>20886</c:v>
                </c:pt>
                <c:pt idx="27">
                  <c:v>21287</c:v>
                </c:pt>
                <c:pt idx="28">
                  <c:v>21681</c:v>
                </c:pt>
                <c:pt idx="29">
                  <c:v>22086</c:v>
                </c:pt>
                <c:pt idx="30">
                  <c:v>22486</c:v>
                </c:pt>
                <c:pt idx="31">
                  <c:v>22891</c:v>
                </c:pt>
                <c:pt idx="32">
                  <c:v>23313</c:v>
                </c:pt>
                <c:pt idx="33">
                  <c:v>23721</c:v>
                </c:pt>
                <c:pt idx="34">
                  <c:v>24115</c:v>
                </c:pt>
                <c:pt idx="35">
                  <c:v>24504</c:v>
                </c:pt>
                <c:pt idx="36">
                  <c:v>24892</c:v>
                </c:pt>
                <c:pt idx="37">
                  <c:v>25280</c:v>
                </c:pt>
                <c:pt idx="38">
                  <c:v>25668</c:v>
                </c:pt>
                <c:pt idx="39">
                  <c:v>26056</c:v>
                </c:pt>
                <c:pt idx="40">
                  <c:v>26445</c:v>
                </c:pt>
                <c:pt idx="41">
                  <c:v>26840</c:v>
                </c:pt>
                <c:pt idx="42">
                  <c:v>27228</c:v>
                </c:pt>
                <c:pt idx="43">
                  <c:v>27616</c:v>
                </c:pt>
                <c:pt idx="44">
                  <c:v>28005</c:v>
                </c:pt>
                <c:pt idx="45">
                  <c:v>28393</c:v>
                </c:pt>
                <c:pt idx="46">
                  <c:v>28781</c:v>
                </c:pt>
                <c:pt idx="47">
                  <c:v>29169</c:v>
                </c:pt>
                <c:pt idx="48">
                  <c:v>29557</c:v>
                </c:pt>
                <c:pt idx="49">
                  <c:v>29945</c:v>
                </c:pt>
                <c:pt idx="50">
                  <c:v>30353</c:v>
                </c:pt>
                <c:pt idx="51">
                  <c:v>30757</c:v>
                </c:pt>
                <c:pt idx="52">
                  <c:v>31160</c:v>
                </c:pt>
                <c:pt idx="53">
                  <c:v>31555</c:v>
                </c:pt>
                <c:pt idx="54">
                  <c:v>31955</c:v>
                </c:pt>
                <c:pt idx="55">
                  <c:v>32348</c:v>
                </c:pt>
                <c:pt idx="56">
                  <c:v>32740</c:v>
                </c:pt>
                <c:pt idx="57">
                  <c:v>33131</c:v>
                </c:pt>
                <c:pt idx="58">
                  <c:v>33519</c:v>
                </c:pt>
                <c:pt idx="59">
                  <c:v>33907</c:v>
                </c:pt>
                <c:pt idx="60">
                  <c:v>34295</c:v>
                </c:pt>
                <c:pt idx="61">
                  <c:v>34683</c:v>
                </c:pt>
                <c:pt idx="62">
                  <c:v>35072</c:v>
                </c:pt>
                <c:pt idx="63">
                  <c:v>35460</c:v>
                </c:pt>
                <c:pt idx="64">
                  <c:v>35848</c:v>
                </c:pt>
                <c:pt idx="65">
                  <c:v>36248</c:v>
                </c:pt>
                <c:pt idx="66">
                  <c:v>36649</c:v>
                </c:pt>
                <c:pt idx="67">
                  <c:v>37052</c:v>
                </c:pt>
                <c:pt idx="68">
                  <c:v>37455</c:v>
                </c:pt>
                <c:pt idx="69">
                  <c:v>37850</c:v>
                </c:pt>
                <c:pt idx="70">
                  <c:v>38244</c:v>
                </c:pt>
                <c:pt idx="71">
                  <c:v>38648</c:v>
                </c:pt>
                <c:pt idx="72">
                  <c:v>39044</c:v>
                </c:pt>
                <c:pt idx="73">
                  <c:v>39446</c:v>
                </c:pt>
                <c:pt idx="74">
                  <c:v>39850</c:v>
                </c:pt>
                <c:pt idx="75">
                  <c:v>40254</c:v>
                </c:pt>
                <c:pt idx="76">
                  <c:v>40652</c:v>
                </c:pt>
                <c:pt idx="77">
                  <c:v>41043</c:v>
                </c:pt>
                <c:pt idx="78">
                  <c:v>41449</c:v>
                </c:pt>
                <c:pt idx="79">
                  <c:v>41858</c:v>
                </c:pt>
                <c:pt idx="80">
                  <c:v>42259</c:v>
                </c:pt>
              </c:numCache>
            </c:numRef>
          </c:xVal>
          <c:yVal>
            <c:numRef>
              <c:f>Graph4_data_8!$G$10:$G$90</c:f>
              <c:numCache>
                <c:formatCode>#\,##0.0000</c:formatCode>
                <c:ptCount val="81"/>
                <c:pt idx="0">
                  <c:v>3.5651000000000002</c:v>
                </c:pt>
                <c:pt idx="1">
                  <c:v>0.83930000000000005</c:v>
                </c:pt>
                <c:pt idx="2">
                  <c:v>0.79430000000000001</c:v>
                </c:pt>
                <c:pt idx="3">
                  <c:v>0.77329999999999999</c:v>
                </c:pt>
                <c:pt idx="4">
                  <c:v>0.75600000000000001</c:v>
                </c:pt>
                <c:pt idx="5">
                  <c:v>0.74029999999999996</c:v>
                </c:pt>
                <c:pt idx="6">
                  <c:v>0.73070000000000002</c:v>
                </c:pt>
                <c:pt idx="7">
                  <c:v>0.71240000000000003</c:v>
                </c:pt>
                <c:pt idx="8">
                  <c:v>0.70750000000000002</c:v>
                </c:pt>
                <c:pt idx="9">
                  <c:v>0.69469999999999998</c:v>
                </c:pt>
                <c:pt idx="10">
                  <c:v>0.68569999999999998</c:v>
                </c:pt>
                <c:pt idx="11">
                  <c:v>0.67849999999999999</c:v>
                </c:pt>
                <c:pt idx="12">
                  <c:v>0.67620000000000002</c:v>
                </c:pt>
                <c:pt idx="13">
                  <c:v>0.66159999999999997</c:v>
                </c:pt>
                <c:pt idx="14">
                  <c:v>0.65800000000000003</c:v>
                </c:pt>
                <c:pt idx="15">
                  <c:v>0.65059999999999996</c:v>
                </c:pt>
                <c:pt idx="16">
                  <c:v>0.64539999999999997</c:v>
                </c:pt>
                <c:pt idx="17">
                  <c:v>0.64200000000000002</c:v>
                </c:pt>
                <c:pt idx="18">
                  <c:v>0.63970000000000005</c:v>
                </c:pt>
                <c:pt idx="19">
                  <c:v>0.63670000000000004</c:v>
                </c:pt>
                <c:pt idx="20">
                  <c:v>0.63119999999999998</c:v>
                </c:pt>
                <c:pt idx="21">
                  <c:v>0.62970000000000004</c:v>
                </c:pt>
                <c:pt idx="22">
                  <c:v>0.62990000000000002</c:v>
                </c:pt>
                <c:pt idx="23">
                  <c:v>0.62380000000000002</c:v>
                </c:pt>
                <c:pt idx="24">
                  <c:v>0.61990000000000001</c:v>
                </c:pt>
                <c:pt idx="25">
                  <c:v>0.62</c:v>
                </c:pt>
                <c:pt idx="26">
                  <c:v>0.61070000000000002</c:v>
                </c:pt>
                <c:pt idx="27">
                  <c:v>0.60799999999999998</c:v>
                </c:pt>
                <c:pt idx="28">
                  <c:v>0.60629999999999995</c:v>
                </c:pt>
                <c:pt idx="29">
                  <c:v>0.60519999999999996</c:v>
                </c:pt>
                <c:pt idx="30">
                  <c:v>0.59540000000000004</c:v>
                </c:pt>
                <c:pt idx="31">
                  <c:v>0.60040000000000004</c:v>
                </c:pt>
                <c:pt idx="32">
                  <c:v>0.59789999999999999</c:v>
                </c:pt>
                <c:pt idx="33">
                  <c:v>0.5958</c:v>
                </c:pt>
                <c:pt idx="34">
                  <c:v>0.59299999999999997</c:v>
                </c:pt>
                <c:pt idx="35">
                  <c:v>0.58799999999999997</c:v>
                </c:pt>
                <c:pt idx="36">
                  <c:v>0.58740000000000003</c:v>
                </c:pt>
                <c:pt idx="37">
                  <c:v>0.5857</c:v>
                </c:pt>
                <c:pt idx="38">
                  <c:v>0.57999999999999996</c:v>
                </c:pt>
                <c:pt idx="39">
                  <c:v>0.5796</c:v>
                </c:pt>
                <c:pt idx="40">
                  <c:v>0.58079999999999998</c:v>
                </c:pt>
                <c:pt idx="41">
                  <c:v>0.57909999999999995</c:v>
                </c:pt>
                <c:pt idx="42">
                  <c:v>0.5776</c:v>
                </c:pt>
                <c:pt idx="43">
                  <c:v>0.57630000000000003</c:v>
                </c:pt>
                <c:pt idx="44">
                  <c:v>0.57369999999999999</c:v>
                </c:pt>
                <c:pt idx="45">
                  <c:v>0.57110000000000005</c:v>
                </c:pt>
                <c:pt idx="46">
                  <c:v>0.56420000000000003</c:v>
                </c:pt>
                <c:pt idx="47">
                  <c:v>0.56989999999999996</c:v>
                </c:pt>
                <c:pt idx="48">
                  <c:v>0.56579999999999997</c:v>
                </c:pt>
                <c:pt idx="49">
                  <c:v>0.56130000000000002</c:v>
                </c:pt>
                <c:pt idx="50">
                  <c:v>0.56479999999999997</c:v>
                </c:pt>
                <c:pt idx="51">
                  <c:v>0.55920000000000003</c:v>
                </c:pt>
                <c:pt idx="52">
                  <c:v>0.56389999999999996</c:v>
                </c:pt>
                <c:pt idx="53">
                  <c:v>0.55430000000000001</c:v>
                </c:pt>
                <c:pt idx="54">
                  <c:v>0.55300000000000005</c:v>
                </c:pt>
                <c:pt idx="55">
                  <c:v>0.55049999999999999</c:v>
                </c:pt>
                <c:pt idx="56">
                  <c:v>0.55600000000000005</c:v>
                </c:pt>
                <c:pt idx="57">
                  <c:v>0.5514</c:v>
                </c:pt>
                <c:pt idx="58">
                  <c:v>0.5494</c:v>
                </c:pt>
                <c:pt idx="59">
                  <c:v>0.55289999999999995</c:v>
                </c:pt>
                <c:pt idx="60">
                  <c:v>0.55579999999999996</c:v>
                </c:pt>
                <c:pt idx="61">
                  <c:v>0.55269999999999997</c:v>
                </c:pt>
                <c:pt idx="62">
                  <c:v>0.54659999999999997</c:v>
                </c:pt>
                <c:pt idx="63">
                  <c:v>0.55020000000000002</c:v>
                </c:pt>
                <c:pt idx="64">
                  <c:v>0.54390000000000005</c:v>
                </c:pt>
                <c:pt idx="65">
                  <c:v>0.54479999999999995</c:v>
                </c:pt>
                <c:pt idx="66">
                  <c:v>0.54159999999999997</c:v>
                </c:pt>
                <c:pt idx="67">
                  <c:v>0.54169999999999996</c:v>
                </c:pt>
                <c:pt idx="68">
                  <c:v>0.54249999999999998</c:v>
                </c:pt>
                <c:pt idx="69">
                  <c:v>0.54020000000000001</c:v>
                </c:pt>
                <c:pt idx="70">
                  <c:v>0.53720000000000001</c:v>
                </c:pt>
                <c:pt idx="71">
                  <c:v>0.53400000000000003</c:v>
                </c:pt>
                <c:pt idx="72">
                  <c:v>0.53439999999999999</c:v>
                </c:pt>
                <c:pt idx="73">
                  <c:v>0.53790000000000004</c:v>
                </c:pt>
                <c:pt idx="74">
                  <c:v>0.53380000000000005</c:v>
                </c:pt>
                <c:pt idx="75">
                  <c:v>0.53500000000000003</c:v>
                </c:pt>
                <c:pt idx="76">
                  <c:v>0.53600000000000003</c:v>
                </c:pt>
                <c:pt idx="77">
                  <c:v>0.53249999999999997</c:v>
                </c:pt>
                <c:pt idx="78">
                  <c:v>0.52910000000000001</c:v>
                </c:pt>
                <c:pt idx="79">
                  <c:v>0.53120000000000001</c:v>
                </c:pt>
                <c:pt idx="80">
                  <c:v>0.53339999999999999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FD-45A9-A5A2-556895262EB5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Graph4_data_8!$I$10:$I$54</c:f>
              <c:numCache>
                <c:formatCode>#,##0</c:formatCode>
                <c:ptCount val="45"/>
                <c:pt idx="0">
                  <c:v>10484</c:v>
                </c:pt>
                <c:pt idx="1">
                  <c:v>10874</c:v>
                </c:pt>
                <c:pt idx="2">
                  <c:v>11263</c:v>
                </c:pt>
                <c:pt idx="3">
                  <c:v>11652</c:v>
                </c:pt>
                <c:pt idx="4">
                  <c:v>12057</c:v>
                </c:pt>
                <c:pt idx="5">
                  <c:v>12462</c:v>
                </c:pt>
                <c:pt idx="6">
                  <c:v>12862</c:v>
                </c:pt>
                <c:pt idx="7">
                  <c:v>13271</c:v>
                </c:pt>
                <c:pt idx="8">
                  <c:v>13681</c:v>
                </c:pt>
                <c:pt idx="9">
                  <c:v>14091</c:v>
                </c:pt>
                <c:pt idx="10">
                  <c:v>14496</c:v>
                </c:pt>
                <c:pt idx="11">
                  <c:v>14900</c:v>
                </c:pt>
                <c:pt idx="12">
                  <c:v>15302</c:v>
                </c:pt>
                <c:pt idx="13">
                  <c:v>15705</c:v>
                </c:pt>
                <c:pt idx="14">
                  <c:v>16113</c:v>
                </c:pt>
                <c:pt idx="15">
                  <c:v>16518</c:v>
                </c:pt>
                <c:pt idx="16">
                  <c:v>16916</c:v>
                </c:pt>
                <c:pt idx="17">
                  <c:v>17316</c:v>
                </c:pt>
                <c:pt idx="18">
                  <c:v>17737</c:v>
                </c:pt>
                <c:pt idx="19">
                  <c:v>18161</c:v>
                </c:pt>
                <c:pt idx="20">
                  <c:v>18572</c:v>
                </c:pt>
                <c:pt idx="21">
                  <c:v>18981</c:v>
                </c:pt>
                <c:pt idx="22">
                  <c:v>19402</c:v>
                </c:pt>
                <c:pt idx="23">
                  <c:v>19809</c:v>
                </c:pt>
                <c:pt idx="24">
                  <c:v>20205</c:v>
                </c:pt>
                <c:pt idx="25">
                  <c:v>20596</c:v>
                </c:pt>
                <c:pt idx="26">
                  <c:v>20985</c:v>
                </c:pt>
                <c:pt idx="27">
                  <c:v>21375</c:v>
                </c:pt>
                <c:pt idx="28">
                  <c:v>21765</c:v>
                </c:pt>
                <c:pt idx="29">
                  <c:v>22174</c:v>
                </c:pt>
                <c:pt idx="30">
                  <c:v>22577</c:v>
                </c:pt>
                <c:pt idx="31">
                  <c:v>22981</c:v>
                </c:pt>
                <c:pt idx="32">
                  <c:v>23383</c:v>
                </c:pt>
                <c:pt idx="33">
                  <c:v>23786</c:v>
                </c:pt>
                <c:pt idx="34">
                  <c:v>24189</c:v>
                </c:pt>
                <c:pt idx="35">
                  <c:v>24590</c:v>
                </c:pt>
                <c:pt idx="36">
                  <c:v>24993</c:v>
                </c:pt>
                <c:pt idx="37">
                  <c:v>25396</c:v>
                </c:pt>
                <c:pt idx="38">
                  <c:v>25798</c:v>
                </c:pt>
                <c:pt idx="39">
                  <c:v>26191</c:v>
                </c:pt>
                <c:pt idx="40">
                  <c:v>26583</c:v>
                </c:pt>
                <c:pt idx="41">
                  <c:v>26977</c:v>
                </c:pt>
                <c:pt idx="42">
                  <c:v>27371</c:v>
                </c:pt>
                <c:pt idx="43">
                  <c:v>27772</c:v>
                </c:pt>
                <c:pt idx="44">
                  <c:v>28170</c:v>
                </c:pt>
              </c:numCache>
            </c:numRef>
          </c:xVal>
          <c:yVal>
            <c:numRef>
              <c:f>Graph4_data_8!$J$10:$J$54</c:f>
              <c:numCache>
                <c:formatCode>#\,##0.0000</c:formatCode>
                <c:ptCount val="45"/>
                <c:pt idx="0">
                  <c:v>3.1878000000000002</c:v>
                </c:pt>
                <c:pt idx="1">
                  <c:v>0.81069999999999998</c:v>
                </c:pt>
                <c:pt idx="2">
                  <c:v>0.74150000000000005</c:v>
                </c:pt>
                <c:pt idx="3">
                  <c:v>0.72199999999999998</c:v>
                </c:pt>
                <c:pt idx="4">
                  <c:v>0.70179999999999998</c:v>
                </c:pt>
                <c:pt idx="5">
                  <c:v>0.69289999999999996</c:v>
                </c:pt>
                <c:pt idx="6">
                  <c:v>0.68600000000000005</c:v>
                </c:pt>
                <c:pt idx="7">
                  <c:v>0.66600000000000004</c:v>
                </c:pt>
                <c:pt idx="8">
                  <c:v>0.65510000000000002</c:v>
                </c:pt>
                <c:pt idx="9">
                  <c:v>0.63970000000000005</c:v>
                </c:pt>
                <c:pt idx="10">
                  <c:v>0.62819999999999998</c:v>
                </c:pt>
                <c:pt idx="11">
                  <c:v>0.61880000000000002</c:v>
                </c:pt>
                <c:pt idx="12">
                  <c:v>0.61729999999999996</c:v>
                </c:pt>
                <c:pt idx="13">
                  <c:v>0.60119999999999996</c:v>
                </c:pt>
                <c:pt idx="14">
                  <c:v>0.59030000000000005</c:v>
                </c:pt>
                <c:pt idx="15">
                  <c:v>0.58699999999999997</c:v>
                </c:pt>
                <c:pt idx="16">
                  <c:v>0.57840000000000003</c:v>
                </c:pt>
                <c:pt idx="17">
                  <c:v>0.5726</c:v>
                </c:pt>
                <c:pt idx="18">
                  <c:v>0.56789999999999996</c:v>
                </c:pt>
                <c:pt idx="19">
                  <c:v>0.56499999999999995</c:v>
                </c:pt>
                <c:pt idx="20">
                  <c:v>0.5575</c:v>
                </c:pt>
                <c:pt idx="21">
                  <c:v>0.55410000000000004</c:v>
                </c:pt>
                <c:pt idx="22">
                  <c:v>0.55359999999999998</c:v>
                </c:pt>
                <c:pt idx="23">
                  <c:v>0.54610000000000003</c:v>
                </c:pt>
                <c:pt idx="24">
                  <c:v>0.54249999999999998</c:v>
                </c:pt>
                <c:pt idx="25">
                  <c:v>0.54010000000000002</c:v>
                </c:pt>
                <c:pt idx="26">
                  <c:v>0.53200000000000003</c:v>
                </c:pt>
                <c:pt idx="27">
                  <c:v>0.52729999999999999</c:v>
                </c:pt>
                <c:pt idx="28">
                  <c:v>0.5252</c:v>
                </c:pt>
                <c:pt idx="29">
                  <c:v>0.52159999999999995</c:v>
                </c:pt>
                <c:pt idx="30">
                  <c:v>0.51270000000000004</c:v>
                </c:pt>
                <c:pt idx="31">
                  <c:v>0.51349999999999996</c:v>
                </c:pt>
                <c:pt idx="32">
                  <c:v>0.51339999999999997</c:v>
                </c:pt>
                <c:pt idx="33">
                  <c:v>0.50700000000000001</c:v>
                </c:pt>
                <c:pt idx="34">
                  <c:v>0.50770000000000004</c:v>
                </c:pt>
                <c:pt idx="35">
                  <c:v>0.50060000000000004</c:v>
                </c:pt>
                <c:pt idx="36">
                  <c:v>0.50109999999999999</c:v>
                </c:pt>
                <c:pt idx="37">
                  <c:v>0.49440000000000001</c:v>
                </c:pt>
                <c:pt idx="38">
                  <c:v>0.49020000000000002</c:v>
                </c:pt>
                <c:pt idx="39">
                  <c:v>0.49070000000000003</c:v>
                </c:pt>
                <c:pt idx="40">
                  <c:v>0.4899</c:v>
                </c:pt>
                <c:pt idx="41">
                  <c:v>0.48709999999999998</c:v>
                </c:pt>
                <c:pt idx="42">
                  <c:v>0.48580000000000001</c:v>
                </c:pt>
                <c:pt idx="43">
                  <c:v>0.48420000000000002</c:v>
                </c:pt>
                <c:pt idx="44">
                  <c:v>0.47860000000000003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FD-45A9-A5A2-556895262EB5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Graph4_data_8!$L$10:$L$83</c:f>
              <c:numCache>
                <c:formatCode>#,##0</c:formatCode>
                <c:ptCount val="74"/>
                <c:pt idx="0">
                  <c:v>18276</c:v>
                </c:pt>
                <c:pt idx="1">
                  <c:v>18680</c:v>
                </c:pt>
                <c:pt idx="2">
                  <c:v>19075</c:v>
                </c:pt>
                <c:pt idx="3">
                  <c:v>19482</c:v>
                </c:pt>
                <c:pt idx="4">
                  <c:v>19884</c:v>
                </c:pt>
                <c:pt idx="5">
                  <c:v>20283</c:v>
                </c:pt>
                <c:pt idx="6">
                  <c:v>20693</c:v>
                </c:pt>
                <c:pt idx="7">
                  <c:v>21096</c:v>
                </c:pt>
                <c:pt idx="8">
                  <c:v>21501</c:v>
                </c:pt>
                <c:pt idx="9">
                  <c:v>21902</c:v>
                </c:pt>
                <c:pt idx="10">
                  <c:v>22299</c:v>
                </c:pt>
                <c:pt idx="11">
                  <c:v>22695</c:v>
                </c:pt>
                <c:pt idx="12">
                  <c:v>23087</c:v>
                </c:pt>
                <c:pt idx="13">
                  <c:v>23475</c:v>
                </c:pt>
                <c:pt idx="14">
                  <c:v>23863</c:v>
                </c:pt>
                <c:pt idx="15">
                  <c:v>24251</c:v>
                </c:pt>
                <c:pt idx="16">
                  <c:v>24639</c:v>
                </c:pt>
                <c:pt idx="17">
                  <c:v>25027</c:v>
                </c:pt>
                <c:pt idx="18">
                  <c:v>25415</c:v>
                </c:pt>
                <c:pt idx="19">
                  <c:v>25803</c:v>
                </c:pt>
                <c:pt idx="20">
                  <c:v>26192</c:v>
                </c:pt>
                <c:pt idx="21">
                  <c:v>26580</c:v>
                </c:pt>
                <c:pt idx="22">
                  <c:v>26968</c:v>
                </c:pt>
                <c:pt idx="23">
                  <c:v>27363</c:v>
                </c:pt>
                <c:pt idx="24">
                  <c:v>27761</c:v>
                </c:pt>
                <c:pt idx="25">
                  <c:v>28163</c:v>
                </c:pt>
                <c:pt idx="26">
                  <c:v>28575</c:v>
                </c:pt>
                <c:pt idx="27">
                  <c:v>28985</c:v>
                </c:pt>
                <c:pt idx="28">
                  <c:v>29385</c:v>
                </c:pt>
                <c:pt idx="29">
                  <c:v>29784</c:v>
                </c:pt>
                <c:pt idx="30">
                  <c:v>30185</c:v>
                </c:pt>
                <c:pt idx="31">
                  <c:v>30587</c:v>
                </c:pt>
                <c:pt idx="32">
                  <c:v>31001</c:v>
                </c:pt>
                <c:pt idx="33">
                  <c:v>31393</c:v>
                </c:pt>
                <c:pt idx="34">
                  <c:v>31782</c:v>
                </c:pt>
                <c:pt idx="35">
                  <c:v>32170</c:v>
                </c:pt>
                <c:pt idx="36">
                  <c:v>32559</c:v>
                </c:pt>
                <c:pt idx="37">
                  <c:v>32947</c:v>
                </c:pt>
                <c:pt idx="38">
                  <c:v>33335</c:v>
                </c:pt>
                <c:pt idx="39">
                  <c:v>33723</c:v>
                </c:pt>
                <c:pt idx="40">
                  <c:v>34111</c:v>
                </c:pt>
                <c:pt idx="41">
                  <c:v>34499</c:v>
                </c:pt>
                <c:pt idx="42">
                  <c:v>34888</c:v>
                </c:pt>
                <c:pt idx="43">
                  <c:v>35276</c:v>
                </c:pt>
                <c:pt idx="44">
                  <c:v>35664</c:v>
                </c:pt>
                <c:pt idx="45">
                  <c:v>36052</c:v>
                </c:pt>
                <c:pt idx="46">
                  <c:v>36440</c:v>
                </c:pt>
                <c:pt idx="47">
                  <c:v>36828</c:v>
                </c:pt>
                <c:pt idx="48">
                  <c:v>37217</c:v>
                </c:pt>
                <c:pt idx="49">
                  <c:v>37605</c:v>
                </c:pt>
                <c:pt idx="50">
                  <c:v>37993</c:v>
                </c:pt>
                <c:pt idx="51">
                  <c:v>38381</c:v>
                </c:pt>
                <c:pt idx="52">
                  <c:v>38770</c:v>
                </c:pt>
                <c:pt idx="53">
                  <c:v>39162</c:v>
                </c:pt>
                <c:pt idx="54">
                  <c:v>39554</c:v>
                </c:pt>
                <c:pt idx="55">
                  <c:v>39945</c:v>
                </c:pt>
                <c:pt idx="56">
                  <c:v>40337</c:v>
                </c:pt>
                <c:pt idx="57">
                  <c:v>40729</c:v>
                </c:pt>
                <c:pt idx="58">
                  <c:v>41120</c:v>
                </c:pt>
                <c:pt idx="59">
                  <c:v>41511</c:v>
                </c:pt>
                <c:pt idx="60">
                  <c:v>41903</c:v>
                </c:pt>
                <c:pt idx="61">
                  <c:v>42294</c:v>
                </c:pt>
                <c:pt idx="62">
                  <c:v>42686</c:v>
                </c:pt>
                <c:pt idx="63">
                  <c:v>43077</c:v>
                </c:pt>
                <c:pt idx="64">
                  <c:v>43469</c:v>
                </c:pt>
                <c:pt idx="65">
                  <c:v>43861</c:v>
                </c:pt>
                <c:pt idx="66">
                  <c:v>44253</c:v>
                </c:pt>
                <c:pt idx="67">
                  <c:v>44644</c:v>
                </c:pt>
                <c:pt idx="68">
                  <c:v>45048</c:v>
                </c:pt>
                <c:pt idx="69">
                  <c:v>45451</c:v>
                </c:pt>
                <c:pt idx="70">
                  <c:v>45848</c:v>
                </c:pt>
                <c:pt idx="71">
                  <c:v>46253</c:v>
                </c:pt>
                <c:pt idx="72">
                  <c:v>46645</c:v>
                </c:pt>
                <c:pt idx="73">
                  <c:v>47039</c:v>
                </c:pt>
              </c:numCache>
            </c:numRef>
          </c:xVal>
          <c:yVal>
            <c:numRef>
              <c:f>Graph4_data_8!$M$10:$M$83</c:f>
              <c:numCache>
                <c:formatCode>#\,##0.0000</c:formatCode>
                <c:ptCount val="74"/>
                <c:pt idx="0">
                  <c:v>3.4081999999999999</c:v>
                </c:pt>
                <c:pt idx="1">
                  <c:v>0.82220000000000004</c:v>
                </c:pt>
                <c:pt idx="2">
                  <c:v>0.77910000000000001</c:v>
                </c:pt>
                <c:pt idx="3">
                  <c:v>0.74870000000000003</c:v>
                </c:pt>
                <c:pt idx="4">
                  <c:v>0.73080000000000001</c:v>
                </c:pt>
                <c:pt idx="5">
                  <c:v>0.71630000000000005</c:v>
                </c:pt>
                <c:pt idx="6">
                  <c:v>0.70499999999999996</c:v>
                </c:pt>
                <c:pt idx="7">
                  <c:v>0.69350000000000001</c:v>
                </c:pt>
                <c:pt idx="8">
                  <c:v>0.68489999999999995</c:v>
                </c:pt>
                <c:pt idx="9">
                  <c:v>0.6794</c:v>
                </c:pt>
                <c:pt idx="10">
                  <c:v>0.67110000000000003</c:v>
                </c:pt>
                <c:pt idx="11">
                  <c:v>0.66749999999999998</c:v>
                </c:pt>
                <c:pt idx="12">
                  <c:v>0.65980000000000005</c:v>
                </c:pt>
                <c:pt idx="13">
                  <c:v>0.65600000000000003</c:v>
                </c:pt>
                <c:pt idx="14">
                  <c:v>0.64900000000000002</c:v>
                </c:pt>
                <c:pt idx="15">
                  <c:v>0.64280000000000004</c:v>
                </c:pt>
                <c:pt idx="16">
                  <c:v>0.63560000000000005</c:v>
                </c:pt>
                <c:pt idx="17">
                  <c:v>0.63660000000000005</c:v>
                </c:pt>
                <c:pt idx="18">
                  <c:v>0.63239999999999996</c:v>
                </c:pt>
                <c:pt idx="19">
                  <c:v>0.62680000000000002</c:v>
                </c:pt>
                <c:pt idx="20">
                  <c:v>0.62729999999999997</c:v>
                </c:pt>
                <c:pt idx="21">
                  <c:v>0.62339999999999995</c:v>
                </c:pt>
                <c:pt idx="22">
                  <c:v>0.61170000000000002</c:v>
                </c:pt>
                <c:pt idx="23">
                  <c:v>0.6109</c:v>
                </c:pt>
                <c:pt idx="24">
                  <c:v>0.60870000000000002</c:v>
                </c:pt>
                <c:pt idx="25">
                  <c:v>0.60809999999999997</c:v>
                </c:pt>
                <c:pt idx="26">
                  <c:v>0.60680000000000001</c:v>
                </c:pt>
                <c:pt idx="27">
                  <c:v>0.60619999999999996</c:v>
                </c:pt>
                <c:pt idx="28">
                  <c:v>0.59950000000000003</c:v>
                </c:pt>
                <c:pt idx="29">
                  <c:v>0.59950000000000003</c:v>
                </c:pt>
                <c:pt idx="30">
                  <c:v>0.59730000000000005</c:v>
                </c:pt>
                <c:pt idx="31">
                  <c:v>0.58909999999999996</c:v>
                </c:pt>
                <c:pt idx="32">
                  <c:v>0.59750000000000003</c:v>
                </c:pt>
                <c:pt idx="33">
                  <c:v>0.58409999999999995</c:v>
                </c:pt>
                <c:pt idx="34">
                  <c:v>0.58440000000000003</c:v>
                </c:pt>
                <c:pt idx="35">
                  <c:v>0.57640000000000002</c:v>
                </c:pt>
                <c:pt idx="36">
                  <c:v>0.58140000000000003</c:v>
                </c:pt>
                <c:pt idx="37">
                  <c:v>0.57779999999999998</c:v>
                </c:pt>
                <c:pt idx="38">
                  <c:v>0.57840000000000003</c:v>
                </c:pt>
                <c:pt idx="39">
                  <c:v>0.5776</c:v>
                </c:pt>
                <c:pt idx="40">
                  <c:v>0.56920000000000004</c:v>
                </c:pt>
                <c:pt idx="41">
                  <c:v>0.57399999999999995</c:v>
                </c:pt>
                <c:pt idx="42">
                  <c:v>0.57110000000000005</c:v>
                </c:pt>
                <c:pt idx="43">
                  <c:v>0.57320000000000004</c:v>
                </c:pt>
                <c:pt idx="44">
                  <c:v>0.56089999999999995</c:v>
                </c:pt>
                <c:pt idx="45">
                  <c:v>0.56079999999999997</c:v>
                </c:pt>
                <c:pt idx="46">
                  <c:v>0.56679999999999997</c:v>
                </c:pt>
                <c:pt idx="47">
                  <c:v>0.55920000000000003</c:v>
                </c:pt>
                <c:pt idx="48">
                  <c:v>0.55930000000000002</c:v>
                </c:pt>
                <c:pt idx="49">
                  <c:v>0.55420000000000003</c:v>
                </c:pt>
                <c:pt idx="50">
                  <c:v>0.55679999999999996</c:v>
                </c:pt>
                <c:pt idx="51">
                  <c:v>0.55500000000000005</c:v>
                </c:pt>
                <c:pt idx="52">
                  <c:v>0.55549999999999999</c:v>
                </c:pt>
                <c:pt idx="53">
                  <c:v>0.55159999999999998</c:v>
                </c:pt>
                <c:pt idx="54">
                  <c:v>0.55159999999999998</c:v>
                </c:pt>
                <c:pt idx="55">
                  <c:v>0.5454</c:v>
                </c:pt>
                <c:pt idx="56">
                  <c:v>0.55469999999999997</c:v>
                </c:pt>
                <c:pt idx="57">
                  <c:v>0.5514</c:v>
                </c:pt>
                <c:pt idx="58">
                  <c:v>0.55420000000000003</c:v>
                </c:pt>
                <c:pt idx="59">
                  <c:v>0.54630000000000001</c:v>
                </c:pt>
                <c:pt idx="60">
                  <c:v>0.54569999999999996</c:v>
                </c:pt>
                <c:pt idx="61">
                  <c:v>0.5444</c:v>
                </c:pt>
                <c:pt idx="62">
                  <c:v>0.54249999999999998</c:v>
                </c:pt>
                <c:pt idx="63">
                  <c:v>0.54479999999999995</c:v>
                </c:pt>
                <c:pt idx="64">
                  <c:v>0.54020000000000001</c:v>
                </c:pt>
                <c:pt idx="65">
                  <c:v>0.54349999999999998</c:v>
                </c:pt>
                <c:pt idx="66">
                  <c:v>0.54069999999999996</c:v>
                </c:pt>
                <c:pt idx="67">
                  <c:v>0.54110000000000003</c:v>
                </c:pt>
                <c:pt idx="68">
                  <c:v>0.53639999999999999</c:v>
                </c:pt>
                <c:pt idx="69">
                  <c:v>0.53779999999999994</c:v>
                </c:pt>
                <c:pt idx="70">
                  <c:v>0.53649999999999998</c:v>
                </c:pt>
                <c:pt idx="71">
                  <c:v>0.53500000000000003</c:v>
                </c:pt>
                <c:pt idx="72">
                  <c:v>0.52849999999999997</c:v>
                </c:pt>
                <c:pt idx="73">
                  <c:v>0.53349999999999997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FD-45A9-A5A2-556895262EB5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Graph4_data_8!$O$10:$O$52</c:f>
              <c:numCache>
                <c:formatCode>#,##0</c:formatCode>
                <c:ptCount val="43"/>
                <c:pt idx="0">
                  <c:v>17370</c:v>
                </c:pt>
                <c:pt idx="1">
                  <c:v>17760</c:v>
                </c:pt>
                <c:pt idx="2">
                  <c:v>18149</c:v>
                </c:pt>
                <c:pt idx="3">
                  <c:v>18538</c:v>
                </c:pt>
                <c:pt idx="4">
                  <c:v>18939</c:v>
                </c:pt>
                <c:pt idx="5">
                  <c:v>19345</c:v>
                </c:pt>
                <c:pt idx="6">
                  <c:v>19746</c:v>
                </c:pt>
                <c:pt idx="7">
                  <c:v>20146</c:v>
                </c:pt>
                <c:pt idx="8">
                  <c:v>20548</c:v>
                </c:pt>
                <c:pt idx="9">
                  <c:v>20962</c:v>
                </c:pt>
                <c:pt idx="10">
                  <c:v>21371</c:v>
                </c:pt>
                <c:pt idx="11">
                  <c:v>21773</c:v>
                </c:pt>
                <c:pt idx="12">
                  <c:v>22172</c:v>
                </c:pt>
                <c:pt idx="13">
                  <c:v>22573</c:v>
                </c:pt>
                <c:pt idx="14">
                  <c:v>22991</c:v>
                </c:pt>
                <c:pt idx="15">
                  <c:v>23390</c:v>
                </c:pt>
                <c:pt idx="16">
                  <c:v>23789</c:v>
                </c:pt>
                <c:pt idx="17">
                  <c:v>24194</c:v>
                </c:pt>
                <c:pt idx="18">
                  <c:v>24591</c:v>
                </c:pt>
                <c:pt idx="19">
                  <c:v>24985</c:v>
                </c:pt>
                <c:pt idx="20">
                  <c:v>25382</c:v>
                </c:pt>
                <c:pt idx="21">
                  <c:v>25791</c:v>
                </c:pt>
                <c:pt idx="22">
                  <c:v>26195</c:v>
                </c:pt>
                <c:pt idx="23">
                  <c:v>26594</c:v>
                </c:pt>
                <c:pt idx="24">
                  <c:v>26997</c:v>
                </c:pt>
                <c:pt idx="25">
                  <c:v>27394</c:v>
                </c:pt>
                <c:pt idx="26">
                  <c:v>27786</c:v>
                </c:pt>
                <c:pt idx="27">
                  <c:v>28175</c:v>
                </c:pt>
                <c:pt idx="28">
                  <c:v>28565</c:v>
                </c:pt>
                <c:pt idx="29">
                  <c:v>28954</c:v>
                </c:pt>
                <c:pt idx="30">
                  <c:v>29344</c:v>
                </c:pt>
                <c:pt idx="31">
                  <c:v>29733</c:v>
                </c:pt>
                <c:pt idx="32">
                  <c:v>30123</c:v>
                </c:pt>
                <c:pt idx="33">
                  <c:v>30519</c:v>
                </c:pt>
                <c:pt idx="34">
                  <c:v>30910</c:v>
                </c:pt>
                <c:pt idx="35">
                  <c:v>31312</c:v>
                </c:pt>
                <c:pt idx="36">
                  <c:v>31709</c:v>
                </c:pt>
                <c:pt idx="37">
                  <c:v>32110</c:v>
                </c:pt>
                <c:pt idx="38">
                  <c:v>32513</c:v>
                </c:pt>
                <c:pt idx="39">
                  <c:v>32906</c:v>
                </c:pt>
                <c:pt idx="40">
                  <c:v>33296</c:v>
                </c:pt>
                <c:pt idx="41">
                  <c:v>33690</c:v>
                </c:pt>
                <c:pt idx="42">
                  <c:v>34118</c:v>
                </c:pt>
              </c:numCache>
            </c:numRef>
          </c:xVal>
          <c:yVal>
            <c:numRef>
              <c:f>Graph4_data_8!$P$10:$P$52</c:f>
              <c:numCache>
                <c:formatCode>#\,##0.0000</c:formatCode>
                <c:ptCount val="43"/>
                <c:pt idx="0">
                  <c:v>3.6263000000000001</c:v>
                </c:pt>
                <c:pt idx="1">
                  <c:v>0.89239999999999997</c:v>
                </c:pt>
                <c:pt idx="2">
                  <c:v>0.77229999999999999</c:v>
                </c:pt>
                <c:pt idx="3">
                  <c:v>0.7319</c:v>
                </c:pt>
                <c:pt idx="4">
                  <c:v>0.71099999999999997</c:v>
                </c:pt>
                <c:pt idx="5">
                  <c:v>0.69120000000000004</c:v>
                </c:pt>
                <c:pt idx="6">
                  <c:v>0.68210000000000004</c:v>
                </c:pt>
                <c:pt idx="7">
                  <c:v>0.66139999999999999</c:v>
                </c:pt>
                <c:pt idx="8">
                  <c:v>0.64659999999999995</c:v>
                </c:pt>
                <c:pt idx="9">
                  <c:v>0.6391</c:v>
                </c:pt>
                <c:pt idx="10">
                  <c:v>0.62939999999999996</c:v>
                </c:pt>
                <c:pt idx="11">
                  <c:v>0.61639999999999995</c:v>
                </c:pt>
                <c:pt idx="12">
                  <c:v>0.60680000000000001</c:v>
                </c:pt>
                <c:pt idx="13">
                  <c:v>0.59799999999999998</c:v>
                </c:pt>
                <c:pt idx="14">
                  <c:v>0.59050000000000002</c:v>
                </c:pt>
                <c:pt idx="15">
                  <c:v>0.58589999999999998</c:v>
                </c:pt>
                <c:pt idx="16">
                  <c:v>0.58340000000000003</c:v>
                </c:pt>
                <c:pt idx="17">
                  <c:v>0.57499999999999996</c:v>
                </c:pt>
                <c:pt idx="18">
                  <c:v>0.56689999999999996</c:v>
                </c:pt>
                <c:pt idx="19">
                  <c:v>0.56559999999999999</c:v>
                </c:pt>
                <c:pt idx="20">
                  <c:v>0.55059999999999998</c:v>
                </c:pt>
                <c:pt idx="21">
                  <c:v>0.54659999999999997</c:v>
                </c:pt>
                <c:pt idx="22">
                  <c:v>0.54359999999999997</c:v>
                </c:pt>
                <c:pt idx="23">
                  <c:v>0.54220000000000002</c:v>
                </c:pt>
                <c:pt idx="24">
                  <c:v>0.5302</c:v>
                </c:pt>
                <c:pt idx="25">
                  <c:v>0.53110000000000002</c:v>
                </c:pt>
                <c:pt idx="26">
                  <c:v>0.53239999999999998</c:v>
                </c:pt>
                <c:pt idx="27">
                  <c:v>0.5242</c:v>
                </c:pt>
                <c:pt idx="28">
                  <c:v>0.52100000000000002</c:v>
                </c:pt>
                <c:pt idx="29">
                  <c:v>0.51400000000000001</c:v>
                </c:pt>
                <c:pt idx="30">
                  <c:v>0.51319999999999999</c:v>
                </c:pt>
                <c:pt idx="31">
                  <c:v>0.50880000000000003</c:v>
                </c:pt>
                <c:pt idx="32">
                  <c:v>0.50149999999999995</c:v>
                </c:pt>
                <c:pt idx="33">
                  <c:v>0.50219999999999998</c:v>
                </c:pt>
                <c:pt idx="34">
                  <c:v>0.50090000000000001</c:v>
                </c:pt>
                <c:pt idx="35">
                  <c:v>0.49540000000000001</c:v>
                </c:pt>
                <c:pt idx="36">
                  <c:v>0.49580000000000002</c:v>
                </c:pt>
                <c:pt idx="37">
                  <c:v>0.49370000000000003</c:v>
                </c:pt>
                <c:pt idx="38">
                  <c:v>0.48770000000000002</c:v>
                </c:pt>
                <c:pt idx="39">
                  <c:v>0.48580000000000001</c:v>
                </c:pt>
                <c:pt idx="40">
                  <c:v>0.47920000000000001</c:v>
                </c:pt>
                <c:pt idx="41">
                  <c:v>0.48359999999999997</c:v>
                </c:pt>
                <c:pt idx="42">
                  <c:v>0.47910000000000003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FD-45A9-A5A2-556895262EB5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Graph4_data_8!$R$10:$R$89</c:f>
              <c:numCache>
                <c:formatCode>#,##0</c:formatCode>
                <c:ptCount val="80"/>
                <c:pt idx="0">
                  <c:v>22669</c:v>
                </c:pt>
                <c:pt idx="1">
                  <c:v>23057</c:v>
                </c:pt>
                <c:pt idx="2">
                  <c:v>23450</c:v>
                </c:pt>
                <c:pt idx="3">
                  <c:v>23850</c:v>
                </c:pt>
                <c:pt idx="4">
                  <c:v>24245</c:v>
                </c:pt>
                <c:pt idx="5">
                  <c:v>24638</c:v>
                </c:pt>
                <c:pt idx="6">
                  <c:v>25031</c:v>
                </c:pt>
                <c:pt idx="7">
                  <c:v>25423</c:v>
                </c:pt>
                <c:pt idx="8">
                  <c:v>25812</c:v>
                </c:pt>
                <c:pt idx="9">
                  <c:v>26199</c:v>
                </c:pt>
                <c:pt idx="10">
                  <c:v>26587</c:v>
                </c:pt>
                <c:pt idx="11">
                  <c:v>26975</c:v>
                </c:pt>
                <c:pt idx="12">
                  <c:v>27363</c:v>
                </c:pt>
                <c:pt idx="13">
                  <c:v>27751</c:v>
                </c:pt>
                <c:pt idx="14">
                  <c:v>28139</c:v>
                </c:pt>
                <c:pt idx="15">
                  <c:v>28527</c:v>
                </c:pt>
                <c:pt idx="16">
                  <c:v>28921</c:v>
                </c:pt>
                <c:pt idx="17">
                  <c:v>29324</c:v>
                </c:pt>
                <c:pt idx="18">
                  <c:v>29717</c:v>
                </c:pt>
                <c:pt idx="19">
                  <c:v>30123</c:v>
                </c:pt>
                <c:pt idx="20">
                  <c:v>30523</c:v>
                </c:pt>
                <c:pt idx="21">
                  <c:v>30915</c:v>
                </c:pt>
                <c:pt idx="22">
                  <c:v>31311</c:v>
                </c:pt>
                <c:pt idx="23">
                  <c:v>31720</c:v>
                </c:pt>
                <c:pt idx="24">
                  <c:v>32116</c:v>
                </c:pt>
                <c:pt idx="25">
                  <c:v>32522</c:v>
                </c:pt>
                <c:pt idx="26">
                  <c:v>32924</c:v>
                </c:pt>
                <c:pt idx="27">
                  <c:v>33320</c:v>
                </c:pt>
                <c:pt idx="28">
                  <c:v>33728</c:v>
                </c:pt>
                <c:pt idx="29">
                  <c:v>34133</c:v>
                </c:pt>
                <c:pt idx="30">
                  <c:v>34525</c:v>
                </c:pt>
                <c:pt idx="31">
                  <c:v>34913</c:v>
                </c:pt>
                <c:pt idx="32">
                  <c:v>35301</c:v>
                </c:pt>
                <c:pt idx="33">
                  <c:v>35688</c:v>
                </c:pt>
                <c:pt idx="34">
                  <c:v>36076</c:v>
                </c:pt>
                <c:pt idx="35">
                  <c:v>36464</c:v>
                </c:pt>
                <c:pt idx="36">
                  <c:v>36852</c:v>
                </c:pt>
                <c:pt idx="37">
                  <c:v>37240</c:v>
                </c:pt>
                <c:pt idx="38">
                  <c:v>37628</c:v>
                </c:pt>
                <c:pt idx="39">
                  <c:v>38016</c:v>
                </c:pt>
                <c:pt idx="40">
                  <c:v>38404</c:v>
                </c:pt>
                <c:pt idx="41">
                  <c:v>38792</c:v>
                </c:pt>
                <c:pt idx="42">
                  <c:v>39180</c:v>
                </c:pt>
                <c:pt idx="43">
                  <c:v>39567</c:v>
                </c:pt>
                <c:pt idx="44">
                  <c:v>39955</c:v>
                </c:pt>
                <c:pt idx="45">
                  <c:v>40343</c:v>
                </c:pt>
                <c:pt idx="46">
                  <c:v>40731</c:v>
                </c:pt>
                <c:pt idx="47">
                  <c:v>41119</c:v>
                </c:pt>
                <c:pt idx="48">
                  <c:v>41507</c:v>
                </c:pt>
                <c:pt idx="49">
                  <c:v>41896</c:v>
                </c:pt>
                <c:pt idx="50">
                  <c:v>42297</c:v>
                </c:pt>
                <c:pt idx="51">
                  <c:v>42691</c:v>
                </c:pt>
                <c:pt idx="52">
                  <c:v>43090</c:v>
                </c:pt>
                <c:pt idx="53">
                  <c:v>43498</c:v>
                </c:pt>
                <c:pt idx="54">
                  <c:v>43892</c:v>
                </c:pt>
                <c:pt idx="55">
                  <c:v>44283</c:v>
                </c:pt>
                <c:pt idx="56">
                  <c:v>44672</c:v>
                </c:pt>
                <c:pt idx="57">
                  <c:v>45064</c:v>
                </c:pt>
                <c:pt idx="58">
                  <c:v>45451</c:v>
                </c:pt>
                <c:pt idx="59">
                  <c:v>45839</c:v>
                </c:pt>
                <c:pt idx="60">
                  <c:v>46227</c:v>
                </c:pt>
                <c:pt idx="61">
                  <c:v>46615</c:v>
                </c:pt>
                <c:pt idx="62">
                  <c:v>47003</c:v>
                </c:pt>
                <c:pt idx="63">
                  <c:v>47391</c:v>
                </c:pt>
                <c:pt idx="64">
                  <c:v>47779</c:v>
                </c:pt>
                <c:pt idx="65">
                  <c:v>48172</c:v>
                </c:pt>
                <c:pt idx="66">
                  <c:v>48571</c:v>
                </c:pt>
                <c:pt idx="67">
                  <c:v>48975</c:v>
                </c:pt>
                <c:pt idx="68">
                  <c:v>49384</c:v>
                </c:pt>
                <c:pt idx="69">
                  <c:v>49799</c:v>
                </c:pt>
                <c:pt idx="70">
                  <c:v>50199</c:v>
                </c:pt>
                <c:pt idx="71">
                  <c:v>50596</c:v>
                </c:pt>
                <c:pt idx="72">
                  <c:v>50994</c:v>
                </c:pt>
                <c:pt idx="73">
                  <c:v>51389</c:v>
                </c:pt>
                <c:pt idx="74">
                  <c:v>51779</c:v>
                </c:pt>
                <c:pt idx="75">
                  <c:v>52167</c:v>
                </c:pt>
                <c:pt idx="76">
                  <c:v>52558</c:v>
                </c:pt>
                <c:pt idx="77">
                  <c:v>52948</c:v>
                </c:pt>
                <c:pt idx="78">
                  <c:v>53338</c:v>
                </c:pt>
                <c:pt idx="79">
                  <c:v>53728</c:v>
                </c:pt>
              </c:numCache>
            </c:numRef>
          </c:xVal>
          <c:yVal>
            <c:numRef>
              <c:f>Graph4_data_8!$S$10:$S$89</c:f>
              <c:numCache>
                <c:formatCode>#\,##0.0000</c:formatCode>
                <c:ptCount val="80"/>
                <c:pt idx="0">
                  <c:v>3.7048999999999999</c:v>
                </c:pt>
                <c:pt idx="1">
                  <c:v>0.73509999999999998</c:v>
                </c:pt>
                <c:pt idx="2">
                  <c:v>0.69869999999999999</c:v>
                </c:pt>
                <c:pt idx="3">
                  <c:v>0.67400000000000004</c:v>
                </c:pt>
                <c:pt idx="4">
                  <c:v>0.67030000000000001</c:v>
                </c:pt>
                <c:pt idx="5">
                  <c:v>0.65839999999999999</c:v>
                </c:pt>
                <c:pt idx="6">
                  <c:v>0.6583</c:v>
                </c:pt>
                <c:pt idx="7">
                  <c:v>0.64770000000000005</c:v>
                </c:pt>
                <c:pt idx="8">
                  <c:v>0.64939999999999998</c:v>
                </c:pt>
                <c:pt idx="9">
                  <c:v>0.6391</c:v>
                </c:pt>
                <c:pt idx="10">
                  <c:v>0.63490000000000002</c:v>
                </c:pt>
                <c:pt idx="11">
                  <c:v>0.629</c:v>
                </c:pt>
                <c:pt idx="12">
                  <c:v>0.62380000000000002</c:v>
                </c:pt>
                <c:pt idx="13">
                  <c:v>0.62280000000000002</c:v>
                </c:pt>
                <c:pt idx="14">
                  <c:v>0.61599999999999999</c:v>
                </c:pt>
                <c:pt idx="15">
                  <c:v>0.6159</c:v>
                </c:pt>
                <c:pt idx="16">
                  <c:v>0.61219999999999997</c:v>
                </c:pt>
                <c:pt idx="17">
                  <c:v>0.61209999999999998</c:v>
                </c:pt>
                <c:pt idx="18">
                  <c:v>0.60509999999999997</c:v>
                </c:pt>
                <c:pt idx="19">
                  <c:v>0.60919999999999996</c:v>
                </c:pt>
                <c:pt idx="20">
                  <c:v>0.60240000000000005</c:v>
                </c:pt>
                <c:pt idx="21">
                  <c:v>0.6</c:v>
                </c:pt>
                <c:pt idx="22">
                  <c:v>0.59289999999999998</c:v>
                </c:pt>
                <c:pt idx="23">
                  <c:v>0.58860000000000001</c:v>
                </c:pt>
                <c:pt idx="24">
                  <c:v>0.5887</c:v>
                </c:pt>
                <c:pt idx="25">
                  <c:v>0.5897</c:v>
                </c:pt>
                <c:pt idx="26">
                  <c:v>0.5877</c:v>
                </c:pt>
                <c:pt idx="27">
                  <c:v>0.5786</c:v>
                </c:pt>
                <c:pt idx="28">
                  <c:v>0.58699999999999997</c:v>
                </c:pt>
                <c:pt idx="29">
                  <c:v>0.57969999999999999</c:v>
                </c:pt>
                <c:pt idx="30">
                  <c:v>0.58120000000000005</c:v>
                </c:pt>
                <c:pt idx="31">
                  <c:v>0.57899999999999996</c:v>
                </c:pt>
                <c:pt idx="32">
                  <c:v>0.57530000000000003</c:v>
                </c:pt>
                <c:pt idx="33">
                  <c:v>0.57969999999999999</c:v>
                </c:pt>
                <c:pt idx="34">
                  <c:v>0.5756</c:v>
                </c:pt>
                <c:pt idx="35">
                  <c:v>0.57230000000000003</c:v>
                </c:pt>
                <c:pt idx="36">
                  <c:v>0.56950000000000001</c:v>
                </c:pt>
                <c:pt idx="37">
                  <c:v>0.56640000000000001</c:v>
                </c:pt>
                <c:pt idx="38">
                  <c:v>0.56659999999999999</c:v>
                </c:pt>
                <c:pt idx="39">
                  <c:v>0.57130000000000003</c:v>
                </c:pt>
                <c:pt idx="40">
                  <c:v>0.56259999999999999</c:v>
                </c:pt>
                <c:pt idx="41">
                  <c:v>0.5585</c:v>
                </c:pt>
                <c:pt idx="42">
                  <c:v>0.55959999999999999</c:v>
                </c:pt>
                <c:pt idx="43">
                  <c:v>0.56499999999999995</c:v>
                </c:pt>
                <c:pt idx="44">
                  <c:v>0.55869999999999997</c:v>
                </c:pt>
                <c:pt idx="45">
                  <c:v>0.56269999999999998</c:v>
                </c:pt>
                <c:pt idx="46">
                  <c:v>0.56299999999999994</c:v>
                </c:pt>
                <c:pt idx="47">
                  <c:v>0.55369999999999997</c:v>
                </c:pt>
                <c:pt idx="48">
                  <c:v>0.55730000000000002</c:v>
                </c:pt>
                <c:pt idx="49">
                  <c:v>0.55410000000000004</c:v>
                </c:pt>
                <c:pt idx="50">
                  <c:v>0.55000000000000004</c:v>
                </c:pt>
                <c:pt idx="51">
                  <c:v>0.55210000000000004</c:v>
                </c:pt>
                <c:pt idx="52">
                  <c:v>0.55169999999999997</c:v>
                </c:pt>
                <c:pt idx="53">
                  <c:v>0.55830000000000002</c:v>
                </c:pt>
                <c:pt idx="54">
                  <c:v>0.55030000000000001</c:v>
                </c:pt>
                <c:pt idx="55">
                  <c:v>0.55510000000000004</c:v>
                </c:pt>
                <c:pt idx="56">
                  <c:v>0.54949999999999999</c:v>
                </c:pt>
                <c:pt idx="57">
                  <c:v>0.54920000000000002</c:v>
                </c:pt>
                <c:pt idx="58">
                  <c:v>0.54410000000000003</c:v>
                </c:pt>
                <c:pt idx="59">
                  <c:v>0.54700000000000004</c:v>
                </c:pt>
                <c:pt idx="60">
                  <c:v>0.54669999999999996</c:v>
                </c:pt>
                <c:pt idx="61">
                  <c:v>0.54479999999999995</c:v>
                </c:pt>
                <c:pt idx="62">
                  <c:v>0.54079999999999995</c:v>
                </c:pt>
                <c:pt idx="63">
                  <c:v>0.54149999999999998</c:v>
                </c:pt>
                <c:pt idx="64">
                  <c:v>0.5403</c:v>
                </c:pt>
                <c:pt idx="65">
                  <c:v>0.53739999999999999</c:v>
                </c:pt>
                <c:pt idx="66">
                  <c:v>0.53920000000000001</c:v>
                </c:pt>
                <c:pt idx="67">
                  <c:v>0.53749999999999998</c:v>
                </c:pt>
                <c:pt idx="68">
                  <c:v>0.53800000000000003</c:v>
                </c:pt>
                <c:pt idx="69">
                  <c:v>0.53790000000000004</c:v>
                </c:pt>
                <c:pt idx="70">
                  <c:v>0.53859999999999997</c:v>
                </c:pt>
                <c:pt idx="71">
                  <c:v>0.53100000000000003</c:v>
                </c:pt>
                <c:pt idx="72">
                  <c:v>0.53390000000000004</c:v>
                </c:pt>
                <c:pt idx="73">
                  <c:v>0.53400000000000003</c:v>
                </c:pt>
                <c:pt idx="74">
                  <c:v>0.53500000000000003</c:v>
                </c:pt>
                <c:pt idx="75">
                  <c:v>0.53559999999999997</c:v>
                </c:pt>
                <c:pt idx="76">
                  <c:v>0.53390000000000004</c:v>
                </c:pt>
                <c:pt idx="77">
                  <c:v>0.53110000000000002</c:v>
                </c:pt>
                <c:pt idx="78">
                  <c:v>0.53269999999999995</c:v>
                </c:pt>
                <c:pt idx="79">
                  <c:v>0.5272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FD-45A9-A5A2-556895262EB5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Graph4_data_8!$U$10:$U$56</c:f>
              <c:numCache>
                <c:formatCode>#,##0</c:formatCode>
                <c:ptCount val="47"/>
                <c:pt idx="0">
                  <c:v>27304</c:v>
                </c:pt>
                <c:pt idx="1">
                  <c:v>27707</c:v>
                </c:pt>
                <c:pt idx="2">
                  <c:v>28111</c:v>
                </c:pt>
                <c:pt idx="3">
                  <c:v>28518</c:v>
                </c:pt>
                <c:pt idx="4">
                  <c:v>28921</c:v>
                </c:pt>
                <c:pt idx="5">
                  <c:v>29318</c:v>
                </c:pt>
                <c:pt idx="6">
                  <c:v>29715</c:v>
                </c:pt>
                <c:pt idx="7">
                  <c:v>30109</c:v>
                </c:pt>
                <c:pt idx="8">
                  <c:v>30508</c:v>
                </c:pt>
                <c:pt idx="9">
                  <c:v>30909</c:v>
                </c:pt>
                <c:pt idx="10">
                  <c:v>31305</c:v>
                </c:pt>
                <c:pt idx="11">
                  <c:v>31702</c:v>
                </c:pt>
                <c:pt idx="12">
                  <c:v>32104</c:v>
                </c:pt>
                <c:pt idx="13">
                  <c:v>32502</c:v>
                </c:pt>
                <c:pt idx="14">
                  <c:v>32894</c:v>
                </c:pt>
                <c:pt idx="15">
                  <c:v>33284</c:v>
                </c:pt>
                <c:pt idx="16">
                  <c:v>33676</c:v>
                </c:pt>
                <c:pt idx="17">
                  <c:v>34072</c:v>
                </c:pt>
                <c:pt idx="18">
                  <c:v>34474</c:v>
                </c:pt>
                <c:pt idx="19">
                  <c:v>34875</c:v>
                </c:pt>
                <c:pt idx="20">
                  <c:v>35271</c:v>
                </c:pt>
                <c:pt idx="21">
                  <c:v>35670</c:v>
                </c:pt>
                <c:pt idx="22">
                  <c:v>36067</c:v>
                </c:pt>
                <c:pt idx="23">
                  <c:v>36464</c:v>
                </c:pt>
                <c:pt idx="24">
                  <c:v>36871</c:v>
                </c:pt>
                <c:pt idx="25">
                  <c:v>37268</c:v>
                </c:pt>
                <c:pt idx="26">
                  <c:v>37662</c:v>
                </c:pt>
                <c:pt idx="27">
                  <c:v>38055</c:v>
                </c:pt>
                <c:pt idx="28">
                  <c:v>38449</c:v>
                </c:pt>
                <c:pt idx="29">
                  <c:v>38847</c:v>
                </c:pt>
                <c:pt idx="30">
                  <c:v>39244</c:v>
                </c:pt>
                <c:pt idx="31">
                  <c:v>39659</c:v>
                </c:pt>
                <c:pt idx="32">
                  <c:v>40052</c:v>
                </c:pt>
                <c:pt idx="33">
                  <c:v>40444</c:v>
                </c:pt>
                <c:pt idx="34">
                  <c:v>40856</c:v>
                </c:pt>
                <c:pt idx="35">
                  <c:v>41259</c:v>
                </c:pt>
                <c:pt idx="36">
                  <c:v>41665</c:v>
                </c:pt>
                <c:pt idx="37">
                  <c:v>42073</c:v>
                </c:pt>
                <c:pt idx="38">
                  <c:v>42472</c:v>
                </c:pt>
                <c:pt idx="39">
                  <c:v>42863</c:v>
                </c:pt>
                <c:pt idx="40">
                  <c:v>43252</c:v>
                </c:pt>
                <c:pt idx="41">
                  <c:v>43641</c:v>
                </c:pt>
                <c:pt idx="42">
                  <c:v>44031</c:v>
                </c:pt>
                <c:pt idx="43">
                  <c:v>44420</c:v>
                </c:pt>
                <c:pt idx="44">
                  <c:v>44809</c:v>
                </c:pt>
                <c:pt idx="45">
                  <c:v>45198</c:v>
                </c:pt>
                <c:pt idx="46">
                  <c:v>45587</c:v>
                </c:pt>
              </c:numCache>
            </c:numRef>
          </c:xVal>
          <c:yVal>
            <c:numRef>
              <c:f>Graph4_data_8!$V$10:$V$56</c:f>
              <c:numCache>
                <c:formatCode>#\,##0.0000</c:formatCode>
                <c:ptCount val="47"/>
                <c:pt idx="0">
                  <c:v>3.4268999999999998</c:v>
                </c:pt>
                <c:pt idx="1">
                  <c:v>0.77569999999999995</c:v>
                </c:pt>
                <c:pt idx="2">
                  <c:v>0.69599999999999995</c:v>
                </c:pt>
                <c:pt idx="3">
                  <c:v>0.66320000000000001</c:v>
                </c:pt>
                <c:pt idx="4">
                  <c:v>0.65059999999999996</c:v>
                </c:pt>
                <c:pt idx="5">
                  <c:v>0.62480000000000002</c:v>
                </c:pt>
                <c:pt idx="6">
                  <c:v>0.60519999999999996</c:v>
                </c:pt>
                <c:pt idx="7">
                  <c:v>0.57989999999999997</c:v>
                </c:pt>
                <c:pt idx="8">
                  <c:v>0.57720000000000005</c:v>
                </c:pt>
                <c:pt idx="9">
                  <c:v>0.5665</c:v>
                </c:pt>
                <c:pt idx="10">
                  <c:v>0.55559999999999998</c:v>
                </c:pt>
                <c:pt idx="11">
                  <c:v>0.54959999999999998</c:v>
                </c:pt>
                <c:pt idx="12">
                  <c:v>0.54310000000000003</c:v>
                </c:pt>
                <c:pt idx="13">
                  <c:v>0.54210000000000003</c:v>
                </c:pt>
                <c:pt idx="14">
                  <c:v>0.53190000000000004</c:v>
                </c:pt>
                <c:pt idx="15">
                  <c:v>0.53029999999999999</c:v>
                </c:pt>
                <c:pt idx="16">
                  <c:v>0.5262</c:v>
                </c:pt>
                <c:pt idx="17">
                  <c:v>0.52429999999999999</c:v>
                </c:pt>
                <c:pt idx="18">
                  <c:v>0.51639999999999997</c:v>
                </c:pt>
                <c:pt idx="19">
                  <c:v>0.51659999999999995</c:v>
                </c:pt>
                <c:pt idx="20">
                  <c:v>0.51060000000000005</c:v>
                </c:pt>
                <c:pt idx="21">
                  <c:v>0.50549999999999995</c:v>
                </c:pt>
                <c:pt idx="22">
                  <c:v>0.49990000000000001</c:v>
                </c:pt>
                <c:pt idx="23">
                  <c:v>0.4929</c:v>
                </c:pt>
                <c:pt idx="24">
                  <c:v>0.49180000000000001</c:v>
                </c:pt>
                <c:pt idx="25">
                  <c:v>0.49309999999999998</c:v>
                </c:pt>
                <c:pt idx="26">
                  <c:v>0.49059999999999998</c:v>
                </c:pt>
                <c:pt idx="27">
                  <c:v>0.48149999999999998</c:v>
                </c:pt>
                <c:pt idx="28">
                  <c:v>0.48820000000000002</c:v>
                </c:pt>
                <c:pt idx="29">
                  <c:v>0.48120000000000002</c:v>
                </c:pt>
                <c:pt idx="30">
                  <c:v>0.48060000000000003</c:v>
                </c:pt>
                <c:pt idx="31">
                  <c:v>0.47770000000000001</c:v>
                </c:pt>
                <c:pt idx="32">
                  <c:v>0.47499999999999998</c:v>
                </c:pt>
                <c:pt idx="33">
                  <c:v>0.47639999999999999</c:v>
                </c:pt>
                <c:pt idx="34">
                  <c:v>0.4728</c:v>
                </c:pt>
                <c:pt idx="35">
                  <c:v>0.46700000000000003</c:v>
                </c:pt>
                <c:pt idx="36">
                  <c:v>0.46729999999999999</c:v>
                </c:pt>
                <c:pt idx="37">
                  <c:v>0.46050000000000002</c:v>
                </c:pt>
                <c:pt idx="38">
                  <c:v>0.46100000000000002</c:v>
                </c:pt>
                <c:pt idx="39">
                  <c:v>0.46450000000000002</c:v>
                </c:pt>
                <c:pt idx="40">
                  <c:v>0.4541</c:v>
                </c:pt>
                <c:pt idx="41">
                  <c:v>0.45169999999999999</c:v>
                </c:pt>
                <c:pt idx="42">
                  <c:v>0.4521</c:v>
                </c:pt>
                <c:pt idx="43">
                  <c:v>0.45540000000000003</c:v>
                </c:pt>
                <c:pt idx="44">
                  <c:v>0.4486</c:v>
                </c:pt>
                <c:pt idx="45">
                  <c:v>0.45300000000000001</c:v>
                </c:pt>
                <c:pt idx="46">
                  <c:v>0.4531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FD-45A9-A5A2-556895262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8/256/8/2048/0.15/4 Step 4</a:t>
            </a:r>
            <a:r>
              <a:rPr lang="en-US" baseline="0"/>
              <a:t> train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Graph4_data_8!$C$15:$C$120</c:f>
              <c:numCache>
                <c:formatCode>#,##0</c:formatCode>
                <c:ptCount val="106"/>
                <c:pt idx="0">
                  <c:v>2033</c:v>
                </c:pt>
                <c:pt idx="1">
                  <c:v>2436</c:v>
                </c:pt>
                <c:pt idx="2">
                  <c:v>2845</c:v>
                </c:pt>
                <c:pt idx="3">
                  <c:v>3261</c:v>
                </c:pt>
                <c:pt idx="4">
                  <c:v>3676</c:v>
                </c:pt>
                <c:pt idx="5">
                  <c:v>4072</c:v>
                </c:pt>
                <c:pt idx="6">
                  <c:v>4483</c:v>
                </c:pt>
                <c:pt idx="7">
                  <c:v>4876</c:v>
                </c:pt>
                <c:pt idx="8">
                  <c:v>5271</c:v>
                </c:pt>
                <c:pt idx="9">
                  <c:v>5663</c:v>
                </c:pt>
                <c:pt idx="10">
                  <c:v>6052</c:v>
                </c:pt>
                <c:pt idx="11">
                  <c:v>6441</c:v>
                </c:pt>
                <c:pt idx="12">
                  <c:v>6830</c:v>
                </c:pt>
                <c:pt idx="13">
                  <c:v>7219</c:v>
                </c:pt>
                <c:pt idx="14">
                  <c:v>7608</c:v>
                </c:pt>
                <c:pt idx="15">
                  <c:v>7997</c:v>
                </c:pt>
                <c:pt idx="16">
                  <c:v>8386</c:v>
                </c:pt>
                <c:pt idx="17">
                  <c:v>8775</c:v>
                </c:pt>
                <c:pt idx="18">
                  <c:v>9164</c:v>
                </c:pt>
                <c:pt idx="19">
                  <c:v>9553</c:v>
                </c:pt>
                <c:pt idx="20">
                  <c:v>9942</c:v>
                </c:pt>
                <c:pt idx="21">
                  <c:v>10331</c:v>
                </c:pt>
                <c:pt idx="22">
                  <c:v>10720</c:v>
                </c:pt>
                <c:pt idx="23">
                  <c:v>11109</c:v>
                </c:pt>
                <c:pt idx="24">
                  <c:v>11498</c:v>
                </c:pt>
                <c:pt idx="25">
                  <c:v>11886</c:v>
                </c:pt>
                <c:pt idx="26">
                  <c:v>12279</c:v>
                </c:pt>
                <c:pt idx="27">
                  <c:v>12669</c:v>
                </c:pt>
                <c:pt idx="28">
                  <c:v>13058</c:v>
                </c:pt>
                <c:pt idx="29">
                  <c:v>13447</c:v>
                </c:pt>
                <c:pt idx="30">
                  <c:v>13836</c:v>
                </c:pt>
                <c:pt idx="31">
                  <c:v>14226</c:v>
                </c:pt>
                <c:pt idx="32">
                  <c:v>14625</c:v>
                </c:pt>
                <c:pt idx="33">
                  <c:v>15034</c:v>
                </c:pt>
                <c:pt idx="34">
                  <c:v>15450</c:v>
                </c:pt>
                <c:pt idx="35">
                  <c:v>15861</c:v>
                </c:pt>
                <c:pt idx="36">
                  <c:v>16265</c:v>
                </c:pt>
                <c:pt idx="37">
                  <c:v>16670</c:v>
                </c:pt>
                <c:pt idx="38">
                  <c:v>17078</c:v>
                </c:pt>
                <c:pt idx="39">
                  <c:v>17484</c:v>
                </c:pt>
                <c:pt idx="40">
                  <c:v>17881</c:v>
                </c:pt>
                <c:pt idx="41">
                  <c:v>18279</c:v>
                </c:pt>
                <c:pt idx="42">
                  <c:v>18692</c:v>
                </c:pt>
                <c:pt idx="43">
                  <c:v>19121</c:v>
                </c:pt>
                <c:pt idx="44">
                  <c:v>19532</c:v>
                </c:pt>
                <c:pt idx="45">
                  <c:v>19924</c:v>
                </c:pt>
                <c:pt idx="46">
                  <c:v>20313</c:v>
                </c:pt>
                <c:pt idx="47">
                  <c:v>20703</c:v>
                </c:pt>
                <c:pt idx="48">
                  <c:v>21092</c:v>
                </c:pt>
                <c:pt idx="49">
                  <c:v>21481</c:v>
                </c:pt>
                <c:pt idx="50">
                  <c:v>21870</c:v>
                </c:pt>
                <c:pt idx="51">
                  <c:v>22260</c:v>
                </c:pt>
                <c:pt idx="52">
                  <c:v>22649</c:v>
                </c:pt>
                <c:pt idx="53">
                  <c:v>23038</c:v>
                </c:pt>
                <c:pt idx="54">
                  <c:v>23427</c:v>
                </c:pt>
                <c:pt idx="55">
                  <c:v>23816</c:v>
                </c:pt>
                <c:pt idx="56">
                  <c:v>24205</c:v>
                </c:pt>
                <c:pt idx="57">
                  <c:v>24632</c:v>
                </c:pt>
                <c:pt idx="58">
                  <c:v>25025</c:v>
                </c:pt>
                <c:pt idx="59">
                  <c:v>25420</c:v>
                </c:pt>
                <c:pt idx="60">
                  <c:v>25825</c:v>
                </c:pt>
                <c:pt idx="61">
                  <c:v>26218</c:v>
                </c:pt>
                <c:pt idx="62">
                  <c:v>26607</c:v>
                </c:pt>
                <c:pt idx="63">
                  <c:v>26996</c:v>
                </c:pt>
                <c:pt idx="64">
                  <c:v>27386</c:v>
                </c:pt>
                <c:pt idx="65">
                  <c:v>27775</c:v>
                </c:pt>
                <c:pt idx="66">
                  <c:v>28164</c:v>
                </c:pt>
                <c:pt idx="67">
                  <c:v>28553</c:v>
                </c:pt>
                <c:pt idx="68">
                  <c:v>28942</c:v>
                </c:pt>
                <c:pt idx="69">
                  <c:v>29350</c:v>
                </c:pt>
                <c:pt idx="70">
                  <c:v>29749</c:v>
                </c:pt>
                <c:pt idx="71">
                  <c:v>30157</c:v>
                </c:pt>
                <c:pt idx="72">
                  <c:v>30595</c:v>
                </c:pt>
                <c:pt idx="73">
                  <c:v>31012</c:v>
                </c:pt>
                <c:pt idx="74">
                  <c:v>31421</c:v>
                </c:pt>
                <c:pt idx="75">
                  <c:v>31822</c:v>
                </c:pt>
                <c:pt idx="76">
                  <c:v>32222</c:v>
                </c:pt>
                <c:pt idx="77">
                  <c:v>32635</c:v>
                </c:pt>
                <c:pt idx="78">
                  <c:v>33049</c:v>
                </c:pt>
                <c:pt idx="79">
                  <c:v>33457</c:v>
                </c:pt>
                <c:pt idx="80">
                  <c:v>33861</c:v>
                </c:pt>
                <c:pt idx="81">
                  <c:v>34263</c:v>
                </c:pt>
                <c:pt idx="82">
                  <c:v>34690</c:v>
                </c:pt>
                <c:pt idx="83">
                  <c:v>35094</c:v>
                </c:pt>
                <c:pt idx="84">
                  <c:v>35488</c:v>
                </c:pt>
                <c:pt idx="85">
                  <c:v>35936</c:v>
                </c:pt>
                <c:pt idx="86">
                  <c:v>36364</c:v>
                </c:pt>
                <c:pt idx="87">
                  <c:v>36774</c:v>
                </c:pt>
                <c:pt idx="88">
                  <c:v>37177</c:v>
                </c:pt>
                <c:pt idx="89">
                  <c:v>37604</c:v>
                </c:pt>
                <c:pt idx="90">
                  <c:v>38010</c:v>
                </c:pt>
                <c:pt idx="91">
                  <c:v>38403</c:v>
                </c:pt>
                <c:pt idx="92">
                  <c:v>38793</c:v>
                </c:pt>
                <c:pt idx="93">
                  <c:v>39193</c:v>
                </c:pt>
                <c:pt idx="94">
                  <c:v>39598</c:v>
                </c:pt>
                <c:pt idx="95">
                  <c:v>40003</c:v>
                </c:pt>
                <c:pt idx="96">
                  <c:v>40405</c:v>
                </c:pt>
                <c:pt idx="97">
                  <c:v>40809</c:v>
                </c:pt>
                <c:pt idx="98">
                  <c:v>41216</c:v>
                </c:pt>
                <c:pt idx="99">
                  <c:v>41621</c:v>
                </c:pt>
                <c:pt idx="100">
                  <c:v>42027</c:v>
                </c:pt>
                <c:pt idx="101">
                  <c:v>42432</c:v>
                </c:pt>
                <c:pt idx="102">
                  <c:v>42838</c:v>
                </c:pt>
                <c:pt idx="103">
                  <c:v>43246</c:v>
                </c:pt>
                <c:pt idx="104">
                  <c:v>43653</c:v>
                </c:pt>
                <c:pt idx="105">
                  <c:v>44059</c:v>
                </c:pt>
              </c:numCache>
            </c:numRef>
          </c:xVal>
          <c:yVal>
            <c:numRef>
              <c:f>Graph4_data_8!$D$15:$D$120</c:f>
              <c:numCache>
                <c:formatCode>#\,##0.0000</c:formatCode>
                <c:ptCount val="106"/>
                <c:pt idx="0">
                  <c:v>0.87849999999999995</c:v>
                </c:pt>
                <c:pt idx="1">
                  <c:v>0.83979999999999999</c:v>
                </c:pt>
                <c:pt idx="2">
                  <c:v>0.80979999999999996</c:v>
                </c:pt>
                <c:pt idx="3">
                  <c:v>0.79200000000000004</c:v>
                </c:pt>
                <c:pt idx="4">
                  <c:v>0.76849999999999996</c:v>
                </c:pt>
                <c:pt idx="5">
                  <c:v>0.75700000000000001</c:v>
                </c:pt>
                <c:pt idx="6">
                  <c:v>0.74129999999999996</c:v>
                </c:pt>
                <c:pt idx="7">
                  <c:v>0.72150000000000003</c:v>
                </c:pt>
                <c:pt idx="8">
                  <c:v>0.72499999999999998</c:v>
                </c:pt>
                <c:pt idx="9">
                  <c:v>0.7137</c:v>
                </c:pt>
                <c:pt idx="10">
                  <c:v>0.69569999999999999</c:v>
                </c:pt>
                <c:pt idx="11">
                  <c:v>0.69140000000000001</c:v>
                </c:pt>
                <c:pt idx="12">
                  <c:v>0.68410000000000004</c:v>
                </c:pt>
                <c:pt idx="13">
                  <c:v>0.66720000000000002</c:v>
                </c:pt>
                <c:pt idx="14">
                  <c:v>0.67020000000000002</c:v>
                </c:pt>
                <c:pt idx="15">
                  <c:v>0.66039999999999999</c:v>
                </c:pt>
                <c:pt idx="16">
                  <c:v>0.65869999999999995</c:v>
                </c:pt>
                <c:pt idx="17">
                  <c:v>0.64890000000000003</c:v>
                </c:pt>
                <c:pt idx="18">
                  <c:v>0.64749999999999996</c:v>
                </c:pt>
                <c:pt idx="19">
                  <c:v>0.64149999999999996</c:v>
                </c:pt>
                <c:pt idx="20">
                  <c:v>0.63570000000000004</c:v>
                </c:pt>
                <c:pt idx="21">
                  <c:v>0.63219999999999998</c:v>
                </c:pt>
                <c:pt idx="22">
                  <c:v>0.62070000000000003</c:v>
                </c:pt>
                <c:pt idx="23">
                  <c:v>0.61950000000000005</c:v>
                </c:pt>
                <c:pt idx="24">
                  <c:v>0.61739999999999995</c:v>
                </c:pt>
                <c:pt idx="25">
                  <c:v>0.61419999999999997</c:v>
                </c:pt>
                <c:pt idx="26">
                  <c:v>0.6179</c:v>
                </c:pt>
                <c:pt idx="27">
                  <c:v>0.60429999999999995</c:v>
                </c:pt>
                <c:pt idx="28">
                  <c:v>0.60599999999999998</c:v>
                </c:pt>
                <c:pt idx="29">
                  <c:v>0.60370000000000001</c:v>
                </c:pt>
                <c:pt idx="30">
                  <c:v>0.60460000000000003</c:v>
                </c:pt>
                <c:pt idx="31">
                  <c:v>0.59709999999999996</c:v>
                </c:pt>
                <c:pt idx="32">
                  <c:v>0.59499999999999997</c:v>
                </c:pt>
                <c:pt idx="33">
                  <c:v>0.59379999999999999</c:v>
                </c:pt>
                <c:pt idx="34">
                  <c:v>0.58730000000000004</c:v>
                </c:pt>
                <c:pt idx="35">
                  <c:v>0.58220000000000005</c:v>
                </c:pt>
                <c:pt idx="36">
                  <c:v>0.58640000000000003</c:v>
                </c:pt>
                <c:pt idx="37">
                  <c:v>0.5766</c:v>
                </c:pt>
                <c:pt idx="38">
                  <c:v>0.57920000000000005</c:v>
                </c:pt>
                <c:pt idx="39">
                  <c:v>0.57920000000000005</c:v>
                </c:pt>
                <c:pt idx="40">
                  <c:v>0.57210000000000005</c:v>
                </c:pt>
                <c:pt idx="41">
                  <c:v>0.57230000000000003</c:v>
                </c:pt>
                <c:pt idx="42">
                  <c:v>0.57489999999999997</c:v>
                </c:pt>
                <c:pt idx="43">
                  <c:v>0.56920000000000004</c:v>
                </c:pt>
                <c:pt idx="44">
                  <c:v>0.56659999999999999</c:v>
                </c:pt>
                <c:pt idx="45">
                  <c:v>0.56620000000000004</c:v>
                </c:pt>
                <c:pt idx="46">
                  <c:v>0.55920000000000003</c:v>
                </c:pt>
                <c:pt idx="47">
                  <c:v>0.56259999999999999</c:v>
                </c:pt>
                <c:pt idx="48">
                  <c:v>0.56210000000000004</c:v>
                </c:pt>
                <c:pt idx="49">
                  <c:v>0.55759999999999998</c:v>
                </c:pt>
                <c:pt idx="50">
                  <c:v>0.55520000000000003</c:v>
                </c:pt>
                <c:pt idx="51">
                  <c:v>0.55449999999999999</c:v>
                </c:pt>
                <c:pt idx="52">
                  <c:v>0.55189999999999995</c:v>
                </c:pt>
                <c:pt idx="53">
                  <c:v>0.54759999999999998</c:v>
                </c:pt>
                <c:pt idx="54">
                  <c:v>0.54769999999999996</c:v>
                </c:pt>
                <c:pt idx="55">
                  <c:v>0.55079999999999996</c:v>
                </c:pt>
                <c:pt idx="56">
                  <c:v>0.54720000000000002</c:v>
                </c:pt>
                <c:pt idx="57">
                  <c:v>0.54700000000000004</c:v>
                </c:pt>
                <c:pt idx="58">
                  <c:v>0.54590000000000005</c:v>
                </c:pt>
                <c:pt idx="59">
                  <c:v>0.54469999999999996</c:v>
                </c:pt>
                <c:pt idx="60">
                  <c:v>0.54179999999999995</c:v>
                </c:pt>
                <c:pt idx="61">
                  <c:v>0.53590000000000004</c:v>
                </c:pt>
                <c:pt idx="62">
                  <c:v>0.5353</c:v>
                </c:pt>
                <c:pt idx="63">
                  <c:v>0.53869999999999996</c:v>
                </c:pt>
                <c:pt idx="64">
                  <c:v>0.53779999999999994</c:v>
                </c:pt>
                <c:pt idx="65">
                  <c:v>0.53520000000000001</c:v>
                </c:pt>
                <c:pt idx="66">
                  <c:v>0.53049999999999997</c:v>
                </c:pt>
                <c:pt idx="67">
                  <c:v>0.53149999999999997</c:v>
                </c:pt>
                <c:pt idx="68">
                  <c:v>0.53049999999999997</c:v>
                </c:pt>
                <c:pt idx="69">
                  <c:v>0.52680000000000005</c:v>
                </c:pt>
                <c:pt idx="70">
                  <c:v>0.53190000000000004</c:v>
                </c:pt>
                <c:pt idx="71">
                  <c:v>0.52349999999999997</c:v>
                </c:pt>
                <c:pt idx="72">
                  <c:v>0.52729999999999999</c:v>
                </c:pt>
                <c:pt idx="73">
                  <c:v>0.53159999999999996</c:v>
                </c:pt>
                <c:pt idx="74">
                  <c:v>0.5252</c:v>
                </c:pt>
                <c:pt idx="75">
                  <c:v>0.52390000000000003</c:v>
                </c:pt>
                <c:pt idx="76">
                  <c:v>0.52410000000000001</c:v>
                </c:pt>
                <c:pt idx="77">
                  <c:v>0.52059999999999995</c:v>
                </c:pt>
                <c:pt idx="78">
                  <c:v>0.52229999999999999</c:v>
                </c:pt>
                <c:pt idx="79">
                  <c:v>0.51719999999999999</c:v>
                </c:pt>
                <c:pt idx="80">
                  <c:v>0.52010000000000001</c:v>
                </c:pt>
                <c:pt idx="81">
                  <c:v>0.51449999999999996</c:v>
                </c:pt>
                <c:pt idx="82">
                  <c:v>0.5141</c:v>
                </c:pt>
                <c:pt idx="83">
                  <c:v>0.51739999999999997</c:v>
                </c:pt>
                <c:pt idx="84">
                  <c:v>0.5161</c:v>
                </c:pt>
                <c:pt idx="85">
                  <c:v>0.51270000000000004</c:v>
                </c:pt>
                <c:pt idx="86">
                  <c:v>0.51100000000000001</c:v>
                </c:pt>
                <c:pt idx="87">
                  <c:v>0.51570000000000005</c:v>
                </c:pt>
                <c:pt idx="88">
                  <c:v>0.50890000000000002</c:v>
                </c:pt>
                <c:pt idx="89">
                  <c:v>0.51759999999999995</c:v>
                </c:pt>
                <c:pt idx="90">
                  <c:v>0.51100000000000001</c:v>
                </c:pt>
                <c:pt idx="91">
                  <c:v>0.50690000000000002</c:v>
                </c:pt>
                <c:pt idx="92">
                  <c:v>0.50990000000000002</c:v>
                </c:pt>
                <c:pt idx="93">
                  <c:v>0.50349999999999995</c:v>
                </c:pt>
                <c:pt idx="94">
                  <c:v>0.50719999999999998</c:v>
                </c:pt>
                <c:pt idx="95">
                  <c:v>0.50680000000000003</c:v>
                </c:pt>
                <c:pt idx="96">
                  <c:v>0.50619999999999998</c:v>
                </c:pt>
                <c:pt idx="97">
                  <c:v>0.50229999999999997</c:v>
                </c:pt>
                <c:pt idx="98">
                  <c:v>0.50339999999999996</c:v>
                </c:pt>
                <c:pt idx="99">
                  <c:v>0.50280000000000002</c:v>
                </c:pt>
                <c:pt idx="100">
                  <c:v>0.49990000000000001</c:v>
                </c:pt>
                <c:pt idx="101">
                  <c:v>0.50439999999999996</c:v>
                </c:pt>
                <c:pt idx="102">
                  <c:v>0.50180000000000002</c:v>
                </c:pt>
                <c:pt idx="103">
                  <c:v>0.49940000000000001</c:v>
                </c:pt>
                <c:pt idx="104">
                  <c:v>0.50490000000000002</c:v>
                </c:pt>
                <c:pt idx="105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BF-4457-9688-5FB114861A5F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Graph4_data_8!$F$11:$F$90</c:f>
              <c:numCache>
                <c:formatCode>#,##0</c:formatCode>
                <c:ptCount val="80"/>
                <c:pt idx="0">
                  <c:v>10931</c:v>
                </c:pt>
                <c:pt idx="1">
                  <c:v>11341</c:v>
                </c:pt>
                <c:pt idx="2">
                  <c:v>11756</c:v>
                </c:pt>
                <c:pt idx="3">
                  <c:v>12158</c:v>
                </c:pt>
                <c:pt idx="4">
                  <c:v>12563</c:v>
                </c:pt>
                <c:pt idx="5">
                  <c:v>12963</c:v>
                </c:pt>
                <c:pt idx="6">
                  <c:v>13359</c:v>
                </c:pt>
                <c:pt idx="7">
                  <c:v>13751</c:v>
                </c:pt>
                <c:pt idx="8">
                  <c:v>14141</c:v>
                </c:pt>
                <c:pt idx="9">
                  <c:v>14529</c:v>
                </c:pt>
                <c:pt idx="10">
                  <c:v>14917</c:v>
                </c:pt>
                <c:pt idx="11">
                  <c:v>15306</c:v>
                </c:pt>
                <c:pt idx="12">
                  <c:v>15694</c:v>
                </c:pt>
                <c:pt idx="13">
                  <c:v>16082</c:v>
                </c:pt>
                <c:pt idx="14">
                  <c:v>16472</c:v>
                </c:pt>
                <c:pt idx="15">
                  <c:v>16869</c:v>
                </c:pt>
                <c:pt idx="16">
                  <c:v>17264</c:v>
                </c:pt>
                <c:pt idx="17">
                  <c:v>17667</c:v>
                </c:pt>
                <c:pt idx="18">
                  <c:v>18067</c:v>
                </c:pt>
                <c:pt idx="19">
                  <c:v>18464</c:v>
                </c:pt>
                <c:pt idx="20">
                  <c:v>18869</c:v>
                </c:pt>
                <c:pt idx="21">
                  <c:v>19266</c:v>
                </c:pt>
                <c:pt idx="22">
                  <c:v>19662</c:v>
                </c:pt>
                <c:pt idx="23">
                  <c:v>20069</c:v>
                </c:pt>
                <c:pt idx="24">
                  <c:v>20488</c:v>
                </c:pt>
                <c:pt idx="25">
                  <c:v>20886</c:v>
                </c:pt>
                <c:pt idx="26">
                  <c:v>21287</c:v>
                </c:pt>
                <c:pt idx="27">
                  <c:v>21681</c:v>
                </c:pt>
                <c:pt idx="28">
                  <c:v>22086</c:v>
                </c:pt>
                <c:pt idx="29">
                  <c:v>22486</c:v>
                </c:pt>
                <c:pt idx="30">
                  <c:v>22891</c:v>
                </c:pt>
                <c:pt idx="31">
                  <c:v>23313</c:v>
                </c:pt>
                <c:pt idx="32">
                  <c:v>23721</c:v>
                </c:pt>
                <c:pt idx="33">
                  <c:v>24115</c:v>
                </c:pt>
                <c:pt idx="34">
                  <c:v>24504</c:v>
                </c:pt>
                <c:pt idx="35">
                  <c:v>24892</c:v>
                </c:pt>
                <c:pt idx="36">
                  <c:v>25280</c:v>
                </c:pt>
                <c:pt idx="37">
                  <c:v>25668</c:v>
                </c:pt>
                <c:pt idx="38">
                  <c:v>26056</c:v>
                </c:pt>
                <c:pt idx="39">
                  <c:v>26445</c:v>
                </c:pt>
                <c:pt idx="40">
                  <c:v>26840</c:v>
                </c:pt>
                <c:pt idx="41">
                  <c:v>27228</c:v>
                </c:pt>
                <c:pt idx="42">
                  <c:v>27616</c:v>
                </c:pt>
                <c:pt idx="43">
                  <c:v>28005</c:v>
                </c:pt>
                <c:pt idx="44">
                  <c:v>28393</c:v>
                </c:pt>
                <c:pt idx="45">
                  <c:v>28781</c:v>
                </c:pt>
                <c:pt idx="46">
                  <c:v>29169</c:v>
                </c:pt>
                <c:pt idx="47">
                  <c:v>29557</c:v>
                </c:pt>
                <c:pt idx="48">
                  <c:v>29945</c:v>
                </c:pt>
                <c:pt idx="49">
                  <c:v>30353</c:v>
                </c:pt>
                <c:pt idx="50">
                  <c:v>30757</c:v>
                </c:pt>
                <c:pt idx="51">
                  <c:v>31160</c:v>
                </c:pt>
                <c:pt idx="52">
                  <c:v>31555</c:v>
                </c:pt>
                <c:pt idx="53">
                  <c:v>31955</c:v>
                </c:pt>
                <c:pt idx="54">
                  <c:v>32348</c:v>
                </c:pt>
                <c:pt idx="55">
                  <c:v>32740</c:v>
                </c:pt>
                <c:pt idx="56">
                  <c:v>33131</c:v>
                </c:pt>
                <c:pt idx="57">
                  <c:v>33519</c:v>
                </c:pt>
                <c:pt idx="58">
                  <c:v>33907</c:v>
                </c:pt>
                <c:pt idx="59">
                  <c:v>34295</c:v>
                </c:pt>
                <c:pt idx="60">
                  <c:v>34683</c:v>
                </c:pt>
                <c:pt idx="61">
                  <c:v>35072</c:v>
                </c:pt>
                <c:pt idx="62">
                  <c:v>35460</c:v>
                </c:pt>
                <c:pt idx="63">
                  <c:v>35848</c:v>
                </c:pt>
                <c:pt idx="64">
                  <c:v>36248</c:v>
                </c:pt>
                <c:pt idx="65">
                  <c:v>36649</c:v>
                </c:pt>
                <c:pt idx="66">
                  <c:v>37052</c:v>
                </c:pt>
                <c:pt idx="67">
                  <c:v>37455</c:v>
                </c:pt>
                <c:pt idx="68">
                  <c:v>37850</c:v>
                </c:pt>
                <c:pt idx="69">
                  <c:v>38244</c:v>
                </c:pt>
                <c:pt idx="70">
                  <c:v>38648</c:v>
                </c:pt>
                <c:pt idx="71">
                  <c:v>39044</c:v>
                </c:pt>
                <c:pt idx="72">
                  <c:v>39446</c:v>
                </c:pt>
                <c:pt idx="73">
                  <c:v>39850</c:v>
                </c:pt>
                <c:pt idx="74">
                  <c:v>40254</c:v>
                </c:pt>
                <c:pt idx="75">
                  <c:v>40652</c:v>
                </c:pt>
                <c:pt idx="76">
                  <c:v>41043</c:v>
                </c:pt>
                <c:pt idx="77">
                  <c:v>41449</c:v>
                </c:pt>
                <c:pt idx="78">
                  <c:v>41858</c:v>
                </c:pt>
                <c:pt idx="79">
                  <c:v>42259</c:v>
                </c:pt>
              </c:numCache>
            </c:numRef>
          </c:xVal>
          <c:yVal>
            <c:numRef>
              <c:f>Graph4_data_8!$G$11:$G$90</c:f>
              <c:numCache>
                <c:formatCode>#\,##0.0000</c:formatCode>
                <c:ptCount val="80"/>
                <c:pt idx="0">
                  <c:v>0.83930000000000005</c:v>
                </c:pt>
                <c:pt idx="1">
                  <c:v>0.79430000000000001</c:v>
                </c:pt>
                <c:pt idx="2">
                  <c:v>0.77329999999999999</c:v>
                </c:pt>
                <c:pt idx="3">
                  <c:v>0.75600000000000001</c:v>
                </c:pt>
                <c:pt idx="4">
                  <c:v>0.74029999999999996</c:v>
                </c:pt>
                <c:pt idx="5">
                  <c:v>0.73070000000000002</c:v>
                </c:pt>
                <c:pt idx="6">
                  <c:v>0.71240000000000003</c:v>
                </c:pt>
                <c:pt idx="7">
                  <c:v>0.70750000000000002</c:v>
                </c:pt>
                <c:pt idx="8">
                  <c:v>0.69469999999999998</c:v>
                </c:pt>
                <c:pt idx="9">
                  <c:v>0.68569999999999998</c:v>
                </c:pt>
                <c:pt idx="10">
                  <c:v>0.67849999999999999</c:v>
                </c:pt>
                <c:pt idx="11">
                  <c:v>0.67620000000000002</c:v>
                </c:pt>
                <c:pt idx="12">
                  <c:v>0.66159999999999997</c:v>
                </c:pt>
                <c:pt idx="13">
                  <c:v>0.65800000000000003</c:v>
                </c:pt>
                <c:pt idx="14">
                  <c:v>0.65059999999999996</c:v>
                </c:pt>
                <c:pt idx="15">
                  <c:v>0.64539999999999997</c:v>
                </c:pt>
                <c:pt idx="16">
                  <c:v>0.64200000000000002</c:v>
                </c:pt>
                <c:pt idx="17">
                  <c:v>0.63970000000000005</c:v>
                </c:pt>
                <c:pt idx="18">
                  <c:v>0.63670000000000004</c:v>
                </c:pt>
                <c:pt idx="19">
                  <c:v>0.63119999999999998</c:v>
                </c:pt>
                <c:pt idx="20">
                  <c:v>0.62970000000000004</c:v>
                </c:pt>
                <c:pt idx="21">
                  <c:v>0.62990000000000002</c:v>
                </c:pt>
                <c:pt idx="22">
                  <c:v>0.62380000000000002</c:v>
                </c:pt>
                <c:pt idx="23">
                  <c:v>0.61990000000000001</c:v>
                </c:pt>
                <c:pt idx="24">
                  <c:v>0.62</c:v>
                </c:pt>
                <c:pt idx="25">
                  <c:v>0.61070000000000002</c:v>
                </c:pt>
                <c:pt idx="26">
                  <c:v>0.60799999999999998</c:v>
                </c:pt>
                <c:pt idx="27">
                  <c:v>0.60629999999999995</c:v>
                </c:pt>
                <c:pt idx="28">
                  <c:v>0.60519999999999996</c:v>
                </c:pt>
                <c:pt idx="29">
                  <c:v>0.59540000000000004</c:v>
                </c:pt>
                <c:pt idx="30">
                  <c:v>0.60040000000000004</c:v>
                </c:pt>
                <c:pt idx="31">
                  <c:v>0.59789999999999999</c:v>
                </c:pt>
                <c:pt idx="32">
                  <c:v>0.5958</c:v>
                </c:pt>
                <c:pt idx="33">
                  <c:v>0.59299999999999997</c:v>
                </c:pt>
                <c:pt idx="34">
                  <c:v>0.58799999999999997</c:v>
                </c:pt>
                <c:pt idx="35">
                  <c:v>0.58740000000000003</c:v>
                </c:pt>
                <c:pt idx="36">
                  <c:v>0.5857</c:v>
                </c:pt>
                <c:pt idx="37">
                  <c:v>0.57999999999999996</c:v>
                </c:pt>
                <c:pt idx="38">
                  <c:v>0.5796</c:v>
                </c:pt>
                <c:pt idx="39">
                  <c:v>0.58079999999999998</c:v>
                </c:pt>
                <c:pt idx="40">
                  <c:v>0.57909999999999995</c:v>
                </c:pt>
                <c:pt idx="41">
                  <c:v>0.5776</c:v>
                </c:pt>
                <c:pt idx="42">
                  <c:v>0.57630000000000003</c:v>
                </c:pt>
                <c:pt idx="43">
                  <c:v>0.57369999999999999</c:v>
                </c:pt>
                <c:pt idx="44">
                  <c:v>0.57110000000000005</c:v>
                </c:pt>
                <c:pt idx="45">
                  <c:v>0.56420000000000003</c:v>
                </c:pt>
                <c:pt idx="46">
                  <c:v>0.56989999999999996</c:v>
                </c:pt>
                <c:pt idx="47">
                  <c:v>0.56579999999999997</c:v>
                </c:pt>
                <c:pt idx="48">
                  <c:v>0.56130000000000002</c:v>
                </c:pt>
                <c:pt idx="49">
                  <c:v>0.56479999999999997</c:v>
                </c:pt>
                <c:pt idx="50">
                  <c:v>0.55920000000000003</c:v>
                </c:pt>
                <c:pt idx="51">
                  <c:v>0.56389999999999996</c:v>
                </c:pt>
                <c:pt idx="52">
                  <c:v>0.55430000000000001</c:v>
                </c:pt>
                <c:pt idx="53">
                  <c:v>0.55300000000000005</c:v>
                </c:pt>
                <c:pt idx="54">
                  <c:v>0.55049999999999999</c:v>
                </c:pt>
                <c:pt idx="55">
                  <c:v>0.55600000000000005</c:v>
                </c:pt>
                <c:pt idx="56">
                  <c:v>0.5514</c:v>
                </c:pt>
                <c:pt idx="57">
                  <c:v>0.5494</c:v>
                </c:pt>
                <c:pt idx="58">
                  <c:v>0.55289999999999995</c:v>
                </c:pt>
                <c:pt idx="59">
                  <c:v>0.55579999999999996</c:v>
                </c:pt>
                <c:pt idx="60">
                  <c:v>0.55269999999999997</c:v>
                </c:pt>
                <c:pt idx="61">
                  <c:v>0.54659999999999997</c:v>
                </c:pt>
                <c:pt idx="62">
                  <c:v>0.55020000000000002</c:v>
                </c:pt>
                <c:pt idx="63">
                  <c:v>0.54390000000000005</c:v>
                </c:pt>
                <c:pt idx="64">
                  <c:v>0.54479999999999995</c:v>
                </c:pt>
                <c:pt idx="65">
                  <c:v>0.54159999999999997</c:v>
                </c:pt>
                <c:pt idx="66">
                  <c:v>0.54169999999999996</c:v>
                </c:pt>
                <c:pt idx="67">
                  <c:v>0.54249999999999998</c:v>
                </c:pt>
                <c:pt idx="68">
                  <c:v>0.54020000000000001</c:v>
                </c:pt>
                <c:pt idx="69">
                  <c:v>0.53720000000000001</c:v>
                </c:pt>
                <c:pt idx="70">
                  <c:v>0.53400000000000003</c:v>
                </c:pt>
                <c:pt idx="71">
                  <c:v>0.53439999999999999</c:v>
                </c:pt>
                <c:pt idx="72">
                  <c:v>0.53790000000000004</c:v>
                </c:pt>
                <c:pt idx="73">
                  <c:v>0.53380000000000005</c:v>
                </c:pt>
                <c:pt idx="74">
                  <c:v>0.53500000000000003</c:v>
                </c:pt>
                <c:pt idx="75">
                  <c:v>0.53600000000000003</c:v>
                </c:pt>
                <c:pt idx="76">
                  <c:v>0.53249999999999997</c:v>
                </c:pt>
                <c:pt idx="77">
                  <c:v>0.52910000000000001</c:v>
                </c:pt>
                <c:pt idx="78">
                  <c:v>0.53120000000000001</c:v>
                </c:pt>
                <c:pt idx="79">
                  <c:v>0.53339999999999999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BF-4457-9688-5FB114861A5F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Graph4_data_8!$I$11:$I$54</c:f>
              <c:numCache>
                <c:formatCode>#,##0</c:formatCode>
                <c:ptCount val="44"/>
                <c:pt idx="0">
                  <c:v>10874</c:v>
                </c:pt>
                <c:pt idx="1">
                  <c:v>11263</c:v>
                </c:pt>
                <c:pt idx="2">
                  <c:v>11652</c:v>
                </c:pt>
                <c:pt idx="3">
                  <c:v>12057</c:v>
                </c:pt>
                <c:pt idx="4">
                  <c:v>12462</c:v>
                </c:pt>
                <c:pt idx="5">
                  <c:v>12862</c:v>
                </c:pt>
                <c:pt idx="6">
                  <c:v>13271</c:v>
                </c:pt>
                <c:pt idx="7">
                  <c:v>13681</c:v>
                </c:pt>
                <c:pt idx="8">
                  <c:v>14091</c:v>
                </c:pt>
                <c:pt idx="9">
                  <c:v>14496</c:v>
                </c:pt>
                <c:pt idx="10">
                  <c:v>14900</c:v>
                </c:pt>
                <c:pt idx="11">
                  <c:v>15302</c:v>
                </c:pt>
                <c:pt idx="12">
                  <c:v>15705</c:v>
                </c:pt>
                <c:pt idx="13">
                  <c:v>16113</c:v>
                </c:pt>
                <c:pt idx="14">
                  <c:v>16518</c:v>
                </c:pt>
                <c:pt idx="15">
                  <c:v>16916</c:v>
                </c:pt>
                <c:pt idx="16">
                  <c:v>17316</c:v>
                </c:pt>
                <c:pt idx="17">
                  <c:v>17737</c:v>
                </c:pt>
                <c:pt idx="18">
                  <c:v>18161</c:v>
                </c:pt>
                <c:pt idx="19">
                  <c:v>18572</c:v>
                </c:pt>
                <c:pt idx="20">
                  <c:v>18981</c:v>
                </c:pt>
                <c:pt idx="21">
                  <c:v>19402</c:v>
                </c:pt>
                <c:pt idx="22">
                  <c:v>19809</c:v>
                </c:pt>
                <c:pt idx="23">
                  <c:v>20205</c:v>
                </c:pt>
                <c:pt idx="24">
                  <c:v>20596</c:v>
                </c:pt>
                <c:pt idx="25">
                  <c:v>20985</c:v>
                </c:pt>
                <c:pt idx="26">
                  <c:v>21375</c:v>
                </c:pt>
                <c:pt idx="27">
                  <c:v>21765</c:v>
                </c:pt>
                <c:pt idx="28">
                  <c:v>22174</c:v>
                </c:pt>
                <c:pt idx="29">
                  <c:v>22577</c:v>
                </c:pt>
                <c:pt idx="30">
                  <c:v>22981</c:v>
                </c:pt>
                <c:pt idx="31">
                  <c:v>23383</c:v>
                </c:pt>
                <c:pt idx="32">
                  <c:v>23786</c:v>
                </c:pt>
                <c:pt idx="33">
                  <c:v>24189</c:v>
                </c:pt>
                <c:pt idx="34">
                  <c:v>24590</c:v>
                </c:pt>
                <c:pt idx="35">
                  <c:v>24993</c:v>
                </c:pt>
                <c:pt idx="36">
                  <c:v>25396</c:v>
                </c:pt>
                <c:pt idx="37">
                  <c:v>25798</c:v>
                </c:pt>
                <c:pt idx="38">
                  <c:v>26191</c:v>
                </c:pt>
                <c:pt idx="39">
                  <c:v>26583</c:v>
                </c:pt>
                <c:pt idx="40">
                  <c:v>26977</c:v>
                </c:pt>
                <c:pt idx="41">
                  <c:v>27371</c:v>
                </c:pt>
                <c:pt idx="42">
                  <c:v>27772</c:v>
                </c:pt>
                <c:pt idx="43">
                  <c:v>28170</c:v>
                </c:pt>
              </c:numCache>
            </c:numRef>
          </c:xVal>
          <c:yVal>
            <c:numRef>
              <c:f>Graph4_data_8!$J$11:$J$54</c:f>
              <c:numCache>
                <c:formatCode>#\,##0.0000</c:formatCode>
                <c:ptCount val="44"/>
                <c:pt idx="0">
                  <c:v>0.81069999999999998</c:v>
                </c:pt>
                <c:pt idx="1">
                  <c:v>0.74150000000000005</c:v>
                </c:pt>
                <c:pt idx="2">
                  <c:v>0.72199999999999998</c:v>
                </c:pt>
                <c:pt idx="3">
                  <c:v>0.70179999999999998</c:v>
                </c:pt>
                <c:pt idx="4">
                  <c:v>0.69289999999999996</c:v>
                </c:pt>
                <c:pt idx="5">
                  <c:v>0.68600000000000005</c:v>
                </c:pt>
                <c:pt idx="6">
                  <c:v>0.66600000000000004</c:v>
                </c:pt>
                <c:pt idx="7">
                  <c:v>0.65510000000000002</c:v>
                </c:pt>
                <c:pt idx="8">
                  <c:v>0.63970000000000005</c:v>
                </c:pt>
                <c:pt idx="9">
                  <c:v>0.62819999999999998</c:v>
                </c:pt>
                <c:pt idx="10">
                  <c:v>0.61880000000000002</c:v>
                </c:pt>
                <c:pt idx="11">
                  <c:v>0.61729999999999996</c:v>
                </c:pt>
                <c:pt idx="12">
                  <c:v>0.60119999999999996</c:v>
                </c:pt>
                <c:pt idx="13">
                  <c:v>0.59030000000000005</c:v>
                </c:pt>
                <c:pt idx="14">
                  <c:v>0.58699999999999997</c:v>
                </c:pt>
                <c:pt idx="15">
                  <c:v>0.57840000000000003</c:v>
                </c:pt>
                <c:pt idx="16">
                  <c:v>0.5726</c:v>
                </c:pt>
                <c:pt idx="17">
                  <c:v>0.56789999999999996</c:v>
                </c:pt>
                <c:pt idx="18">
                  <c:v>0.56499999999999995</c:v>
                </c:pt>
                <c:pt idx="19">
                  <c:v>0.5575</c:v>
                </c:pt>
                <c:pt idx="20">
                  <c:v>0.55410000000000004</c:v>
                </c:pt>
                <c:pt idx="21">
                  <c:v>0.55359999999999998</c:v>
                </c:pt>
                <c:pt idx="22">
                  <c:v>0.54610000000000003</c:v>
                </c:pt>
                <c:pt idx="23">
                  <c:v>0.54249999999999998</c:v>
                </c:pt>
                <c:pt idx="24">
                  <c:v>0.54010000000000002</c:v>
                </c:pt>
                <c:pt idx="25">
                  <c:v>0.53200000000000003</c:v>
                </c:pt>
                <c:pt idx="26">
                  <c:v>0.52729999999999999</c:v>
                </c:pt>
                <c:pt idx="27">
                  <c:v>0.5252</c:v>
                </c:pt>
                <c:pt idx="28">
                  <c:v>0.52159999999999995</c:v>
                </c:pt>
                <c:pt idx="29">
                  <c:v>0.51270000000000004</c:v>
                </c:pt>
                <c:pt idx="30">
                  <c:v>0.51349999999999996</c:v>
                </c:pt>
                <c:pt idx="31">
                  <c:v>0.51339999999999997</c:v>
                </c:pt>
                <c:pt idx="32">
                  <c:v>0.50700000000000001</c:v>
                </c:pt>
                <c:pt idx="33">
                  <c:v>0.50770000000000004</c:v>
                </c:pt>
                <c:pt idx="34">
                  <c:v>0.50060000000000004</c:v>
                </c:pt>
                <c:pt idx="35">
                  <c:v>0.50109999999999999</c:v>
                </c:pt>
                <c:pt idx="36">
                  <c:v>0.49440000000000001</c:v>
                </c:pt>
                <c:pt idx="37">
                  <c:v>0.49020000000000002</c:v>
                </c:pt>
                <c:pt idx="38">
                  <c:v>0.49070000000000003</c:v>
                </c:pt>
                <c:pt idx="39">
                  <c:v>0.4899</c:v>
                </c:pt>
                <c:pt idx="40">
                  <c:v>0.48709999999999998</c:v>
                </c:pt>
                <c:pt idx="41">
                  <c:v>0.48580000000000001</c:v>
                </c:pt>
                <c:pt idx="42">
                  <c:v>0.48420000000000002</c:v>
                </c:pt>
                <c:pt idx="43">
                  <c:v>0.47860000000000003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BF-4457-9688-5FB114861A5F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Graph4_data_8!$L$11:$L$83</c:f>
              <c:numCache>
                <c:formatCode>#,##0</c:formatCode>
                <c:ptCount val="73"/>
                <c:pt idx="0">
                  <c:v>18680</c:v>
                </c:pt>
                <c:pt idx="1">
                  <c:v>19075</c:v>
                </c:pt>
                <c:pt idx="2">
                  <c:v>19482</c:v>
                </c:pt>
                <c:pt idx="3">
                  <c:v>19884</c:v>
                </c:pt>
                <c:pt idx="4">
                  <c:v>20283</c:v>
                </c:pt>
                <c:pt idx="5">
                  <c:v>20693</c:v>
                </c:pt>
                <c:pt idx="6">
                  <c:v>21096</c:v>
                </c:pt>
                <c:pt idx="7">
                  <c:v>21501</c:v>
                </c:pt>
                <c:pt idx="8">
                  <c:v>21902</c:v>
                </c:pt>
                <c:pt idx="9">
                  <c:v>22299</c:v>
                </c:pt>
                <c:pt idx="10">
                  <c:v>22695</c:v>
                </c:pt>
                <c:pt idx="11">
                  <c:v>23087</c:v>
                </c:pt>
                <c:pt idx="12">
                  <c:v>23475</c:v>
                </c:pt>
                <c:pt idx="13">
                  <c:v>23863</c:v>
                </c:pt>
                <c:pt idx="14">
                  <c:v>24251</c:v>
                </c:pt>
                <c:pt idx="15">
                  <c:v>24639</c:v>
                </c:pt>
                <c:pt idx="16">
                  <c:v>25027</c:v>
                </c:pt>
                <c:pt idx="17">
                  <c:v>25415</c:v>
                </c:pt>
                <c:pt idx="18">
                  <c:v>25803</c:v>
                </c:pt>
                <c:pt idx="19">
                  <c:v>26192</c:v>
                </c:pt>
                <c:pt idx="20">
                  <c:v>26580</c:v>
                </c:pt>
                <c:pt idx="21">
                  <c:v>26968</c:v>
                </c:pt>
                <c:pt idx="22">
                  <c:v>27363</c:v>
                </c:pt>
                <c:pt idx="23">
                  <c:v>27761</c:v>
                </c:pt>
                <c:pt idx="24">
                  <c:v>28163</c:v>
                </c:pt>
                <c:pt idx="25">
                  <c:v>28575</c:v>
                </c:pt>
                <c:pt idx="26">
                  <c:v>28985</c:v>
                </c:pt>
                <c:pt idx="27">
                  <c:v>29385</c:v>
                </c:pt>
                <c:pt idx="28">
                  <c:v>29784</c:v>
                </c:pt>
                <c:pt idx="29">
                  <c:v>30185</c:v>
                </c:pt>
                <c:pt idx="30">
                  <c:v>30587</c:v>
                </c:pt>
                <c:pt idx="31">
                  <c:v>31001</c:v>
                </c:pt>
                <c:pt idx="32">
                  <c:v>31393</c:v>
                </c:pt>
                <c:pt idx="33">
                  <c:v>31782</c:v>
                </c:pt>
                <c:pt idx="34">
                  <c:v>32170</c:v>
                </c:pt>
                <c:pt idx="35">
                  <c:v>32559</c:v>
                </c:pt>
                <c:pt idx="36">
                  <c:v>32947</c:v>
                </c:pt>
                <c:pt idx="37">
                  <c:v>33335</c:v>
                </c:pt>
                <c:pt idx="38">
                  <c:v>33723</c:v>
                </c:pt>
                <c:pt idx="39">
                  <c:v>34111</c:v>
                </c:pt>
                <c:pt idx="40">
                  <c:v>34499</c:v>
                </c:pt>
                <c:pt idx="41">
                  <c:v>34888</c:v>
                </c:pt>
                <c:pt idx="42">
                  <c:v>35276</c:v>
                </c:pt>
                <c:pt idx="43">
                  <c:v>35664</c:v>
                </c:pt>
                <c:pt idx="44">
                  <c:v>36052</c:v>
                </c:pt>
                <c:pt idx="45">
                  <c:v>36440</c:v>
                </c:pt>
                <c:pt idx="46">
                  <c:v>36828</c:v>
                </c:pt>
                <c:pt idx="47">
                  <c:v>37217</c:v>
                </c:pt>
                <c:pt idx="48">
                  <c:v>37605</c:v>
                </c:pt>
                <c:pt idx="49">
                  <c:v>37993</c:v>
                </c:pt>
                <c:pt idx="50">
                  <c:v>38381</c:v>
                </c:pt>
                <c:pt idx="51">
                  <c:v>38770</c:v>
                </c:pt>
                <c:pt idx="52">
                  <c:v>39162</c:v>
                </c:pt>
                <c:pt idx="53">
                  <c:v>39554</c:v>
                </c:pt>
                <c:pt idx="54">
                  <c:v>39945</c:v>
                </c:pt>
                <c:pt idx="55">
                  <c:v>40337</c:v>
                </c:pt>
                <c:pt idx="56">
                  <c:v>40729</c:v>
                </c:pt>
                <c:pt idx="57">
                  <c:v>41120</c:v>
                </c:pt>
                <c:pt idx="58">
                  <c:v>41511</c:v>
                </c:pt>
                <c:pt idx="59">
                  <c:v>41903</c:v>
                </c:pt>
                <c:pt idx="60">
                  <c:v>42294</c:v>
                </c:pt>
                <c:pt idx="61">
                  <c:v>42686</c:v>
                </c:pt>
                <c:pt idx="62">
                  <c:v>43077</c:v>
                </c:pt>
                <c:pt idx="63">
                  <c:v>43469</c:v>
                </c:pt>
                <c:pt idx="64">
                  <c:v>43861</c:v>
                </c:pt>
                <c:pt idx="65">
                  <c:v>44253</c:v>
                </c:pt>
                <c:pt idx="66">
                  <c:v>44644</c:v>
                </c:pt>
                <c:pt idx="67">
                  <c:v>45048</c:v>
                </c:pt>
                <c:pt idx="68">
                  <c:v>45451</c:v>
                </c:pt>
                <c:pt idx="69">
                  <c:v>45848</c:v>
                </c:pt>
                <c:pt idx="70">
                  <c:v>46253</c:v>
                </c:pt>
                <c:pt idx="71">
                  <c:v>46645</c:v>
                </c:pt>
                <c:pt idx="72">
                  <c:v>47039</c:v>
                </c:pt>
              </c:numCache>
            </c:numRef>
          </c:xVal>
          <c:yVal>
            <c:numRef>
              <c:f>Graph4_data_8!$M$11:$M$83</c:f>
              <c:numCache>
                <c:formatCode>#\,##0.0000</c:formatCode>
                <c:ptCount val="73"/>
                <c:pt idx="0">
                  <c:v>0.82220000000000004</c:v>
                </c:pt>
                <c:pt idx="1">
                  <c:v>0.77910000000000001</c:v>
                </c:pt>
                <c:pt idx="2">
                  <c:v>0.74870000000000003</c:v>
                </c:pt>
                <c:pt idx="3">
                  <c:v>0.73080000000000001</c:v>
                </c:pt>
                <c:pt idx="4">
                  <c:v>0.71630000000000005</c:v>
                </c:pt>
                <c:pt idx="5">
                  <c:v>0.70499999999999996</c:v>
                </c:pt>
                <c:pt idx="6">
                  <c:v>0.69350000000000001</c:v>
                </c:pt>
                <c:pt idx="7">
                  <c:v>0.68489999999999995</c:v>
                </c:pt>
                <c:pt idx="8">
                  <c:v>0.6794</c:v>
                </c:pt>
                <c:pt idx="9">
                  <c:v>0.67110000000000003</c:v>
                </c:pt>
                <c:pt idx="10">
                  <c:v>0.66749999999999998</c:v>
                </c:pt>
                <c:pt idx="11">
                  <c:v>0.65980000000000005</c:v>
                </c:pt>
                <c:pt idx="12">
                  <c:v>0.65600000000000003</c:v>
                </c:pt>
                <c:pt idx="13">
                  <c:v>0.64900000000000002</c:v>
                </c:pt>
                <c:pt idx="14">
                  <c:v>0.64280000000000004</c:v>
                </c:pt>
                <c:pt idx="15">
                  <c:v>0.63560000000000005</c:v>
                </c:pt>
                <c:pt idx="16">
                  <c:v>0.63660000000000005</c:v>
                </c:pt>
                <c:pt idx="17">
                  <c:v>0.63239999999999996</c:v>
                </c:pt>
                <c:pt idx="18">
                  <c:v>0.62680000000000002</c:v>
                </c:pt>
                <c:pt idx="19">
                  <c:v>0.62729999999999997</c:v>
                </c:pt>
                <c:pt idx="20">
                  <c:v>0.62339999999999995</c:v>
                </c:pt>
                <c:pt idx="21">
                  <c:v>0.61170000000000002</c:v>
                </c:pt>
                <c:pt idx="22">
                  <c:v>0.6109</c:v>
                </c:pt>
                <c:pt idx="23">
                  <c:v>0.60870000000000002</c:v>
                </c:pt>
                <c:pt idx="24">
                  <c:v>0.60809999999999997</c:v>
                </c:pt>
                <c:pt idx="25">
                  <c:v>0.60680000000000001</c:v>
                </c:pt>
                <c:pt idx="26">
                  <c:v>0.60619999999999996</c:v>
                </c:pt>
                <c:pt idx="27">
                  <c:v>0.59950000000000003</c:v>
                </c:pt>
                <c:pt idx="28">
                  <c:v>0.59950000000000003</c:v>
                </c:pt>
                <c:pt idx="29">
                  <c:v>0.59730000000000005</c:v>
                </c:pt>
                <c:pt idx="30">
                  <c:v>0.58909999999999996</c:v>
                </c:pt>
                <c:pt idx="31">
                  <c:v>0.59750000000000003</c:v>
                </c:pt>
                <c:pt idx="32">
                  <c:v>0.58409999999999995</c:v>
                </c:pt>
                <c:pt idx="33">
                  <c:v>0.58440000000000003</c:v>
                </c:pt>
                <c:pt idx="34">
                  <c:v>0.57640000000000002</c:v>
                </c:pt>
                <c:pt idx="35">
                  <c:v>0.58140000000000003</c:v>
                </c:pt>
                <c:pt idx="36">
                  <c:v>0.57779999999999998</c:v>
                </c:pt>
                <c:pt idx="37">
                  <c:v>0.57840000000000003</c:v>
                </c:pt>
                <c:pt idx="38">
                  <c:v>0.5776</c:v>
                </c:pt>
                <c:pt idx="39">
                  <c:v>0.56920000000000004</c:v>
                </c:pt>
                <c:pt idx="40">
                  <c:v>0.57399999999999995</c:v>
                </c:pt>
                <c:pt idx="41">
                  <c:v>0.57110000000000005</c:v>
                </c:pt>
                <c:pt idx="42">
                  <c:v>0.57320000000000004</c:v>
                </c:pt>
                <c:pt idx="43">
                  <c:v>0.56089999999999995</c:v>
                </c:pt>
                <c:pt idx="44">
                  <c:v>0.56079999999999997</c:v>
                </c:pt>
                <c:pt idx="45">
                  <c:v>0.56679999999999997</c:v>
                </c:pt>
                <c:pt idx="46">
                  <c:v>0.55920000000000003</c:v>
                </c:pt>
                <c:pt idx="47">
                  <c:v>0.55930000000000002</c:v>
                </c:pt>
                <c:pt idx="48">
                  <c:v>0.55420000000000003</c:v>
                </c:pt>
                <c:pt idx="49">
                  <c:v>0.55679999999999996</c:v>
                </c:pt>
                <c:pt idx="50">
                  <c:v>0.55500000000000005</c:v>
                </c:pt>
                <c:pt idx="51">
                  <c:v>0.55549999999999999</c:v>
                </c:pt>
                <c:pt idx="52">
                  <c:v>0.55159999999999998</c:v>
                </c:pt>
                <c:pt idx="53">
                  <c:v>0.55159999999999998</c:v>
                </c:pt>
                <c:pt idx="54">
                  <c:v>0.5454</c:v>
                </c:pt>
                <c:pt idx="55">
                  <c:v>0.55469999999999997</c:v>
                </c:pt>
                <c:pt idx="56">
                  <c:v>0.5514</c:v>
                </c:pt>
                <c:pt idx="57">
                  <c:v>0.55420000000000003</c:v>
                </c:pt>
                <c:pt idx="58">
                  <c:v>0.54630000000000001</c:v>
                </c:pt>
                <c:pt idx="59">
                  <c:v>0.54569999999999996</c:v>
                </c:pt>
                <c:pt idx="60">
                  <c:v>0.5444</c:v>
                </c:pt>
                <c:pt idx="61">
                  <c:v>0.54249999999999998</c:v>
                </c:pt>
                <c:pt idx="62">
                  <c:v>0.54479999999999995</c:v>
                </c:pt>
                <c:pt idx="63">
                  <c:v>0.54020000000000001</c:v>
                </c:pt>
                <c:pt idx="64">
                  <c:v>0.54349999999999998</c:v>
                </c:pt>
                <c:pt idx="65">
                  <c:v>0.54069999999999996</c:v>
                </c:pt>
                <c:pt idx="66">
                  <c:v>0.54110000000000003</c:v>
                </c:pt>
                <c:pt idx="67">
                  <c:v>0.53639999999999999</c:v>
                </c:pt>
                <c:pt idx="68">
                  <c:v>0.53779999999999994</c:v>
                </c:pt>
                <c:pt idx="69">
                  <c:v>0.53649999999999998</c:v>
                </c:pt>
                <c:pt idx="70">
                  <c:v>0.53500000000000003</c:v>
                </c:pt>
                <c:pt idx="71">
                  <c:v>0.52849999999999997</c:v>
                </c:pt>
                <c:pt idx="72">
                  <c:v>0.53349999999999997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BF-4457-9688-5FB114861A5F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Graph4_data_8!$O$11:$O$52</c:f>
              <c:numCache>
                <c:formatCode>#,##0</c:formatCode>
                <c:ptCount val="42"/>
                <c:pt idx="0">
                  <c:v>17760</c:v>
                </c:pt>
                <c:pt idx="1">
                  <c:v>18149</c:v>
                </c:pt>
                <c:pt idx="2">
                  <c:v>18538</c:v>
                </c:pt>
                <c:pt idx="3">
                  <c:v>18939</c:v>
                </c:pt>
                <c:pt idx="4">
                  <c:v>19345</c:v>
                </c:pt>
                <c:pt idx="5">
                  <c:v>19746</c:v>
                </c:pt>
                <c:pt idx="6">
                  <c:v>20146</c:v>
                </c:pt>
                <c:pt idx="7">
                  <c:v>20548</c:v>
                </c:pt>
                <c:pt idx="8">
                  <c:v>20962</c:v>
                </c:pt>
                <c:pt idx="9">
                  <c:v>21371</c:v>
                </c:pt>
                <c:pt idx="10">
                  <c:v>21773</c:v>
                </c:pt>
                <c:pt idx="11">
                  <c:v>22172</c:v>
                </c:pt>
                <c:pt idx="12">
                  <c:v>22573</c:v>
                </c:pt>
                <c:pt idx="13">
                  <c:v>22991</c:v>
                </c:pt>
                <c:pt idx="14">
                  <c:v>23390</c:v>
                </c:pt>
                <c:pt idx="15">
                  <c:v>23789</c:v>
                </c:pt>
                <c:pt idx="16">
                  <c:v>24194</c:v>
                </c:pt>
                <c:pt idx="17">
                  <c:v>24591</c:v>
                </c:pt>
                <c:pt idx="18">
                  <c:v>24985</c:v>
                </c:pt>
                <c:pt idx="19">
                  <c:v>25382</c:v>
                </c:pt>
                <c:pt idx="20">
                  <c:v>25791</c:v>
                </c:pt>
                <c:pt idx="21">
                  <c:v>26195</c:v>
                </c:pt>
                <c:pt idx="22">
                  <c:v>26594</c:v>
                </c:pt>
                <c:pt idx="23">
                  <c:v>26997</c:v>
                </c:pt>
                <c:pt idx="24">
                  <c:v>27394</c:v>
                </c:pt>
                <c:pt idx="25">
                  <c:v>27786</c:v>
                </c:pt>
                <c:pt idx="26">
                  <c:v>28175</c:v>
                </c:pt>
                <c:pt idx="27">
                  <c:v>28565</c:v>
                </c:pt>
                <c:pt idx="28">
                  <c:v>28954</c:v>
                </c:pt>
                <c:pt idx="29">
                  <c:v>29344</c:v>
                </c:pt>
                <c:pt idx="30">
                  <c:v>29733</c:v>
                </c:pt>
                <c:pt idx="31">
                  <c:v>30123</c:v>
                </c:pt>
                <c:pt idx="32">
                  <c:v>30519</c:v>
                </c:pt>
                <c:pt idx="33">
                  <c:v>30910</c:v>
                </c:pt>
                <c:pt idx="34">
                  <c:v>31312</c:v>
                </c:pt>
                <c:pt idx="35">
                  <c:v>31709</c:v>
                </c:pt>
                <c:pt idx="36">
                  <c:v>32110</c:v>
                </c:pt>
                <c:pt idx="37">
                  <c:v>32513</c:v>
                </c:pt>
                <c:pt idx="38">
                  <c:v>32906</c:v>
                </c:pt>
                <c:pt idx="39">
                  <c:v>33296</c:v>
                </c:pt>
                <c:pt idx="40">
                  <c:v>33690</c:v>
                </c:pt>
                <c:pt idx="41">
                  <c:v>34118</c:v>
                </c:pt>
              </c:numCache>
            </c:numRef>
          </c:xVal>
          <c:yVal>
            <c:numRef>
              <c:f>Graph4_data_8!$P$11:$P$52</c:f>
              <c:numCache>
                <c:formatCode>#\,##0.0000</c:formatCode>
                <c:ptCount val="42"/>
                <c:pt idx="0">
                  <c:v>0.89239999999999997</c:v>
                </c:pt>
                <c:pt idx="1">
                  <c:v>0.77229999999999999</c:v>
                </c:pt>
                <c:pt idx="2">
                  <c:v>0.7319</c:v>
                </c:pt>
                <c:pt idx="3">
                  <c:v>0.71099999999999997</c:v>
                </c:pt>
                <c:pt idx="4">
                  <c:v>0.69120000000000004</c:v>
                </c:pt>
                <c:pt idx="5">
                  <c:v>0.68210000000000004</c:v>
                </c:pt>
                <c:pt idx="6">
                  <c:v>0.66139999999999999</c:v>
                </c:pt>
                <c:pt idx="7">
                  <c:v>0.64659999999999995</c:v>
                </c:pt>
                <c:pt idx="8">
                  <c:v>0.6391</c:v>
                </c:pt>
                <c:pt idx="9">
                  <c:v>0.62939999999999996</c:v>
                </c:pt>
                <c:pt idx="10">
                  <c:v>0.61639999999999995</c:v>
                </c:pt>
                <c:pt idx="11">
                  <c:v>0.60680000000000001</c:v>
                </c:pt>
                <c:pt idx="12">
                  <c:v>0.59799999999999998</c:v>
                </c:pt>
                <c:pt idx="13">
                  <c:v>0.59050000000000002</c:v>
                </c:pt>
                <c:pt idx="14">
                  <c:v>0.58589999999999998</c:v>
                </c:pt>
                <c:pt idx="15">
                  <c:v>0.58340000000000003</c:v>
                </c:pt>
                <c:pt idx="16">
                  <c:v>0.57499999999999996</c:v>
                </c:pt>
                <c:pt idx="17">
                  <c:v>0.56689999999999996</c:v>
                </c:pt>
                <c:pt idx="18">
                  <c:v>0.56559999999999999</c:v>
                </c:pt>
                <c:pt idx="19">
                  <c:v>0.55059999999999998</c:v>
                </c:pt>
                <c:pt idx="20">
                  <c:v>0.54659999999999997</c:v>
                </c:pt>
                <c:pt idx="21">
                  <c:v>0.54359999999999997</c:v>
                </c:pt>
                <c:pt idx="22">
                  <c:v>0.54220000000000002</c:v>
                </c:pt>
                <c:pt idx="23">
                  <c:v>0.5302</c:v>
                </c:pt>
                <c:pt idx="24">
                  <c:v>0.53110000000000002</c:v>
                </c:pt>
                <c:pt idx="25">
                  <c:v>0.53239999999999998</c:v>
                </c:pt>
                <c:pt idx="26">
                  <c:v>0.5242</c:v>
                </c:pt>
                <c:pt idx="27">
                  <c:v>0.52100000000000002</c:v>
                </c:pt>
                <c:pt idx="28">
                  <c:v>0.51400000000000001</c:v>
                </c:pt>
                <c:pt idx="29">
                  <c:v>0.51319999999999999</c:v>
                </c:pt>
                <c:pt idx="30">
                  <c:v>0.50880000000000003</c:v>
                </c:pt>
                <c:pt idx="31">
                  <c:v>0.50149999999999995</c:v>
                </c:pt>
                <c:pt idx="32">
                  <c:v>0.50219999999999998</c:v>
                </c:pt>
                <c:pt idx="33">
                  <c:v>0.50090000000000001</c:v>
                </c:pt>
                <c:pt idx="34">
                  <c:v>0.49540000000000001</c:v>
                </c:pt>
                <c:pt idx="35">
                  <c:v>0.49580000000000002</c:v>
                </c:pt>
                <c:pt idx="36">
                  <c:v>0.49370000000000003</c:v>
                </c:pt>
                <c:pt idx="37">
                  <c:v>0.48770000000000002</c:v>
                </c:pt>
                <c:pt idx="38">
                  <c:v>0.48580000000000001</c:v>
                </c:pt>
                <c:pt idx="39">
                  <c:v>0.47920000000000001</c:v>
                </c:pt>
                <c:pt idx="40">
                  <c:v>0.48359999999999997</c:v>
                </c:pt>
                <c:pt idx="41">
                  <c:v>0.47910000000000003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BF-4457-9688-5FB114861A5F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Graph4_data_8!$R$11:$R$89</c:f>
              <c:numCache>
                <c:formatCode>#,##0</c:formatCode>
                <c:ptCount val="79"/>
                <c:pt idx="0">
                  <c:v>23057</c:v>
                </c:pt>
                <c:pt idx="1">
                  <c:v>23450</c:v>
                </c:pt>
                <c:pt idx="2">
                  <c:v>23850</c:v>
                </c:pt>
                <c:pt idx="3">
                  <c:v>24245</c:v>
                </c:pt>
                <c:pt idx="4">
                  <c:v>24638</c:v>
                </c:pt>
                <c:pt idx="5">
                  <c:v>25031</c:v>
                </c:pt>
                <c:pt idx="6">
                  <c:v>25423</c:v>
                </c:pt>
                <c:pt idx="7">
                  <c:v>25812</c:v>
                </c:pt>
                <c:pt idx="8">
                  <c:v>26199</c:v>
                </c:pt>
                <c:pt idx="9">
                  <c:v>26587</c:v>
                </c:pt>
                <c:pt idx="10">
                  <c:v>26975</c:v>
                </c:pt>
                <c:pt idx="11">
                  <c:v>27363</c:v>
                </c:pt>
                <c:pt idx="12">
                  <c:v>27751</c:v>
                </c:pt>
                <c:pt idx="13">
                  <c:v>28139</c:v>
                </c:pt>
                <c:pt idx="14">
                  <c:v>28527</c:v>
                </c:pt>
                <c:pt idx="15">
                  <c:v>28921</c:v>
                </c:pt>
                <c:pt idx="16">
                  <c:v>29324</c:v>
                </c:pt>
                <c:pt idx="17">
                  <c:v>29717</c:v>
                </c:pt>
                <c:pt idx="18">
                  <c:v>30123</c:v>
                </c:pt>
                <c:pt idx="19">
                  <c:v>30523</c:v>
                </c:pt>
                <c:pt idx="20">
                  <c:v>30915</c:v>
                </c:pt>
                <c:pt idx="21">
                  <c:v>31311</c:v>
                </c:pt>
                <c:pt idx="22">
                  <c:v>31720</c:v>
                </c:pt>
                <c:pt idx="23">
                  <c:v>32116</c:v>
                </c:pt>
                <c:pt idx="24">
                  <c:v>32522</c:v>
                </c:pt>
                <c:pt idx="25">
                  <c:v>32924</c:v>
                </c:pt>
                <c:pt idx="26">
                  <c:v>33320</c:v>
                </c:pt>
                <c:pt idx="27">
                  <c:v>33728</c:v>
                </c:pt>
                <c:pt idx="28">
                  <c:v>34133</c:v>
                </c:pt>
                <c:pt idx="29">
                  <c:v>34525</c:v>
                </c:pt>
                <c:pt idx="30">
                  <c:v>34913</c:v>
                </c:pt>
                <c:pt idx="31">
                  <c:v>35301</c:v>
                </c:pt>
                <c:pt idx="32">
                  <c:v>35688</c:v>
                </c:pt>
                <c:pt idx="33">
                  <c:v>36076</c:v>
                </c:pt>
                <c:pt idx="34">
                  <c:v>36464</c:v>
                </c:pt>
                <c:pt idx="35">
                  <c:v>36852</c:v>
                </c:pt>
                <c:pt idx="36">
                  <c:v>37240</c:v>
                </c:pt>
                <c:pt idx="37">
                  <c:v>37628</c:v>
                </c:pt>
                <c:pt idx="38">
                  <c:v>38016</c:v>
                </c:pt>
                <c:pt idx="39">
                  <c:v>38404</c:v>
                </c:pt>
                <c:pt idx="40">
                  <c:v>38792</c:v>
                </c:pt>
                <c:pt idx="41">
                  <c:v>39180</c:v>
                </c:pt>
                <c:pt idx="42">
                  <c:v>39567</c:v>
                </c:pt>
                <c:pt idx="43">
                  <c:v>39955</c:v>
                </c:pt>
                <c:pt idx="44">
                  <c:v>40343</c:v>
                </c:pt>
                <c:pt idx="45">
                  <c:v>40731</c:v>
                </c:pt>
                <c:pt idx="46">
                  <c:v>41119</c:v>
                </c:pt>
                <c:pt idx="47">
                  <c:v>41507</c:v>
                </c:pt>
                <c:pt idx="48">
                  <c:v>41896</c:v>
                </c:pt>
                <c:pt idx="49">
                  <c:v>42297</c:v>
                </c:pt>
                <c:pt idx="50">
                  <c:v>42691</c:v>
                </c:pt>
                <c:pt idx="51">
                  <c:v>43090</c:v>
                </c:pt>
                <c:pt idx="52">
                  <c:v>43498</c:v>
                </c:pt>
                <c:pt idx="53">
                  <c:v>43892</c:v>
                </c:pt>
                <c:pt idx="54">
                  <c:v>44283</c:v>
                </c:pt>
                <c:pt idx="55">
                  <c:v>44672</c:v>
                </c:pt>
                <c:pt idx="56">
                  <c:v>45064</c:v>
                </c:pt>
                <c:pt idx="57">
                  <c:v>45451</c:v>
                </c:pt>
                <c:pt idx="58">
                  <c:v>45839</c:v>
                </c:pt>
                <c:pt idx="59">
                  <c:v>46227</c:v>
                </c:pt>
                <c:pt idx="60">
                  <c:v>46615</c:v>
                </c:pt>
                <c:pt idx="61">
                  <c:v>47003</c:v>
                </c:pt>
                <c:pt idx="62">
                  <c:v>47391</c:v>
                </c:pt>
                <c:pt idx="63">
                  <c:v>47779</c:v>
                </c:pt>
                <c:pt idx="64">
                  <c:v>48172</c:v>
                </c:pt>
                <c:pt idx="65">
                  <c:v>48571</c:v>
                </c:pt>
                <c:pt idx="66">
                  <c:v>48975</c:v>
                </c:pt>
                <c:pt idx="67">
                  <c:v>49384</c:v>
                </c:pt>
                <c:pt idx="68">
                  <c:v>49799</c:v>
                </c:pt>
                <c:pt idx="69">
                  <c:v>50199</c:v>
                </c:pt>
                <c:pt idx="70">
                  <c:v>50596</c:v>
                </c:pt>
                <c:pt idx="71">
                  <c:v>50994</c:v>
                </c:pt>
                <c:pt idx="72">
                  <c:v>51389</c:v>
                </c:pt>
                <c:pt idx="73">
                  <c:v>51779</c:v>
                </c:pt>
                <c:pt idx="74">
                  <c:v>52167</c:v>
                </c:pt>
                <c:pt idx="75">
                  <c:v>52558</c:v>
                </c:pt>
                <c:pt idx="76">
                  <c:v>52948</c:v>
                </c:pt>
                <c:pt idx="77">
                  <c:v>53338</c:v>
                </c:pt>
                <c:pt idx="78">
                  <c:v>53728</c:v>
                </c:pt>
              </c:numCache>
            </c:numRef>
          </c:xVal>
          <c:yVal>
            <c:numRef>
              <c:f>Graph4_data_8!$S$11:$S$89</c:f>
              <c:numCache>
                <c:formatCode>#\,##0.0000</c:formatCode>
                <c:ptCount val="79"/>
                <c:pt idx="0">
                  <c:v>0.73509999999999998</c:v>
                </c:pt>
                <c:pt idx="1">
                  <c:v>0.69869999999999999</c:v>
                </c:pt>
                <c:pt idx="2">
                  <c:v>0.67400000000000004</c:v>
                </c:pt>
                <c:pt idx="3">
                  <c:v>0.67030000000000001</c:v>
                </c:pt>
                <c:pt idx="4">
                  <c:v>0.65839999999999999</c:v>
                </c:pt>
                <c:pt idx="5">
                  <c:v>0.6583</c:v>
                </c:pt>
                <c:pt idx="6">
                  <c:v>0.64770000000000005</c:v>
                </c:pt>
                <c:pt idx="7">
                  <c:v>0.64939999999999998</c:v>
                </c:pt>
                <c:pt idx="8">
                  <c:v>0.6391</c:v>
                </c:pt>
                <c:pt idx="9">
                  <c:v>0.63490000000000002</c:v>
                </c:pt>
                <c:pt idx="10">
                  <c:v>0.629</c:v>
                </c:pt>
                <c:pt idx="11">
                  <c:v>0.62380000000000002</c:v>
                </c:pt>
                <c:pt idx="12">
                  <c:v>0.62280000000000002</c:v>
                </c:pt>
                <c:pt idx="13">
                  <c:v>0.61599999999999999</c:v>
                </c:pt>
                <c:pt idx="14">
                  <c:v>0.6159</c:v>
                </c:pt>
                <c:pt idx="15">
                  <c:v>0.61219999999999997</c:v>
                </c:pt>
                <c:pt idx="16">
                  <c:v>0.61209999999999998</c:v>
                </c:pt>
                <c:pt idx="17">
                  <c:v>0.60509999999999997</c:v>
                </c:pt>
                <c:pt idx="18">
                  <c:v>0.60919999999999996</c:v>
                </c:pt>
                <c:pt idx="19">
                  <c:v>0.60240000000000005</c:v>
                </c:pt>
                <c:pt idx="20">
                  <c:v>0.6</c:v>
                </c:pt>
                <c:pt idx="21">
                  <c:v>0.59289999999999998</c:v>
                </c:pt>
                <c:pt idx="22">
                  <c:v>0.58860000000000001</c:v>
                </c:pt>
                <c:pt idx="23">
                  <c:v>0.5887</c:v>
                </c:pt>
                <c:pt idx="24">
                  <c:v>0.5897</c:v>
                </c:pt>
                <c:pt idx="25">
                  <c:v>0.5877</c:v>
                </c:pt>
                <c:pt idx="26">
                  <c:v>0.5786</c:v>
                </c:pt>
                <c:pt idx="27">
                  <c:v>0.58699999999999997</c:v>
                </c:pt>
                <c:pt idx="28">
                  <c:v>0.57969999999999999</c:v>
                </c:pt>
                <c:pt idx="29">
                  <c:v>0.58120000000000005</c:v>
                </c:pt>
                <c:pt idx="30">
                  <c:v>0.57899999999999996</c:v>
                </c:pt>
                <c:pt idx="31">
                  <c:v>0.57530000000000003</c:v>
                </c:pt>
                <c:pt idx="32">
                  <c:v>0.57969999999999999</c:v>
                </c:pt>
                <c:pt idx="33">
                  <c:v>0.5756</c:v>
                </c:pt>
                <c:pt idx="34">
                  <c:v>0.57230000000000003</c:v>
                </c:pt>
                <c:pt idx="35">
                  <c:v>0.56950000000000001</c:v>
                </c:pt>
                <c:pt idx="36">
                  <c:v>0.56640000000000001</c:v>
                </c:pt>
                <c:pt idx="37">
                  <c:v>0.56659999999999999</c:v>
                </c:pt>
                <c:pt idx="38">
                  <c:v>0.57130000000000003</c:v>
                </c:pt>
                <c:pt idx="39">
                  <c:v>0.56259999999999999</c:v>
                </c:pt>
                <c:pt idx="40">
                  <c:v>0.5585</c:v>
                </c:pt>
                <c:pt idx="41">
                  <c:v>0.55959999999999999</c:v>
                </c:pt>
                <c:pt idx="42">
                  <c:v>0.56499999999999995</c:v>
                </c:pt>
                <c:pt idx="43">
                  <c:v>0.55869999999999997</c:v>
                </c:pt>
                <c:pt idx="44">
                  <c:v>0.56269999999999998</c:v>
                </c:pt>
                <c:pt idx="45">
                  <c:v>0.56299999999999994</c:v>
                </c:pt>
                <c:pt idx="46">
                  <c:v>0.55369999999999997</c:v>
                </c:pt>
                <c:pt idx="47">
                  <c:v>0.55730000000000002</c:v>
                </c:pt>
                <c:pt idx="48">
                  <c:v>0.55410000000000004</c:v>
                </c:pt>
                <c:pt idx="49">
                  <c:v>0.55000000000000004</c:v>
                </c:pt>
                <c:pt idx="50">
                  <c:v>0.55210000000000004</c:v>
                </c:pt>
                <c:pt idx="51">
                  <c:v>0.55169999999999997</c:v>
                </c:pt>
                <c:pt idx="52">
                  <c:v>0.55830000000000002</c:v>
                </c:pt>
                <c:pt idx="53">
                  <c:v>0.55030000000000001</c:v>
                </c:pt>
                <c:pt idx="54">
                  <c:v>0.55510000000000004</c:v>
                </c:pt>
                <c:pt idx="55">
                  <c:v>0.54949999999999999</c:v>
                </c:pt>
                <c:pt idx="56">
                  <c:v>0.54920000000000002</c:v>
                </c:pt>
                <c:pt idx="57">
                  <c:v>0.54410000000000003</c:v>
                </c:pt>
                <c:pt idx="58">
                  <c:v>0.54700000000000004</c:v>
                </c:pt>
                <c:pt idx="59">
                  <c:v>0.54669999999999996</c:v>
                </c:pt>
                <c:pt idx="60">
                  <c:v>0.54479999999999995</c:v>
                </c:pt>
                <c:pt idx="61">
                  <c:v>0.54079999999999995</c:v>
                </c:pt>
                <c:pt idx="62">
                  <c:v>0.54149999999999998</c:v>
                </c:pt>
                <c:pt idx="63">
                  <c:v>0.5403</c:v>
                </c:pt>
                <c:pt idx="64">
                  <c:v>0.53739999999999999</c:v>
                </c:pt>
                <c:pt idx="65">
                  <c:v>0.53920000000000001</c:v>
                </c:pt>
                <c:pt idx="66">
                  <c:v>0.53749999999999998</c:v>
                </c:pt>
                <c:pt idx="67">
                  <c:v>0.53800000000000003</c:v>
                </c:pt>
                <c:pt idx="68">
                  <c:v>0.53790000000000004</c:v>
                </c:pt>
                <c:pt idx="69">
                  <c:v>0.53859999999999997</c:v>
                </c:pt>
                <c:pt idx="70">
                  <c:v>0.53100000000000003</c:v>
                </c:pt>
                <c:pt idx="71">
                  <c:v>0.53390000000000004</c:v>
                </c:pt>
                <c:pt idx="72">
                  <c:v>0.53400000000000003</c:v>
                </c:pt>
                <c:pt idx="73">
                  <c:v>0.53500000000000003</c:v>
                </c:pt>
                <c:pt idx="74">
                  <c:v>0.53559999999999997</c:v>
                </c:pt>
                <c:pt idx="75">
                  <c:v>0.53390000000000004</c:v>
                </c:pt>
                <c:pt idx="76">
                  <c:v>0.53110000000000002</c:v>
                </c:pt>
                <c:pt idx="77">
                  <c:v>0.53269999999999995</c:v>
                </c:pt>
                <c:pt idx="78">
                  <c:v>0.5272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BF-4457-9688-5FB114861A5F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Graph4_data_8!$U$11:$U$56</c:f>
              <c:numCache>
                <c:formatCode>#,##0</c:formatCode>
                <c:ptCount val="46"/>
                <c:pt idx="0">
                  <c:v>27707</c:v>
                </c:pt>
                <c:pt idx="1">
                  <c:v>28111</c:v>
                </c:pt>
                <c:pt idx="2">
                  <c:v>28518</c:v>
                </c:pt>
                <c:pt idx="3">
                  <c:v>28921</c:v>
                </c:pt>
                <c:pt idx="4">
                  <c:v>29318</c:v>
                </c:pt>
                <c:pt idx="5">
                  <c:v>29715</c:v>
                </c:pt>
                <c:pt idx="6">
                  <c:v>30109</c:v>
                </c:pt>
                <c:pt idx="7">
                  <c:v>30508</c:v>
                </c:pt>
                <c:pt idx="8">
                  <c:v>30909</c:v>
                </c:pt>
                <c:pt idx="9">
                  <c:v>31305</c:v>
                </c:pt>
                <c:pt idx="10">
                  <c:v>31702</c:v>
                </c:pt>
                <c:pt idx="11">
                  <c:v>32104</c:v>
                </c:pt>
                <c:pt idx="12">
                  <c:v>32502</c:v>
                </c:pt>
                <c:pt idx="13">
                  <c:v>32894</c:v>
                </c:pt>
                <c:pt idx="14">
                  <c:v>33284</c:v>
                </c:pt>
                <c:pt idx="15">
                  <c:v>33676</c:v>
                </c:pt>
                <c:pt idx="16">
                  <c:v>34072</c:v>
                </c:pt>
                <c:pt idx="17">
                  <c:v>34474</c:v>
                </c:pt>
                <c:pt idx="18">
                  <c:v>34875</c:v>
                </c:pt>
                <c:pt idx="19">
                  <c:v>35271</c:v>
                </c:pt>
                <c:pt idx="20">
                  <c:v>35670</c:v>
                </c:pt>
                <c:pt idx="21">
                  <c:v>36067</c:v>
                </c:pt>
                <c:pt idx="22">
                  <c:v>36464</c:v>
                </c:pt>
                <c:pt idx="23">
                  <c:v>36871</c:v>
                </c:pt>
                <c:pt idx="24">
                  <c:v>37268</c:v>
                </c:pt>
                <c:pt idx="25">
                  <c:v>37662</c:v>
                </c:pt>
                <c:pt idx="26">
                  <c:v>38055</c:v>
                </c:pt>
                <c:pt idx="27">
                  <c:v>38449</c:v>
                </c:pt>
                <c:pt idx="28">
                  <c:v>38847</c:v>
                </c:pt>
                <c:pt idx="29">
                  <c:v>39244</c:v>
                </c:pt>
                <c:pt idx="30">
                  <c:v>39659</c:v>
                </c:pt>
                <c:pt idx="31">
                  <c:v>40052</c:v>
                </c:pt>
                <c:pt idx="32">
                  <c:v>40444</c:v>
                </c:pt>
                <c:pt idx="33">
                  <c:v>40856</c:v>
                </c:pt>
                <c:pt idx="34">
                  <c:v>41259</c:v>
                </c:pt>
                <c:pt idx="35">
                  <c:v>41665</c:v>
                </c:pt>
                <c:pt idx="36">
                  <c:v>42073</c:v>
                </c:pt>
                <c:pt idx="37">
                  <c:v>42472</c:v>
                </c:pt>
                <c:pt idx="38">
                  <c:v>42863</c:v>
                </c:pt>
                <c:pt idx="39">
                  <c:v>43252</c:v>
                </c:pt>
                <c:pt idx="40">
                  <c:v>43641</c:v>
                </c:pt>
                <c:pt idx="41">
                  <c:v>44031</c:v>
                </c:pt>
                <c:pt idx="42">
                  <c:v>44420</c:v>
                </c:pt>
                <c:pt idx="43">
                  <c:v>44809</c:v>
                </c:pt>
                <c:pt idx="44">
                  <c:v>45198</c:v>
                </c:pt>
                <c:pt idx="45">
                  <c:v>45587</c:v>
                </c:pt>
              </c:numCache>
            </c:numRef>
          </c:xVal>
          <c:yVal>
            <c:numRef>
              <c:f>Graph4_data_8!$V$11:$V$56</c:f>
              <c:numCache>
                <c:formatCode>#\,##0.0000</c:formatCode>
                <c:ptCount val="46"/>
                <c:pt idx="0">
                  <c:v>0.77569999999999995</c:v>
                </c:pt>
                <c:pt idx="1">
                  <c:v>0.69599999999999995</c:v>
                </c:pt>
                <c:pt idx="2">
                  <c:v>0.66320000000000001</c:v>
                </c:pt>
                <c:pt idx="3">
                  <c:v>0.65059999999999996</c:v>
                </c:pt>
                <c:pt idx="4">
                  <c:v>0.62480000000000002</c:v>
                </c:pt>
                <c:pt idx="5">
                  <c:v>0.60519999999999996</c:v>
                </c:pt>
                <c:pt idx="6">
                  <c:v>0.57989999999999997</c:v>
                </c:pt>
                <c:pt idx="7">
                  <c:v>0.57720000000000005</c:v>
                </c:pt>
                <c:pt idx="8">
                  <c:v>0.5665</c:v>
                </c:pt>
                <c:pt idx="9">
                  <c:v>0.55559999999999998</c:v>
                </c:pt>
                <c:pt idx="10">
                  <c:v>0.54959999999999998</c:v>
                </c:pt>
                <c:pt idx="11">
                  <c:v>0.54310000000000003</c:v>
                </c:pt>
                <c:pt idx="12">
                  <c:v>0.54210000000000003</c:v>
                </c:pt>
                <c:pt idx="13">
                  <c:v>0.53190000000000004</c:v>
                </c:pt>
                <c:pt idx="14">
                  <c:v>0.53029999999999999</c:v>
                </c:pt>
                <c:pt idx="15">
                  <c:v>0.5262</c:v>
                </c:pt>
                <c:pt idx="16">
                  <c:v>0.52429999999999999</c:v>
                </c:pt>
                <c:pt idx="17">
                  <c:v>0.51639999999999997</c:v>
                </c:pt>
                <c:pt idx="18">
                  <c:v>0.51659999999999995</c:v>
                </c:pt>
                <c:pt idx="19">
                  <c:v>0.51060000000000005</c:v>
                </c:pt>
                <c:pt idx="20">
                  <c:v>0.50549999999999995</c:v>
                </c:pt>
                <c:pt idx="21">
                  <c:v>0.49990000000000001</c:v>
                </c:pt>
                <c:pt idx="22">
                  <c:v>0.4929</c:v>
                </c:pt>
                <c:pt idx="23">
                  <c:v>0.49180000000000001</c:v>
                </c:pt>
                <c:pt idx="24">
                  <c:v>0.49309999999999998</c:v>
                </c:pt>
                <c:pt idx="25">
                  <c:v>0.49059999999999998</c:v>
                </c:pt>
                <c:pt idx="26">
                  <c:v>0.48149999999999998</c:v>
                </c:pt>
                <c:pt idx="27">
                  <c:v>0.48820000000000002</c:v>
                </c:pt>
                <c:pt idx="28">
                  <c:v>0.48120000000000002</c:v>
                </c:pt>
                <c:pt idx="29">
                  <c:v>0.48060000000000003</c:v>
                </c:pt>
                <c:pt idx="30">
                  <c:v>0.47770000000000001</c:v>
                </c:pt>
                <c:pt idx="31">
                  <c:v>0.47499999999999998</c:v>
                </c:pt>
                <c:pt idx="32">
                  <c:v>0.47639999999999999</c:v>
                </c:pt>
                <c:pt idx="33">
                  <c:v>0.4728</c:v>
                </c:pt>
                <c:pt idx="34">
                  <c:v>0.46700000000000003</c:v>
                </c:pt>
                <c:pt idx="35">
                  <c:v>0.46729999999999999</c:v>
                </c:pt>
                <c:pt idx="36">
                  <c:v>0.46050000000000002</c:v>
                </c:pt>
                <c:pt idx="37">
                  <c:v>0.46100000000000002</c:v>
                </c:pt>
                <c:pt idx="38">
                  <c:v>0.46450000000000002</c:v>
                </c:pt>
                <c:pt idx="39">
                  <c:v>0.4541</c:v>
                </c:pt>
                <c:pt idx="40">
                  <c:v>0.45169999999999999</c:v>
                </c:pt>
                <c:pt idx="41">
                  <c:v>0.4521</c:v>
                </c:pt>
                <c:pt idx="42">
                  <c:v>0.45540000000000003</c:v>
                </c:pt>
                <c:pt idx="43">
                  <c:v>0.4486</c:v>
                </c:pt>
                <c:pt idx="44">
                  <c:v>0.45300000000000001</c:v>
                </c:pt>
                <c:pt idx="45">
                  <c:v>0.4531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7BF-4457-9688-5FB114861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8/256/8/2048/0.15/4 Step 4</a:t>
            </a:r>
            <a:r>
              <a:rPr lang="en-US" baseline="0"/>
              <a:t> val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Graph4_data_8!$C$10:$C$120</c:f>
              <c:numCache>
                <c:formatCode>#,##0</c:formatCode>
                <c:ptCount val="111"/>
                <c:pt idx="0">
                  <c:v>5</c:v>
                </c:pt>
                <c:pt idx="1">
                  <c:v>408</c:v>
                </c:pt>
                <c:pt idx="2">
                  <c:v>814</c:v>
                </c:pt>
                <c:pt idx="3">
                  <c:v>1215</c:v>
                </c:pt>
                <c:pt idx="4">
                  <c:v>1618</c:v>
                </c:pt>
                <c:pt idx="5">
                  <c:v>2033</c:v>
                </c:pt>
                <c:pt idx="6">
                  <c:v>2436</c:v>
                </c:pt>
                <c:pt idx="7">
                  <c:v>2845</c:v>
                </c:pt>
                <c:pt idx="8">
                  <c:v>3261</c:v>
                </c:pt>
                <c:pt idx="9">
                  <c:v>3676</c:v>
                </c:pt>
                <c:pt idx="10">
                  <c:v>4072</c:v>
                </c:pt>
                <c:pt idx="11">
                  <c:v>4483</c:v>
                </c:pt>
                <c:pt idx="12">
                  <c:v>4876</c:v>
                </c:pt>
                <c:pt idx="13">
                  <c:v>5271</c:v>
                </c:pt>
                <c:pt idx="14">
                  <c:v>5663</c:v>
                </c:pt>
                <c:pt idx="15">
                  <c:v>6052</c:v>
                </c:pt>
                <c:pt idx="16">
                  <c:v>6441</c:v>
                </c:pt>
                <c:pt idx="17">
                  <c:v>6830</c:v>
                </c:pt>
                <c:pt idx="18">
                  <c:v>7219</c:v>
                </c:pt>
                <c:pt idx="19">
                  <c:v>7608</c:v>
                </c:pt>
                <c:pt idx="20">
                  <c:v>7997</c:v>
                </c:pt>
                <c:pt idx="21">
                  <c:v>8386</c:v>
                </c:pt>
                <c:pt idx="22">
                  <c:v>8775</c:v>
                </c:pt>
                <c:pt idx="23">
                  <c:v>9164</c:v>
                </c:pt>
                <c:pt idx="24">
                  <c:v>9553</c:v>
                </c:pt>
                <c:pt idx="25">
                  <c:v>9942</c:v>
                </c:pt>
                <c:pt idx="26">
                  <c:v>10331</c:v>
                </c:pt>
                <c:pt idx="27">
                  <c:v>10720</c:v>
                </c:pt>
                <c:pt idx="28">
                  <c:v>11109</c:v>
                </c:pt>
                <c:pt idx="29">
                  <c:v>11498</c:v>
                </c:pt>
                <c:pt idx="30">
                  <c:v>11886</c:v>
                </c:pt>
                <c:pt idx="31">
                  <c:v>12279</c:v>
                </c:pt>
                <c:pt idx="32">
                  <c:v>12669</c:v>
                </c:pt>
                <c:pt idx="33">
                  <c:v>13058</c:v>
                </c:pt>
                <c:pt idx="34">
                  <c:v>13447</c:v>
                </c:pt>
                <c:pt idx="35">
                  <c:v>13836</c:v>
                </c:pt>
                <c:pt idx="36">
                  <c:v>14226</c:v>
                </c:pt>
                <c:pt idx="37">
                  <c:v>14625</c:v>
                </c:pt>
                <c:pt idx="38">
                  <c:v>15034</c:v>
                </c:pt>
                <c:pt idx="39">
                  <c:v>15450</c:v>
                </c:pt>
                <c:pt idx="40">
                  <c:v>15861</c:v>
                </c:pt>
                <c:pt idx="41">
                  <c:v>16265</c:v>
                </c:pt>
                <c:pt idx="42">
                  <c:v>16670</c:v>
                </c:pt>
                <c:pt idx="43">
                  <c:v>17078</c:v>
                </c:pt>
                <c:pt idx="44">
                  <c:v>17484</c:v>
                </c:pt>
                <c:pt idx="45">
                  <c:v>17881</c:v>
                </c:pt>
                <c:pt idx="46">
                  <c:v>18279</c:v>
                </c:pt>
                <c:pt idx="47">
                  <c:v>18692</c:v>
                </c:pt>
                <c:pt idx="48">
                  <c:v>19121</c:v>
                </c:pt>
                <c:pt idx="49">
                  <c:v>19532</c:v>
                </c:pt>
                <c:pt idx="50">
                  <c:v>19924</c:v>
                </c:pt>
                <c:pt idx="51">
                  <c:v>20313</c:v>
                </c:pt>
                <c:pt idx="52">
                  <c:v>20703</c:v>
                </c:pt>
                <c:pt idx="53">
                  <c:v>21092</c:v>
                </c:pt>
                <c:pt idx="54">
                  <c:v>21481</c:v>
                </c:pt>
                <c:pt idx="55">
                  <c:v>21870</c:v>
                </c:pt>
                <c:pt idx="56">
                  <c:v>22260</c:v>
                </c:pt>
                <c:pt idx="57">
                  <c:v>22649</c:v>
                </c:pt>
                <c:pt idx="58">
                  <c:v>23038</c:v>
                </c:pt>
                <c:pt idx="59">
                  <c:v>23427</c:v>
                </c:pt>
                <c:pt idx="60">
                  <c:v>23816</c:v>
                </c:pt>
                <c:pt idx="61">
                  <c:v>24205</c:v>
                </c:pt>
                <c:pt idx="62">
                  <c:v>24632</c:v>
                </c:pt>
                <c:pt idx="63">
                  <c:v>25025</c:v>
                </c:pt>
                <c:pt idx="64">
                  <c:v>25420</c:v>
                </c:pt>
                <c:pt idx="65">
                  <c:v>25825</c:v>
                </c:pt>
                <c:pt idx="66">
                  <c:v>26218</c:v>
                </c:pt>
                <c:pt idx="67">
                  <c:v>26607</c:v>
                </c:pt>
                <c:pt idx="68">
                  <c:v>26996</c:v>
                </c:pt>
                <c:pt idx="69">
                  <c:v>27386</c:v>
                </c:pt>
                <c:pt idx="70">
                  <c:v>27775</c:v>
                </c:pt>
                <c:pt idx="71">
                  <c:v>28164</c:v>
                </c:pt>
                <c:pt idx="72">
                  <c:v>28553</c:v>
                </c:pt>
                <c:pt idx="73">
                  <c:v>28942</c:v>
                </c:pt>
                <c:pt idx="74">
                  <c:v>29350</c:v>
                </c:pt>
                <c:pt idx="75">
                  <c:v>29749</c:v>
                </c:pt>
                <c:pt idx="76">
                  <c:v>30157</c:v>
                </c:pt>
                <c:pt idx="77">
                  <c:v>30595</c:v>
                </c:pt>
                <c:pt idx="78">
                  <c:v>31012</c:v>
                </c:pt>
                <c:pt idx="79">
                  <c:v>31421</c:v>
                </c:pt>
                <c:pt idx="80">
                  <c:v>31822</c:v>
                </c:pt>
                <c:pt idx="81">
                  <c:v>32222</c:v>
                </c:pt>
                <c:pt idx="82">
                  <c:v>32635</c:v>
                </c:pt>
                <c:pt idx="83">
                  <c:v>33049</c:v>
                </c:pt>
                <c:pt idx="84">
                  <c:v>33457</c:v>
                </c:pt>
                <c:pt idx="85">
                  <c:v>33861</c:v>
                </c:pt>
                <c:pt idx="86">
                  <c:v>34263</c:v>
                </c:pt>
                <c:pt idx="87">
                  <c:v>34690</c:v>
                </c:pt>
                <c:pt idx="88">
                  <c:v>35094</c:v>
                </c:pt>
                <c:pt idx="89">
                  <c:v>35488</c:v>
                </c:pt>
                <c:pt idx="90">
                  <c:v>35936</c:v>
                </c:pt>
                <c:pt idx="91">
                  <c:v>36364</c:v>
                </c:pt>
                <c:pt idx="92">
                  <c:v>36774</c:v>
                </c:pt>
                <c:pt idx="93">
                  <c:v>37177</c:v>
                </c:pt>
                <c:pt idx="94">
                  <c:v>37604</c:v>
                </c:pt>
                <c:pt idx="95">
                  <c:v>38010</c:v>
                </c:pt>
                <c:pt idx="96">
                  <c:v>38403</c:v>
                </c:pt>
                <c:pt idx="97">
                  <c:v>38793</c:v>
                </c:pt>
                <c:pt idx="98">
                  <c:v>39193</c:v>
                </c:pt>
                <c:pt idx="99">
                  <c:v>39598</c:v>
                </c:pt>
                <c:pt idx="100">
                  <c:v>40003</c:v>
                </c:pt>
                <c:pt idx="101">
                  <c:v>40405</c:v>
                </c:pt>
                <c:pt idx="102">
                  <c:v>40809</c:v>
                </c:pt>
                <c:pt idx="103">
                  <c:v>41216</c:v>
                </c:pt>
                <c:pt idx="104">
                  <c:v>41621</c:v>
                </c:pt>
                <c:pt idx="105">
                  <c:v>42027</c:v>
                </c:pt>
                <c:pt idx="106">
                  <c:v>42432</c:v>
                </c:pt>
                <c:pt idx="107">
                  <c:v>42838</c:v>
                </c:pt>
                <c:pt idx="108">
                  <c:v>43246</c:v>
                </c:pt>
                <c:pt idx="109">
                  <c:v>43653</c:v>
                </c:pt>
                <c:pt idx="110">
                  <c:v>44059</c:v>
                </c:pt>
              </c:numCache>
            </c:numRef>
          </c:xVal>
          <c:yVal>
            <c:numRef>
              <c:f>Graph4_data_8!$E$10:$E$120</c:f>
              <c:numCache>
                <c:formatCode>#\,##0.0000</c:formatCode>
                <c:ptCount val="111"/>
                <c:pt idx="0">
                  <c:v>4.6561000000000003</c:v>
                </c:pt>
                <c:pt idx="1">
                  <c:v>2.6844999999999999</c:v>
                </c:pt>
                <c:pt idx="2">
                  <c:v>1.7408999999999999</c:v>
                </c:pt>
                <c:pt idx="3">
                  <c:v>1.3788</c:v>
                </c:pt>
                <c:pt idx="4">
                  <c:v>1.2750999999999999</c:v>
                </c:pt>
                <c:pt idx="5">
                  <c:v>1.1967000000000001</c:v>
                </c:pt>
                <c:pt idx="6">
                  <c:v>1.1825000000000001</c:v>
                </c:pt>
                <c:pt idx="7">
                  <c:v>1.1592</c:v>
                </c:pt>
                <c:pt idx="8">
                  <c:v>1.1466000000000001</c:v>
                </c:pt>
                <c:pt idx="9">
                  <c:v>1.1448</c:v>
                </c:pt>
                <c:pt idx="10">
                  <c:v>1.1359999999999999</c:v>
                </c:pt>
                <c:pt idx="11">
                  <c:v>1.133</c:v>
                </c:pt>
                <c:pt idx="12">
                  <c:v>1.1206</c:v>
                </c:pt>
                <c:pt idx="13">
                  <c:v>1.1168</c:v>
                </c:pt>
                <c:pt idx="14">
                  <c:v>1.1120000000000001</c:v>
                </c:pt>
                <c:pt idx="15">
                  <c:v>1.1207</c:v>
                </c:pt>
                <c:pt idx="16">
                  <c:v>1.0867</c:v>
                </c:pt>
                <c:pt idx="17">
                  <c:v>1.1002000000000001</c:v>
                </c:pt>
                <c:pt idx="18">
                  <c:v>1.0941000000000001</c:v>
                </c:pt>
                <c:pt idx="19">
                  <c:v>1.0975999999999999</c:v>
                </c:pt>
                <c:pt idx="20">
                  <c:v>1.0815999999999999</c:v>
                </c:pt>
                <c:pt idx="21">
                  <c:v>1.0797000000000001</c:v>
                </c:pt>
                <c:pt idx="22">
                  <c:v>1.0988</c:v>
                </c:pt>
                <c:pt idx="23">
                  <c:v>1.0981000000000001</c:v>
                </c:pt>
                <c:pt idx="24">
                  <c:v>1.0946</c:v>
                </c:pt>
                <c:pt idx="25">
                  <c:v>1.0862000000000001</c:v>
                </c:pt>
                <c:pt idx="26">
                  <c:v>1.1021000000000001</c:v>
                </c:pt>
                <c:pt idx="27">
                  <c:v>1.0851</c:v>
                </c:pt>
                <c:pt idx="28">
                  <c:v>1.0730999999999999</c:v>
                </c:pt>
                <c:pt idx="29">
                  <c:v>1.0915999999999999</c:v>
                </c:pt>
                <c:pt idx="30">
                  <c:v>1.089</c:v>
                </c:pt>
                <c:pt idx="31">
                  <c:v>1.1023000000000001</c:v>
                </c:pt>
                <c:pt idx="32">
                  <c:v>1.0961000000000001</c:v>
                </c:pt>
                <c:pt idx="33">
                  <c:v>1.1083000000000001</c:v>
                </c:pt>
                <c:pt idx="34">
                  <c:v>1.0986</c:v>
                </c:pt>
                <c:pt idx="35">
                  <c:v>1.1014999999999999</c:v>
                </c:pt>
                <c:pt idx="36">
                  <c:v>1.0801000000000001</c:v>
                </c:pt>
                <c:pt idx="37">
                  <c:v>1.0885</c:v>
                </c:pt>
                <c:pt idx="38">
                  <c:v>1.0889</c:v>
                </c:pt>
                <c:pt idx="39">
                  <c:v>1.0972</c:v>
                </c:pt>
                <c:pt idx="40">
                  <c:v>1.1042000000000001</c:v>
                </c:pt>
                <c:pt idx="41">
                  <c:v>1.1012</c:v>
                </c:pt>
                <c:pt idx="42">
                  <c:v>1.0942000000000001</c:v>
                </c:pt>
                <c:pt idx="43">
                  <c:v>1.1026</c:v>
                </c:pt>
                <c:pt idx="44">
                  <c:v>1.1153</c:v>
                </c:pt>
                <c:pt idx="45">
                  <c:v>1.0904</c:v>
                </c:pt>
                <c:pt idx="46">
                  <c:v>1.0885</c:v>
                </c:pt>
                <c:pt idx="47">
                  <c:v>1.1071</c:v>
                </c:pt>
                <c:pt idx="48">
                  <c:v>1.0980000000000001</c:v>
                </c:pt>
                <c:pt idx="49">
                  <c:v>1.1112</c:v>
                </c:pt>
                <c:pt idx="50">
                  <c:v>1.0931</c:v>
                </c:pt>
                <c:pt idx="51">
                  <c:v>1.1073</c:v>
                </c:pt>
                <c:pt idx="52">
                  <c:v>1.0905</c:v>
                </c:pt>
                <c:pt idx="53">
                  <c:v>1.0895999999999999</c:v>
                </c:pt>
                <c:pt idx="54">
                  <c:v>1.1165</c:v>
                </c:pt>
                <c:pt idx="55">
                  <c:v>1.1081000000000001</c:v>
                </c:pt>
                <c:pt idx="56">
                  <c:v>1.1175999999999999</c:v>
                </c:pt>
                <c:pt idx="57">
                  <c:v>1.1191</c:v>
                </c:pt>
                <c:pt idx="58">
                  <c:v>1.1147</c:v>
                </c:pt>
                <c:pt idx="59">
                  <c:v>1.1008</c:v>
                </c:pt>
                <c:pt idx="60">
                  <c:v>1.1224000000000001</c:v>
                </c:pt>
                <c:pt idx="61">
                  <c:v>1.1316999999999999</c:v>
                </c:pt>
                <c:pt idx="62">
                  <c:v>1.1429</c:v>
                </c:pt>
                <c:pt idx="63">
                  <c:v>1.1480999999999999</c:v>
                </c:pt>
                <c:pt idx="64">
                  <c:v>1.123</c:v>
                </c:pt>
                <c:pt idx="65">
                  <c:v>1.1152</c:v>
                </c:pt>
                <c:pt idx="66">
                  <c:v>1.1394</c:v>
                </c:pt>
                <c:pt idx="67">
                  <c:v>1.1135999999999999</c:v>
                </c:pt>
                <c:pt idx="68">
                  <c:v>1.1188</c:v>
                </c:pt>
                <c:pt idx="69">
                  <c:v>1.1093</c:v>
                </c:pt>
                <c:pt idx="70">
                  <c:v>1.1453</c:v>
                </c:pt>
                <c:pt idx="71">
                  <c:v>1.1173</c:v>
                </c:pt>
                <c:pt idx="72">
                  <c:v>1.1328</c:v>
                </c:pt>
                <c:pt idx="73">
                  <c:v>1.1435</c:v>
                </c:pt>
                <c:pt idx="74">
                  <c:v>1.1306</c:v>
                </c:pt>
                <c:pt idx="75">
                  <c:v>1.149</c:v>
                </c:pt>
                <c:pt idx="76">
                  <c:v>1.1357999999999999</c:v>
                </c:pt>
                <c:pt idx="77">
                  <c:v>1.1341000000000001</c:v>
                </c:pt>
                <c:pt idx="78">
                  <c:v>1.1252</c:v>
                </c:pt>
                <c:pt idx="79">
                  <c:v>1.1281000000000001</c:v>
                </c:pt>
                <c:pt idx="80">
                  <c:v>1.1281000000000001</c:v>
                </c:pt>
                <c:pt idx="81">
                  <c:v>1.1312</c:v>
                </c:pt>
                <c:pt idx="82">
                  <c:v>1.1457999999999999</c:v>
                </c:pt>
                <c:pt idx="83">
                  <c:v>1.127</c:v>
                </c:pt>
                <c:pt idx="84">
                  <c:v>1.1372</c:v>
                </c:pt>
                <c:pt idx="85">
                  <c:v>1.1349</c:v>
                </c:pt>
                <c:pt idx="86">
                  <c:v>1.1317999999999999</c:v>
                </c:pt>
                <c:pt idx="87">
                  <c:v>1.1402000000000001</c:v>
                </c:pt>
                <c:pt idx="88">
                  <c:v>1.141</c:v>
                </c:pt>
                <c:pt idx="89">
                  <c:v>1.1429</c:v>
                </c:pt>
                <c:pt idx="90">
                  <c:v>1.1398999999999999</c:v>
                </c:pt>
                <c:pt idx="91">
                  <c:v>1.1528</c:v>
                </c:pt>
                <c:pt idx="92">
                  <c:v>1.1357999999999999</c:v>
                </c:pt>
                <c:pt idx="93">
                  <c:v>1.1626000000000001</c:v>
                </c:pt>
                <c:pt idx="94">
                  <c:v>1.1234</c:v>
                </c:pt>
                <c:pt idx="95">
                  <c:v>1.1368</c:v>
                </c:pt>
                <c:pt idx="96">
                  <c:v>1.139</c:v>
                </c:pt>
                <c:pt idx="97">
                  <c:v>1.1604000000000001</c:v>
                </c:pt>
                <c:pt idx="98">
                  <c:v>1.1503000000000001</c:v>
                </c:pt>
                <c:pt idx="99">
                  <c:v>1.1399999999999999</c:v>
                </c:pt>
                <c:pt idx="100">
                  <c:v>1.1378999999999999</c:v>
                </c:pt>
                <c:pt idx="101">
                  <c:v>1.1429</c:v>
                </c:pt>
                <c:pt idx="102">
                  <c:v>1.1555</c:v>
                </c:pt>
                <c:pt idx="103">
                  <c:v>1.1589</c:v>
                </c:pt>
                <c:pt idx="104">
                  <c:v>1.1589</c:v>
                </c:pt>
                <c:pt idx="105">
                  <c:v>1.1391</c:v>
                </c:pt>
                <c:pt idx="106">
                  <c:v>1.157</c:v>
                </c:pt>
                <c:pt idx="107">
                  <c:v>1.139</c:v>
                </c:pt>
                <c:pt idx="108">
                  <c:v>1.131</c:v>
                </c:pt>
                <c:pt idx="109">
                  <c:v>1.149</c:v>
                </c:pt>
                <c:pt idx="110">
                  <c:v>1.1291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5-4D10-85EC-18D793E1381E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Graph4_data_8!$F$10:$F$90</c:f>
              <c:numCache>
                <c:formatCode>#,##0</c:formatCode>
                <c:ptCount val="81"/>
                <c:pt idx="0">
                  <c:v>10522</c:v>
                </c:pt>
                <c:pt idx="1">
                  <c:v>10931</c:v>
                </c:pt>
                <c:pt idx="2">
                  <c:v>11341</c:v>
                </c:pt>
                <c:pt idx="3">
                  <c:v>11756</c:v>
                </c:pt>
                <c:pt idx="4">
                  <c:v>12158</c:v>
                </c:pt>
                <c:pt idx="5">
                  <c:v>12563</c:v>
                </c:pt>
                <c:pt idx="6">
                  <c:v>12963</c:v>
                </c:pt>
                <c:pt idx="7">
                  <c:v>13359</c:v>
                </c:pt>
                <c:pt idx="8">
                  <c:v>13751</c:v>
                </c:pt>
                <c:pt idx="9">
                  <c:v>14141</c:v>
                </c:pt>
                <c:pt idx="10">
                  <c:v>14529</c:v>
                </c:pt>
                <c:pt idx="11">
                  <c:v>14917</c:v>
                </c:pt>
                <c:pt idx="12">
                  <c:v>15306</c:v>
                </c:pt>
                <c:pt idx="13">
                  <c:v>15694</c:v>
                </c:pt>
                <c:pt idx="14">
                  <c:v>16082</c:v>
                </c:pt>
                <c:pt idx="15">
                  <c:v>16472</c:v>
                </c:pt>
                <c:pt idx="16">
                  <c:v>16869</c:v>
                </c:pt>
                <c:pt idx="17">
                  <c:v>17264</c:v>
                </c:pt>
                <c:pt idx="18">
                  <c:v>17667</c:v>
                </c:pt>
                <c:pt idx="19">
                  <c:v>18067</c:v>
                </c:pt>
                <c:pt idx="20">
                  <c:v>18464</c:v>
                </c:pt>
                <c:pt idx="21">
                  <c:v>18869</c:v>
                </c:pt>
                <c:pt idx="22">
                  <c:v>19266</c:v>
                </c:pt>
                <c:pt idx="23">
                  <c:v>19662</c:v>
                </c:pt>
                <c:pt idx="24">
                  <c:v>20069</c:v>
                </c:pt>
                <c:pt idx="25">
                  <c:v>20488</c:v>
                </c:pt>
                <c:pt idx="26">
                  <c:v>20886</c:v>
                </c:pt>
                <c:pt idx="27">
                  <c:v>21287</c:v>
                </c:pt>
                <c:pt idx="28">
                  <c:v>21681</c:v>
                </c:pt>
                <c:pt idx="29">
                  <c:v>22086</c:v>
                </c:pt>
                <c:pt idx="30">
                  <c:v>22486</c:v>
                </c:pt>
                <c:pt idx="31">
                  <c:v>22891</c:v>
                </c:pt>
                <c:pt idx="32">
                  <c:v>23313</c:v>
                </c:pt>
                <c:pt idx="33">
                  <c:v>23721</c:v>
                </c:pt>
                <c:pt idx="34">
                  <c:v>24115</c:v>
                </c:pt>
                <c:pt idx="35">
                  <c:v>24504</c:v>
                </c:pt>
                <c:pt idx="36">
                  <c:v>24892</c:v>
                </c:pt>
                <c:pt idx="37">
                  <c:v>25280</c:v>
                </c:pt>
                <c:pt idx="38">
                  <c:v>25668</c:v>
                </c:pt>
                <c:pt idx="39">
                  <c:v>26056</c:v>
                </c:pt>
                <c:pt idx="40">
                  <c:v>26445</c:v>
                </c:pt>
                <c:pt idx="41">
                  <c:v>26840</c:v>
                </c:pt>
                <c:pt idx="42">
                  <c:v>27228</c:v>
                </c:pt>
                <c:pt idx="43">
                  <c:v>27616</c:v>
                </c:pt>
                <c:pt idx="44">
                  <c:v>28005</c:v>
                </c:pt>
                <c:pt idx="45">
                  <c:v>28393</c:v>
                </c:pt>
                <c:pt idx="46">
                  <c:v>28781</c:v>
                </c:pt>
                <c:pt idx="47">
                  <c:v>29169</c:v>
                </c:pt>
                <c:pt idx="48">
                  <c:v>29557</c:v>
                </c:pt>
                <c:pt idx="49">
                  <c:v>29945</c:v>
                </c:pt>
                <c:pt idx="50">
                  <c:v>30353</c:v>
                </c:pt>
                <c:pt idx="51">
                  <c:v>30757</c:v>
                </c:pt>
                <c:pt idx="52">
                  <c:v>31160</c:v>
                </c:pt>
                <c:pt idx="53">
                  <c:v>31555</c:v>
                </c:pt>
                <c:pt idx="54">
                  <c:v>31955</c:v>
                </c:pt>
                <c:pt idx="55">
                  <c:v>32348</c:v>
                </c:pt>
                <c:pt idx="56">
                  <c:v>32740</c:v>
                </c:pt>
                <c:pt idx="57">
                  <c:v>33131</c:v>
                </c:pt>
                <c:pt idx="58">
                  <c:v>33519</c:v>
                </c:pt>
                <c:pt idx="59">
                  <c:v>33907</c:v>
                </c:pt>
                <c:pt idx="60">
                  <c:v>34295</c:v>
                </c:pt>
                <c:pt idx="61">
                  <c:v>34683</c:v>
                </c:pt>
                <c:pt idx="62">
                  <c:v>35072</c:v>
                </c:pt>
                <c:pt idx="63">
                  <c:v>35460</c:v>
                </c:pt>
                <c:pt idx="64">
                  <c:v>35848</c:v>
                </c:pt>
                <c:pt idx="65">
                  <c:v>36248</c:v>
                </c:pt>
                <c:pt idx="66">
                  <c:v>36649</c:v>
                </c:pt>
                <c:pt idx="67">
                  <c:v>37052</c:v>
                </c:pt>
                <c:pt idx="68">
                  <c:v>37455</c:v>
                </c:pt>
                <c:pt idx="69">
                  <c:v>37850</c:v>
                </c:pt>
                <c:pt idx="70">
                  <c:v>38244</c:v>
                </c:pt>
                <c:pt idx="71">
                  <c:v>38648</c:v>
                </c:pt>
                <c:pt idx="72">
                  <c:v>39044</c:v>
                </c:pt>
                <c:pt idx="73">
                  <c:v>39446</c:v>
                </c:pt>
                <c:pt idx="74">
                  <c:v>39850</c:v>
                </c:pt>
                <c:pt idx="75">
                  <c:v>40254</c:v>
                </c:pt>
                <c:pt idx="76">
                  <c:v>40652</c:v>
                </c:pt>
                <c:pt idx="77">
                  <c:v>41043</c:v>
                </c:pt>
                <c:pt idx="78">
                  <c:v>41449</c:v>
                </c:pt>
                <c:pt idx="79">
                  <c:v>41858</c:v>
                </c:pt>
                <c:pt idx="80">
                  <c:v>42259</c:v>
                </c:pt>
              </c:numCache>
            </c:numRef>
          </c:xVal>
          <c:yVal>
            <c:numRef>
              <c:f>Graph4_data_8!$H$10:$H$90</c:f>
              <c:numCache>
                <c:formatCode>#\,##0.0000</c:formatCode>
                <c:ptCount val="81"/>
                <c:pt idx="0">
                  <c:v>3.9275000000000002</c:v>
                </c:pt>
                <c:pt idx="1">
                  <c:v>1.1537999999999999</c:v>
                </c:pt>
                <c:pt idx="2">
                  <c:v>1.1273</c:v>
                </c:pt>
                <c:pt idx="3">
                  <c:v>1.1283000000000001</c:v>
                </c:pt>
                <c:pt idx="4">
                  <c:v>1.1084000000000001</c:v>
                </c:pt>
                <c:pt idx="5">
                  <c:v>1.1138999999999999</c:v>
                </c:pt>
                <c:pt idx="6">
                  <c:v>1.1099000000000001</c:v>
                </c:pt>
                <c:pt idx="7">
                  <c:v>1.0907</c:v>
                </c:pt>
                <c:pt idx="8">
                  <c:v>1.0903</c:v>
                </c:pt>
                <c:pt idx="9">
                  <c:v>1.0795999999999999</c:v>
                </c:pt>
                <c:pt idx="10">
                  <c:v>1.0788</c:v>
                </c:pt>
                <c:pt idx="11">
                  <c:v>1.0821000000000001</c:v>
                </c:pt>
                <c:pt idx="12">
                  <c:v>1.0769</c:v>
                </c:pt>
                <c:pt idx="13">
                  <c:v>1.0803</c:v>
                </c:pt>
                <c:pt idx="14">
                  <c:v>1.0783</c:v>
                </c:pt>
                <c:pt idx="15">
                  <c:v>1.0658000000000001</c:v>
                </c:pt>
                <c:pt idx="16">
                  <c:v>1.0781000000000001</c:v>
                </c:pt>
                <c:pt idx="17">
                  <c:v>1.0834999999999999</c:v>
                </c:pt>
                <c:pt idx="18">
                  <c:v>1.07</c:v>
                </c:pt>
                <c:pt idx="19">
                  <c:v>1.0810999999999999</c:v>
                </c:pt>
                <c:pt idx="20">
                  <c:v>1.0785</c:v>
                </c:pt>
                <c:pt idx="21">
                  <c:v>1.0820000000000001</c:v>
                </c:pt>
                <c:pt idx="22">
                  <c:v>1.0869</c:v>
                </c:pt>
                <c:pt idx="23">
                  <c:v>1.0909</c:v>
                </c:pt>
                <c:pt idx="24">
                  <c:v>1.0778000000000001</c:v>
                </c:pt>
                <c:pt idx="25">
                  <c:v>1.1047</c:v>
                </c:pt>
                <c:pt idx="26">
                  <c:v>1.0918000000000001</c:v>
                </c:pt>
                <c:pt idx="27">
                  <c:v>1.0829</c:v>
                </c:pt>
                <c:pt idx="28">
                  <c:v>1.0992999999999999</c:v>
                </c:pt>
                <c:pt idx="29">
                  <c:v>1.0971</c:v>
                </c:pt>
                <c:pt idx="30">
                  <c:v>1.0932999999999999</c:v>
                </c:pt>
                <c:pt idx="31">
                  <c:v>1.0941000000000001</c:v>
                </c:pt>
                <c:pt idx="32">
                  <c:v>1.105</c:v>
                </c:pt>
                <c:pt idx="33">
                  <c:v>1.1043000000000001</c:v>
                </c:pt>
                <c:pt idx="34">
                  <c:v>1.0992999999999999</c:v>
                </c:pt>
                <c:pt idx="35">
                  <c:v>1.0982000000000001</c:v>
                </c:pt>
                <c:pt idx="36">
                  <c:v>1.0824</c:v>
                </c:pt>
                <c:pt idx="37">
                  <c:v>1.0963000000000001</c:v>
                </c:pt>
                <c:pt idx="38">
                  <c:v>1.0984</c:v>
                </c:pt>
                <c:pt idx="39">
                  <c:v>1.0972999999999999</c:v>
                </c:pt>
                <c:pt idx="40">
                  <c:v>1.1077999999999999</c:v>
                </c:pt>
                <c:pt idx="41">
                  <c:v>1.0972</c:v>
                </c:pt>
                <c:pt idx="42">
                  <c:v>1.0926</c:v>
                </c:pt>
                <c:pt idx="43">
                  <c:v>1.1154999999999999</c:v>
                </c:pt>
                <c:pt idx="44">
                  <c:v>1.103</c:v>
                </c:pt>
                <c:pt idx="45">
                  <c:v>1.093</c:v>
                </c:pt>
                <c:pt idx="46">
                  <c:v>1.0993999999999999</c:v>
                </c:pt>
                <c:pt idx="47">
                  <c:v>1.0876999999999999</c:v>
                </c:pt>
                <c:pt idx="48">
                  <c:v>1.0919000000000001</c:v>
                </c:pt>
                <c:pt idx="49">
                  <c:v>1.1107</c:v>
                </c:pt>
                <c:pt idx="50">
                  <c:v>1.0874999999999999</c:v>
                </c:pt>
                <c:pt idx="51">
                  <c:v>1.1087</c:v>
                </c:pt>
                <c:pt idx="52">
                  <c:v>1.0931999999999999</c:v>
                </c:pt>
                <c:pt idx="53">
                  <c:v>1.113</c:v>
                </c:pt>
                <c:pt idx="54">
                  <c:v>1.1125</c:v>
                </c:pt>
                <c:pt idx="55">
                  <c:v>1.1125</c:v>
                </c:pt>
                <c:pt idx="56">
                  <c:v>1.1206</c:v>
                </c:pt>
                <c:pt idx="57">
                  <c:v>1.1013999999999999</c:v>
                </c:pt>
                <c:pt idx="58">
                  <c:v>1.1062000000000001</c:v>
                </c:pt>
                <c:pt idx="59">
                  <c:v>1.1119000000000001</c:v>
                </c:pt>
                <c:pt idx="60">
                  <c:v>1.1180000000000001</c:v>
                </c:pt>
                <c:pt idx="61">
                  <c:v>1.1263000000000001</c:v>
                </c:pt>
                <c:pt idx="62">
                  <c:v>1.1069</c:v>
                </c:pt>
                <c:pt idx="63">
                  <c:v>1.1146</c:v>
                </c:pt>
                <c:pt idx="64">
                  <c:v>1.1036999999999999</c:v>
                </c:pt>
                <c:pt idx="65">
                  <c:v>1.0989</c:v>
                </c:pt>
                <c:pt idx="66">
                  <c:v>1.1266</c:v>
                </c:pt>
                <c:pt idx="67">
                  <c:v>1.1167</c:v>
                </c:pt>
                <c:pt idx="68">
                  <c:v>1.1092</c:v>
                </c:pt>
                <c:pt idx="69">
                  <c:v>1.127</c:v>
                </c:pt>
                <c:pt idx="70">
                  <c:v>1.1315999999999999</c:v>
                </c:pt>
                <c:pt idx="71">
                  <c:v>1.1195999999999999</c:v>
                </c:pt>
                <c:pt idx="72">
                  <c:v>1.1337999999999999</c:v>
                </c:pt>
                <c:pt idx="73">
                  <c:v>1.1167</c:v>
                </c:pt>
                <c:pt idx="74">
                  <c:v>1.1061000000000001</c:v>
                </c:pt>
                <c:pt idx="75">
                  <c:v>1.1240000000000001</c:v>
                </c:pt>
                <c:pt idx="76">
                  <c:v>1.1155999999999999</c:v>
                </c:pt>
                <c:pt idx="77">
                  <c:v>1.1222000000000001</c:v>
                </c:pt>
                <c:pt idx="78">
                  <c:v>1.1299999999999999</c:v>
                </c:pt>
                <c:pt idx="79">
                  <c:v>1.1220000000000001</c:v>
                </c:pt>
                <c:pt idx="80">
                  <c:v>1.1147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35-4D10-85EC-18D793E1381E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Graph4_data_8!$I$10:$I$54</c:f>
              <c:numCache>
                <c:formatCode>#,##0</c:formatCode>
                <c:ptCount val="45"/>
                <c:pt idx="0">
                  <c:v>10484</c:v>
                </c:pt>
                <c:pt idx="1">
                  <c:v>10874</c:v>
                </c:pt>
                <c:pt idx="2">
                  <c:v>11263</c:v>
                </c:pt>
                <c:pt idx="3">
                  <c:v>11652</c:v>
                </c:pt>
                <c:pt idx="4">
                  <c:v>12057</c:v>
                </c:pt>
                <c:pt idx="5">
                  <c:v>12462</c:v>
                </c:pt>
                <c:pt idx="6">
                  <c:v>12862</c:v>
                </c:pt>
                <c:pt idx="7">
                  <c:v>13271</c:v>
                </c:pt>
                <c:pt idx="8">
                  <c:v>13681</c:v>
                </c:pt>
                <c:pt idx="9">
                  <c:v>14091</c:v>
                </c:pt>
                <c:pt idx="10">
                  <c:v>14496</c:v>
                </c:pt>
                <c:pt idx="11">
                  <c:v>14900</c:v>
                </c:pt>
                <c:pt idx="12">
                  <c:v>15302</c:v>
                </c:pt>
                <c:pt idx="13">
                  <c:v>15705</c:v>
                </c:pt>
                <c:pt idx="14">
                  <c:v>16113</c:v>
                </c:pt>
                <c:pt idx="15">
                  <c:v>16518</c:v>
                </c:pt>
                <c:pt idx="16">
                  <c:v>16916</c:v>
                </c:pt>
                <c:pt idx="17">
                  <c:v>17316</c:v>
                </c:pt>
                <c:pt idx="18">
                  <c:v>17737</c:v>
                </c:pt>
                <c:pt idx="19">
                  <c:v>18161</c:v>
                </c:pt>
                <c:pt idx="20">
                  <c:v>18572</c:v>
                </c:pt>
                <c:pt idx="21">
                  <c:v>18981</c:v>
                </c:pt>
                <c:pt idx="22">
                  <c:v>19402</c:v>
                </c:pt>
                <c:pt idx="23">
                  <c:v>19809</c:v>
                </c:pt>
                <c:pt idx="24">
                  <c:v>20205</c:v>
                </c:pt>
                <c:pt idx="25">
                  <c:v>20596</c:v>
                </c:pt>
                <c:pt idx="26">
                  <c:v>20985</c:v>
                </c:pt>
                <c:pt idx="27">
                  <c:v>21375</c:v>
                </c:pt>
                <c:pt idx="28">
                  <c:v>21765</c:v>
                </c:pt>
                <c:pt idx="29">
                  <c:v>22174</c:v>
                </c:pt>
                <c:pt idx="30">
                  <c:v>22577</c:v>
                </c:pt>
                <c:pt idx="31">
                  <c:v>22981</c:v>
                </c:pt>
                <c:pt idx="32">
                  <c:v>23383</c:v>
                </c:pt>
                <c:pt idx="33">
                  <c:v>23786</c:v>
                </c:pt>
                <c:pt idx="34">
                  <c:v>24189</c:v>
                </c:pt>
                <c:pt idx="35">
                  <c:v>24590</c:v>
                </c:pt>
                <c:pt idx="36">
                  <c:v>24993</c:v>
                </c:pt>
                <c:pt idx="37">
                  <c:v>25396</c:v>
                </c:pt>
                <c:pt idx="38">
                  <c:v>25798</c:v>
                </c:pt>
                <c:pt idx="39">
                  <c:v>26191</c:v>
                </c:pt>
                <c:pt idx="40">
                  <c:v>26583</c:v>
                </c:pt>
                <c:pt idx="41">
                  <c:v>26977</c:v>
                </c:pt>
                <c:pt idx="42">
                  <c:v>27371</c:v>
                </c:pt>
                <c:pt idx="43">
                  <c:v>27772</c:v>
                </c:pt>
                <c:pt idx="44">
                  <c:v>28170</c:v>
                </c:pt>
              </c:numCache>
            </c:numRef>
          </c:xVal>
          <c:yVal>
            <c:numRef>
              <c:f>Graph4_data_8!$K$10:$K$54</c:f>
              <c:numCache>
                <c:formatCode>#\,##0.0000</c:formatCode>
                <c:ptCount val="45"/>
                <c:pt idx="0">
                  <c:v>3.4657</c:v>
                </c:pt>
                <c:pt idx="1">
                  <c:v>1.1599999999999999</c:v>
                </c:pt>
                <c:pt idx="2">
                  <c:v>1.1333</c:v>
                </c:pt>
                <c:pt idx="3">
                  <c:v>1.1333</c:v>
                </c:pt>
                <c:pt idx="4">
                  <c:v>1.1124000000000001</c:v>
                </c:pt>
                <c:pt idx="5">
                  <c:v>1.1189</c:v>
                </c:pt>
                <c:pt idx="6">
                  <c:v>1.1060000000000001</c:v>
                </c:pt>
                <c:pt idx="7">
                  <c:v>1.1068</c:v>
                </c:pt>
                <c:pt idx="8">
                  <c:v>1.0961000000000001</c:v>
                </c:pt>
                <c:pt idx="9">
                  <c:v>1.1067</c:v>
                </c:pt>
                <c:pt idx="10">
                  <c:v>1.1106</c:v>
                </c:pt>
                <c:pt idx="11">
                  <c:v>1.1141000000000001</c:v>
                </c:pt>
                <c:pt idx="12">
                  <c:v>1.1099000000000001</c:v>
                </c:pt>
                <c:pt idx="13">
                  <c:v>1.103</c:v>
                </c:pt>
                <c:pt idx="14">
                  <c:v>1.1143000000000001</c:v>
                </c:pt>
                <c:pt idx="15">
                  <c:v>1.0862000000000001</c:v>
                </c:pt>
                <c:pt idx="16">
                  <c:v>1.1161000000000001</c:v>
                </c:pt>
                <c:pt idx="17">
                  <c:v>1.1119000000000001</c:v>
                </c:pt>
                <c:pt idx="18">
                  <c:v>1.1134999999999999</c:v>
                </c:pt>
                <c:pt idx="19">
                  <c:v>1.1189</c:v>
                </c:pt>
                <c:pt idx="20">
                  <c:v>1.1158999999999999</c:v>
                </c:pt>
                <c:pt idx="21">
                  <c:v>1.1227</c:v>
                </c:pt>
                <c:pt idx="22">
                  <c:v>1.1377999999999999</c:v>
                </c:pt>
                <c:pt idx="23">
                  <c:v>1.1335</c:v>
                </c:pt>
                <c:pt idx="24">
                  <c:v>1.1294</c:v>
                </c:pt>
                <c:pt idx="25">
                  <c:v>1.1419999999999999</c:v>
                </c:pt>
                <c:pt idx="26">
                  <c:v>1.1347</c:v>
                </c:pt>
                <c:pt idx="27">
                  <c:v>1.1379999999999999</c:v>
                </c:pt>
                <c:pt idx="28">
                  <c:v>1.1593</c:v>
                </c:pt>
                <c:pt idx="29">
                  <c:v>1.1419999999999999</c:v>
                </c:pt>
                <c:pt idx="30">
                  <c:v>1.1579999999999999</c:v>
                </c:pt>
                <c:pt idx="31">
                  <c:v>1.1413</c:v>
                </c:pt>
                <c:pt idx="32">
                  <c:v>1.1601999999999999</c:v>
                </c:pt>
                <c:pt idx="33">
                  <c:v>1.1484000000000001</c:v>
                </c:pt>
                <c:pt idx="34">
                  <c:v>1.1433</c:v>
                </c:pt>
                <c:pt idx="35">
                  <c:v>1.1556</c:v>
                </c:pt>
                <c:pt idx="36">
                  <c:v>1.1563000000000001</c:v>
                </c:pt>
                <c:pt idx="37">
                  <c:v>1.1600999999999999</c:v>
                </c:pt>
                <c:pt idx="38">
                  <c:v>1.1651</c:v>
                </c:pt>
                <c:pt idx="39">
                  <c:v>1.1546000000000001</c:v>
                </c:pt>
                <c:pt idx="40">
                  <c:v>1.1783999999999999</c:v>
                </c:pt>
                <c:pt idx="41">
                  <c:v>1.1788000000000001</c:v>
                </c:pt>
                <c:pt idx="42">
                  <c:v>1.1865000000000001</c:v>
                </c:pt>
                <c:pt idx="43">
                  <c:v>1.1727000000000001</c:v>
                </c:pt>
                <c:pt idx="44">
                  <c:v>1.1700999999999999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35-4D10-85EC-18D793E1381E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Graph4_data_8!$L$10:$L$83</c:f>
              <c:numCache>
                <c:formatCode>#,##0</c:formatCode>
                <c:ptCount val="74"/>
                <c:pt idx="0">
                  <c:v>18276</c:v>
                </c:pt>
                <c:pt idx="1">
                  <c:v>18680</c:v>
                </c:pt>
                <c:pt idx="2">
                  <c:v>19075</c:v>
                </c:pt>
                <c:pt idx="3">
                  <c:v>19482</c:v>
                </c:pt>
                <c:pt idx="4">
                  <c:v>19884</c:v>
                </c:pt>
                <c:pt idx="5">
                  <c:v>20283</c:v>
                </c:pt>
                <c:pt idx="6">
                  <c:v>20693</c:v>
                </c:pt>
                <c:pt idx="7">
                  <c:v>21096</c:v>
                </c:pt>
                <c:pt idx="8">
                  <c:v>21501</c:v>
                </c:pt>
                <c:pt idx="9">
                  <c:v>21902</c:v>
                </c:pt>
                <c:pt idx="10">
                  <c:v>22299</c:v>
                </c:pt>
                <c:pt idx="11">
                  <c:v>22695</c:v>
                </c:pt>
                <c:pt idx="12">
                  <c:v>23087</c:v>
                </c:pt>
                <c:pt idx="13">
                  <c:v>23475</c:v>
                </c:pt>
                <c:pt idx="14">
                  <c:v>23863</c:v>
                </c:pt>
                <c:pt idx="15">
                  <c:v>24251</c:v>
                </c:pt>
                <c:pt idx="16">
                  <c:v>24639</c:v>
                </c:pt>
                <c:pt idx="17">
                  <c:v>25027</c:v>
                </c:pt>
                <c:pt idx="18">
                  <c:v>25415</c:v>
                </c:pt>
                <c:pt idx="19">
                  <c:v>25803</c:v>
                </c:pt>
                <c:pt idx="20">
                  <c:v>26192</c:v>
                </c:pt>
                <c:pt idx="21">
                  <c:v>26580</c:v>
                </c:pt>
                <c:pt idx="22">
                  <c:v>26968</c:v>
                </c:pt>
                <c:pt idx="23">
                  <c:v>27363</c:v>
                </c:pt>
                <c:pt idx="24">
                  <c:v>27761</c:v>
                </c:pt>
                <c:pt idx="25">
                  <c:v>28163</c:v>
                </c:pt>
                <c:pt idx="26">
                  <c:v>28575</c:v>
                </c:pt>
                <c:pt idx="27">
                  <c:v>28985</c:v>
                </c:pt>
                <c:pt idx="28">
                  <c:v>29385</c:v>
                </c:pt>
                <c:pt idx="29">
                  <c:v>29784</c:v>
                </c:pt>
                <c:pt idx="30">
                  <c:v>30185</c:v>
                </c:pt>
                <c:pt idx="31">
                  <c:v>30587</c:v>
                </c:pt>
                <c:pt idx="32">
                  <c:v>31001</c:v>
                </c:pt>
                <c:pt idx="33">
                  <c:v>31393</c:v>
                </c:pt>
                <c:pt idx="34">
                  <c:v>31782</c:v>
                </c:pt>
                <c:pt idx="35">
                  <c:v>32170</c:v>
                </c:pt>
                <c:pt idx="36">
                  <c:v>32559</c:v>
                </c:pt>
                <c:pt idx="37">
                  <c:v>32947</c:v>
                </c:pt>
                <c:pt idx="38">
                  <c:v>33335</c:v>
                </c:pt>
                <c:pt idx="39">
                  <c:v>33723</c:v>
                </c:pt>
                <c:pt idx="40">
                  <c:v>34111</c:v>
                </c:pt>
                <c:pt idx="41">
                  <c:v>34499</c:v>
                </c:pt>
                <c:pt idx="42">
                  <c:v>34888</c:v>
                </c:pt>
                <c:pt idx="43">
                  <c:v>35276</c:v>
                </c:pt>
                <c:pt idx="44">
                  <c:v>35664</c:v>
                </c:pt>
                <c:pt idx="45">
                  <c:v>36052</c:v>
                </c:pt>
                <c:pt idx="46">
                  <c:v>36440</c:v>
                </c:pt>
                <c:pt idx="47">
                  <c:v>36828</c:v>
                </c:pt>
                <c:pt idx="48">
                  <c:v>37217</c:v>
                </c:pt>
                <c:pt idx="49">
                  <c:v>37605</c:v>
                </c:pt>
                <c:pt idx="50">
                  <c:v>37993</c:v>
                </c:pt>
                <c:pt idx="51">
                  <c:v>38381</c:v>
                </c:pt>
                <c:pt idx="52">
                  <c:v>38770</c:v>
                </c:pt>
                <c:pt idx="53">
                  <c:v>39162</c:v>
                </c:pt>
                <c:pt idx="54">
                  <c:v>39554</c:v>
                </c:pt>
                <c:pt idx="55">
                  <c:v>39945</c:v>
                </c:pt>
                <c:pt idx="56">
                  <c:v>40337</c:v>
                </c:pt>
                <c:pt idx="57">
                  <c:v>40729</c:v>
                </c:pt>
                <c:pt idx="58">
                  <c:v>41120</c:v>
                </c:pt>
                <c:pt idx="59">
                  <c:v>41511</c:v>
                </c:pt>
                <c:pt idx="60">
                  <c:v>41903</c:v>
                </c:pt>
                <c:pt idx="61">
                  <c:v>42294</c:v>
                </c:pt>
                <c:pt idx="62">
                  <c:v>42686</c:v>
                </c:pt>
                <c:pt idx="63">
                  <c:v>43077</c:v>
                </c:pt>
                <c:pt idx="64">
                  <c:v>43469</c:v>
                </c:pt>
                <c:pt idx="65">
                  <c:v>43861</c:v>
                </c:pt>
                <c:pt idx="66">
                  <c:v>44253</c:v>
                </c:pt>
                <c:pt idx="67">
                  <c:v>44644</c:v>
                </c:pt>
                <c:pt idx="68">
                  <c:v>45048</c:v>
                </c:pt>
                <c:pt idx="69">
                  <c:v>45451</c:v>
                </c:pt>
                <c:pt idx="70">
                  <c:v>45848</c:v>
                </c:pt>
                <c:pt idx="71">
                  <c:v>46253</c:v>
                </c:pt>
                <c:pt idx="72">
                  <c:v>46645</c:v>
                </c:pt>
                <c:pt idx="73">
                  <c:v>47039</c:v>
                </c:pt>
              </c:numCache>
            </c:numRef>
          </c:xVal>
          <c:yVal>
            <c:numRef>
              <c:f>Graph4_data_8!$N$10:$N$83</c:f>
              <c:numCache>
                <c:formatCode>#\,##0.0000</c:formatCode>
                <c:ptCount val="74"/>
                <c:pt idx="0">
                  <c:v>3.7275999999999998</c:v>
                </c:pt>
                <c:pt idx="1">
                  <c:v>1.1288</c:v>
                </c:pt>
                <c:pt idx="2">
                  <c:v>1.1109</c:v>
                </c:pt>
                <c:pt idx="3">
                  <c:v>1.0960000000000001</c:v>
                </c:pt>
                <c:pt idx="4">
                  <c:v>1.0935999999999999</c:v>
                </c:pt>
                <c:pt idx="5">
                  <c:v>1.0807</c:v>
                </c:pt>
                <c:pt idx="6">
                  <c:v>1.0896999999999999</c:v>
                </c:pt>
                <c:pt idx="7">
                  <c:v>1.0903</c:v>
                </c:pt>
                <c:pt idx="8">
                  <c:v>1.0891</c:v>
                </c:pt>
                <c:pt idx="9">
                  <c:v>1.0848</c:v>
                </c:pt>
                <c:pt idx="10">
                  <c:v>1.0874999999999999</c:v>
                </c:pt>
                <c:pt idx="11">
                  <c:v>1.0770999999999999</c:v>
                </c:pt>
                <c:pt idx="12">
                  <c:v>1.0821000000000001</c:v>
                </c:pt>
                <c:pt idx="13">
                  <c:v>1.1007</c:v>
                </c:pt>
                <c:pt idx="14">
                  <c:v>1.0863</c:v>
                </c:pt>
                <c:pt idx="15">
                  <c:v>1.0991</c:v>
                </c:pt>
                <c:pt idx="16">
                  <c:v>1.0948</c:v>
                </c:pt>
                <c:pt idx="17">
                  <c:v>1.1039000000000001</c:v>
                </c:pt>
                <c:pt idx="18">
                  <c:v>1.0899000000000001</c:v>
                </c:pt>
                <c:pt idx="19">
                  <c:v>1.0892999999999999</c:v>
                </c:pt>
                <c:pt idx="20">
                  <c:v>1.0961000000000001</c:v>
                </c:pt>
                <c:pt idx="21">
                  <c:v>1.0775999999999999</c:v>
                </c:pt>
                <c:pt idx="22">
                  <c:v>1.0802</c:v>
                </c:pt>
                <c:pt idx="23">
                  <c:v>1.0887</c:v>
                </c:pt>
                <c:pt idx="24">
                  <c:v>1.1021000000000001</c:v>
                </c:pt>
                <c:pt idx="25">
                  <c:v>1.0949</c:v>
                </c:pt>
                <c:pt idx="26">
                  <c:v>1.0986</c:v>
                </c:pt>
                <c:pt idx="27">
                  <c:v>1.0876999999999999</c:v>
                </c:pt>
                <c:pt idx="28">
                  <c:v>1.0932999999999999</c:v>
                </c:pt>
                <c:pt idx="29">
                  <c:v>1.0939000000000001</c:v>
                </c:pt>
                <c:pt idx="30">
                  <c:v>1.0845</c:v>
                </c:pt>
                <c:pt idx="31">
                  <c:v>1.1054999999999999</c:v>
                </c:pt>
                <c:pt idx="32">
                  <c:v>1.0859000000000001</c:v>
                </c:pt>
                <c:pt idx="33">
                  <c:v>1.0834999999999999</c:v>
                </c:pt>
                <c:pt idx="34">
                  <c:v>1.0952999999999999</c:v>
                </c:pt>
                <c:pt idx="35">
                  <c:v>1.1200000000000001</c:v>
                </c:pt>
                <c:pt idx="36">
                  <c:v>1.0896999999999999</c:v>
                </c:pt>
                <c:pt idx="37">
                  <c:v>1.1184000000000001</c:v>
                </c:pt>
                <c:pt idx="38">
                  <c:v>1.1101000000000001</c:v>
                </c:pt>
                <c:pt idx="39">
                  <c:v>1.1026</c:v>
                </c:pt>
                <c:pt idx="40">
                  <c:v>1.1029</c:v>
                </c:pt>
                <c:pt idx="41">
                  <c:v>1.1194</c:v>
                </c:pt>
                <c:pt idx="42">
                  <c:v>1.1072</c:v>
                </c:pt>
                <c:pt idx="43">
                  <c:v>1.0983000000000001</c:v>
                </c:pt>
                <c:pt idx="44">
                  <c:v>1.1108</c:v>
                </c:pt>
                <c:pt idx="45">
                  <c:v>1.1177999999999999</c:v>
                </c:pt>
                <c:pt idx="46">
                  <c:v>1.1068</c:v>
                </c:pt>
                <c:pt idx="47">
                  <c:v>1.1085</c:v>
                </c:pt>
                <c:pt idx="48">
                  <c:v>1.1176999999999999</c:v>
                </c:pt>
                <c:pt idx="49">
                  <c:v>1.1048</c:v>
                </c:pt>
                <c:pt idx="50">
                  <c:v>1.1200000000000001</c:v>
                </c:pt>
                <c:pt idx="51">
                  <c:v>1.1181000000000001</c:v>
                </c:pt>
                <c:pt idx="52">
                  <c:v>1.1056999999999999</c:v>
                </c:pt>
                <c:pt idx="53">
                  <c:v>1.1134999999999999</c:v>
                </c:pt>
                <c:pt idx="54">
                  <c:v>1.1105</c:v>
                </c:pt>
                <c:pt idx="55">
                  <c:v>1.1120000000000001</c:v>
                </c:pt>
                <c:pt idx="56">
                  <c:v>1.1007</c:v>
                </c:pt>
                <c:pt idx="57">
                  <c:v>1.1069</c:v>
                </c:pt>
                <c:pt idx="58">
                  <c:v>1.1173</c:v>
                </c:pt>
                <c:pt idx="59">
                  <c:v>1.1113999999999999</c:v>
                </c:pt>
                <c:pt idx="60">
                  <c:v>1.1166</c:v>
                </c:pt>
                <c:pt idx="61">
                  <c:v>1.0979000000000001</c:v>
                </c:pt>
                <c:pt idx="62">
                  <c:v>1.0963000000000001</c:v>
                </c:pt>
                <c:pt idx="63">
                  <c:v>1.1189</c:v>
                </c:pt>
                <c:pt idx="64">
                  <c:v>1.101</c:v>
                </c:pt>
                <c:pt idx="65">
                  <c:v>1.1024</c:v>
                </c:pt>
                <c:pt idx="66">
                  <c:v>1.1214</c:v>
                </c:pt>
                <c:pt idx="67">
                  <c:v>1.1024</c:v>
                </c:pt>
                <c:pt idx="68">
                  <c:v>1.1209</c:v>
                </c:pt>
                <c:pt idx="69">
                  <c:v>1.1251</c:v>
                </c:pt>
                <c:pt idx="70">
                  <c:v>1.1166</c:v>
                </c:pt>
                <c:pt idx="71">
                  <c:v>1.1122000000000001</c:v>
                </c:pt>
                <c:pt idx="72">
                  <c:v>1.1036999999999999</c:v>
                </c:pt>
                <c:pt idx="73">
                  <c:v>1.1194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35-4D10-85EC-18D793E1381E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Graph4_data_8!$O$10:$O$52</c:f>
              <c:numCache>
                <c:formatCode>#,##0</c:formatCode>
                <c:ptCount val="43"/>
                <c:pt idx="0">
                  <c:v>17370</c:v>
                </c:pt>
                <c:pt idx="1">
                  <c:v>17760</c:v>
                </c:pt>
                <c:pt idx="2">
                  <c:v>18149</c:v>
                </c:pt>
                <c:pt idx="3">
                  <c:v>18538</c:v>
                </c:pt>
                <c:pt idx="4">
                  <c:v>18939</c:v>
                </c:pt>
                <c:pt idx="5">
                  <c:v>19345</c:v>
                </c:pt>
                <c:pt idx="6">
                  <c:v>19746</c:v>
                </c:pt>
                <c:pt idx="7">
                  <c:v>20146</c:v>
                </c:pt>
                <c:pt idx="8">
                  <c:v>20548</c:v>
                </c:pt>
                <c:pt idx="9">
                  <c:v>20962</c:v>
                </c:pt>
                <c:pt idx="10">
                  <c:v>21371</c:v>
                </c:pt>
                <c:pt idx="11">
                  <c:v>21773</c:v>
                </c:pt>
                <c:pt idx="12">
                  <c:v>22172</c:v>
                </c:pt>
                <c:pt idx="13">
                  <c:v>22573</c:v>
                </c:pt>
                <c:pt idx="14">
                  <c:v>22991</c:v>
                </c:pt>
                <c:pt idx="15">
                  <c:v>23390</c:v>
                </c:pt>
                <c:pt idx="16">
                  <c:v>23789</c:v>
                </c:pt>
                <c:pt idx="17">
                  <c:v>24194</c:v>
                </c:pt>
                <c:pt idx="18">
                  <c:v>24591</c:v>
                </c:pt>
                <c:pt idx="19">
                  <c:v>24985</c:v>
                </c:pt>
                <c:pt idx="20">
                  <c:v>25382</c:v>
                </c:pt>
                <c:pt idx="21">
                  <c:v>25791</c:v>
                </c:pt>
                <c:pt idx="22">
                  <c:v>26195</c:v>
                </c:pt>
                <c:pt idx="23">
                  <c:v>26594</c:v>
                </c:pt>
                <c:pt idx="24">
                  <c:v>26997</c:v>
                </c:pt>
                <c:pt idx="25">
                  <c:v>27394</c:v>
                </c:pt>
                <c:pt idx="26">
                  <c:v>27786</c:v>
                </c:pt>
                <c:pt idx="27">
                  <c:v>28175</c:v>
                </c:pt>
                <c:pt idx="28">
                  <c:v>28565</c:v>
                </c:pt>
                <c:pt idx="29">
                  <c:v>28954</c:v>
                </c:pt>
                <c:pt idx="30">
                  <c:v>29344</c:v>
                </c:pt>
                <c:pt idx="31">
                  <c:v>29733</c:v>
                </c:pt>
                <c:pt idx="32">
                  <c:v>30123</c:v>
                </c:pt>
                <c:pt idx="33">
                  <c:v>30519</c:v>
                </c:pt>
                <c:pt idx="34">
                  <c:v>30910</c:v>
                </c:pt>
                <c:pt idx="35">
                  <c:v>31312</c:v>
                </c:pt>
                <c:pt idx="36">
                  <c:v>31709</c:v>
                </c:pt>
                <c:pt idx="37">
                  <c:v>32110</c:v>
                </c:pt>
                <c:pt idx="38">
                  <c:v>32513</c:v>
                </c:pt>
                <c:pt idx="39">
                  <c:v>32906</c:v>
                </c:pt>
                <c:pt idx="40">
                  <c:v>33296</c:v>
                </c:pt>
                <c:pt idx="41">
                  <c:v>33690</c:v>
                </c:pt>
                <c:pt idx="42">
                  <c:v>34118</c:v>
                </c:pt>
              </c:numCache>
            </c:numRef>
          </c:xVal>
          <c:yVal>
            <c:numRef>
              <c:f>Graph4_data_8!$Q$10:$Q$52</c:f>
              <c:numCache>
                <c:formatCode>#\,##0.0000</c:formatCode>
                <c:ptCount val="43"/>
                <c:pt idx="0">
                  <c:v>3.5945</c:v>
                </c:pt>
                <c:pt idx="1">
                  <c:v>1.2252000000000001</c:v>
                </c:pt>
                <c:pt idx="2">
                  <c:v>1.153</c:v>
                </c:pt>
                <c:pt idx="3">
                  <c:v>1.1228</c:v>
                </c:pt>
                <c:pt idx="4">
                  <c:v>1.1042000000000001</c:v>
                </c:pt>
                <c:pt idx="5">
                  <c:v>1.1107</c:v>
                </c:pt>
                <c:pt idx="6">
                  <c:v>1.1169</c:v>
                </c:pt>
                <c:pt idx="7">
                  <c:v>1.1122000000000001</c:v>
                </c:pt>
                <c:pt idx="8">
                  <c:v>1.1089</c:v>
                </c:pt>
                <c:pt idx="9">
                  <c:v>1.0983000000000001</c:v>
                </c:pt>
                <c:pt idx="10">
                  <c:v>1.0941000000000001</c:v>
                </c:pt>
                <c:pt idx="11">
                  <c:v>1.1053999999999999</c:v>
                </c:pt>
                <c:pt idx="12">
                  <c:v>1.0858000000000001</c:v>
                </c:pt>
                <c:pt idx="13">
                  <c:v>1.0823</c:v>
                </c:pt>
                <c:pt idx="14">
                  <c:v>1.0824</c:v>
                </c:pt>
                <c:pt idx="15">
                  <c:v>1.0832999999999999</c:v>
                </c:pt>
                <c:pt idx="16">
                  <c:v>1.0942000000000001</c:v>
                </c:pt>
                <c:pt idx="17">
                  <c:v>1.1047</c:v>
                </c:pt>
                <c:pt idx="18">
                  <c:v>1.1152</c:v>
                </c:pt>
                <c:pt idx="19">
                  <c:v>1.1048</c:v>
                </c:pt>
                <c:pt idx="20">
                  <c:v>1.1160000000000001</c:v>
                </c:pt>
                <c:pt idx="21">
                  <c:v>1.1231</c:v>
                </c:pt>
                <c:pt idx="22">
                  <c:v>1.1106</c:v>
                </c:pt>
                <c:pt idx="23">
                  <c:v>1.123</c:v>
                </c:pt>
                <c:pt idx="24">
                  <c:v>1.1166</c:v>
                </c:pt>
                <c:pt idx="25">
                  <c:v>1.1111</c:v>
                </c:pt>
                <c:pt idx="26">
                  <c:v>1.1174999999999999</c:v>
                </c:pt>
                <c:pt idx="27">
                  <c:v>1.1419999999999999</c:v>
                </c:pt>
                <c:pt idx="28">
                  <c:v>1.1398999999999999</c:v>
                </c:pt>
                <c:pt idx="29">
                  <c:v>1.1307</c:v>
                </c:pt>
                <c:pt idx="30">
                  <c:v>1.1463000000000001</c:v>
                </c:pt>
                <c:pt idx="31">
                  <c:v>1.1322000000000001</c:v>
                </c:pt>
                <c:pt idx="32">
                  <c:v>1.137</c:v>
                </c:pt>
                <c:pt idx="33">
                  <c:v>1.1275999999999999</c:v>
                </c:pt>
                <c:pt idx="34">
                  <c:v>1.1417999999999999</c:v>
                </c:pt>
                <c:pt idx="35">
                  <c:v>1.1265000000000001</c:v>
                </c:pt>
                <c:pt idx="36">
                  <c:v>1.1536</c:v>
                </c:pt>
                <c:pt idx="37">
                  <c:v>1.1524000000000001</c:v>
                </c:pt>
                <c:pt idx="38">
                  <c:v>1.1665000000000001</c:v>
                </c:pt>
                <c:pt idx="39">
                  <c:v>1.1544000000000001</c:v>
                </c:pt>
                <c:pt idx="40">
                  <c:v>1.151</c:v>
                </c:pt>
                <c:pt idx="41">
                  <c:v>1.1623000000000001</c:v>
                </c:pt>
                <c:pt idx="42">
                  <c:v>1.1537999999999999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35-4D10-85EC-18D793E1381E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Graph4_data_8!$R$10:$R$89</c:f>
              <c:numCache>
                <c:formatCode>#,##0</c:formatCode>
                <c:ptCount val="80"/>
                <c:pt idx="0">
                  <c:v>22669</c:v>
                </c:pt>
                <c:pt idx="1">
                  <c:v>23057</c:v>
                </c:pt>
                <c:pt idx="2">
                  <c:v>23450</c:v>
                </c:pt>
                <c:pt idx="3">
                  <c:v>23850</c:v>
                </c:pt>
                <c:pt idx="4">
                  <c:v>24245</c:v>
                </c:pt>
                <c:pt idx="5">
                  <c:v>24638</c:v>
                </c:pt>
                <c:pt idx="6">
                  <c:v>25031</c:v>
                </c:pt>
                <c:pt idx="7">
                  <c:v>25423</c:v>
                </c:pt>
                <c:pt idx="8">
                  <c:v>25812</c:v>
                </c:pt>
                <c:pt idx="9">
                  <c:v>26199</c:v>
                </c:pt>
                <c:pt idx="10">
                  <c:v>26587</c:v>
                </c:pt>
                <c:pt idx="11">
                  <c:v>26975</c:v>
                </c:pt>
                <c:pt idx="12">
                  <c:v>27363</c:v>
                </c:pt>
                <c:pt idx="13">
                  <c:v>27751</c:v>
                </c:pt>
                <c:pt idx="14">
                  <c:v>28139</c:v>
                </c:pt>
                <c:pt idx="15">
                  <c:v>28527</c:v>
                </c:pt>
                <c:pt idx="16">
                  <c:v>28921</c:v>
                </c:pt>
                <c:pt idx="17">
                  <c:v>29324</c:v>
                </c:pt>
                <c:pt idx="18">
                  <c:v>29717</c:v>
                </c:pt>
                <c:pt idx="19">
                  <c:v>30123</c:v>
                </c:pt>
                <c:pt idx="20">
                  <c:v>30523</c:v>
                </c:pt>
                <c:pt idx="21">
                  <c:v>30915</c:v>
                </c:pt>
                <c:pt idx="22">
                  <c:v>31311</c:v>
                </c:pt>
                <c:pt idx="23">
                  <c:v>31720</c:v>
                </c:pt>
                <c:pt idx="24">
                  <c:v>32116</c:v>
                </c:pt>
                <c:pt idx="25">
                  <c:v>32522</c:v>
                </c:pt>
                <c:pt idx="26">
                  <c:v>32924</c:v>
                </c:pt>
                <c:pt idx="27">
                  <c:v>33320</c:v>
                </c:pt>
                <c:pt idx="28">
                  <c:v>33728</c:v>
                </c:pt>
                <c:pt idx="29">
                  <c:v>34133</c:v>
                </c:pt>
                <c:pt idx="30">
                  <c:v>34525</c:v>
                </c:pt>
                <c:pt idx="31">
                  <c:v>34913</c:v>
                </c:pt>
                <c:pt idx="32">
                  <c:v>35301</c:v>
                </c:pt>
                <c:pt idx="33">
                  <c:v>35688</c:v>
                </c:pt>
                <c:pt idx="34">
                  <c:v>36076</c:v>
                </c:pt>
                <c:pt idx="35">
                  <c:v>36464</c:v>
                </c:pt>
                <c:pt idx="36">
                  <c:v>36852</c:v>
                </c:pt>
                <c:pt idx="37">
                  <c:v>37240</c:v>
                </c:pt>
                <c:pt idx="38">
                  <c:v>37628</c:v>
                </c:pt>
                <c:pt idx="39">
                  <c:v>38016</c:v>
                </c:pt>
                <c:pt idx="40">
                  <c:v>38404</c:v>
                </c:pt>
                <c:pt idx="41">
                  <c:v>38792</c:v>
                </c:pt>
                <c:pt idx="42">
                  <c:v>39180</c:v>
                </c:pt>
                <c:pt idx="43">
                  <c:v>39567</c:v>
                </c:pt>
                <c:pt idx="44">
                  <c:v>39955</c:v>
                </c:pt>
                <c:pt idx="45">
                  <c:v>40343</c:v>
                </c:pt>
                <c:pt idx="46">
                  <c:v>40731</c:v>
                </c:pt>
                <c:pt idx="47">
                  <c:v>41119</c:v>
                </c:pt>
                <c:pt idx="48">
                  <c:v>41507</c:v>
                </c:pt>
                <c:pt idx="49">
                  <c:v>41896</c:v>
                </c:pt>
                <c:pt idx="50">
                  <c:v>42297</c:v>
                </c:pt>
                <c:pt idx="51">
                  <c:v>42691</c:v>
                </c:pt>
                <c:pt idx="52">
                  <c:v>43090</c:v>
                </c:pt>
                <c:pt idx="53">
                  <c:v>43498</c:v>
                </c:pt>
                <c:pt idx="54">
                  <c:v>43892</c:v>
                </c:pt>
                <c:pt idx="55">
                  <c:v>44283</c:v>
                </c:pt>
                <c:pt idx="56">
                  <c:v>44672</c:v>
                </c:pt>
                <c:pt idx="57">
                  <c:v>45064</c:v>
                </c:pt>
                <c:pt idx="58">
                  <c:v>45451</c:v>
                </c:pt>
                <c:pt idx="59">
                  <c:v>45839</c:v>
                </c:pt>
                <c:pt idx="60">
                  <c:v>46227</c:v>
                </c:pt>
                <c:pt idx="61">
                  <c:v>46615</c:v>
                </c:pt>
                <c:pt idx="62">
                  <c:v>47003</c:v>
                </c:pt>
                <c:pt idx="63">
                  <c:v>47391</c:v>
                </c:pt>
                <c:pt idx="64">
                  <c:v>47779</c:v>
                </c:pt>
                <c:pt idx="65">
                  <c:v>48172</c:v>
                </c:pt>
                <c:pt idx="66">
                  <c:v>48571</c:v>
                </c:pt>
                <c:pt idx="67">
                  <c:v>48975</c:v>
                </c:pt>
                <c:pt idx="68">
                  <c:v>49384</c:v>
                </c:pt>
                <c:pt idx="69">
                  <c:v>49799</c:v>
                </c:pt>
                <c:pt idx="70">
                  <c:v>50199</c:v>
                </c:pt>
                <c:pt idx="71">
                  <c:v>50596</c:v>
                </c:pt>
                <c:pt idx="72">
                  <c:v>50994</c:v>
                </c:pt>
                <c:pt idx="73">
                  <c:v>51389</c:v>
                </c:pt>
                <c:pt idx="74">
                  <c:v>51779</c:v>
                </c:pt>
                <c:pt idx="75">
                  <c:v>52167</c:v>
                </c:pt>
                <c:pt idx="76">
                  <c:v>52558</c:v>
                </c:pt>
                <c:pt idx="77">
                  <c:v>52948</c:v>
                </c:pt>
                <c:pt idx="78">
                  <c:v>53338</c:v>
                </c:pt>
                <c:pt idx="79">
                  <c:v>53728</c:v>
                </c:pt>
              </c:numCache>
            </c:numRef>
          </c:xVal>
          <c:yVal>
            <c:numRef>
              <c:f>Graph4_data_8!$T$10:$T$89</c:f>
              <c:numCache>
                <c:formatCode>#\,##0.0000</c:formatCode>
                <c:ptCount val="80"/>
                <c:pt idx="0">
                  <c:v>4.1166</c:v>
                </c:pt>
                <c:pt idx="1">
                  <c:v>1.0896999999999999</c:v>
                </c:pt>
                <c:pt idx="2">
                  <c:v>1.0664</c:v>
                </c:pt>
                <c:pt idx="3">
                  <c:v>1.0751999999999999</c:v>
                </c:pt>
                <c:pt idx="4">
                  <c:v>1.0589999999999999</c:v>
                </c:pt>
                <c:pt idx="5">
                  <c:v>1.0673999999999999</c:v>
                </c:pt>
                <c:pt idx="6">
                  <c:v>1.0605</c:v>
                </c:pt>
                <c:pt idx="7">
                  <c:v>1.0714999999999999</c:v>
                </c:pt>
                <c:pt idx="8">
                  <c:v>1.0703</c:v>
                </c:pt>
                <c:pt idx="9">
                  <c:v>1.0730999999999999</c:v>
                </c:pt>
                <c:pt idx="10">
                  <c:v>1.0727</c:v>
                </c:pt>
                <c:pt idx="11">
                  <c:v>1.0729</c:v>
                </c:pt>
                <c:pt idx="12">
                  <c:v>1.0671999999999999</c:v>
                </c:pt>
                <c:pt idx="13">
                  <c:v>1.0633999999999999</c:v>
                </c:pt>
                <c:pt idx="14">
                  <c:v>1.0734999999999999</c:v>
                </c:pt>
                <c:pt idx="15">
                  <c:v>1.0640000000000001</c:v>
                </c:pt>
                <c:pt idx="16">
                  <c:v>1.0708</c:v>
                </c:pt>
                <c:pt idx="17">
                  <c:v>1.0731999999999999</c:v>
                </c:pt>
                <c:pt idx="18">
                  <c:v>1.0762</c:v>
                </c:pt>
                <c:pt idx="19">
                  <c:v>1.0844</c:v>
                </c:pt>
                <c:pt idx="20">
                  <c:v>1.0814999999999999</c:v>
                </c:pt>
                <c:pt idx="21">
                  <c:v>1.0743</c:v>
                </c:pt>
                <c:pt idx="22">
                  <c:v>1.0629999999999999</c:v>
                </c:pt>
                <c:pt idx="23">
                  <c:v>1.0731999999999999</c:v>
                </c:pt>
                <c:pt idx="24">
                  <c:v>1.0895999999999999</c:v>
                </c:pt>
                <c:pt idx="25">
                  <c:v>1.0855999999999999</c:v>
                </c:pt>
                <c:pt idx="26">
                  <c:v>1.0812999999999999</c:v>
                </c:pt>
                <c:pt idx="27">
                  <c:v>1.0861000000000001</c:v>
                </c:pt>
                <c:pt idx="28">
                  <c:v>1.0691999999999999</c:v>
                </c:pt>
                <c:pt idx="29">
                  <c:v>1.08</c:v>
                </c:pt>
                <c:pt idx="30">
                  <c:v>1.0924</c:v>
                </c:pt>
                <c:pt idx="31">
                  <c:v>1.0752999999999999</c:v>
                </c:pt>
                <c:pt idx="32">
                  <c:v>1.0911</c:v>
                </c:pt>
                <c:pt idx="33">
                  <c:v>1.0745</c:v>
                </c:pt>
                <c:pt idx="34">
                  <c:v>1.0812999999999999</c:v>
                </c:pt>
                <c:pt idx="35">
                  <c:v>1.1048</c:v>
                </c:pt>
                <c:pt idx="36">
                  <c:v>1.0916999999999999</c:v>
                </c:pt>
                <c:pt idx="37">
                  <c:v>1.0689</c:v>
                </c:pt>
                <c:pt idx="38">
                  <c:v>1.0880000000000001</c:v>
                </c:pt>
                <c:pt idx="39">
                  <c:v>1.0821000000000001</c:v>
                </c:pt>
                <c:pt idx="40">
                  <c:v>1.0895999999999999</c:v>
                </c:pt>
                <c:pt idx="41">
                  <c:v>1.0901000000000001</c:v>
                </c:pt>
                <c:pt idx="42">
                  <c:v>1.0922000000000001</c:v>
                </c:pt>
                <c:pt idx="43">
                  <c:v>1.0987</c:v>
                </c:pt>
                <c:pt idx="44">
                  <c:v>1.0846</c:v>
                </c:pt>
                <c:pt idx="45">
                  <c:v>1.0914999999999999</c:v>
                </c:pt>
                <c:pt idx="46">
                  <c:v>1.0731999999999999</c:v>
                </c:pt>
                <c:pt idx="47">
                  <c:v>1.0774999999999999</c:v>
                </c:pt>
                <c:pt idx="48">
                  <c:v>1.0716000000000001</c:v>
                </c:pt>
                <c:pt idx="49">
                  <c:v>1.0855999999999999</c:v>
                </c:pt>
                <c:pt idx="50">
                  <c:v>1.0929</c:v>
                </c:pt>
                <c:pt idx="51">
                  <c:v>1.0852999999999999</c:v>
                </c:pt>
                <c:pt idx="52">
                  <c:v>1.0927</c:v>
                </c:pt>
                <c:pt idx="53">
                  <c:v>1.0965</c:v>
                </c:pt>
                <c:pt idx="54">
                  <c:v>1.0725</c:v>
                </c:pt>
                <c:pt idx="55">
                  <c:v>1.0923</c:v>
                </c:pt>
                <c:pt idx="56">
                  <c:v>1.0864</c:v>
                </c:pt>
                <c:pt idx="57">
                  <c:v>1.0851</c:v>
                </c:pt>
                <c:pt idx="58">
                  <c:v>1.0960000000000001</c:v>
                </c:pt>
                <c:pt idx="59">
                  <c:v>1.0893999999999999</c:v>
                </c:pt>
                <c:pt idx="60">
                  <c:v>1.0909</c:v>
                </c:pt>
                <c:pt idx="61">
                  <c:v>1.0900000000000001</c:v>
                </c:pt>
                <c:pt idx="62">
                  <c:v>1.1027</c:v>
                </c:pt>
                <c:pt idx="63">
                  <c:v>1.0918000000000001</c:v>
                </c:pt>
                <c:pt idx="64">
                  <c:v>1.0972</c:v>
                </c:pt>
                <c:pt idx="65">
                  <c:v>1.0916999999999999</c:v>
                </c:pt>
                <c:pt idx="66">
                  <c:v>1.0754999999999999</c:v>
                </c:pt>
                <c:pt idx="67">
                  <c:v>1.0973999999999999</c:v>
                </c:pt>
                <c:pt idx="68">
                  <c:v>1.0833999999999999</c:v>
                </c:pt>
                <c:pt idx="69">
                  <c:v>1.0769</c:v>
                </c:pt>
                <c:pt idx="70">
                  <c:v>1.0951</c:v>
                </c:pt>
                <c:pt idx="71">
                  <c:v>1.093</c:v>
                </c:pt>
                <c:pt idx="72">
                  <c:v>1.0962000000000001</c:v>
                </c:pt>
                <c:pt idx="73">
                  <c:v>1.0989</c:v>
                </c:pt>
                <c:pt idx="74">
                  <c:v>1.0907</c:v>
                </c:pt>
                <c:pt idx="75">
                  <c:v>1.1019000000000001</c:v>
                </c:pt>
                <c:pt idx="76">
                  <c:v>1.0964</c:v>
                </c:pt>
                <c:pt idx="77">
                  <c:v>1.0978000000000001</c:v>
                </c:pt>
                <c:pt idx="78">
                  <c:v>1.1043000000000001</c:v>
                </c:pt>
                <c:pt idx="79">
                  <c:v>1.1057999999999999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35-4D10-85EC-18D793E1381E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Graph4_data_8!$U$10:$U$56</c:f>
              <c:numCache>
                <c:formatCode>#,##0</c:formatCode>
                <c:ptCount val="47"/>
                <c:pt idx="0">
                  <c:v>27304</c:v>
                </c:pt>
                <c:pt idx="1">
                  <c:v>27707</c:v>
                </c:pt>
                <c:pt idx="2">
                  <c:v>28111</c:v>
                </c:pt>
                <c:pt idx="3">
                  <c:v>28518</c:v>
                </c:pt>
                <c:pt idx="4">
                  <c:v>28921</c:v>
                </c:pt>
                <c:pt idx="5">
                  <c:v>29318</c:v>
                </c:pt>
                <c:pt idx="6">
                  <c:v>29715</c:v>
                </c:pt>
                <c:pt idx="7">
                  <c:v>30109</c:v>
                </c:pt>
                <c:pt idx="8">
                  <c:v>30508</c:v>
                </c:pt>
                <c:pt idx="9">
                  <c:v>30909</c:v>
                </c:pt>
                <c:pt idx="10">
                  <c:v>31305</c:v>
                </c:pt>
                <c:pt idx="11">
                  <c:v>31702</c:v>
                </c:pt>
                <c:pt idx="12">
                  <c:v>32104</c:v>
                </c:pt>
                <c:pt idx="13">
                  <c:v>32502</c:v>
                </c:pt>
                <c:pt idx="14">
                  <c:v>32894</c:v>
                </c:pt>
                <c:pt idx="15">
                  <c:v>33284</c:v>
                </c:pt>
                <c:pt idx="16">
                  <c:v>33676</c:v>
                </c:pt>
                <c:pt idx="17">
                  <c:v>34072</c:v>
                </c:pt>
                <c:pt idx="18">
                  <c:v>34474</c:v>
                </c:pt>
                <c:pt idx="19">
                  <c:v>34875</c:v>
                </c:pt>
                <c:pt idx="20">
                  <c:v>35271</c:v>
                </c:pt>
                <c:pt idx="21">
                  <c:v>35670</c:v>
                </c:pt>
                <c:pt idx="22">
                  <c:v>36067</c:v>
                </c:pt>
                <c:pt idx="23">
                  <c:v>36464</c:v>
                </c:pt>
                <c:pt idx="24">
                  <c:v>36871</c:v>
                </c:pt>
                <c:pt idx="25">
                  <c:v>37268</c:v>
                </c:pt>
                <c:pt idx="26">
                  <c:v>37662</c:v>
                </c:pt>
                <c:pt idx="27">
                  <c:v>38055</c:v>
                </c:pt>
                <c:pt idx="28">
                  <c:v>38449</c:v>
                </c:pt>
                <c:pt idx="29">
                  <c:v>38847</c:v>
                </c:pt>
                <c:pt idx="30">
                  <c:v>39244</c:v>
                </c:pt>
                <c:pt idx="31">
                  <c:v>39659</c:v>
                </c:pt>
                <c:pt idx="32">
                  <c:v>40052</c:v>
                </c:pt>
                <c:pt idx="33">
                  <c:v>40444</c:v>
                </c:pt>
                <c:pt idx="34">
                  <c:v>40856</c:v>
                </c:pt>
                <c:pt idx="35">
                  <c:v>41259</c:v>
                </c:pt>
                <c:pt idx="36">
                  <c:v>41665</c:v>
                </c:pt>
                <c:pt idx="37">
                  <c:v>42073</c:v>
                </c:pt>
                <c:pt idx="38">
                  <c:v>42472</c:v>
                </c:pt>
                <c:pt idx="39">
                  <c:v>42863</c:v>
                </c:pt>
                <c:pt idx="40">
                  <c:v>43252</c:v>
                </c:pt>
                <c:pt idx="41">
                  <c:v>43641</c:v>
                </c:pt>
                <c:pt idx="42">
                  <c:v>44031</c:v>
                </c:pt>
                <c:pt idx="43">
                  <c:v>44420</c:v>
                </c:pt>
                <c:pt idx="44">
                  <c:v>44809</c:v>
                </c:pt>
                <c:pt idx="45">
                  <c:v>45198</c:v>
                </c:pt>
                <c:pt idx="46">
                  <c:v>45587</c:v>
                </c:pt>
              </c:numCache>
            </c:numRef>
          </c:xVal>
          <c:yVal>
            <c:numRef>
              <c:f>Graph4_data_8!$W$10:$W$56</c:f>
              <c:numCache>
                <c:formatCode>#\,##0.0000</c:formatCode>
                <c:ptCount val="47"/>
                <c:pt idx="0">
                  <c:v>3.8142999999999998</c:v>
                </c:pt>
                <c:pt idx="1">
                  <c:v>1.1715</c:v>
                </c:pt>
                <c:pt idx="2">
                  <c:v>1.0956999999999999</c:v>
                </c:pt>
                <c:pt idx="3">
                  <c:v>1.0768</c:v>
                </c:pt>
                <c:pt idx="4">
                  <c:v>1.0827</c:v>
                </c:pt>
                <c:pt idx="5">
                  <c:v>1.0644</c:v>
                </c:pt>
                <c:pt idx="6">
                  <c:v>1.0573999999999999</c:v>
                </c:pt>
                <c:pt idx="7">
                  <c:v>1.0537000000000001</c:v>
                </c:pt>
                <c:pt idx="8">
                  <c:v>1.0696000000000001</c:v>
                </c:pt>
                <c:pt idx="9">
                  <c:v>1.0822000000000001</c:v>
                </c:pt>
                <c:pt idx="10">
                  <c:v>1.0792999999999999</c:v>
                </c:pt>
                <c:pt idx="11">
                  <c:v>1.0883</c:v>
                </c:pt>
                <c:pt idx="12">
                  <c:v>1.0784</c:v>
                </c:pt>
                <c:pt idx="13">
                  <c:v>1.0706</c:v>
                </c:pt>
                <c:pt idx="14">
                  <c:v>1.0848</c:v>
                </c:pt>
                <c:pt idx="15">
                  <c:v>1.0793999999999999</c:v>
                </c:pt>
                <c:pt idx="16">
                  <c:v>1.0813999999999999</c:v>
                </c:pt>
                <c:pt idx="17">
                  <c:v>1.0967</c:v>
                </c:pt>
                <c:pt idx="18">
                  <c:v>1.1021000000000001</c:v>
                </c:pt>
                <c:pt idx="19">
                  <c:v>1.1046</c:v>
                </c:pt>
                <c:pt idx="20">
                  <c:v>1.0823</c:v>
                </c:pt>
                <c:pt idx="21">
                  <c:v>1.0983000000000001</c:v>
                </c:pt>
                <c:pt idx="22">
                  <c:v>1.0978000000000001</c:v>
                </c:pt>
                <c:pt idx="23">
                  <c:v>1.0972</c:v>
                </c:pt>
                <c:pt idx="24">
                  <c:v>1.1207</c:v>
                </c:pt>
                <c:pt idx="25">
                  <c:v>1.1035999999999999</c:v>
                </c:pt>
                <c:pt idx="26">
                  <c:v>1.1113999999999999</c:v>
                </c:pt>
                <c:pt idx="27">
                  <c:v>1.1034999999999999</c:v>
                </c:pt>
                <c:pt idx="28">
                  <c:v>1.1161000000000001</c:v>
                </c:pt>
                <c:pt idx="29">
                  <c:v>1.1220000000000001</c:v>
                </c:pt>
                <c:pt idx="30">
                  <c:v>1.1194999999999999</c:v>
                </c:pt>
                <c:pt idx="31">
                  <c:v>1.1364000000000001</c:v>
                </c:pt>
                <c:pt idx="32">
                  <c:v>1.1221000000000001</c:v>
                </c:pt>
                <c:pt idx="33">
                  <c:v>1.1184000000000001</c:v>
                </c:pt>
                <c:pt idx="34">
                  <c:v>1.1327</c:v>
                </c:pt>
                <c:pt idx="35">
                  <c:v>1.1339999999999999</c:v>
                </c:pt>
                <c:pt idx="36">
                  <c:v>1.1475</c:v>
                </c:pt>
                <c:pt idx="37">
                  <c:v>1.1297999999999999</c:v>
                </c:pt>
                <c:pt idx="38">
                  <c:v>1.1286</c:v>
                </c:pt>
                <c:pt idx="39">
                  <c:v>1.1343000000000001</c:v>
                </c:pt>
                <c:pt idx="40">
                  <c:v>1.1438999999999999</c:v>
                </c:pt>
                <c:pt idx="41">
                  <c:v>1.1666000000000001</c:v>
                </c:pt>
                <c:pt idx="42">
                  <c:v>1.1458999999999999</c:v>
                </c:pt>
                <c:pt idx="43">
                  <c:v>1.1642999999999999</c:v>
                </c:pt>
                <c:pt idx="44">
                  <c:v>1.1577999999999999</c:v>
                </c:pt>
                <c:pt idx="45">
                  <c:v>1.1494</c:v>
                </c:pt>
                <c:pt idx="46">
                  <c:v>1.1462000000000001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35-4D10-85EC-18D793E13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8/256/8/2048/0.15/4 Step 4</a:t>
            </a:r>
            <a:r>
              <a:rPr lang="en-US" baseline="0"/>
              <a:t> val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Graph4_data_8!$C$15:$C$120</c:f>
              <c:numCache>
                <c:formatCode>#,##0</c:formatCode>
                <c:ptCount val="106"/>
                <c:pt idx="0">
                  <c:v>2033</c:v>
                </c:pt>
                <c:pt idx="1">
                  <c:v>2436</c:v>
                </c:pt>
                <c:pt idx="2">
                  <c:v>2845</c:v>
                </c:pt>
                <c:pt idx="3">
                  <c:v>3261</c:v>
                </c:pt>
                <c:pt idx="4">
                  <c:v>3676</c:v>
                </c:pt>
                <c:pt idx="5">
                  <c:v>4072</c:v>
                </c:pt>
                <c:pt idx="6">
                  <c:v>4483</c:v>
                </c:pt>
                <c:pt idx="7">
                  <c:v>4876</c:v>
                </c:pt>
                <c:pt idx="8">
                  <c:v>5271</c:v>
                </c:pt>
                <c:pt idx="9">
                  <c:v>5663</c:v>
                </c:pt>
                <c:pt idx="10">
                  <c:v>6052</c:v>
                </c:pt>
                <c:pt idx="11">
                  <c:v>6441</c:v>
                </c:pt>
                <c:pt idx="12">
                  <c:v>6830</c:v>
                </c:pt>
                <c:pt idx="13">
                  <c:v>7219</c:v>
                </c:pt>
                <c:pt idx="14">
                  <c:v>7608</c:v>
                </c:pt>
                <c:pt idx="15">
                  <c:v>7997</c:v>
                </c:pt>
                <c:pt idx="16">
                  <c:v>8386</c:v>
                </c:pt>
                <c:pt idx="17">
                  <c:v>8775</c:v>
                </c:pt>
                <c:pt idx="18">
                  <c:v>9164</c:v>
                </c:pt>
                <c:pt idx="19">
                  <c:v>9553</c:v>
                </c:pt>
                <c:pt idx="20">
                  <c:v>9942</c:v>
                </c:pt>
                <c:pt idx="21">
                  <c:v>10331</c:v>
                </c:pt>
                <c:pt idx="22">
                  <c:v>10720</c:v>
                </c:pt>
                <c:pt idx="23">
                  <c:v>11109</c:v>
                </c:pt>
                <c:pt idx="24">
                  <c:v>11498</c:v>
                </c:pt>
                <c:pt idx="25">
                  <c:v>11886</c:v>
                </c:pt>
                <c:pt idx="26">
                  <c:v>12279</c:v>
                </c:pt>
                <c:pt idx="27">
                  <c:v>12669</c:v>
                </c:pt>
                <c:pt idx="28">
                  <c:v>13058</c:v>
                </c:pt>
                <c:pt idx="29">
                  <c:v>13447</c:v>
                </c:pt>
                <c:pt idx="30">
                  <c:v>13836</c:v>
                </c:pt>
                <c:pt idx="31">
                  <c:v>14226</c:v>
                </c:pt>
                <c:pt idx="32">
                  <c:v>14625</c:v>
                </c:pt>
                <c:pt idx="33">
                  <c:v>15034</c:v>
                </c:pt>
                <c:pt idx="34">
                  <c:v>15450</c:v>
                </c:pt>
                <c:pt idx="35">
                  <c:v>15861</c:v>
                </c:pt>
                <c:pt idx="36">
                  <c:v>16265</c:v>
                </c:pt>
                <c:pt idx="37">
                  <c:v>16670</c:v>
                </c:pt>
                <c:pt idx="38">
                  <c:v>17078</c:v>
                </c:pt>
                <c:pt idx="39">
                  <c:v>17484</c:v>
                </c:pt>
                <c:pt idx="40">
                  <c:v>17881</c:v>
                </c:pt>
                <c:pt idx="41">
                  <c:v>18279</c:v>
                </c:pt>
                <c:pt idx="42">
                  <c:v>18692</c:v>
                </c:pt>
                <c:pt idx="43">
                  <c:v>19121</c:v>
                </c:pt>
                <c:pt idx="44">
                  <c:v>19532</c:v>
                </c:pt>
                <c:pt idx="45">
                  <c:v>19924</c:v>
                </c:pt>
                <c:pt idx="46">
                  <c:v>20313</c:v>
                </c:pt>
                <c:pt idx="47">
                  <c:v>20703</c:v>
                </c:pt>
                <c:pt idx="48">
                  <c:v>21092</c:v>
                </c:pt>
                <c:pt idx="49">
                  <c:v>21481</c:v>
                </c:pt>
                <c:pt idx="50">
                  <c:v>21870</c:v>
                </c:pt>
                <c:pt idx="51">
                  <c:v>22260</c:v>
                </c:pt>
                <c:pt idx="52">
                  <c:v>22649</c:v>
                </c:pt>
                <c:pt idx="53">
                  <c:v>23038</c:v>
                </c:pt>
                <c:pt idx="54">
                  <c:v>23427</c:v>
                </c:pt>
                <c:pt idx="55">
                  <c:v>23816</c:v>
                </c:pt>
                <c:pt idx="56">
                  <c:v>24205</c:v>
                </c:pt>
                <c:pt idx="57">
                  <c:v>24632</c:v>
                </c:pt>
                <c:pt idx="58">
                  <c:v>25025</c:v>
                </c:pt>
                <c:pt idx="59">
                  <c:v>25420</c:v>
                </c:pt>
                <c:pt idx="60">
                  <c:v>25825</c:v>
                </c:pt>
                <c:pt idx="61">
                  <c:v>26218</c:v>
                </c:pt>
                <c:pt idx="62">
                  <c:v>26607</c:v>
                </c:pt>
                <c:pt idx="63">
                  <c:v>26996</c:v>
                </c:pt>
                <c:pt idx="64">
                  <c:v>27386</c:v>
                </c:pt>
                <c:pt idx="65">
                  <c:v>27775</c:v>
                </c:pt>
                <c:pt idx="66">
                  <c:v>28164</c:v>
                </c:pt>
                <c:pt idx="67">
                  <c:v>28553</c:v>
                </c:pt>
                <c:pt idx="68">
                  <c:v>28942</c:v>
                </c:pt>
                <c:pt idx="69">
                  <c:v>29350</c:v>
                </c:pt>
                <c:pt idx="70">
                  <c:v>29749</c:v>
                </c:pt>
                <c:pt idx="71">
                  <c:v>30157</c:v>
                </c:pt>
                <c:pt idx="72">
                  <c:v>30595</c:v>
                </c:pt>
                <c:pt idx="73">
                  <c:v>31012</c:v>
                </c:pt>
                <c:pt idx="74">
                  <c:v>31421</c:v>
                </c:pt>
                <c:pt idx="75">
                  <c:v>31822</c:v>
                </c:pt>
                <c:pt idx="76">
                  <c:v>32222</c:v>
                </c:pt>
                <c:pt idx="77">
                  <c:v>32635</c:v>
                </c:pt>
                <c:pt idx="78">
                  <c:v>33049</c:v>
                </c:pt>
                <c:pt idx="79">
                  <c:v>33457</c:v>
                </c:pt>
                <c:pt idx="80">
                  <c:v>33861</c:v>
                </c:pt>
                <c:pt idx="81">
                  <c:v>34263</c:v>
                </c:pt>
                <c:pt idx="82">
                  <c:v>34690</c:v>
                </c:pt>
                <c:pt idx="83">
                  <c:v>35094</c:v>
                </c:pt>
                <c:pt idx="84">
                  <c:v>35488</c:v>
                </c:pt>
                <c:pt idx="85">
                  <c:v>35936</c:v>
                </c:pt>
                <c:pt idx="86">
                  <c:v>36364</c:v>
                </c:pt>
                <c:pt idx="87">
                  <c:v>36774</c:v>
                </c:pt>
                <c:pt idx="88">
                  <c:v>37177</c:v>
                </c:pt>
                <c:pt idx="89">
                  <c:v>37604</c:v>
                </c:pt>
                <c:pt idx="90">
                  <c:v>38010</c:v>
                </c:pt>
                <c:pt idx="91">
                  <c:v>38403</c:v>
                </c:pt>
                <c:pt idx="92">
                  <c:v>38793</c:v>
                </c:pt>
                <c:pt idx="93">
                  <c:v>39193</c:v>
                </c:pt>
                <c:pt idx="94">
                  <c:v>39598</c:v>
                </c:pt>
                <c:pt idx="95">
                  <c:v>40003</c:v>
                </c:pt>
                <c:pt idx="96">
                  <c:v>40405</c:v>
                </c:pt>
                <c:pt idx="97">
                  <c:v>40809</c:v>
                </c:pt>
                <c:pt idx="98">
                  <c:v>41216</c:v>
                </c:pt>
                <c:pt idx="99">
                  <c:v>41621</c:v>
                </c:pt>
                <c:pt idx="100">
                  <c:v>42027</c:v>
                </c:pt>
                <c:pt idx="101">
                  <c:v>42432</c:v>
                </c:pt>
                <c:pt idx="102">
                  <c:v>42838</c:v>
                </c:pt>
                <c:pt idx="103">
                  <c:v>43246</c:v>
                </c:pt>
                <c:pt idx="104">
                  <c:v>43653</c:v>
                </c:pt>
                <c:pt idx="105">
                  <c:v>44059</c:v>
                </c:pt>
              </c:numCache>
            </c:numRef>
          </c:xVal>
          <c:yVal>
            <c:numRef>
              <c:f>Graph4_data_8!$E$15:$E$120</c:f>
              <c:numCache>
                <c:formatCode>#\,##0.0000</c:formatCode>
                <c:ptCount val="106"/>
                <c:pt idx="0">
                  <c:v>1.1967000000000001</c:v>
                </c:pt>
                <c:pt idx="1">
                  <c:v>1.1825000000000001</c:v>
                </c:pt>
                <c:pt idx="2">
                  <c:v>1.1592</c:v>
                </c:pt>
                <c:pt idx="3">
                  <c:v>1.1466000000000001</c:v>
                </c:pt>
                <c:pt idx="4">
                  <c:v>1.1448</c:v>
                </c:pt>
                <c:pt idx="5">
                  <c:v>1.1359999999999999</c:v>
                </c:pt>
                <c:pt idx="6">
                  <c:v>1.133</c:v>
                </c:pt>
                <c:pt idx="7">
                  <c:v>1.1206</c:v>
                </c:pt>
                <c:pt idx="8">
                  <c:v>1.1168</c:v>
                </c:pt>
                <c:pt idx="9">
                  <c:v>1.1120000000000001</c:v>
                </c:pt>
                <c:pt idx="10">
                  <c:v>1.1207</c:v>
                </c:pt>
                <c:pt idx="11">
                  <c:v>1.0867</c:v>
                </c:pt>
                <c:pt idx="12">
                  <c:v>1.1002000000000001</c:v>
                </c:pt>
                <c:pt idx="13">
                  <c:v>1.0941000000000001</c:v>
                </c:pt>
                <c:pt idx="14">
                  <c:v>1.0975999999999999</c:v>
                </c:pt>
                <c:pt idx="15">
                  <c:v>1.0815999999999999</c:v>
                </c:pt>
                <c:pt idx="16">
                  <c:v>1.0797000000000001</c:v>
                </c:pt>
                <c:pt idx="17">
                  <c:v>1.0988</c:v>
                </c:pt>
                <c:pt idx="18">
                  <c:v>1.0981000000000001</c:v>
                </c:pt>
                <c:pt idx="19">
                  <c:v>1.0946</c:v>
                </c:pt>
                <c:pt idx="20">
                  <c:v>1.0862000000000001</c:v>
                </c:pt>
                <c:pt idx="21">
                  <c:v>1.1021000000000001</c:v>
                </c:pt>
                <c:pt idx="22">
                  <c:v>1.0851</c:v>
                </c:pt>
                <c:pt idx="23">
                  <c:v>1.0730999999999999</c:v>
                </c:pt>
                <c:pt idx="24">
                  <c:v>1.0915999999999999</c:v>
                </c:pt>
                <c:pt idx="25">
                  <c:v>1.089</c:v>
                </c:pt>
                <c:pt idx="26">
                  <c:v>1.1023000000000001</c:v>
                </c:pt>
                <c:pt idx="27">
                  <c:v>1.0961000000000001</c:v>
                </c:pt>
                <c:pt idx="28">
                  <c:v>1.1083000000000001</c:v>
                </c:pt>
                <c:pt idx="29">
                  <c:v>1.0986</c:v>
                </c:pt>
                <c:pt idx="30">
                  <c:v>1.1014999999999999</c:v>
                </c:pt>
                <c:pt idx="31">
                  <c:v>1.0801000000000001</c:v>
                </c:pt>
                <c:pt idx="32">
                  <c:v>1.0885</c:v>
                </c:pt>
                <c:pt idx="33">
                  <c:v>1.0889</c:v>
                </c:pt>
                <c:pt idx="34">
                  <c:v>1.0972</c:v>
                </c:pt>
                <c:pt idx="35">
                  <c:v>1.1042000000000001</c:v>
                </c:pt>
                <c:pt idx="36">
                  <c:v>1.1012</c:v>
                </c:pt>
                <c:pt idx="37">
                  <c:v>1.0942000000000001</c:v>
                </c:pt>
                <c:pt idx="38">
                  <c:v>1.1026</c:v>
                </c:pt>
                <c:pt idx="39">
                  <c:v>1.1153</c:v>
                </c:pt>
                <c:pt idx="40">
                  <c:v>1.0904</c:v>
                </c:pt>
                <c:pt idx="41">
                  <c:v>1.0885</c:v>
                </c:pt>
                <c:pt idx="42">
                  <c:v>1.1071</c:v>
                </c:pt>
                <c:pt idx="43">
                  <c:v>1.0980000000000001</c:v>
                </c:pt>
                <c:pt idx="44">
                  <c:v>1.1112</c:v>
                </c:pt>
                <c:pt idx="45">
                  <c:v>1.0931</c:v>
                </c:pt>
                <c:pt idx="46">
                  <c:v>1.1073</c:v>
                </c:pt>
                <c:pt idx="47">
                  <c:v>1.0905</c:v>
                </c:pt>
                <c:pt idx="48">
                  <c:v>1.0895999999999999</c:v>
                </c:pt>
                <c:pt idx="49">
                  <c:v>1.1165</c:v>
                </c:pt>
                <c:pt idx="50">
                  <c:v>1.1081000000000001</c:v>
                </c:pt>
                <c:pt idx="51">
                  <c:v>1.1175999999999999</c:v>
                </c:pt>
                <c:pt idx="52">
                  <c:v>1.1191</c:v>
                </c:pt>
                <c:pt idx="53">
                  <c:v>1.1147</c:v>
                </c:pt>
                <c:pt idx="54">
                  <c:v>1.1008</c:v>
                </c:pt>
                <c:pt idx="55">
                  <c:v>1.1224000000000001</c:v>
                </c:pt>
                <c:pt idx="56">
                  <c:v>1.1316999999999999</c:v>
                </c:pt>
                <c:pt idx="57">
                  <c:v>1.1429</c:v>
                </c:pt>
                <c:pt idx="58">
                  <c:v>1.1480999999999999</c:v>
                </c:pt>
                <c:pt idx="59">
                  <c:v>1.123</c:v>
                </c:pt>
                <c:pt idx="60">
                  <c:v>1.1152</c:v>
                </c:pt>
                <c:pt idx="61">
                  <c:v>1.1394</c:v>
                </c:pt>
                <c:pt idx="62">
                  <c:v>1.1135999999999999</c:v>
                </c:pt>
                <c:pt idx="63">
                  <c:v>1.1188</c:v>
                </c:pt>
                <c:pt idx="64">
                  <c:v>1.1093</c:v>
                </c:pt>
                <c:pt idx="65">
                  <c:v>1.1453</c:v>
                </c:pt>
                <c:pt idx="66">
                  <c:v>1.1173</c:v>
                </c:pt>
                <c:pt idx="67">
                  <c:v>1.1328</c:v>
                </c:pt>
                <c:pt idx="68">
                  <c:v>1.1435</c:v>
                </c:pt>
                <c:pt idx="69">
                  <c:v>1.1306</c:v>
                </c:pt>
                <c:pt idx="70">
                  <c:v>1.149</c:v>
                </c:pt>
                <c:pt idx="71">
                  <c:v>1.1357999999999999</c:v>
                </c:pt>
                <c:pt idx="72">
                  <c:v>1.1341000000000001</c:v>
                </c:pt>
                <c:pt idx="73">
                  <c:v>1.1252</c:v>
                </c:pt>
                <c:pt idx="74">
                  <c:v>1.1281000000000001</c:v>
                </c:pt>
                <c:pt idx="75">
                  <c:v>1.1281000000000001</c:v>
                </c:pt>
                <c:pt idx="76">
                  <c:v>1.1312</c:v>
                </c:pt>
                <c:pt idx="77">
                  <c:v>1.1457999999999999</c:v>
                </c:pt>
                <c:pt idx="78">
                  <c:v>1.127</c:v>
                </c:pt>
                <c:pt idx="79">
                  <c:v>1.1372</c:v>
                </c:pt>
                <c:pt idx="80">
                  <c:v>1.1349</c:v>
                </c:pt>
                <c:pt idx="81">
                  <c:v>1.1317999999999999</c:v>
                </c:pt>
                <c:pt idx="82">
                  <c:v>1.1402000000000001</c:v>
                </c:pt>
                <c:pt idx="83">
                  <c:v>1.141</c:v>
                </c:pt>
                <c:pt idx="84">
                  <c:v>1.1429</c:v>
                </c:pt>
                <c:pt idx="85">
                  <c:v>1.1398999999999999</c:v>
                </c:pt>
                <c:pt idx="86">
                  <c:v>1.1528</c:v>
                </c:pt>
                <c:pt idx="87">
                  <c:v>1.1357999999999999</c:v>
                </c:pt>
                <c:pt idx="88">
                  <c:v>1.1626000000000001</c:v>
                </c:pt>
                <c:pt idx="89">
                  <c:v>1.1234</c:v>
                </c:pt>
                <c:pt idx="90">
                  <c:v>1.1368</c:v>
                </c:pt>
                <c:pt idx="91">
                  <c:v>1.139</c:v>
                </c:pt>
                <c:pt idx="92">
                  <c:v>1.1604000000000001</c:v>
                </c:pt>
                <c:pt idx="93">
                  <c:v>1.1503000000000001</c:v>
                </c:pt>
                <c:pt idx="94">
                  <c:v>1.1399999999999999</c:v>
                </c:pt>
                <c:pt idx="95">
                  <c:v>1.1378999999999999</c:v>
                </c:pt>
                <c:pt idx="96">
                  <c:v>1.1429</c:v>
                </c:pt>
                <c:pt idx="97">
                  <c:v>1.1555</c:v>
                </c:pt>
                <c:pt idx="98">
                  <c:v>1.1589</c:v>
                </c:pt>
                <c:pt idx="99">
                  <c:v>1.1589</c:v>
                </c:pt>
                <c:pt idx="100">
                  <c:v>1.1391</c:v>
                </c:pt>
                <c:pt idx="101">
                  <c:v>1.157</c:v>
                </c:pt>
                <c:pt idx="102">
                  <c:v>1.139</c:v>
                </c:pt>
                <c:pt idx="103">
                  <c:v>1.131</c:v>
                </c:pt>
                <c:pt idx="104">
                  <c:v>1.149</c:v>
                </c:pt>
                <c:pt idx="105">
                  <c:v>1.1291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29-44AD-ABD9-1596F4A6EE96}"/>
            </c:ext>
          </c:extLst>
        </c:ser>
        <c:ser>
          <c:idx val="1"/>
          <c:order val="1"/>
          <c:tx>
            <c:v>Step2 zero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Graph4_data_8!$F$11:$F$90</c:f>
              <c:numCache>
                <c:formatCode>#,##0</c:formatCode>
                <c:ptCount val="80"/>
                <c:pt idx="0">
                  <c:v>10931</c:v>
                </c:pt>
                <c:pt idx="1">
                  <c:v>11341</c:v>
                </c:pt>
                <c:pt idx="2">
                  <c:v>11756</c:v>
                </c:pt>
                <c:pt idx="3">
                  <c:v>12158</c:v>
                </c:pt>
                <c:pt idx="4">
                  <c:v>12563</c:v>
                </c:pt>
                <c:pt idx="5">
                  <c:v>12963</c:v>
                </c:pt>
                <c:pt idx="6">
                  <c:v>13359</c:v>
                </c:pt>
                <c:pt idx="7">
                  <c:v>13751</c:v>
                </c:pt>
                <c:pt idx="8">
                  <c:v>14141</c:v>
                </c:pt>
                <c:pt idx="9">
                  <c:v>14529</c:v>
                </c:pt>
                <c:pt idx="10">
                  <c:v>14917</c:v>
                </c:pt>
                <c:pt idx="11">
                  <c:v>15306</c:v>
                </c:pt>
                <c:pt idx="12">
                  <c:v>15694</c:v>
                </c:pt>
                <c:pt idx="13">
                  <c:v>16082</c:v>
                </c:pt>
                <c:pt idx="14">
                  <c:v>16472</c:v>
                </c:pt>
                <c:pt idx="15">
                  <c:v>16869</c:v>
                </c:pt>
                <c:pt idx="16">
                  <c:v>17264</c:v>
                </c:pt>
                <c:pt idx="17">
                  <c:v>17667</c:v>
                </c:pt>
                <c:pt idx="18">
                  <c:v>18067</c:v>
                </c:pt>
                <c:pt idx="19">
                  <c:v>18464</c:v>
                </c:pt>
                <c:pt idx="20">
                  <c:v>18869</c:v>
                </c:pt>
                <c:pt idx="21">
                  <c:v>19266</c:v>
                </c:pt>
                <c:pt idx="22">
                  <c:v>19662</c:v>
                </c:pt>
                <c:pt idx="23">
                  <c:v>20069</c:v>
                </c:pt>
                <c:pt idx="24">
                  <c:v>20488</c:v>
                </c:pt>
                <c:pt idx="25">
                  <c:v>20886</c:v>
                </c:pt>
                <c:pt idx="26">
                  <c:v>21287</c:v>
                </c:pt>
                <c:pt idx="27">
                  <c:v>21681</c:v>
                </c:pt>
                <c:pt idx="28">
                  <c:v>22086</c:v>
                </c:pt>
                <c:pt idx="29">
                  <c:v>22486</c:v>
                </c:pt>
                <c:pt idx="30">
                  <c:v>22891</c:v>
                </c:pt>
                <c:pt idx="31">
                  <c:v>23313</c:v>
                </c:pt>
                <c:pt idx="32">
                  <c:v>23721</c:v>
                </c:pt>
                <c:pt idx="33">
                  <c:v>24115</c:v>
                </c:pt>
                <c:pt idx="34">
                  <c:v>24504</c:v>
                </c:pt>
                <c:pt idx="35">
                  <c:v>24892</c:v>
                </c:pt>
                <c:pt idx="36">
                  <c:v>25280</c:v>
                </c:pt>
                <c:pt idx="37">
                  <c:v>25668</c:v>
                </c:pt>
                <c:pt idx="38">
                  <c:v>26056</c:v>
                </c:pt>
                <c:pt idx="39">
                  <c:v>26445</c:v>
                </c:pt>
                <c:pt idx="40">
                  <c:v>26840</c:v>
                </c:pt>
                <c:pt idx="41">
                  <c:v>27228</c:v>
                </c:pt>
                <c:pt idx="42">
                  <c:v>27616</c:v>
                </c:pt>
                <c:pt idx="43">
                  <c:v>28005</c:v>
                </c:pt>
                <c:pt idx="44">
                  <c:v>28393</c:v>
                </c:pt>
                <c:pt idx="45">
                  <c:v>28781</c:v>
                </c:pt>
                <c:pt idx="46">
                  <c:v>29169</c:v>
                </c:pt>
                <c:pt idx="47">
                  <c:v>29557</c:v>
                </c:pt>
                <c:pt idx="48">
                  <c:v>29945</c:v>
                </c:pt>
                <c:pt idx="49">
                  <c:v>30353</c:v>
                </c:pt>
                <c:pt idx="50">
                  <c:v>30757</c:v>
                </c:pt>
                <c:pt idx="51">
                  <c:v>31160</c:v>
                </c:pt>
                <c:pt idx="52">
                  <c:v>31555</c:v>
                </c:pt>
                <c:pt idx="53">
                  <c:v>31955</c:v>
                </c:pt>
                <c:pt idx="54">
                  <c:v>32348</c:v>
                </c:pt>
                <c:pt idx="55">
                  <c:v>32740</c:v>
                </c:pt>
                <c:pt idx="56">
                  <c:v>33131</c:v>
                </c:pt>
                <c:pt idx="57">
                  <c:v>33519</c:v>
                </c:pt>
                <c:pt idx="58">
                  <c:v>33907</c:v>
                </c:pt>
                <c:pt idx="59">
                  <c:v>34295</c:v>
                </c:pt>
                <c:pt idx="60">
                  <c:v>34683</c:v>
                </c:pt>
                <c:pt idx="61">
                  <c:v>35072</c:v>
                </c:pt>
                <c:pt idx="62">
                  <c:v>35460</c:v>
                </c:pt>
                <c:pt idx="63">
                  <c:v>35848</c:v>
                </c:pt>
                <c:pt idx="64">
                  <c:v>36248</c:v>
                </c:pt>
                <c:pt idx="65">
                  <c:v>36649</c:v>
                </c:pt>
                <c:pt idx="66">
                  <c:v>37052</c:v>
                </c:pt>
                <c:pt idx="67">
                  <c:v>37455</c:v>
                </c:pt>
                <c:pt idx="68">
                  <c:v>37850</c:v>
                </c:pt>
                <c:pt idx="69">
                  <c:v>38244</c:v>
                </c:pt>
                <c:pt idx="70">
                  <c:v>38648</c:v>
                </c:pt>
                <c:pt idx="71">
                  <c:v>39044</c:v>
                </c:pt>
                <c:pt idx="72">
                  <c:v>39446</c:v>
                </c:pt>
                <c:pt idx="73">
                  <c:v>39850</c:v>
                </c:pt>
                <c:pt idx="74">
                  <c:v>40254</c:v>
                </c:pt>
                <c:pt idx="75">
                  <c:v>40652</c:v>
                </c:pt>
                <c:pt idx="76">
                  <c:v>41043</c:v>
                </c:pt>
                <c:pt idx="77">
                  <c:v>41449</c:v>
                </c:pt>
                <c:pt idx="78">
                  <c:v>41858</c:v>
                </c:pt>
                <c:pt idx="79">
                  <c:v>42259</c:v>
                </c:pt>
              </c:numCache>
            </c:numRef>
          </c:xVal>
          <c:yVal>
            <c:numRef>
              <c:f>Graph4_data_8!$H$11:$H$90</c:f>
              <c:numCache>
                <c:formatCode>#\,##0.0000</c:formatCode>
                <c:ptCount val="80"/>
                <c:pt idx="0">
                  <c:v>1.1537999999999999</c:v>
                </c:pt>
                <c:pt idx="1">
                  <c:v>1.1273</c:v>
                </c:pt>
                <c:pt idx="2">
                  <c:v>1.1283000000000001</c:v>
                </c:pt>
                <c:pt idx="3">
                  <c:v>1.1084000000000001</c:v>
                </c:pt>
                <c:pt idx="4">
                  <c:v>1.1138999999999999</c:v>
                </c:pt>
                <c:pt idx="5">
                  <c:v>1.1099000000000001</c:v>
                </c:pt>
                <c:pt idx="6">
                  <c:v>1.0907</c:v>
                </c:pt>
                <c:pt idx="7">
                  <c:v>1.0903</c:v>
                </c:pt>
                <c:pt idx="8">
                  <c:v>1.0795999999999999</c:v>
                </c:pt>
                <c:pt idx="9">
                  <c:v>1.0788</c:v>
                </c:pt>
                <c:pt idx="10">
                  <c:v>1.0821000000000001</c:v>
                </c:pt>
                <c:pt idx="11">
                  <c:v>1.0769</c:v>
                </c:pt>
                <c:pt idx="12">
                  <c:v>1.0803</c:v>
                </c:pt>
                <c:pt idx="13">
                  <c:v>1.0783</c:v>
                </c:pt>
                <c:pt idx="14">
                  <c:v>1.0658000000000001</c:v>
                </c:pt>
                <c:pt idx="15">
                  <c:v>1.0781000000000001</c:v>
                </c:pt>
                <c:pt idx="16">
                  <c:v>1.0834999999999999</c:v>
                </c:pt>
                <c:pt idx="17">
                  <c:v>1.07</c:v>
                </c:pt>
                <c:pt idx="18">
                  <c:v>1.0810999999999999</c:v>
                </c:pt>
                <c:pt idx="19">
                  <c:v>1.0785</c:v>
                </c:pt>
                <c:pt idx="20">
                  <c:v>1.0820000000000001</c:v>
                </c:pt>
                <c:pt idx="21">
                  <c:v>1.0869</c:v>
                </c:pt>
                <c:pt idx="22">
                  <c:v>1.0909</c:v>
                </c:pt>
                <c:pt idx="23">
                  <c:v>1.0778000000000001</c:v>
                </c:pt>
                <c:pt idx="24">
                  <c:v>1.1047</c:v>
                </c:pt>
                <c:pt idx="25">
                  <c:v>1.0918000000000001</c:v>
                </c:pt>
                <c:pt idx="26">
                  <c:v>1.0829</c:v>
                </c:pt>
                <c:pt idx="27">
                  <c:v>1.0992999999999999</c:v>
                </c:pt>
                <c:pt idx="28">
                  <c:v>1.0971</c:v>
                </c:pt>
                <c:pt idx="29">
                  <c:v>1.0932999999999999</c:v>
                </c:pt>
                <c:pt idx="30">
                  <c:v>1.0941000000000001</c:v>
                </c:pt>
                <c:pt idx="31">
                  <c:v>1.105</c:v>
                </c:pt>
                <c:pt idx="32">
                  <c:v>1.1043000000000001</c:v>
                </c:pt>
                <c:pt idx="33">
                  <c:v>1.0992999999999999</c:v>
                </c:pt>
                <c:pt idx="34">
                  <c:v>1.0982000000000001</c:v>
                </c:pt>
                <c:pt idx="35">
                  <c:v>1.0824</c:v>
                </c:pt>
                <c:pt idx="36">
                  <c:v>1.0963000000000001</c:v>
                </c:pt>
                <c:pt idx="37">
                  <c:v>1.0984</c:v>
                </c:pt>
                <c:pt idx="38">
                  <c:v>1.0972999999999999</c:v>
                </c:pt>
                <c:pt idx="39">
                  <c:v>1.1077999999999999</c:v>
                </c:pt>
                <c:pt idx="40">
                  <c:v>1.0972</c:v>
                </c:pt>
                <c:pt idx="41">
                  <c:v>1.0926</c:v>
                </c:pt>
                <c:pt idx="42">
                  <c:v>1.1154999999999999</c:v>
                </c:pt>
                <c:pt idx="43">
                  <c:v>1.103</c:v>
                </c:pt>
                <c:pt idx="44">
                  <c:v>1.093</c:v>
                </c:pt>
                <c:pt idx="45">
                  <c:v>1.0993999999999999</c:v>
                </c:pt>
                <c:pt idx="46">
                  <c:v>1.0876999999999999</c:v>
                </c:pt>
                <c:pt idx="47">
                  <c:v>1.0919000000000001</c:v>
                </c:pt>
                <c:pt idx="48">
                  <c:v>1.1107</c:v>
                </c:pt>
                <c:pt idx="49">
                  <c:v>1.0874999999999999</c:v>
                </c:pt>
                <c:pt idx="50">
                  <c:v>1.1087</c:v>
                </c:pt>
                <c:pt idx="51">
                  <c:v>1.0931999999999999</c:v>
                </c:pt>
                <c:pt idx="52">
                  <c:v>1.113</c:v>
                </c:pt>
                <c:pt idx="53">
                  <c:v>1.1125</c:v>
                </c:pt>
                <c:pt idx="54">
                  <c:v>1.1125</c:v>
                </c:pt>
                <c:pt idx="55">
                  <c:v>1.1206</c:v>
                </c:pt>
                <c:pt idx="56">
                  <c:v>1.1013999999999999</c:v>
                </c:pt>
                <c:pt idx="57">
                  <c:v>1.1062000000000001</c:v>
                </c:pt>
                <c:pt idx="58">
                  <c:v>1.1119000000000001</c:v>
                </c:pt>
                <c:pt idx="59">
                  <c:v>1.1180000000000001</c:v>
                </c:pt>
                <c:pt idx="60">
                  <c:v>1.1263000000000001</c:v>
                </c:pt>
                <c:pt idx="61">
                  <c:v>1.1069</c:v>
                </c:pt>
                <c:pt idx="62">
                  <c:v>1.1146</c:v>
                </c:pt>
                <c:pt idx="63">
                  <c:v>1.1036999999999999</c:v>
                </c:pt>
                <c:pt idx="64">
                  <c:v>1.0989</c:v>
                </c:pt>
                <c:pt idx="65">
                  <c:v>1.1266</c:v>
                </c:pt>
                <c:pt idx="66">
                  <c:v>1.1167</c:v>
                </c:pt>
                <c:pt idx="67">
                  <c:v>1.1092</c:v>
                </c:pt>
                <c:pt idx="68">
                  <c:v>1.127</c:v>
                </c:pt>
                <c:pt idx="69">
                  <c:v>1.1315999999999999</c:v>
                </c:pt>
                <c:pt idx="70">
                  <c:v>1.1195999999999999</c:v>
                </c:pt>
                <c:pt idx="71">
                  <c:v>1.1337999999999999</c:v>
                </c:pt>
                <c:pt idx="72">
                  <c:v>1.1167</c:v>
                </c:pt>
                <c:pt idx="73">
                  <c:v>1.1061000000000001</c:v>
                </c:pt>
                <c:pt idx="74">
                  <c:v>1.1240000000000001</c:v>
                </c:pt>
                <c:pt idx="75">
                  <c:v>1.1155999999999999</c:v>
                </c:pt>
                <c:pt idx="76">
                  <c:v>1.1222000000000001</c:v>
                </c:pt>
                <c:pt idx="77">
                  <c:v>1.1299999999999999</c:v>
                </c:pt>
                <c:pt idx="78">
                  <c:v>1.1220000000000001</c:v>
                </c:pt>
                <c:pt idx="79">
                  <c:v>1.1147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29-44AD-ABD9-1596F4A6EE96}"/>
            </c:ext>
          </c:extLst>
        </c:ser>
        <c:ser>
          <c:idx val="2"/>
          <c:order val="2"/>
          <c:tx>
            <c:v>Step2 normal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Graph4_data_8!$I$11:$I$54</c:f>
              <c:numCache>
                <c:formatCode>#,##0</c:formatCode>
                <c:ptCount val="44"/>
                <c:pt idx="0">
                  <c:v>10874</c:v>
                </c:pt>
                <c:pt idx="1">
                  <c:v>11263</c:v>
                </c:pt>
                <c:pt idx="2">
                  <c:v>11652</c:v>
                </c:pt>
                <c:pt idx="3">
                  <c:v>12057</c:v>
                </c:pt>
                <c:pt idx="4">
                  <c:v>12462</c:v>
                </c:pt>
                <c:pt idx="5">
                  <c:v>12862</c:v>
                </c:pt>
                <c:pt idx="6">
                  <c:v>13271</c:v>
                </c:pt>
                <c:pt idx="7">
                  <c:v>13681</c:v>
                </c:pt>
                <c:pt idx="8">
                  <c:v>14091</c:v>
                </c:pt>
                <c:pt idx="9">
                  <c:v>14496</c:v>
                </c:pt>
                <c:pt idx="10">
                  <c:v>14900</c:v>
                </c:pt>
                <c:pt idx="11">
                  <c:v>15302</c:v>
                </c:pt>
                <c:pt idx="12">
                  <c:v>15705</c:v>
                </c:pt>
                <c:pt idx="13">
                  <c:v>16113</c:v>
                </c:pt>
                <c:pt idx="14">
                  <c:v>16518</c:v>
                </c:pt>
                <c:pt idx="15">
                  <c:v>16916</c:v>
                </c:pt>
                <c:pt idx="16">
                  <c:v>17316</c:v>
                </c:pt>
                <c:pt idx="17">
                  <c:v>17737</c:v>
                </c:pt>
                <c:pt idx="18">
                  <c:v>18161</c:v>
                </c:pt>
                <c:pt idx="19">
                  <c:v>18572</c:v>
                </c:pt>
                <c:pt idx="20">
                  <c:v>18981</c:v>
                </c:pt>
                <c:pt idx="21">
                  <c:v>19402</c:v>
                </c:pt>
                <c:pt idx="22">
                  <c:v>19809</c:v>
                </c:pt>
                <c:pt idx="23">
                  <c:v>20205</c:v>
                </c:pt>
                <c:pt idx="24">
                  <c:v>20596</c:v>
                </c:pt>
                <c:pt idx="25">
                  <c:v>20985</c:v>
                </c:pt>
                <c:pt idx="26">
                  <c:v>21375</c:v>
                </c:pt>
                <c:pt idx="27">
                  <c:v>21765</c:v>
                </c:pt>
                <c:pt idx="28">
                  <c:v>22174</c:v>
                </c:pt>
                <c:pt idx="29">
                  <c:v>22577</c:v>
                </c:pt>
                <c:pt idx="30">
                  <c:v>22981</c:v>
                </c:pt>
                <c:pt idx="31">
                  <c:v>23383</c:v>
                </c:pt>
                <c:pt idx="32">
                  <c:v>23786</c:v>
                </c:pt>
                <c:pt idx="33">
                  <c:v>24189</c:v>
                </c:pt>
                <c:pt idx="34">
                  <c:v>24590</c:v>
                </c:pt>
                <c:pt idx="35">
                  <c:v>24993</c:v>
                </c:pt>
                <c:pt idx="36">
                  <c:v>25396</c:v>
                </c:pt>
                <c:pt idx="37">
                  <c:v>25798</c:v>
                </c:pt>
                <c:pt idx="38">
                  <c:v>26191</c:v>
                </c:pt>
                <c:pt idx="39">
                  <c:v>26583</c:v>
                </c:pt>
                <c:pt idx="40">
                  <c:v>26977</c:v>
                </c:pt>
                <c:pt idx="41">
                  <c:v>27371</c:v>
                </c:pt>
                <c:pt idx="42">
                  <c:v>27772</c:v>
                </c:pt>
                <c:pt idx="43">
                  <c:v>28170</c:v>
                </c:pt>
              </c:numCache>
            </c:numRef>
          </c:xVal>
          <c:yVal>
            <c:numRef>
              <c:f>Graph4_data_8!$K$11:$K$54</c:f>
              <c:numCache>
                <c:formatCode>#\,##0.0000</c:formatCode>
                <c:ptCount val="44"/>
                <c:pt idx="0">
                  <c:v>1.1599999999999999</c:v>
                </c:pt>
                <c:pt idx="1">
                  <c:v>1.1333</c:v>
                </c:pt>
                <c:pt idx="2">
                  <c:v>1.1333</c:v>
                </c:pt>
                <c:pt idx="3">
                  <c:v>1.1124000000000001</c:v>
                </c:pt>
                <c:pt idx="4">
                  <c:v>1.1189</c:v>
                </c:pt>
                <c:pt idx="5">
                  <c:v>1.1060000000000001</c:v>
                </c:pt>
                <c:pt idx="6">
                  <c:v>1.1068</c:v>
                </c:pt>
                <c:pt idx="7">
                  <c:v>1.0961000000000001</c:v>
                </c:pt>
                <c:pt idx="8">
                  <c:v>1.1067</c:v>
                </c:pt>
                <c:pt idx="9">
                  <c:v>1.1106</c:v>
                </c:pt>
                <c:pt idx="10">
                  <c:v>1.1141000000000001</c:v>
                </c:pt>
                <c:pt idx="11">
                  <c:v>1.1099000000000001</c:v>
                </c:pt>
                <c:pt idx="12">
                  <c:v>1.103</c:v>
                </c:pt>
                <c:pt idx="13">
                  <c:v>1.1143000000000001</c:v>
                </c:pt>
                <c:pt idx="14">
                  <c:v>1.0862000000000001</c:v>
                </c:pt>
                <c:pt idx="15">
                  <c:v>1.1161000000000001</c:v>
                </c:pt>
                <c:pt idx="16">
                  <c:v>1.1119000000000001</c:v>
                </c:pt>
                <c:pt idx="17">
                  <c:v>1.1134999999999999</c:v>
                </c:pt>
                <c:pt idx="18">
                  <c:v>1.1189</c:v>
                </c:pt>
                <c:pt idx="19">
                  <c:v>1.1158999999999999</c:v>
                </c:pt>
                <c:pt idx="20">
                  <c:v>1.1227</c:v>
                </c:pt>
                <c:pt idx="21">
                  <c:v>1.1377999999999999</c:v>
                </c:pt>
                <c:pt idx="22">
                  <c:v>1.1335</c:v>
                </c:pt>
                <c:pt idx="23">
                  <c:v>1.1294</c:v>
                </c:pt>
                <c:pt idx="24">
                  <c:v>1.1419999999999999</c:v>
                </c:pt>
                <c:pt idx="25">
                  <c:v>1.1347</c:v>
                </c:pt>
                <c:pt idx="26">
                  <c:v>1.1379999999999999</c:v>
                </c:pt>
                <c:pt idx="27">
                  <c:v>1.1593</c:v>
                </c:pt>
                <c:pt idx="28">
                  <c:v>1.1419999999999999</c:v>
                </c:pt>
                <c:pt idx="29">
                  <c:v>1.1579999999999999</c:v>
                </c:pt>
                <c:pt idx="30">
                  <c:v>1.1413</c:v>
                </c:pt>
                <c:pt idx="31">
                  <c:v>1.1601999999999999</c:v>
                </c:pt>
                <c:pt idx="32">
                  <c:v>1.1484000000000001</c:v>
                </c:pt>
                <c:pt idx="33">
                  <c:v>1.1433</c:v>
                </c:pt>
                <c:pt idx="34">
                  <c:v>1.1556</c:v>
                </c:pt>
                <c:pt idx="35">
                  <c:v>1.1563000000000001</c:v>
                </c:pt>
                <c:pt idx="36">
                  <c:v>1.1600999999999999</c:v>
                </c:pt>
                <c:pt idx="37">
                  <c:v>1.1651</c:v>
                </c:pt>
                <c:pt idx="38">
                  <c:v>1.1546000000000001</c:v>
                </c:pt>
                <c:pt idx="39">
                  <c:v>1.1783999999999999</c:v>
                </c:pt>
                <c:pt idx="40">
                  <c:v>1.1788000000000001</c:v>
                </c:pt>
                <c:pt idx="41">
                  <c:v>1.1865000000000001</c:v>
                </c:pt>
                <c:pt idx="42">
                  <c:v>1.1727000000000001</c:v>
                </c:pt>
                <c:pt idx="43">
                  <c:v>1.1700999999999999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29-44AD-ABD9-1596F4A6EE96}"/>
            </c:ext>
          </c:extLst>
        </c:ser>
        <c:ser>
          <c:idx val="3"/>
          <c:order val="3"/>
          <c:tx>
            <c:v>Step3 zero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Graph4_data_8!$L$11:$L$83</c:f>
              <c:numCache>
                <c:formatCode>#,##0</c:formatCode>
                <c:ptCount val="73"/>
                <c:pt idx="0">
                  <c:v>18680</c:v>
                </c:pt>
                <c:pt idx="1">
                  <c:v>19075</c:v>
                </c:pt>
                <c:pt idx="2">
                  <c:v>19482</c:v>
                </c:pt>
                <c:pt idx="3">
                  <c:v>19884</c:v>
                </c:pt>
                <c:pt idx="4">
                  <c:v>20283</c:v>
                </c:pt>
                <c:pt idx="5">
                  <c:v>20693</c:v>
                </c:pt>
                <c:pt idx="6">
                  <c:v>21096</c:v>
                </c:pt>
                <c:pt idx="7">
                  <c:v>21501</c:v>
                </c:pt>
                <c:pt idx="8">
                  <c:v>21902</c:v>
                </c:pt>
                <c:pt idx="9">
                  <c:v>22299</c:v>
                </c:pt>
                <c:pt idx="10">
                  <c:v>22695</c:v>
                </c:pt>
                <c:pt idx="11">
                  <c:v>23087</c:v>
                </c:pt>
                <c:pt idx="12">
                  <c:v>23475</c:v>
                </c:pt>
                <c:pt idx="13">
                  <c:v>23863</c:v>
                </c:pt>
                <c:pt idx="14">
                  <c:v>24251</c:v>
                </c:pt>
                <c:pt idx="15">
                  <c:v>24639</c:v>
                </c:pt>
                <c:pt idx="16">
                  <c:v>25027</c:v>
                </c:pt>
                <c:pt idx="17">
                  <c:v>25415</c:v>
                </c:pt>
                <c:pt idx="18">
                  <c:v>25803</c:v>
                </c:pt>
                <c:pt idx="19">
                  <c:v>26192</c:v>
                </c:pt>
                <c:pt idx="20">
                  <c:v>26580</c:v>
                </c:pt>
                <c:pt idx="21">
                  <c:v>26968</c:v>
                </c:pt>
                <c:pt idx="22">
                  <c:v>27363</c:v>
                </c:pt>
                <c:pt idx="23">
                  <c:v>27761</c:v>
                </c:pt>
                <c:pt idx="24">
                  <c:v>28163</c:v>
                </c:pt>
                <c:pt idx="25">
                  <c:v>28575</c:v>
                </c:pt>
                <c:pt idx="26">
                  <c:v>28985</c:v>
                </c:pt>
                <c:pt idx="27">
                  <c:v>29385</c:v>
                </c:pt>
                <c:pt idx="28">
                  <c:v>29784</c:v>
                </c:pt>
                <c:pt idx="29">
                  <c:v>30185</c:v>
                </c:pt>
                <c:pt idx="30">
                  <c:v>30587</c:v>
                </c:pt>
                <c:pt idx="31">
                  <c:v>31001</c:v>
                </c:pt>
                <c:pt idx="32">
                  <c:v>31393</c:v>
                </c:pt>
                <c:pt idx="33">
                  <c:v>31782</c:v>
                </c:pt>
                <c:pt idx="34">
                  <c:v>32170</c:v>
                </c:pt>
                <c:pt idx="35">
                  <c:v>32559</c:v>
                </c:pt>
                <c:pt idx="36">
                  <c:v>32947</c:v>
                </c:pt>
                <c:pt idx="37">
                  <c:v>33335</c:v>
                </c:pt>
                <c:pt idx="38">
                  <c:v>33723</c:v>
                </c:pt>
                <c:pt idx="39">
                  <c:v>34111</c:v>
                </c:pt>
                <c:pt idx="40">
                  <c:v>34499</c:v>
                </c:pt>
                <c:pt idx="41">
                  <c:v>34888</c:v>
                </c:pt>
                <c:pt idx="42">
                  <c:v>35276</c:v>
                </c:pt>
                <c:pt idx="43">
                  <c:v>35664</c:v>
                </c:pt>
                <c:pt idx="44">
                  <c:v>36052</c:v>
                </c:pt>
                <c:pt idx="45">
                  <c:v>36440</c:v>
                </c:pt>
                <c:pt idx="46">
                  <c:v>36828</c:v>
                </c:pt>
                <c:pt idx="47">
                  <c:v>37217</c:v>
                </c:pt>
                <c:pt idx="48">
                  <c:v>37605</c:v>
                </c:pt>
                <c:pt idx="49">
                  <c:v>37993</c:v>
                </c:pt>
                <c:pt idx="50">
                  <c:v>38381</c:v>
                </c:pt>
                <c:pt idx="51">
                  <c:v>38770</c:v>
                </c:pt>
                <c:pt idx="52">
                  <c:v>39162</c:v>
                </c:pt>
                <c:pt idx="53">
                  <c:v>39554</c:v>
                </c:pt>
                <c:pt idx="54">
                  <c:v>39945</c:v>
                </c:pt>
                <c:pt idx="55">
                  <c:v>40337</c:v>
                </c:pt>
                <c:pt idx="56">
                  <c:v>40729</c:v>
                </c:pt>
                <c:pt idx="57">
                  <c:v>41120</c:v>
                </c:pt>
                <c:pt idx="58">
                  <c:v>41511</c:v>
                </c:pt>
                <c:pt idx="59">
                  <c:v>41903</c:v>
                </c:pt>
                <c:pt idx="60">
                  <c:v>42294</c:v>
                </c:pt>
                <c:pt idx="61">
                  <c:v>42686</c:v>
                </c:pt>
                <c:pt idx="62">
                  <c:v>43077</c:v>
                </c:pt>
                <c:pt idx="63">
                  <c:v>43469</c:v>
                </c:pt>
                <c:pt idx="64">
                  <c:v>43861</c:v>
                </c:pt>
                <c:pt idx="65">
                  <c:v>44253</c:v>
                </c:pt>
                <c:pt idx="66">
                  <c:v>44644</c:v>
                </c:pt>
                <c:pt idx="67">
                  <c:v>45048</c:v>
                </c:pt>
                <c:pt idx="68">
                  <c:v>45451</c:v>
                </c:pt>
                <c:pt idx="69">
                  <c:v>45848</c:v>
                </c:pt>
                <c:pt idx="70">
                  <c:v>46253</c:v>
                </c:pt>
                <c:pt idx="71">
                  <c:v>46645</c:v>
                </c:pt>
                <c:pt idx="72">
                  <c:v>47039</c:v>
                </c:pt>
              </c:numCache>
            </c:numRef>
          </c:xVal>
          <c:yVal>
            <c:numRef>
              <c:f>Graph4_data_8!$N$11:$N$83</c:f>
              <c:numCache>
                <c:formatCode>#\,##0.0000</c:formatCode>
                <c:ptCount val="73"/>
                <c:pt idx="0">
                  <c:v>1.1288</c:v>
                </c:pt>
                <c:pt idx="1">
                  <c:v>1.1109</c:v>
                </c:pt>
                <c:pt idx="2">
                  <c:v>1.0960000000000001</c:v>
                </c:pt>
                <c:pt idx="3">
                  <c:v>1.0935999999999999</c:v>
                </c:pt>
                <c:pt idx="4">
                  <c:v>1.0807</c:v>
                </c:pt>
                <c:pt idx="5">
                  <c:v>1.0896999999999999</c:v>
                </c:pt>
                <c:pt idx="6">
                  <c:v>1.0903</c:v>
                </c:pt>
                <c:pt idx="7">
                  <c:v>1.0891</c:v>
                </c:pt>
                <c:pt idx="8">
                  <c:v>1.0848</c:v>
                </c:pt>
                <c:pt idx="9">
                  <c:v>1.0874999999999999</c:v>
                </c:pt>
                <c:pt idx="10">
                  <c:v>1.0770999999999999</c:v>
                </c:pt>
                <c:pt idx="11">
                  <c:v>1.0821000000000001</c:v>
                </c:pt>
                <c:pt idx="12">
                  <c:v>1.1007</c:v>
                </c:pt>
                <c:pt idx="13">
                  <c:v>1.0863</c:v>
                </c:pt>
                <c:pt idx="14">
                  <c:v>1.0991</c:v>
                </c:pt>
                <c:pt idx="15">
                  <c:v>1.0948</c:v>
                </c:pt>
                <c:pt idx="16">
                  <c:v>1.1039000000000001</c:v>
                </c:pt>
                <c:pt idx="17">
                  <c:v>1.0899000000000001</c:v>
                </c:pt>
                <c:pt idx="18">
                  <c:v>1.0892999999999999</c:v>
                </c:pt>
                <c:pt idx="19">
                  <c:v>1.0961000000000001</c:v>
                </c:pt>
                <c:pt idx="20">
                  <c:v>1.0775999999999999</c:v>
                </c:pt>
                <c:pt idx="21">
                  <c:v>1.0802</c:v>
                </c:pt>
                <c:pt idx="22">
                  <c:v>1.0887</c:v>
                </c:pt>
                <c:pt idx="23">
                  <c:v>1.1021000000000001</c:v>
                </c:pt>
                <c:pt idx="24">
                  <c:v>1.0949</c:v>
                </c:pt>
                <c:pt idx="25">
                  <c:v>1.0986</c:v>
                </c:pt>
                <c:pt idx="26">
                  <c:v>1.0876999999999999</c:v>
                </c:pt>
                <c:pt idx="27">
                  <c:v>1.0932999999999999</c:v>
                </c:pt>
                <c:pt idx="28">
                  <c:v>1.0939000000000001</c:v>
                </c:pt>
                <c:pt idx="29">
                  <c:v>1.0845</c:v>
                </c:pt>
                <c:pt idx="30">
                  <c:v>1.1054999999999999</c:v>
                </c:pt>
                <c:pt idx="31">
                  <c:v>1.0859000000000001</c:v>
                </c:pt>
                <c:pt idx="32">
                  <c:v>1.0834999999999999</c:v>
                </c:pt>
                <c:pt idx="33">
                  <c:v>1.0952999999999999</c:v>
                </c:pt>
                <c:pt idx="34">
                  <c:v>1.1200000000000001</c:v>
                </c:pt>
                <c:pt idx="35">
                  <c:v>1.0896999999999999</c:v>
                </c:pt>
                <c:pt idx="36">
                  <c:v>1.1184000000000001</c:v>
                </c:pt>
                <c:pt idx="37">
                  <c:v>1.1101000000000001</c:v>
                </c:pt>
                <c:pt idx="38">
                  <c:v>1.1026</c:v>
                </c:pt>
                <c:pt idx="39">
                  <c:v>1.1029</c:v>
                </c:pt>
                <c:pt idx="40">
                  <c:v>1.1194</c:v>
                </c:pt>
                <c:pt idx="41">
                  <c:v>1.1072</c:v>
                </c:pt>
                <c:pt idx="42">
                  <c:v>1.0983000000000001</c:v>
                </c:pt>
                <c:pt idx="43">
                  <c:v>1.1108</c:v>
                </c:pt>
                <c:pt idx="44">
                  <c:v>1.1177999999999999</c:v>
                </c:pt>
                <c:pt idx="45">
                  <c:v>1.1068</c:v>
                </c:pt>
                <c:pt idx="46">
                  <c:v>1.1085</c:v>
                </c:pt>
                <c:pt idx="47">
                  <c:v>1.1176999999999999</c:v>
                </c:pt>
                <c:pt idx="48">
                  <c:v>1.1048</c:v>
                </c:pt>
                <c:pt idx="49">
                  <c:v>1.1200000000000001</c:v>
                </c:pt>
                <c:pt idx="50">
                  <c:v>1.1181000000000001</c:v>
                </c:pt>
                <c:pt idx="51">
                  <c:v>1.1056999999999999</c:v>
                </c:pt>
                <c:pt idx="52">
                  <c:v>1.1134999999999999</c:v>
                </c:pt>
                <c:pt idx="53">
                  <c:v>1.1105</c:v>
                </c:pt>
                <c:pt idx="54">
                  <c:v>1.1120000000000001</c:v>
                </c:pt>
                <c:pt idx="55">
                  <c:v>1.1007</c:v>
                </c:pt>
                <c:pt idx="56">
                  <c:v>1.1069</c:v>
                </c:pt>
                <c:pt idx="57">
                  <c:v>1.1173</c:v>
                </c:pt>
                <c:pt idx="58">
                  <c:v>1.1113999999999999</c:v>
                </c:pt>
                <c:pt idx="59">
                  <c:v>1.1166</c:v>
                </c:pt>
                <c:pt idx="60">
                  <c:v>1.0979000000000001</c:v>
                </c:pt>
                <c:pt idx="61">
                  <c:v>1.0963000000000001</c:v>
                </c:pt>
                <c:pt idx="62">
                  <c:v>1.1189</c:v>
                </c:pt>
                <c:pt idx="63">
                  <c:v>1.101</c:v>
                </c:pt>
                <c:pt idx="64">
                  <c:v>1.1024</c:v>
                </c:pt>
                <c:pt idx="65">
                  <c:v>1.1214</c:v>
                </c:pt>
                <c:pt idx="66">
                  <c:v>1.1024</c:v>
                </c:pt>
                <c:pt idx="67">
                  <c:v>1.1209</c:v>
                </c:pt>
                <c:pt idx="68">
                  <c:v>1.1251</c:v>
                </c:pt>
                <c:pt idx="69">
                  <c:v>1.1166</c:v>
                </c:pt>
                <c:pt idx="70">
                  <c:v>1.1122000000000001</c:v>
                </c:pt>
                <c:pt idx="71">
                  <c:v>1.1036999999999999</c:v>
                </c:pt>
                <c:pt idx="72">
                  <c:v>1.1194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29-44AD-ABD9-1596F4A6EE96}"/>
            </c:ext>
          </c:extLst>
        </c:ser>
        <c:ser>
          <c:idx val="4"/>
          <c:order val="4"/>
          <c:tx>
            <c:v>Step3 normal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Graph4_data_8!$O$11:$O$52</c:f>
              <c:numCache>
                <c:formatCode>#,##0</c:formatCode>
                <c:ptCount val="42"/>
                <c:pt idx="0">
                  <c:v>17760</c:v>
                </c:pt>
                <c:pt idx="1">
                  <c:v>18149</c:v>
                </c:pt>
                <c:pt idx="2">
                  <c:v>18538</c:v>
                </c:pt>
                <c:pt idx="3">
                  <c:v>18939</c:v>
                </c:pt>
                <c:pt idx="4">
                  <c:v>19345</c:v>
                </c:pt>
                <c:pt idx="5">
                  <c:v>19746</c:v>
                </c:pt>
                <c:pt idx="6">
                  <c:v>20146</c:v>
                </c:pt>
                <c:pt idx="7">
                  <c:v>20548</c:v>
                </c:pt>
                <c:pt idx="8">
                  <c:v>20962</c:v>
                </c:pt>
                <c:pt idx="9">
                  <c:v>21371</c:v>
                </c:pt>
                <c:pt idx="10">
                  <c:v>21773</c:v>
                </c:pt>
                <c:pt idx="11">
                  <c:v>22172</c:v>
                </c:pt>
                <c:pt idx="12">
                  <c:v>22573</c:v>
                </c:pt>
                <c:pt idx="13">
                  <c:v>22991</c:v>
                </c:pt>
                <c:pt idx="14">
                  <c:v>23390</c:v>
                </c:pt>
                <c:pt idx="15">
                  <c:v>23789</c:v>
                </c:pt>
                <c:pt idx="16">
                  <c:v>24194</c:v>
                </c:pt>
                <c:pt idx="17">
                  <c:v>24591</c:v>
                </c:pt>
                <c:pt idx="18">
                  <c:v>24985</c:v>
                </c:pt>
                <c:pt idx="19">
                  <c:v>25382</c:v>
                </c:pt>
                <c:pt idx="20">
                  <c:v>25791</c:v>
                </c:pt>
                <c:pt idx="21">
                  <c:v>26195</c:v>
                </c:pt>
                <c:pt idx="22">
                  <c:v>26594</c:v>
                </c:pt>
                <c:pt idx="23">
                  <c:v>26997</c:v>
                </c:pt>
                <c:pt idx="24">
                  <c:v>27394</c:v>
                </c:pt>
                <c:pt idx="25">
                  <c:v>27786</c:v>
                </c:pt>
                <c:pt idx="26">
                  <c:v>28175</c:v>
                </c:pt>
                <c:pt idx="27">
                  <c:v>28565</c:v>
                </c:pt>
                <c:pt idx="28">
                  <c:v>28954</c:v>
                </c:pt>
                <c:pt idx="29">
                  <c:v>29344</c:v>
                </c:pt>
                <c:pt idx="30">
                  <c:v>29733</c:v>
                </c:pt>
                <c:pt idx="31">
                  <c:v>30123</c:v>
                </c:pt>
                <c:pt idx="32">
                  <c:v>30519</c:v>
                </c:pt>
                <c:pt idx="33">
                  <c:v>30910</c:v>
                </c:pt>
                <c:pt idx="34">
                  <c:v>31312</c:v>
                </c:pt>
                <c:pt idx="35">
                  <c:v>31709</c:v>
                </c:pt>
                <c:pt idx="36">
                  <c:v>32110</c:v>
                </c:pt>
                <c:pt idx="37">
                  <c:v>32513</c:v>
                </c:pt>
                <c:pt idx="38">
                  <c:v>32906</c:v>
                </c:pt>
                <c:pt idx="39">
                  <c:v>33296</c:v>
                </c:pt>
                <c:pt idx="40">
                  <c:v>33690</c:v>
                </c:pt>
                <c:pt idx="41">
                  <c:v>34118</c:v>
                </c:pt>
              </c:numCache>
            </c:numRef>
          </c:xVal>
          <c:yVal>
            <c:numRef>
              <c:f>Graph4_data_8!$Q$11:$Q$52</c:f>
              <c:numCache>
                <c:formatCode>#\,##0.0000</c:formatCode>
                <c:ptCount val="42"/>
                <c:pt idx="0">
                  <c:v>1.2252000000000001</c:v>
                </c:pt>
                <c:pt idx="1">
                  <c:v>1.153</c:v>
                </c:pt>
                <c:pt idx="2">
                  <c:v>1.1228</c:v>
                </c:pt>
                <c:pt idx="3">
                  <c:v>1.1042000000000001</c:v>
                </c:pt>
                <c:pt idx="4">
                  <c:v>1.1107</c:v>
                </c:pt>
                <c:pt idx="5">
                  <c:v>1.1169</c:v>
                </c:pt>
                <c:pt idx="6">
                  <c:v>1.1122000000000001</c:v>
                </c:pt>
                <c:pt idx="7">
                  <c:v>1.1089</c:v>
                </c:pt>
                <c:pt idx="8">
                  <c:v>1.0983000000000001</c:v>
                </c:pt>
                <c:pt idx="9">
                  <c:v>1.0941000000000001</c:v>
                </c:pt>
                <c:pt idx="10">
                  <c:v>1.1053999999999999</c:v>
                </c:pt>
                <c:pt idx="11">
                  <c:v>1.0858000000000001</c:v>
                </c:pt>
                <c:pt idx="12">
                  <c:v>1.0823</c:v>
                </c:pt>
                <c:pt idx="13">
                  <c:v>1.0824</c:v>
                </c:pt>
                <c:pt idx="14">
                  <c:v>1.0832999999999999</c:v>
                </c:pt>
                <c:pt idx="15">
                  <c:v>1.0942000000000001</c:v>
                </c:pt>
                <c:pt idx="16">
                  <c:v>1.1047</c:v>
                </c:pt>
                <c:pt idx="17">
                  <c:v>1.1152</c:v>
                </c:pt>
                <c:pt idx="18">
                  <c:v>1.1048</c:v>
                </c:pt>
                <c:pt idx="19">
                  <c:v>1.1160000000000001</c:v>
                </c:pt>
                <c:pt idx="20">
                  <c:v>1.1231</c:v>
                </c:pt>
                <c:pt idx="21">
                  <c:v>1.1106</c:v>
                </c:pt>
                <c:pt idx="22">
                  <c:v>1.123</c:v>
                </c:pt>
                <c:pt idx="23">
                  <c:v>1.1166</c:v>
                </c:pt>
                <c:pt idx="24">
                  <c:v>1.1111</c:v>
                </c:pt>
                <c:pt idx="25">
                  <c:v>1.1174999999999999</c:v>
                </c:pt>
                <c:pt idx="26">
                  <c:v>1.1419999999999999</c:v>
                </c:pt>
                <c:pt idx="27">
                  <c:v>1.1398999999999999</c:v>
                </c:pt>
                <c:pt idx="28">
                  <c:v>1.1307</c:v>
                </c:pt>
                <c:pt idx="29">
                  <c:v>1.1463000000000001</c:v>
                </c:pt>
                <c:pt idx="30">
                  <c:v>1.1322000000000001</c:v>
                </c:pt>
                <c:pt idx="31">
                  <c:v>1.137</c:v>
                </c:pt>
                <c:pt idx="32">
                  <c:v>1.1275999999999999</c:v>
                </c:pt>
                <c:pt idx="33">
                  <c:v>1.1417999999999999</c:v>
                </c:pt>
                <c:pt idx="34">
                  <c:v>1.1265000000000001</c:v>
                </c:pt>
                <c:pt idx="35">
                  <c:v>1.1536</c:v>
                </c:pt>
                <c:pt idx="36">
                  <c:v>1.1524000000000001</c:v>
                </c:pt>
                <c:pt idx="37">
                  <c:v>1.1665000000000001</c:v>
                </c:pt>
                <c:pt idx="38">
                  <c:v>1.1544000000000001</c:v>
                </c:pt>
                <c:pt idx="39">
                  <c:v>1.151</c:v>
                </c:pt>
                <c:pt idx="40">
                  <c:v>1.1623000000000001</c:v>
                </c:pt>
                <c:pt idx="41">
                  <c:v>1.1537999999999999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29-44AD-ABD9-1596F4A6EE96}"/>
            </c:ext>
          </c:extLst>
        </c:ser>
        <c:ser>
          <c:idx val="5"/>
          <c:order val="5"/>
          <c:tx>
            <c:v>Step4 zero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Graph4_data_8!$R$11:$R$89</c:f>
              <c:numCache>
                <c:formatCode>#,##0</c:formatCode>
                <c:ptCount val="79"/>
                <c:pt idx="0">
                  <c:v>23057</c:v>
                </c:pt>
                <c:pt idx="1">
                  <c:v>23450</c:v>
                </c:pt>
                <c:pt idx="2">
                  <c:v>23850</c:v>
                </c:pt>
                <c:pt idx="3">
                  <c:v>24245</c:v>
                </c:pt>
                <c:pt idx="4">
                  <c:v>24638</c:v>
                </c:pt>
                <c:pt idx="5">
                  <c:v>25031</c:v>
                </c:pt>
                <c:pt idx="6">
                  <c:v>25423</c:v>
                </c:pt>
                <c:pt idx="7">
                  <c:v>25812</c:v>
                </c:pt>
                <c:pt idx="8">
                  <c:v>26199</c:v>
                </c:pt>
                <c:pt idx="9">
                  <c:v>26587</c:v>
                </c:pt>
                <c:pt idx="10">
                  <c:v>26975</c:v>
                </c:pt>
                <c:pt idx="11">
                  <c:v>27363</c:v>
                </c:pt>
                <c:pt idx="12">
                  <c:v>27751</c:v>
                </c:pt>
                <c:pt idx="13">
                  <c:v>28139</c:v>
                </c:pt>
                <c:pt idx="14">
                  <c:v>28527</c:v>
                </c:pt>
                <c:pt idx="15">
                  <c:v>28921</c:v>
                </c:pt>
                <c:pt idx="16">
                  <c:v>29324</c:v>
                </c:pt>
                <c:pt idx="17">
                  <c:v>29717</c:v>
                </c:pt>
                <c:pt idx="18">
                  <c:v>30123</c:v>
                </c:pt>
                <c:pt idx="19">
                  <c:v>30523</c:v>
                </c:pt>
                <c:pt idx="20">
                  <c:v>30915</c:v>
                </c:pt>
                <c:pt idx="21">
                  <c:v>31311</c:v>
                </c:pt>
                <c:pt idx="22">
                  <c:v>31720</c:v>
                </c:pt>
                <c:pt idx="23">
                  <c:v>32116</c:v>
                </c:pt>
                <c:pt idx="24">
                  <c:v>32522</c:v>
                </c:pt>
                <c:pt idx="25">
                  <c:v>32924</c:v>
                </c:pt>
                <c:pt idx="26">
                  <c:v>33320</c:v>
                </c:pt>
                <c:pt idx="27">
                  <c:v>33728</c:v>
                </c:pt>
                <c:pt idx="28">
                  <c:v>34133</c:v>
                </c:pt>
                <c:pt idx="29">
                  <c:v>34525</c:v>
                </c:pt>
                <c:pt idx="30">
                  <c:v>34913</c:v>
                </c:pt>
                <c:pt idx="31">
                  <c:v>35301</c:v>
                </c:pt>
                <c:pt idx="32">
                  <c:v>35688</c:v>
                </c:pt>
                <c:pt idx="33">
                  <c:v>36076</c:v>
                </c:pt>
                <c:pt idx="34">
                  <c:v>36464</c:v>
                </c:pt>
                <c:pt idx="35">
                  <c:v>36852</c:v>
                </c:pt>
                <c:pt idx="36">
                  <c:v>37240</c:v>
                </c:pt>
                <c:pt idx="37">
                  <c:v>37628</c:v>
                </c:pt>
                <c:pt idx="38">
                  <c:v>38016</c:v>
                </c:pt>
                <c:pt idx="39">
                  <c:v>38404</c:v>
                </c:pt>
                <c:pt idx="40">
                  <c:v>38792</c:v>
                </c:pt>
                <c:pt idx="41">
                  <c:v>39180</c:v>
                </c:pt>
                <c:pt idx="42">
                  <c:v>39567</c:v>
                </c:pt>
                <c:pt idx="43">
                  <c:v>39955</c:v>
                </c:pt>
                <c:pt idx="44">
                  <c:v>40343</c:v>
                </c:pt>
                <c:pt idx="45">
                  <c:v>40731</c:v>
                </c:pt>
                <c:pt idx="46">
                  <c:v>41119</c:v>
                </c:pt>
                <c:pt idx="47">
                  <c:v>41507</c:v>
                </c:pt>
                <c:pt idx="48">
                  <c:v>41896</c:v>
                </c:pt>
                <c:pt idx="49">
                  <c:v>42297</c:v>
                </c:pt>
                <c:pt idx="50">
                  <c:v>42691</c:v>
                </c:pt>
                <c:pt idx="51">
                  <c:v>43090</c:v>
                </c:pt>
                <c:pt idx="52">
                  <c:v>43498</c:v>
                </c:pt>
                <c:pt idx="53">
                  <c:v>43892</c:v>
                </c:pt>
                <c:pt idx="54">
                  <c:v>44283</c:v>
                </c:pt>
                <c:pt idx="55">
                  <c:v>44672</c:v>
                </c:pt>
                <c:pt idx="56">
                  <c:v>45064</c:v>
                </c:pt>
                <c:pt idx="57">
                  <c:v>45451</c:v>
                </c:pt>
                <c:pt idx="58">
                  <c:v>45839</c:v>
                </c:pt>
                <c:pt idx="59">
                  <c:v>46227</c:v>
                </c:pt>
                <c:pt idx="60">
                  <c:v>46615</c:v>
                </c:pt>
                <c:pt idx="61">
                  <c:v>47003</c:v>
                </c:pt>
                <c:pt idx="62">
                  <c:v>47391</c:v>
                </c:pt>
                <c:pt idx="63">
                  <c:v>47779</c:v>
                </c:pt>
                <c:pt idx="64">
                  <c:v>48172</c:v>
                </c:pt>
                <c:pt idx="65">
                  <c:v>48571</c:v>
                </c:pt>
                <c:pt idx="66">
                  <c:v>48975</c:v>
                </c:pt>
                <c:pt idx="67">
                  <c:v>49384</c:v>
                </c:pt>
                <c:pt idx="68">
                  <c:v>49799</c:v>
                </c:pt>
                <c:pt idx="69">
                  <c:v>50199</c:v>
                </c:pt>
                <c:pt idx="70">
                  <c:v>50596</c:v>
                </c:pt>
                <c:pt idx="71">
                  <c:v>50994</c:v>
                </c:pt>
                <c:pt idx="72">
                  <c:v>51389</c:v>
                </c:pt>
                <c:pt idx="73">
                  <c:v>51779</c:v>
                </c:pt>
                <c:pt idx="74">
                  <c:v>52167</c:v>
                </c:pt>
                <c:pt idx="75">
                  <c:v>52558</c:v>
                </c:pt>
                <c:pt idx="76">
                  <c:v>52948</c:v>
                </c:pt>
                <c:pt idx="77">
                  <c:v>53338</c:v>
                </c:pt>
                <c:pt idx="78">
                  <c:v>53728</c:v>
                </c:pt>
              </c:numCache>
            </c:numRef>
          </c:xVal>
          <c:yVal>
            <c:numRef>
              <c:f>Graph4_data_8!$T$11:$T$89</c:f>
              <c:numCache>
                <c:formatCode>#\,##0.0000</c:formatCode>
                <c:ptCount val="79"/>
                <c:pt idx="0">
                  <c:v>1.0896999999999999</c:v>
                </c:pt>
                <c:pt idx="1">
                  <c:v>1.0664</c:v>
                </c:pt>
                <c:pt idx="2">
                  <c:v>1.0751999999999999</c:v>
                </c:pt>
                <c:pt idx="3">
                  <c:v>1.0589999999999999</c:v>
                </c:pt>
                <c:pt idx="4">
                  <c:v>1.0673999999999999</c:v>
                </c:pt>
                <c:pt idx="5">
                  <c:v>1.0605</c:v>
                </c:pt>
                <c:pt idx="6">
                  <c:v>1.0714999999999999</c:v>
                </c:pt>
                <c:pt idx="7">
                  <c:v>1.0703</c:v>
                </c:pt>
                <c:pt idx="8">
                  <c:v>1.0730999999999999</c:v>
                </c:pt>
                <c:pt idx="9">
                  <c:v>1.0727</c:v>
                </c:pt>
                <c:pt idx="10">
                  <c:v>1.0729</c:v>
                </c:pt>
                <c:pt idx="11">
                  <c:v>1.0671999999999999</c:v>
                </c:pt>
                <c:pt idx="12">
                  <c:v>1.0633999999999999</c:v>
                </c:pt>
                <c:pt idx="13">
                  <c:v>1.0734999999999999</c:v>
                </c:pt>
                <c:pt idx="14">
                  <c:v>1.0640000000000001</c:v>
                </c:pt>
                <c:pt idx="15">
                  <c:v>1.0708</c:v>
                </c:pt>
                <c:pt idx="16">
                  <c:v>1.0731999999999999</c:v>
                </c:pt>
                <c:pt idx="17">
                  <c:v>1.0762</c:v>
                </c:pt>
                <c:pt idx="18">
                  <c:v>1.0844</c:v>
                </c:pt>
                <c:pt idx="19">
                  <c:v>1.0814999999999999</c:v>
                </c:pt>
                <c:pt idx="20">
                  <c:v>1.0743</c:v>
                </c:pt>
                <c:pt idx="21">
                  <c:v>1.0629999999999999</c:v>
                </c:pt>
                <c:pt idx="22">
                  <c:v>1.0731999999999999</c:v>
                </c:pt>
                <c:pt idx="23">
                  <c:v>1.0895999999999999</c:v>
                </c:pt>
                <c:pt idx="24">
                  <c:v>1.0855999999999999</c:v>
                </c:pt>
                <c:pt idx="25">
                  <c:v>1.0812999999999999</c:v>
                </c:pt>
                <c:pt idx="26">
                  <c:v>1.0861000000000001</c:v>
                </c:pt>
                <c:pt idx="27">
                  <c:v>1.0691999999999999</c:v>
                </c:pt>
                <c:pt idx="28">
                  <c:v>1.08</c:v>
                </c:pt>
                <c:pt idx="29">
                  <c:v>1.0924</c:v>
                </c:pt>
                <c:pt idx="30">
                  <c:v>1.0752999999999999</c:v>
                </c:pt>
                <c:pt idx="31">
                  <c:v>1.0911</c:v>
                </c:pt>
                <c:pt idx="32">
                  <c:v>1.0745</c:v>
                </c:pt>
                <c:pt idx="33">
                  <c:v>1.0812999999999999</c:v>
                </c:pt>
                <c:pt idx="34">
                  <c:v>1.1048</c:v>
                </c:pt>
                <c:pt idx="35">
                  <c:v>1.0916999999999999</c:v>
                </c:pt>
                <c:pt idx="36">
                  <c:v>1.0689</c:v>
                </c:pt>
                <c:pt idx="37">
                  <c:v>1.0880000000000001</c:v>
                </c:pt>
                <c:pt idx="38">
                  <c:v>1.0821000000000001</c:v>
                </c:pt>
                <c:pt idx="39">
                  <c:v>1.0895999999999999</c:v>
                </c:pt>
                <c:pt idx="40">
                  <c:v>1.0901000000000001</c:v>
                </c:pt>
                <c:pt idx="41">
                  <c:v>1.0922000000000001</c:v>
                </c:pt>
                <c:pt idx="42">
                  <c:v>1.0987</c:v>
                </c:pt>
                <c:pt idx="43">
                  <c:v>1.0846</c:v>
                </c:pt>
                <c:pt idx="44">
                  <c:v>1.0914999999999999</c:v>
                </c:pt>
                <c:pt idx="45">
                  <c:v>1.0731999999999999</c:v>
                </c:pt>
                <c:pt idx="46">
                  <c:v>1.0774999999999999</c:v>
                </c:pt>
                <c:pt idx="47">
                  <c:v>1.0716000000000001</c:v>
                </c:pt>
                <c:pt idx="48">
                  <c:v>1.0855999999999999</c:v>
                </c:pt>
                <c:pt idx="49">
                  <c:v>1.0929</c:v>
                </c:pt>
                <c:pt idx="50">
                  <c:v>1.0852999999999999</c:v>
                </c:pt>
                <c:pt idx="51">
                  <c:v>1.0927</c:v>
                </c:pt>
                <c:pt idx="52">
                  <c:v>1.0965</c:v>
                </c:pt>
                <c:pt idx="53">
                  <c:v>1.0725</c:v>
                </c:pt>
                <c:pt idx="54">
                  <c:v>1.0923</c:v>
                </c:pt>
                <c:pt idx="55">
                  <c:v>1.0864</c:v>
                </c:pt>
                <c:pt idx="56">
                  <c:v>1.0851</c:v>
                </c:pt>
                <c:pt idx="57">
                  <c:v>1.0960000000000001</c:v>
                </c:pt>
                <c:pt idx="58">
                  <c:v>1.0893999999999999</c:v>
                </c:pt>
                <c:pt idx="59">
                  <c:v>1.0909</c:v>
                </c:pt>
                <c:pt idx="60">
                  <c:v>1.0900000000000001</c:v>
                </c:pt>
                <c:pt idx="61">
                  <c:v>1.1027</c:v>
                </c:pt>
                <c:pt idx="62">
                  <c:v>1.0918000000000001</c:v>
                </c:pt>
                <c:pt idx="63">
                  <c:v>1.0972</c:v>
                </c:pt>
                <c:pt idx="64">
                  <c:v>1.0916999999999999</c:v>
                </c:pt>
                <c:pt idx="65">
                  <c:v>1.0754999999999999</c:v>
                </c:pt>
                <c:pt idx="66">
                  <c:v>1.0973999999999999</c:v>
                </c:pt>
                <c:pt idx="67">
                  <c:v>1.0833999999999999</c:v>
                </c:pt>
                <c:pt idx="68">
                  <c:v>1.0769</c:v>
                </c:pt>
                <c:pt idx="69">
                  <c:v>1.0951</c:v>
                </c:pt>
                <c:pt idx="70">
                  <c:v>1.093</c:v>
                </c:pt>
                <c:pt idx="71">
                  <c:v>1.0962000000000001</c:v>
                </c:pt>
                <c:pt idx="72">
                  <c:v>1.0989</c:v>
                </c:pt>
                <c:pt idx="73">
                  <c:v>1.0907</c:v>
                </c:pt>
                <c:pt idx="74">
                  <c:v>1.1019000000000001</c:v>
                </c:pt>
                <c:pt idx="75">
                  <c:v>1.0964</c:v>
                </c:pt>
                <c:pt idx="76">
                  <c:v>1.0978000000000001</c:v>
                </c:pt>
                <c:pt idx="77">
                  <c:v>1.1043000000000001</c:v>
                </c:pt>
                <c:pt idx="78">
                  <c:v>1.1057999999999999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29-44AD-ABD9-1596F4A6EE96}"/>
            </c:ext>
          </c:extLst>
        </c:ser>
        <c:ser>
          <c:idx val="6"/>
          <c:order val="6"/>
          <c:tx>
            <c:v>Step4 normal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Graph4_data_8!$U$11:$U$56</c:f>
              <c:numCache>
                <c:formatCode>#,##0</c:formatCode>
                <c:ptCount val="46"/>
                <c:pt idx="0">
                  <c:v>27707</c:v>
                </c:pt>
                <c:pt idx="1">
                  <c:v>28111</c:v>
                </c:pt>
                <c:pt idx="2">
                  <c:v>28518</c:v>
                </c:pt>
                <c:pt idx="3">
                  <c:v>28921</c:v>
                </c:pt>
                <c:pt idx="4">
                  <c:v>29318</c:v>
                </c:pt>
                <c:pt idx="5">
                  <c:v>29715</c:v>
                </c:pt>
                <c:pt idx="6">
                  <c:v>30109</c:v>
                </c:pt>
                <c:pt idx="7">
                  <c:v>30508</c:v>
                </c:pt>
                <c:pt idx="8">
                  <c:v>30909</c:v>
                </c:pt>
                <c:pt idx="9">
                  <c:v>31305</c:v>
                </c:pt>
                <c:pt idx="10">
                  <c:v>31702</c:v>
                </c:pt>
                <c:pt idx="11">
                  <c:v>32104</c:v>
                </c:pt>
                <c:pt idx="12">
                  <c:v>32502</c:v>
                </c:pt>
                <c:pt idx="13">
                  <c:v>32894</c:v>
                </c:pt>
                <c:pt idx="14">
                  <c:v>33284</c:v>
                </c:pt>
                <c:pt idx="15">
                  <c:v>33676</c:v>
                </c:pt>
                <c:pt idx="16">
                  <c:v>34072</c:v>
                </c:pt>
                <c:pt idx="17">
                  <c:v>34474</c:v>
                </c:pt>
                <c:pt idx="18">
                  <c:v>34875</c:v>
                </c:pt>
                <c:pt idx="19">
                  <c:v>35271</c:v>
                </c:pt>
                <c:pt idx="20">
                  <c:v>35670</c:v>
                </c:pt>
                <c:pt idx="21">
                  <c:v>36067</c:v>
                </c:pt>
                <c:pt idx="22">
                  <c:v>36464</c:v>
                </c:pt>
                <c:pt idx="23">
                  <c:v>36871</c:v>
                </c:pt>
                <c:pt idx="24">
                  <c:v>37268</c:v>
                </c:pt>
                <c:pt idx="25">
                  <c:v>37662</c:v>
                </c:pt>
                <c:pt idx="26">
                  <c:v>38055</c:v>
                </c:pt>
                <c:pt idx="27">
                  <c:v>38449</c:v>
                </c:pt>
                <c:pt idx="28">
                  <c:v>38847</c:v>
                </c:pt>
                <c:pt idx="29">
                  <c:v>39244</c:v>
                </c:pt>
                <c:pt idx="30">
                  <c:v>39659</c:v>
                </c:pt>
                <c:pt idx="31">
                  <c:v>40052</c:v>
                </c:pt>
                <c:pt idx="32">
                  <c:v>40444</c:v>
                </c:pt>
                <c:pt idx="33">
                  <c:v>40856</c:v>
                </c:pt>
                <c:pt idx="34">
                  <c:v>41259</c:v>
                </c:pt>
                <c:pt idx="35">
                  <c:v>41665</c:v>
                </c:pt>
                <c:pt idx="36">
                  <c:v>42073</c:v>
                </c:pt>
                <c:pt idx="37">
                  <c:v>42472</c:v>
                </c:pt>
                <c:pt idx="38">
                  <c:v>42863</c:v>
                </c:pt>
                <c:pt idx="39">
                  <c:v>43252</c:v>
                </c:pt>
                <c:pt idx="40">
                  <c:v>43641</c:v>
                </c:pt>
                <c:pt idx="41">
                  <c:v>44031</c:v>
                </c:pt>
                <c:pt idx="42">
                  <c:v>44420</c:v>
                </c:pt>
                <c:pt idx="43">
                  <c:v>44809</c:v>
                </c:pt>
                <c:pt idx="44">
                  <c:v>45198</c:v>
                </c:pt>
                <c:pt idx="45">
                  <c:v>45587</c:v>
                </c:pt>
              </c:numCache>
            </c:numRef>
          </c:xVal>
          <c:yVal>
            <c:numRef>
              <c:f>Graph4_data_8!$W$11:$W$56</c:f>
              <c:numCache>
                <c:formatCode>#\,##0.0000</c:formatCode>
                <c:ptCount val="46"/>
                <c:pt idx="0">
                  <c:v>1.1715</c:v>
                </c:pt>
                <c:pt idx="1">
                  <c:v>1.0956999999999999</c:v>
                </c:pt>
                <c:pt idx="2">
                  <c:v>1.0768</c:v>
                </c:pt>
                <c:pt idx="3">
                  <c:v>1.0827</c:v>
                </c:pt>
                <c:pt idx="4">
                  <c:v>1.0644</c:v>
                </c:pt>
                <c:pt idx="5">
                  <c:v>1.0573999999999999</c:v>
                </c:pt>
                <c:pt idx="6">
                  <c:v>1.0537000000000001</c:v>
                </c:pt>
                <c:pt idx="7">
                  <c:v>1.0696000000000001</c:v>
                </c:pt>
                <c:pt idx="8">
                  <c:v>1.0822000000000001</c:v>
                </c:pt>
                <c:pt idx="9">
                  <c:v>1.0792999999999999</c:v>
                </c:pt>
                <c:pt idx="10">
                  <c:v>1.0883</c:v>
                </c:pt>
                <c:pt idx="11">
                  <c:v>1.0784</c:v>
                </c:pt>
                <c:pt idx="12">
                  <c:v>1.0706</c:v>
                </c:pt>
                <c:pt idx="13">
                  <c:v>1.0848</c:v>
                </c:pt>
                <c:pt idx="14">
                  <c:v>1.0793999999999999</c:v>
                </c:pt>
                <c:pt idx="15">
                  <c:v>1.0813999999999999</c:v>
                </c:pt>
                <c:pt idx="16">
                  <c:v>1.0967</c:v>
                </c:pt>
                <c:pt idx="17">
                  <c:v>1.1021000000000001</c:v>
                </c:pt>
                <c:pt idx="18">
                  <c:v>1.1046</c:v>
                </c:pt>
                <c:pt idx="19">
                  <c:v>1.0823</c:v>
                </c:pt>
                <c:pt idx="20">
                  <c:v>1.0983000000000001</c:v>
                </c:pt>
                <c:pt idx="21">
                  <c:v>1.0978000000000001</c:v>
                </c:pt>
                <c:pt idx="22">
                  <c:v>1.0972</c:v>
                </c:pt>
                <c:pt idx="23">
                  <c:v>1.1207</c:v>
                </c:pt>
                <c:pt idx="24">
                  <c:v>1.1035999999999999</c:v>
                </c:pt>
                <c:pt idx="25">
                  <c:v>1.1113999999999999</c:v>
                </c:pt>
                <c:pt idx="26">
                  <c:v>1.1034999999999999</c:v>
                </c:pt>
                <c:pt idx="27">
                  <c:v>1.1161000000000001</c:v>
                </c:pt>
                <c:pt idx="28">
                  <c:v>1.1220000000000001</c:v>
                </c:pt>
                <c:pt idx="29">
                  <c:v>1.1194999999999999</c:v>
                </c:pt>
                <c:pt idx="30">
                  <c:v>1.1364000000000001</c:v>
                </c:pt>
                <c:pt idx="31">
                  <c:v>1.1221000000000001</c:v>
                </c:pt>
                <c:pt idx="32">
                  <c:v>1.1184000000000001</c:v>
                </c:pt>
                <c:pt idx="33">
                  <c:v>1.1327</c:v>
                </c:pt>
                <c:pt idx="34">
                  <c:v>1.1339999999999999</c:v>
                </c:pt>
                <c:pt idx="35">
                  <c:v>1.1475</c:v>
                </c:pt>
                <c:pt idx="36">
                  <c:v>1.1297999999999999</c:v>
                </c:pt>
                <c:pt idx="37">
                  <c:v>1.1286</c:v>
                </c:pt>
                <c:pt idx="38">
                  <c:v>1.1343000000000001</c:v>
                </c:pt>
                <c:pt idx="39">
                  <c:v>1.1438999999999999</c:v>
                </c:pt>
                <c:pt idx="40">
                  <c:v>1.1666000000000001</c:v>
                </c:pt>
                <c:pt idx="41">
                  <c:v>1.1458999999999999</c:v>
                </c:pt>
                <c:pt idx="42">
                  <c:v>1.1642999999999999</c:v>
                </c:pt>
                <c:pt idx="43">
                  <c:v>1.1577999999999999</c:v>
                </c:pt>
                <c:pt idx="44">
                  <c:v>1.1494</c:v>
                </c:pt>
                <c:pt idx="45">
                  <c:v>1.1462000000000001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29-44AD-ABD9-1596F4A6E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</a:t>
            </a:r>
            <a:r>
              <a:rPr lang="ru-RU"/>
              <a:t>7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Graph7_data_12!$C$14:$C$157</c:f>
              <c:numCache>
                <c:formatCode>#,##0</c:formatCode>
                <c:ptCount val="144"/>
                <c:pt idx="0">
                  <c:v>5</c:v>
                </c:pt>
                <c:pt idx="1">
                  <c:v>297</c:v>
                </c:pt>
                <c:pt idx="2">
                  <c:v>590</c:v>
                </c:pt>
                <c:pt idx="3">
                  <c:v>880</c:v>
                </c:pt>
                <c:pt idx="4">
                  <c:v>1170</c:v>
                </c:pt>
                <c:pt idx="5">
                  <c:v>1460</c:v>
                </c:pt>
                <c:pt idx="6">
                  <c:v>1750</c:v>
                </c:pt>
                <c:pt idx="7">
                  <c:v>2040</c:v>
                </c:pt>
                <c:pt idx="8">
                  <c:v>2331</c:v>
                </c:pt>
                <c:pt idx="9">
                  <c:v>2621</c:v>
                </c:pt>
                <c:pt idx="10">
                  <c:v>2911</c:v>
                </c:pt>
                <c:pt idx="11">
                  <c:v>3201</c:v>
                </c:pt>
                <c:pt idx="12">
                  <c:v>3491</c:v>
                </c:pt>
                <c:pt idx="13">
                  <c:v>3781</c:v>
                </c:pt>
                <c:pt idx="14">
                  <c:v>4071</c:v>
                </c:pt>
                <c:pt idx="15">
                  <c:v>4361</c:v>
                </c:pt>
                <c:pt idx="16">
                  <c:v>4651</c:v>
                </c:pt>
                <c:pt idx="17">
                  <c:v>4941</c:v>
                </c:pt>
                <c:pt idx="18">
                  <c:v>5231</c:v>
                </c:pt>
                <c:pt idx="19">
                  <c:v>5521</c:v>
                </c:pt>
                <c:pt idx="20">
                  <c:v>5812</c:v>
                </c:pt>
                <c:pt idx="21">
                  <c:v>6102</c:v>
                </c:pt>
                <c:pt idx="22">
                  <c:v>6392</c:v>
                </c:pt>
                <c:pt idx="23">
                  <c:v>6682</c:v>
                </c:pt>
                <c:pt idx="24">
                  <c:v>6972</c:v>
                </c:pt>
                <c:pt idx="25">
                  <c:v>7262</c:v>
                </c:pt>
                <c:pt idx="26">
                  <c:v>7552</c:v>
                </c:pt>
                <c:pt idx="27">
                  <c:v>7842</c:v>
                </c:pt>
                <c:pt idx="28">
                  <c:v>8132</c:v>
                </c:pt>
                <c:pt idx="29">
                  <c:v>8422</c:v>
                </c:pt>
                <c:pt idx="30">
                  <c:v>8712</c:v>
                </c:pt>
                <c:pt idx="31">
                  <c:v>9002</c:v>
                </c:pt>
                <c:pt idx="32">
                  <c:v>9292</c:v>
                </c:pt>
                <c:pt idx="33">
                  <c:v>9583</c:v>
                </c:pt>
                <c:pt idx="34">
                  <c:v>9873</c:v>
                </c:pt>
                <c:pt idx="35">
                  <c:v>10163</c:v>
                </c:pt>
                <c:pt idx="36">
                  <c:v>10453</c:v>
                </c:pt>
                <c:pt idx="37">
                  <c:v>10743</c:v>
                </c:pt>
                <c:pt idx="38">
                  <c:v>11033</c:v>
                </c:pt>
                <c:pt idx="39">
                  <c:v>11323</c:v>
                </c:pt>
                <c:pt idx="40">
                  <c:v>11613</c:v>
                </c:pt>
                <c:pt idx="41">
                  <c:v>11903</c:v>
                </c:pt>
                <c:pt idx="42">
                  <c:v>12193</c:v>
                </c:pt>
                <c:pt idx="43">
                  <c:v>12483</c:v>
                </c:pt>
                <c:pt idx="44">
                  <c:v>12773</c:v>
                </c:pt>
                <c:pt idx="45">
                  <c:v>13064</c:v>
                </c:pt>
                <c:pt idx="46">
                  <c:v>13354</c:v>
                </c:pt>
                <c:pt idx="47">
                  <c:v>13644</c:v>
                </c:pt>
                <c:pt idx="48">
                  <c:v>13934</c:v>
                </c:pt>
                <c:pt idx="49">
                  <c:v>14232</c:v>
                </c:pt>
                <c:pt idx="50">
                  <c:v>14526</c:v>
                </c:pt>
                <c:pt idx="51">
                  <c:v>14824</c:v>
                </c:pt>
                <c:pt idx="52">
                  <c:v>15124</c:v>
                </c:pt>
                <c:pt idx="53">
                  <c:v>15423</c:v>
                </c:pt>
                <c:pt idx="54">
                  <c:v>15729</c:v>
                </c:pt>
                <c:pt idx="55">
                  <c:v>16039</c:v>
                </c:pt>
                <c:pt idx="56">
                  <c:v>16344</c:v>
                </c:pt>
                <c:pt idx="57">
                  <c:v>16644</c:v>
                </c:pt>
                <c:pt idx="58">
                  <c:v>16937</c:v>
                </c:pt>
                <c:pt idx="59">
                  <c:v>17230</c:v>
                </c:pt>
                <c:pt idx="60">
                  <c:v>17521</c:v>
                </c:pt>
                <c:pt idx="61">
                  <c:v>17820</c:v>
                </c:pt>
                <c:pt idx="62">
                  <c:v>18122</c:v>
                </c:pt>
                <c:pt idx="63">
                  <c:v>18417</c:v>
                </c:pt>
                <c:pt idx="64">
                  <c:v>18722</c:v>
                </c:pt>
                <c:pt idx="65">
                  <c:v>19030</c:v>
                </c:pt>
                <c:pt idx="66">
                  <c:v>19336</c:v>
                </c:pt>
                <c:pt idx="67">
                  <c:v>19637</c:v>
                </c:pt>
                <c:pt idx="68">
                  <c:v>19934</c:v>
                </c:pt>
                <c:pt idx="69">
                  <c:v>20228</c:v>
                </c:pt>
                <c:pt idx="70">
                  <c:v>20522</c:v>
                </c:pt>
                <c:pt idx="71">
                  <c:v>20822</c:v>
                </c:pt>
                <c:pt idx="72">
                  <c:v>21125</c:v>
                </c:pt>
                <c:pt idx="73">
                  <c:v>21429</c:v>
                </c:pt>
                <c:pt idx="74">
                  <c:v>21733</c:v>
                </c:pt>
                <c:pt idx="75">
                  <c:v>22045</c:v>
                </c:pt>
                <c:pt idx="76">
                  <c:v>22343</c:v>
                </c:pt>
                <c:pt idx="77">
                  <c:v>22647</c:v>
                </c:pt>
                <c:pt idx="78">
                  <c:v>22945</c:v>
                </c:pt>
                <c:pt idx="79">
                  <c:v>23254</c:v>
                </c:pt>
                <c:pt idx="80">
                  <c:v>23559</c:v>
                </c:pt>
                <c:pt idx="81">
                  <c:v>23871</c:v>
                </c:pt>
                <c:pt idx="82">
                  <c:v>24174</c:v>
                </c:pt>
                <c:pt idx="83">
                  <c:v>24467</c:v>
                </c:pt>
                <c:pt idx="84">
                  <c:v>24759</c:v>
                </c:pt>
                <c:pt idx="85">
                  <c:v>25049</c:v>
                </c:pt>
                <c:pt idx="86">
                  <c:v>25339</c:v>
                </c:pt>
                <c:pt idx="87">
                  <c:v>25629</c:v>
                </c:pt>
                <c:pt idx="88">
                  <c:v>25919</c:v>
                </c:pt>
                <c:pt idx="89">
                  <c:v>26209</c:v>
                </c:pt>
                <c:pt idx="90">
                  <c:v>26499</c:v>
                </c:pt>
                <c:pt idx="91">
                  <c:v>26790</c:v>
                </c:pt>
                <c:pt idx="92">
                  <c:v>27080</c:v>
                </c:pt>
                <c:pt idx="93">
                  <c:v>27370</c:v>
                </c:pt>
                <c:pt idx="94">
                  <c:v>27660</c:v>
                </c:pt>
                <c:pt idx="95">
                  <c:v>27950</c:v>
                </c:pt>
                <c:pt idx="96">
                  <c:v>28240</c:v>
                </c:pt>
                <c:pt idx="97">
                  <c:v>28530</c:v>
                </c:pt>
                <c:pt idx="98">
                  <c:v>28820</c:v>
                </c:pt>
                <c:pt idx="99">
                  <c:v>29110</c:v>
                </c:pt>
                <c:pt idx="100">
                  <c:v>29401</c:v>
                </c:pt>
                <c:pt idx="101">
                  <c:v>29691</c:v>
                </c:pt>
                <c:pt idx="102">
                  <c:v>29989</c:v>
                </c:pt>
                <c:pt idx="103">
                  <c:v>30306</c:v>
                </c:pt>
                <c:pt idx="104">
                  <c:v>30610</c:v>
                </c:pt>
                <c:pt idx="105">
                  <c:v>30909</c:v>
                </c:pt>
                <c:pt idx="106">
                  <c:v>31205</c:v>
                </c:pt>
                <c:pt idx="107">
                  <c:v>31512</c:v>
                </c:pt>
                <c:pt idx="108">
                  <c:v>31816</c:v>
                </c:pt>
                <c:pt idx="109">
                  <c:v>32120</c:v>
                </c:pt>
                <c:pt idx="110">
                  <c:v>32415</c:v>
                </c:pt>
                <c:pt idx="111">
                  <c:v>32708</c:v>
                </c:pt>
                <c:pt idx="112">
                  <c:v>32998</c:v>
                </c:pt>
                <c:pt idx="113">
                  <c:v>33289</c:v>
                </c:pt>
                <c:pt idx="114">
                  <c:v>33579</c:v>
                </c:pt>
                <c:pt idx="115">
                  <c:v>33869</c:v>
                </c:pt>
                <c:pt idx="116">
                  <c:v>34159</c:v>
                </c:pt>
                <c:pt idx="117">
                  <c:v>34451</c:v>
                </c:pt>
                <c:pt idx="118">
                  <c:v>34744</c:v>
                </c:pt>
                <c:pt idx="119">
                  <c:v>35044</c:v>
                </c:pt>
                <c:pt idx="120">
                  <c:v>35338</c:v>
                </c:pt>
                <c:pt idx="121">
                  <c:v>35635</c:v>
                </c:pt>
                <c:pt idx="122">
                  <c:v>35934</c:v>
                </c:pt>
                <c:pt idx="123">
                  <c:v>36252</c:v>
                </c:pt>
                <c:pt idx="124">
                  <c:v>36563</c:v>
                </c:pt>
                <c:pt idx="125">
                  <c:v>36873</c:v>
                </c:pt>
                <c:pt idx="126">
                  <c:v>37172</c:v>
                </c:pt>
                <c:pt idx="127">
                  <c:v>37469</c:v>
                </c:pt>
                <c:pt idx="128">
                  <c:v>37779</c:v>
                </c:pt>
                <c:pt idx="129">
                  <c:v>38087</c:v>
                </c:pt>
                <c:pt idx="130">
                  <c:v>38395</c:v>
                </c:pt>
                <c:pt idx="131">
                  <c:v>38714</c:v>
                </c:pt>
                <c:pt idx="132">
                  <c:v>39019</c:v>
                </c:pt>
                <c:pt idx="133">
                  <c:v>39323</c:v>
                </c:pt>
                <c:pt idx="134">
                  <c:v>39616</c:v>
                </c:pt>
                <c:pt idx="135">
                  <c:v>39923</c:v>
                </c:pt>
                <c:pt idx="136">
                  <c:v>40217</c:v>
                </c:pt>
                <c:pt idx="137">
                  <c:v>40521</c:v>
                </c:pt>
                <c:pt idx="138">
                  <c:v>40819</c:v>
                </c:pt>
                <c:pt idx="139">
                  <c:v>41118</c:v>
                </c:pt>
                <c:pt idx="140">
                  <c:v>41416</c:v>
                </c:pt>
                <c:pt idx="141">
                  <c:v>41716</c:v>
                </c:pt>
                <c:pt idx="142">
                  <c:v>42019</c:v>
                </c:pt>
                <c:pt idx="143">
                  <c:v>42320</c:v>
                </c:pt>
              </c:numCache>
            </c:numRef>
          </c:xVal>
          <c:yVal>
            <c:numRef>
              <c:f>Graph7_data_12!$D$14:$D$157</c:f>
              <c:numCache>
                <c:formatCode>#\,##0.0000</c:formatCode>
                <c:ptCount val="144"/>
                <c:pt idx="0">
                  <c:v>4.6763000000000003</c:v>
                </c:pt>
                <c:pt idx="1">
                  <c:v>2.4462000000000002</c:v>
                </c:pt>
                <c:pt idx="2">
                  <c:v>1.9095</c:v>
                </c:pt>
                <c:pt idx="3">
                  <c:v>1.2713000000000001</c:v>
                </c:pt>
                <c:pt idx="4">
                  <c:v>1.0815999999999999</c:v>
                </c:pt>
                <c:pt idx="5">
                  <c:v>1.0036</c:v>
                </c:pt>
                <c:pt idx="6">
                  <c:v>0.94479999999999997</c:v>
                </c:pt>
                <c:pt idx="7">
                  <c:v>0.91849999999999998</c:v>
                </c:pt>
                <c:pt idx="8">
                  <c:v>0.88400000000000001</c:v>
                </c:pt>
                <c:pt idx="9">
                  <c:v>0.86650000000000005</c:v>
                </c:pt>
                <c:pt idx="10">
                  <c:v>0.84709999999999996</c:v>
                </c:pt>
                <c:pt idx="11">
                  <c:v>0.83179999999999998</c:v>
                </c:pt>
                <c:pt idx="12">
                  <c:v>0.81440000000000001</c:v>
                </c:pt>
                <c:pt idx="13">
                  <c:v>0.80389999999999995</c:v>
                </c:pt>
                <c:pt idx="14">
                  <c:v>0.78700000000000003</c:v>
                </c:pt>
                <c:pt idx="15">
                  <c:v>0.78839999999999999</c:v>
                </c:pt>
                <c:pt idx="16">
                  <c:v>0.77749999999999997</c:v>
                </c:pt>
                <c:pt idx="17">
                  <c:v>0.76180000000000003</c:v>
                </c:pt>
                <c:pt idx="18">
                  <c:v>0.75800000000000001</c:v>
                </c:pt>
                <c:pt idx="19">
                  <c:v>0.74729999999999996</c:v>
                </c:pt>
                <c:pt idx="20">
                  <c:v>0.75019999999999998</c:v>
                </c:pt>
                <c:pt idx="21">
                  <c:v>0.74260000000000004</c:v>
                </c:pt>
                <c:pt idx="22">
                  <c:v>0.73740000000000006</c:v>
                </c:pt>
                <c:pt idx="23">
                  <c:v>0.73209999999999997</c:v>
                </c:pt>
                <c:pt idx="24">
                  <c:v>0.73260000000000003</c:v>
                </c:pt>
                <c:pt idx="25">
                  <c:v>0.72460000000000002</c:v>
                </c:pt>
                <c:pt idx="26">
                  <c:v>0.72050000000000003</c:v>
                </c:pt>
                <c:pt idx="27">
                  <c:v>0.71599999999999997</c:v>
                </c:pt>
                <c:pt idx="28">
                  <c:v>0.71250000000000002</c:v>
                </c:pt>
                <c:pt idx="29">
                  <c:v>0.70760000000000001</c:v>
                </c:pt>
                <c:pt idx="30">
                  <c:v>0.70299999999999996</c:v>
                </c:pt>
                <c:pt idx="31">
                  <c:v>0.70199999999999996</c:v>
                </c:pt>
                <c:pt idx="32">
                  <c:v>0.69910000000000005</c:v>
                </c:pt>
                <c:pt idx="33">
                  <c:v>0.70069999999999999</c:v>
                </c:pt>
                <c:pt idx="34">
                  <c:v>0.69369999999999998</c:v>
                </c:pt>
                <c:pt idx="35">
                  <c:v>0.68689999999999996</c:v>
                </c:pt>
                <c:pt idx="36">
                  <c:v>0.69130000000000003</c:v>
                </c:pt>
                <c:pt idx="37">
                  <c:v>0.68769999999999998</c:v>
                </c:pt>
                <c:pt idx="38">
                  <c:v>0.68489999999999995</c:v>
                </c:pt>
                <c:pt idx="39">
                  <c:v>0.68200000000000005</c:v>
                </c:pt>
                <c:pt idx="40">
                  <c:v>0.68179999999999996</c:v>
                </c:pt>
                <c:pt idx="41">
                  <c:v>0.67579999999999996</c:v>
                </c:pt>
                <c:pt idx="42">
                  <c:v>0.67669999999999997</c:v>
                </c:pt>
                <c:pt idx="43">
                  <c:v>0.67820000000000003</c:v>
                </c:pt>
                <c:pt idx="44">
                  <c:v>0.67069999999999996</c:v>
                </c:pt>
                <c:pt idx="45">
                  <c:v>0.67149999999999999</c:v>
                </c:pt>
                <c:pt idx="46">
                  <c:v>0.66930000000000001</c:v>
                </c:pt>
                <c:pt idx="47">
                  <c:v>0.67069999999999996</c:v>
                </c:pt>
                <c:pt idx="48">
                  <c:v>0.66920000000000002</c:v>
                </c:pt>
                <c:pt idx="49">
                  <c:v>0.66669999999999996</c:v>
                </c:pt>
                <c:pt idx="50">
                  <c:v>0.66879999999999995</c:v>
                </c:pt>
                <c:pt idx="51">
                  <c:v>0.65810000000000002</c:v>
                </c:pt>
                <c:pt idx="52">
                  <c:v>0.6663</c:v>
                </c:pt>
                <c:pt idx="53">
                  <c:v>0.66259999999999997</c:v>
                </c:pt>
                <c:pt idx="54">
                  <c:v>0.65839999999999999</c:v>
                </c:pt>
                <c:pt idx="55">
                  <c:v>0.64810000000000001</c:v>
                </c:pt>
                <c:pt idx="56">
                  <c:v>0.65310000000000001</c:v>
                </c:pt>
                <c:pt idx="57">
                  <c:v>0.64980000000000004</c:v>
                </c:pt>
                <c:pt idx="58">
                  <c:v>0.64539999999999997</c:v>
                </c:pt>
                <c:pt idx="59">
                  <c:v>0.64890000000000003</c:v>
                </c:pt>
                <c:pt idx="60">
                  <c:v>0.64659999999999995</c:v>
                </c:pt>
                <c:pt idx="61">
                  <c:v>0.65310000000000001</c:v>
                </c:pt>
                <c:pt idx="62">
                  <c:v>0.64570000000000005</c:v>
                </c:pt>
                <c:pt idx="63">
                  <c:v>0.63749999999999996</c:v>
                </c:pt>
                <c:pt idx="64">
                  <c:v>0.64470000000000005</c:v>
                </c:pt>
                <c:pt idx="65">
                  <c:v>0.64480000000000004</c:v>
                </c:pt>
                <c:pt idx="66">
                  <c:v>0.64480000000000004</c:v>
                </c:pt>
                <c:pt idx="67">
                  <c:v>0.64380000000000004</c:v>
                </c:pt>
                <c:pt idx="68">
                  <c:v>0.64170000000000005</c:v>
                </c:pt>
                <c:pt idx="69">
                  <c:v>0.63880000000000003</c:v>
                </c:pt>
                <c:pt idx="70">
                  <c:v>0.63780000000000003</c:v>
                </c:pt>
                <c:pt idx="71">
                  <c:v>0.63670000000000004</c:v>
                </c:pt>
                <c:pt idx="72">
                  <c:v>0.64200000000000002</c:v>
                </c:pt>
                <c:pt idx="73">
                  <c:v>0.63439999999999996</c:v>
                </c:pt>
                <c:pt idx="74">
                  <c:v>0.63600000000000001</c:v>
                </c:pt>
                <c:pt idx="75">
                  <c:v>0.63500000000000001</c:v>
                </c:pt>
                <c:pt idx="76">
                  <c:v>0.63729999999999998</c:v>
                </c:pt>
                <c:pt idx="77">
                  <c:v>0.6351</c:v>
                </c:pt>
                <c:pt idx="78">
                  <c:v>0.63070000000000004</c:v>
                </c:pt>
                <c:pt idx="79">
                  <c:v>0.62949999999999995</c:v>
                </c:pt>
                <c:pt idx="80">
                  <c:v>0.63180000000000003</c:v>
                </c:pt>
                <c:pt idx="81">
                  <c:v>0.62519999999999998</c:v>
                </c:pt>
                <c:pt idx="82">
                  <c:v>0.62919999999999998</c:v>
                </c:pt>
                <c:pt idx="83">
                  <c:v>0.62570000000000003</c:v>
                </c:pt>
                <c:pt idx="84">
                  <c:v>0.62450000000000006</c:v>
                </c:pt>
                <c:pt idx="85">
                  <c:v>0.62860000000000005</c:v>
                </c:pt>
                <c:pt idx="86">
                  <c:v>0.62490000000000001</c:v>
                </c:pt>
                <c:pt idx="87">
                  <c:v>0.62880000000000003</c:v>
                </c:pt>
                <c:pt idx="88">
                  <c:v>0.62509999999999999</c:v>
                </c:pt>
                <c:pt idx="89">
                  <c:v>0.62390000000000001</c:v>
                </c:pt>
                <c:pt idx="90">
                  <c:v>0.62490000000000001</c:v>
                </c:pt>
                <c:pt idx="91">
                  <c:v>0.62809999999999999</c:v>
                </c:pt>
                <c:pt idx="92">
                  <c:v>0.62029999999999996</c:v>
                </c:pt>
                <c:pt idx="93">
                  <c:v>0.62060000000000004</c:v>
                </c:pt>
                <c:pt idx="94">
                  <c:v>0.61839999999999995</c:v>
                </c:pt>
                <c:pt idx="95">
                  <c:v>0.62170000000000003</c:v>
                </c:pt>
                <c:pt idx="96">
                  <c:v>0.61829999999999996</c:v>
                </c:pt>
                <c:pt idx="97">
                  <c:v>0.61770000000000003</c:v>
                </c:pt>
                <c:pt idx="98">
                  <c:v>0.61919999999999997</c:v>
                </c:pt>
                <c:pt idx="99">
                  <c:v>0.61709999999999998</c:v>
                </c:pt>
                <c:pt idx="100">
                  <c:v>0.61780000000000002</c:v>
                </c:pt>
                <c:pt idx="101">
                  <c:v>0.61839999999999995</c:v>
                </c:pt>
                <c:pt idx="102">
                  <c:v>0.6139</c:v>
                </c:pt>
                <c:pt idx="103">
                  <c:v>0.61509999999999998</c:v>
                </c:pt>
                <c:pt idx="104">
                  <c:v>0.61890000000000001</c:v>
                </c:pt>
                <c:pt idx="105">
                  <c:v>0.61519999999999997</c:v>
                </c:pt>
                <c:pt idx="106">
                  <c:v>0.61470000000000002</c:v>
                </c:pt>
                <c:pt idx="107">
                  <c:v>0.61160000000000003</c:v>
                </c:pt>
                <c:pt idx="108">
                  <c:v>0.61019999999999996</c:v>
                </c:pt>
                <c:pt idx="109">
                  <c:v>0.61439999999999995</c:v>
                </c:pt>
                <c:pt idx="110">
                  <c:v>0.61270000000000002</c:v>
                </c:pt>
                <c:pt idx="111">
                  <c:v>0.61419999999999997</c:v>
                </c:pt>
                <c:pt idx="112">
                  <c:v>0.6119</c:v>
                </c:pt>
                <c:pt idx="113">
                  <c:v>0.60899999999999999</c:v>
                </c:pt>
                <c:pt idx="114">
                  <c:v>0.61509999999999998</c:v>
                </c:pt>
                <c:pt idx="115">
                  <c:v>0.60780000000000001</c:v>
                </c:pt>
                <c:pt idx="116">
                  <c:v>0.61360000000000003</c:v>
                </c:pt>
                <c:pt idx="117">
                  <c:v>0.61019999999999996</c:v>
                </c:pt>
                <c:pt idx="118">
                  <c:v>0.61570000000000003</c:v>
                </c:pt>
                <c:pt idx="119">
                  <c:v>0.61319999999999997</c:v>
                </c:pt>
                <c:pt idx="120">
                  <c:v>0.60519999999999996</c:v>
                </c:pt>
                <c:pt idx="121">
                  <c:v>0.60809999999999997</c:v>
                </c:pt>
                <c:pt idx="122">
                  <c:v>0.60550000000000004</c:v>
                </c:pt>
                <c:pt idx="123">
                  <c:v>0.60560000000000003</c:v>
                </c:pt>
                <c:pt idx="124">
                  <c:v>0.60519999999999996</c:v>
                </c:pt>
                <c:pt idx="125">
                  <c:v>0.60699999999999998</c:v>
                </c:pt>
                <c:pt idx="126">
                  <c:v>0.60350000000000004</c:v>
                </c:pt>
                <c:pt idx="127">
                  <c:v>0.60470000000000002</c:v>
                </c:pt>
                <c:pt idx="128">
                  <c:v>0.60040000000000004</c:v>
                </c:pt>
                <c:pt idx="129">
                  <c:v>0.60070000000000001</c:v>
                </c:pt>
                <c:pt idx="130">
                  <c:v>0.60980000000000001</c:v>
                </c:pt>
                <c:pt idx="131">
                  <c:v>0.60540000000000005</c:v>
                </c:pt>
                <c:pt idx="132">
                  <c:v>0.5978</c:v>
                </c:pt>
                <c:pt idx="133">
                  <c:v>0.59919999999999995</c:v>
                </c:pt>
                <c:pt idx="134">
                  <c:v>0.60089999999999999</c:v>
                </c:pt>
                <c:pt idx="135">
                  <c:v>0.60089999999999999</c:v>
                </c:pt>
                <c:pt idx="136">
                  <c:v>0.60119999999999996</c:v>
                </c:pt>
                <c:pt idx="137">
                  <c:v>0.59850000000000003</c:v>
                </c:pt>
                <c:pt idx="138">
                  <c:v>0.60640000000000005</c:v>
                </c:pt>
                <c:pt idx="139">
                  <c:v>0.60640000000000005</c:v>
                </c:pt>
                <c:pt idx="140">
                  <c:v>0.59840000000000004</c:v>
                </c:pt>
                <c:pt idx="141">
                  <c:v>0.60460000000000003</c:v>
                </c:pt>
                <c:pt idx="142">
                  <c:v>0.60250000000000004</c:v>
                </c:pt>
                <c:pt idx="143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8B-4155-A507-24BD03973070}"/>
            </c:ext>
          </c:extLst>
        </c:ser>
        <c:ser>
          <c:idx val="1"/>
          <c:order val="1"/>
          <c:tx>
            <c:v>Step2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Graph7_data_12!$F$14:$F$91</c:f>
              <c:numCache>
                <c:formatCode>#,##0</c:formatCode>
                <c:ptCount val="78"/>
                <c:pt idx="0">
                  <c:v>8695</c:v>
                </c:pt>
                <c:pt idx="1">
                  <c:v>8986</c:v>
                </c:pt>
                <c:pt idx="2">
                  <c:v>9276</c:v>
                </c:pt>
                <c:pt idx="3">
                  <c:v>9566</c:v>
                </c:pt>
                <c:pt idx="4">
                  <c:v>9857</c:v>
                </c:pt>
                <c:pt idx="5">
                  <c:v>10147</c:v>
                </c:pt>
                <c:pt idx="6">
                  <c:v>10444</c:v>
                </c:pt>
                <c:pt idx="7">
                  <c:v>10743</c:v>
                </c:pt>
                <c:pt idx="8">
                  <c:v>11044</c:v>
                </c:pt>
                <c:pt idx="9">
                  <c:v>11355</c:v>
                </c:pt>
                <c:pt idx="10">
                  <c:v>11668</c:v>
                </c:pt>
                <c:pt idx="11">
                  <c:v>11974</c:v>
                </c:pt>
                <c:pt idx="12">
                  <c:v>12282</c:v>
                </c:pt>
                <c:pt idx="13">
                  <c:v>12583</c:v>
                </c:pt>
                <c:pt idx="14">
                  <c:v>12883</c:v>
                </c:pt>
                <c:pt idx="15">
                  <c:v>13179</c:v>
                </c:pt>
                <c:pt idx="16">
                  <c:v>13477</c:v>
                </c:pt>
                <c:pt idx="17">
                  <c:v>13774</c:v>
                </c:pt>
                <c:pt idx="18">
                  <c:v>14076</c:v>
                </c:pt>
                <c:pt idx="19">
                  <c:v>14376</c:v>
                </c:pt>
                <c:pt idx="20">
                  <c:v>14677</c:v>
                </c:pt>
                <c:pt idx="21">
                  <c:v>14970</c:v>
                </c:pt>
                <c:pt idx="22">
                  <c:v>15261</c:v>
                </c:pt>
                <c:pt idx="23">
                  <c:v>15551</c:v>
                </c:pt>
                <c:pt idx="24">
                  <c:v>15841</c:v>
                </c:pt>
                <c:pt idx="25">
                  <c:v>16132</c:v>
                </c:pt>
                <c:pt idx="26">
                  <c:v>16428</c:v>
                </c:pt>
                <c:pt idx="27">
                  <c:v>16727</c:v>
                </c:pt>
                <c:pt idx="28">
                  <c:v>17021</c:v>
                </c:pt>
                <c:pt idx="29">
                  <c:v>17332</c:v>
                </c:pt>
                <c:pt idx="30">
                  <c:v>17638</c:v>
                </c:pt>
                <c:pt idx="31">
                  <c:v>17941</c:v>
                </c:pt>
                <c:pt idx="32">
                  <c:v>18241</c:v>
                </c:pt>
                <c:pt idx="33">
                  <c:v>18548</c:v>
                </c:pt>
                <c:pt idx="34">
                  <c:v>18859</c:v>
                </c:pt>
                <c:pt idx="35">
                  <c:v>19176</c:v>
                </c:pt>
                <c:pt idx="36">
                  <c:v>19493</c:v>
                </c:pt>
                <c:pt idx="37">
                  <c:v>19798</c:v>
                </c:pt>
                <c:pt idx="38">
                  <c:v>20091</c:v>
                </c:pt>
                <c:pt idx="39">
                  <c:v>20383</c:v>
                </c:pt>
                <c:pt idx="40">
                  <c:v>20674</c:v>
                </c:pt>
                <c:pt idx="41">
                  <c:v>20964</c:v>
                </c:pt>
                <c:pt idx="42">
                  <c:v>21254</c:v>
                </c:pt>
                <c:pt idx="43">
                  <c:v>21545</c:v>
                </c:pt>
                <c:pt idx="44">
                  <c:v>21835</c:v>
                </c:pt>
                <c:pt idx="45">
                  <c:v>22125</c:v>
                </c:pt>
                <c:pt idx="46">
                  <c:v>22415</c:v>
                </c:pt>
                <c:pt idx="47">
                  <c:v>22706</c:v>
                </c:pt>
                <c:pt idx="48">
                  <c:v>22996</c:v>
                </c:pt>
                <c:pt idx="49">
                  <c:v>23286</c:v>
                </c:pt>
                <c:pt idx="50">
                  <c:v>23577</c:v>
                </c:pt>
                <c:pt idx="51">
                  <c:v>23868</c:v>
                </c:pt>
                <c:pt idx="52">
                  <c:v>24173</c:v>
                </c:pt>
                <c:pt idx="53">
                  <c:v>24472</c:v>
                </c:pt>
                <c:pt idx="54">
                  <c:v>24777</c:v>
                </c:pt>
                <c:pt idx="55">
                  <c:v>25077</c:v>
                </c:pt>
                <c:pt idx="56">
                  <c:v>25381</c:v>
                </c:pt>
                <c:pt idx="57">
                  <c:v>25686</c:v>
                </c:pt>
                <c:pt idx="58">
                  <c:v>25985</c:v>
                </c:pt>
                <c:pt idx="59">
                  <c:v>26288</c:v>
                </c:pt>
                <c:pt idx="60">
                  <c:v>26589</c:v>
                </c:pt>
                <c:pt idx="61">
                  <c:v>26891</c:v>
                </c:pt>
                <c:pt idx="62">
                  <c:v>27196</c:v>
                </c:pt>
                <c:pt idx="63">
                  <c:v>27502</c:v>
                </c:pt>
                <c:pt idx="64">
                  <c:v>27804</c:v>
                </c:pt>
                <c:pt idx="65">
                  <c:v>28103</c:v>
                </c:pt>
                <c:pt idx="66">
                  <c:v>28407</c:v>
                </c:pt>
                <c:pt idx="67">
                  <c:v>28711</c:v>
                </c:pt>
                <c:pt idx="68">
                  <c:v>29011</c:v>
                </c:pt>
                <c:pt idx="69">
                  <c:v>29313</c:v>
                </c:pt>
                <c:pt idx="70">
                  <c:v>29616</c:v>
                </c:pt>
                <c:pt idx="71">
                  <c:v>29920</c:v>
                </c:pt>
                <c:pt idx="72">
                  <c:v>30222</c:v>
                </c:pt>
                <c:pt idx="73">
                  <c:v>30533</c:v>
                </c:pt>
                <c:pt idx="74">
                  <c:v>30840</c:v>
                </c:pt>
                <c:pt idx="75">
                  <c:v>31141</c:v>
                </c:pt>
                <c:pt idx="76">
                  <c:v>31439</c:v>
                </c:pt>
                <c:pt idx="77">
                  <c:v>31737</c:v>
                </c:pt>
              </c:numCache>
            </c:numRef>
          </c:xVal>
          <c:yVal>
            <c:numRef>
              <c:f>Graph7_data_12!$G$14:$G$91</c:f>
              <c:numCache>
                <c:formatCode>#\,##0.0000</c:formatCode>
                <c:ptCount val="78"/>
                <c:pt idx="0">
                  <c:v>3.9527999999999999</c:v>
                </c:pt>
                <c:pt idx="1">
                  <c:v>0.95550000000000002</c:v>
                </c:pt>
                <c:pt idx="2">
                  <c:v>0.87060000000000004</c:v>
                </c:pt>
                <c:pt idx="3">
                  <c:v>0.84670000000000001</c:v>
                </c:pt>
                <c:pt idx="4">
                  <c:v>0.82609999999999995</c:v>
                </c:pt>
                <c:pt idx="5">
                  <c:v>0.80459999999999998</c:v>
                </c:pt>
                <c:pt idx="6">
                  <c:v>0.79500000000000004</c:v>
                </c:pt>
                <c:pt idx="7">
                  <c:v>0.78120000000000001</c:v>
                </c:pt>
                <c:pt idx="8">
                  <c:v>0.76700000000000002</c:v>
                </c:pt>
                <c:pt idx="9">
                  <c:v>0.752</c:v>
                </c:pt>
                <c:pt idx="10">
                  <c:v>0.75039999999999996</c:v>
                </c:pt>
                <c:pt idx="11">
                  <c:v>0.73929999999999996</c:v>
                </c:pt>
                <c:pt idx="12">
                  <c:v>0.72940000000000005</c:v>
                </c:pt>
                <c:pt idx="13">
                  <c:v>0.72729999999999995</c:v>
                </c:pt>
                <c:pt idx="14">
                  <c:v>0.71740000000000004</c:v>
                </c:pt>
                <c:pt idx="15">
                  <c:v>0.71340000000000003</c:v>
                </c:pt>
                <c:pt idx="16">
                  <c:v>0.70640000000000003</c:v>
                </c:pt>
                <c:pt idx="17">
                  <c:v>0.70030000000000003</c:v>
                </c:pt>
                <c:pt idx="18">
                  <c:v>0.69740000000000002</c:v>
                </c:pt>
                <c:pt idx="19">
                  <c:v>0.68820000000000003</c:v>
                </c:pt>
                <c:pt idx="20">
                  <c:v>0.68300000000000005</c:v>
                </c:pt>
                <c:pt idx="21">
                  <c:v>0.68789999999999996</c:v>
                </c:pt>
                <c:pt idx="22">
                  <c:v>0.68899999999999995</c:v>
                </c:pt>
                <c:pt idx="23">
                  <c:v>0.67630000000000001</c:v>
                </c:pt>
                <c:pt idx="24">
                  <c:v>0.67569999999999997</c:v>
                </c:pt>
                <c:pt idx="25">
                  <c:v>0.67130000000000001</c:v>
                </c:pt>
                <c:pt idx="26">
                  <c:v>0.66620000000000001</c:v>
                </c:pt>
                <c:pt idx="27">
                  <c:v>0.6613</c:v>
                </c:pt>
                <c:pt idx="28">
                  <c:v>0.65980000000000005</c:v>
                </c:pt>
                <c:pt idx="29">
                  <c:v>0.65510000000000002</c:v>
                </c:pt>
                <c:pt idx="30">
                  <c:v>0.6542</c:v>
                </c:pt>
                <c:pt idx="31">
                  <c:v>0.65</c:v>
                </c:pt>
                <c:pt idx="32">
                  <c:v>0.65400000000000003</c:v>
                </c:pt>
                <c:pt idx="33">
                  <c:v>0.64129999999999998</c:v>
                </c:pt>
                <c:pt idx="34">
                  <c:v>0.64349999999999996</c:v>
                </c:pt>
                <c:pt idx="35">
                  <c:v>0.64490000000000003</c:v>
                </c:pt>
                <c:pt idx="36">
                  <c:v>0.6411</c:v>
                </c:pt>
                <c:pt idx="37">
                  <c:v>0.63980000000000004</c:v>
                </c:pt>
                <c:pt idx="38">
                  <c:v>0.63100000000000001</c:v>
                </c:pt>
                <c:pt idx="39">
                  <c:v>0.63119999999999998</c:v>
                </c:pt>
                <c:pt idx="40">
                  <c:v>0.62509999999999999</c:v>
                </c:pt>
                <c:pt idx="41">
                  <c:v>0.62739999999999996</c:v>
                </c:pt>
                <c:pt idx="42">
                  <c:v>0.62360000000000004</c:v>
                </c:pt>
                <c:pt idx="43">
                  <c:v>0.62660000000000005</c:v>
                </c:pt>
                <c:pt idx="44">
                  <c:v>0.62119999999999997</c:v>
                </c:pt>
                <c:pt idx="45">
                  <c:v>0.62239999999999995</c:v>
                </c:pt>
                <c:pt idx="46">
                  <c:v>0.61770000000000003</c:v>
                </c:pt>
                <c:pt idx="47">
                  <c:v>0.61329999999999996</c:v>
                </c:pt>
                <c:pt idx="48">
                  <c:v>0.6119</c:v>
                </c:pt>
                <c:pt idx="49">
                  <c:v>0.61799999999999999</c:v>
                </c:pt>
                <c:pt idx="50">
                  <c:v>0.61250000000000004</c:v>
                </c:pt>
                <c:pt idx="51">
                  <c:v>0.61680000000000001</c:v>
                </c:pt>
                <c:pt idx="52">
                  <c:v>0.61270000000000002</c:v>
                </c:pt>
                <c:pt idx="53">
                  <c:v>0.61199999999999999</c:v>
                </c:pt>
                <c:pt idx="54">
                  <c:v>0.60560000000000003</c:v>
                </c:pt>
                <c:pt idx="55">
                  <c:v>0.60570000000000002</c:v>
                </c:pt>
                <c:pt idx="56">
                  <c:v>0.60299999999999998</c:v>
                </c:pt>
                <c:pt idx="57">
                  <c:v>0.6069</c:v>
                </c:pt>
                <c:pt idx="58">
                  <c:v>0.60019999999999996</c:v>
                </c:pt>
                <c:pt idx="59">
                  <c:v>0.59840000000000004</c:v>
                </c:pt>
                <c:pt idx="60">
                  <c:v>0.60189999999999999</c:v>
                </c:pt>
                <c:pt idx="61">
                  <c:v>0.59550000000000003</c:v>
                </c:pt>
                <c:pt idx="62">
                  <c:v>0.59519999999999995</c:v>
                </c:pt>
                <c:pt idx="63">
                  <c:v>0.59940000000000004</c:v>
                </c:pt>
                <c:pt idx="64">
                  <c:v>0.59350000000000003</c:v>
                </c:pt>
                <c:pt idx="65">
                  <c:v>0.58860000000000001</c:v>
                </c:pt>
                <c:pt idx="66">
                  <c:v>0.59419999999999995</c:v>
                </c:pt>
                <c:pt idx="67">
                  <c:v>0.58979999999999999</c:v>
                </c:pt>
                <c:pt idx="68">
                  <c:v>0.59350000000000003</c:v>
                </c:pt>
                <c:pt idx="69">
                  <c:v>0.59040000000000004</c:v>
                </c:pt>
                <c:pt idx="70">
                  <c:v>0.58960000000000001</c:v>
                </c:pt>
                <c:pt idx="71">
                  <c:v>0.5867</c:v>
                </c:pt>
                <c:pt idx="72">
                  <c:v>0.58520000000000005</c:v>
                </c:pt>
                <c:pt idx="73">
                  <c:v>0.59119999999999995</c:v>
                </c:pt>
                <c:pt idx="74">
                  <c:v>0.58620000000000005</c:v>
                </c:pt>
                <c:pt idx="75">
                  <c:v>0.58130000000000004</c:v>
                </c:pt>
                <c:pt idx="76">
                  <c:v>0.58560000000000001</c:v>
                </c:pt>
                <c:pt idx="77">
                  <c:v>0.57969999999999999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8B-4155-A507-24BD03973070}"/>
            </c:ext>
          </c:extLst>
        </c:ser>
        <c:ser>
          <c:idx val="2"/>
          <c:order val="2"/>
          <c:tx>
            <c:v>Step5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Graph7_data_12!$I$14:$I$89</c:f>
              <c:numCache>
                <c:formatCode>#,##0</c:formatCode>
                <c:ptCount val="76"/>
                <c:pt idx="0">
                  <c:v>10087</c:v>
                </c:pt>
                <c:pt idx="1">
                  <c:v>10377</c:v>
                </c:pt>
                <c:pt idx="2">
                  <c:v>10668</c:v>
                </c:pt>
                <c:pt idx="3">
                  <c:v>10958</c:v>
                </c:pt>
                <c:pt idx="4">
                  <c:v>11248</c:v>
                </c:pt>
                <c:pt idx="5">
                  <c:v>11538</c:v>
                </c:pt>
                <c:pt idx="6">
                  <c:v>11829</c:v>
                </c:pt>
                <c:pt idx="7">
                  <c:v>12119</c:v>
                </c:pt>
                <c:pt idx="8">
                  <c:v>12409</c:v>
                </c:pt>
                <c:pt idx="9">
                  <c:v>12699</c:v>
                </c:pt>
                <c:pt idx="10">
                  <c:v>12989</c:v>
                </c:pt>
                <c:pt idx="11">
                  <c:v>13280</c:v>
                </c:pt>
                <c:pt idx="12">
                  <c:v>13570</c:v>
                </c:pt>
                <c:pt idx="13">
                  <c:v>13860</c:v>
                </c:pt>
                <c:pt idx="14">
                  <c:v>14150</c:v>
                </c:pt>
                <c:pt idx="15">
                  <c:v>14440</c:v>
                </c:pt>
                <c:pt idx="16">
                  <c:v>14731</c:v>
                </c:pt>
                <c:pt idx="17">
                  <c:v>15021</c:v>
                </c:pt>
                <c:pt idx="18">
                  <c:v>15311</c:v>
                </c:pt>
                <c:pt idx="19">
                  <c:v>15601</c:v>
                </c:pt>
                <c:pt idx="20">
                  <c:v>15891</c:v>
                </c:pt>
                <c:pt idx="21">
                  <c:v>16182</c:v>
                </c:pt>
                <c:pt idx="22">
                  <c:v>16472</c:v>
                </c:pt>
                <c:pt idx="23">
                  <c:v>16762</c:v>
                </c:pt>
                <c:pt idx="24">
                  <c:v>17052</c:v>
                </c:pt>
                <c:pt idx="25">
                  <c:v>17342</c:v>
                </c:pt>
                <c:pt idx="26">
                  <c:v>17633</c:v>
                </c:pt>
                <c:pt idx="27">
                  <c:v>17923</c:v>
                </c:pt>
                <c:pt idx="28">
                  <c:v>18213</c:v>
                </c:pt>
                <c:pt idx="29">
                  <c:v>18503</c:v>
                </c:pt>
                <c:pt idx="30">
                  <c:v>18793</c:v>
                </c:pt>
                <c:pt idx="31">
                  <c:v>19084</c:v>
                </c:pt>
                <c:pt idx="32">
                  <c:v>19374</c:v>
                </c:pt>
                <c:pt idx="33">
                  <c:v>19664</c:v>
                </c:pt>
                <c:pt idx="34">
                  <c:v>19954</c:v>
                </c:pt>
                <c:pt idx="35">
                  <c:v>20245</c:v>
                </c:pt>
                <c:pt idx="36">
                  <c:v>20535</c:v>
                </c:pt>
                <c:pt idx="37">
                  <c:v>20825</c:v>
                </c:pt>
                <c:pt idx="38">
                  <c:v>21115</c:v>
                </c:pt>
                <c:pt idx="39">
                  <c:v>21406</c:v>
                </c:pt>
                <c:pt idx="40">
                  <c:v>21696</c:v>
                </c:pt>
                <c:pt idx="41">
                  <c:v>21986</c:v>
                </c:pt>
                <c:pt idx="42">
                  <c:v>22278</c:v>
                </c:pt>
                <c:pt idx="43">
                  <c:v>22568</c:v>
                </c:pt>
                <c:pt idx="44">
                  <c:v>22858</c:v>
                </c:pt>
                <c:pt idx="45">
                  <c:v>23149</c:v>
                </c:pt>
                <c:pt idx="46">
                  <c:v>23439</c:v>
                </c:pt>
                <c:pt idx="47">
                  <c:v>23729</c:v>
                </c:pt>
                <c:pt idx="48">
                  <c:v>24019</c:v>
                </c:pt>
                <c:pt idx="49">
                  <c:v>24310</c:v>
                </c:pt>
                <c:pt idx="50">
                  <c:v>24600</c:v>
                </c:pt>
                <c:pt idx="51">
                  <c:v>24893</c:v>
                </c:pt>
                <c:pt idx="52">
                  <c:v>25191</c:v>
                </c:pt>
                <c:pt idx="53">
                  <c:v>25490</c:v>
                </c:pt>
                <c:pt idx="54">
                  <c:v>25791</c:v>
                </c:pt>
                <c:pt idx="55">
                  <c:v>26094</c:v>
                </c:pt>
                <c:pt idx="56">
                  <c:v>26391</c:v>
                </c:pt>
                <c:pt idx="57">
                  <c:v>26689</c:v>
                </c:pt>
                <c:pt idx="58">
                  <c:v>26992</c:v>
                </c:pt>
                <c:pt idx="59">
                  <c:v>27285</c:v>
                </c:pt>
                <c:pt idx="60">
                  <c:v>27588</c:v>
                </c:pt>
                <c:pt idx="61">
                  <c:v>27903</c:v>
                </c:pt>
                <c:pt idx="62">
                  <c:v>28220</c:v>
                </c:pt>
                <c:pt idx="63">
                  <c:v>28540</c:v>
                </c:pt>
                <c:pt idx="64">
                  <c:v>28843</c:v>
                </c:pt>
                <c:pt idx="65">
                  <c:v>29144</c:v>
                </c:pt>
                <c:pt idx="66">
                  <c:v>29447</c:v>
                </c:pt>
                <c:pt idx="67">
                  <c:v>29748</c:v>
                </c:pt>
                <c:pt idx="68">
                  <c:v>30048</c:v>
                </c:pt>
                <c:pt idx="69">
                  <c:v>30346</c:v>
                </c:pt>
                <c:pt idx="70">
                  <c:v>30641</c:v>
                </c:pt>
                <c:pt idx="71">
                  <c:v>30939</c:v>
                </c:pt>
                <c:pt idx="72">
                  <c:v>31241</c:v>
                </c:pt>
                <c:pt idx="73">
                  <c:v>31548</c:v>
                </c:pt>
                <c:pt idx="74">
                  <c:v>31846</c:v>
                </c:pt>
                <c:pt idx="75">
                  <c:v>32142</c:v>
                </c:pt>
              </c:numCache>
            </c:numRef>
          </c:xVal>
          <c:yVal>
            <c:numRef>
              <c:f>Graph7_data_12!$J$14:$J$89</c:f>
              <c:numCache>
                <c:formatCode>#\,##0.0000</c:formatCode>
                <c:ptCount val="76"/>
                <c:pt idx="0">
                  <c:v>3.6044</c:v>
                </c:pt>
                <c:pt idx="1">
                  <c:v>0.94730000000000003</c:v>
                </c:pt>
                <c:pt idx="2">
                  <c:v>0.86140000000000005</c:v>
                </c:pt>
                <c:pt idx="3">
                  <c:v>0.83819999999999995</c:v>
                </c:pt>
                <c:pt idx="4">
                  <c:v>0.81379999999999997</c:v>
                </c:pt>
                <c:pt idx="5">
                  <c:v>0.7944</c:v>
                </c:pt>
                <c:pt idx="6">
                  <c:v>0.78549999999999998</c:v>
                </c:pt>
                <c:pt idx="7">
                  <c:v>0.77229999999999999</c:v>
                </c:pt>
                <c:pt idx="8">
                  <c:v>0.7571</c:v>
                </c:pt>
                <c:pt idx="9">
                  <c:v>0.74399999999999999</c:v>
                </c:pt>
                <c:pt idx="10">
                  <c:v>0.74319999999999997</c:v>
                </c:pt>
                <c:pt idx="11">
                  <c:v>0.73329999999999995</c:v>
                </c:pt>
                <c:pt idx="12">
                  <c:v>0.7218</c:v>
                </c:pt>
                <c:pt idx="13">
                  <c:v>0.72030000000000005</c:v>
                </c:pt>
                <c:pt idx="14">
                  <c:v>0.71030000000000004</c:v>
                </c:pt>
                <c:pt idx="15">
                  <c:v>0.70579999999999998</c:v>
                </c:pt>
                <c:pt idx="16">
                  <c:v>0.69969999999999999</c:v>
                </c:pt>
                <c:pt idx="17">
                  <c:v>0.69410000000000005</c:v>
                </c:pt>
                <c:pt idx="18">
                  <c:v>0.68920000000000003</c:v>
                </c:pt>
                <c:pt idx="19">
                  <c:v>0.68179999999999996</c:v>
                </c:pt>
                <c:pt idx="20">
                  <c:v>0.67649999999999999</c:v>
                </c:pt>
                <c:pt idx="21">
                  <c:v>0.6784</c:v>
                </c:pt>
                <c:pt idx="22">
                  <c:v>0.6794</c:v>
                </c:pt>
                <c:pt idx="23">
                  <c:v>0.66969999999999996</c:v>
                </c:pt>
                <c:pt idx="24">
                  <c:v>0.67020000000000002</c:v>
                </c:pt>
                <c:pt idx="25">
                  <c:v>0.66449999999999998</c:v>
                </c:pt>
                <c:pt idx="26">
                  <c:v>0.65910000000000002</c:v>
                </c:pt>
                <c:pt idx="27">
                  <c:v>0.65690000000000004</c:v>
                </c:pt>
                <c:pt idx="28">
                  <c:v>0.65569999999999995</c:v>
                </c:pt>
                <c:pt idx="29">
                  <c:v>0.65080000000000005</c:v>
                </c:pt>
                <c:pt idx="30">
                  <c:v>0.64990000000000003</c:v>
                </c:pt>
                <c:pt idx="31">
                  <c:v>0.64600000000000002</c:v>
                </c:pt>
                <c:pt idx="32">
                  <c:v>0.65</c:v>
                </c:pt>
                <c:pt idx="33">
                  <c:v>0.63580000000000003</c:v>
                </c:pt>
                <c:pt idx="34">
                  <c:v>0.64080000000000004</c:v>
                </c:pt>
                <c:pt idx="35">
                  <c:v>0.6401</c:v>
                </c:pt>
                <c:pt idx="36">
                  <c:v>0.63449999999999995</c:v>
                </c:pt>
                <c:pt idx="37">
                  <c:v>0.63480000000000003</c:v>
                </c:pt>
                <c:pt idx="38">
                  <c:v>0.62849999999999995</c:v>
                </c:pt>
                <c:pt idx="39">
                  <c:v>0.62719999999999998</c:v>
                </c:pt>
                <c:pt idx="40">
                  <c:v>0.62109999999999999</c:v>
                </c:pt>
                <c:pt idx="41">
                  <c:v>0.62370000000000003</c:v>
                </c:pt>
                <c:pt idx="42">
                  <c:v>0.61890000000000001</c:v>
                </c:pt>
                <c:pt idx="43">
                  <c:v>0.62270000000000003</c:v>
                </c:pt>
                <c:pt idx="44">
                  <c:v>0.6169</c:v>
                </c:pt>
                <c:pt idx="45">
                  <c:v>0.61880000000000002</c:v>
                </c:pt>
                <c:pt idx="46">
                  <c:v>0.61470000000000002</c:v>
                </c:pt>
                <c:pt idx="47">
                  <c:v>0.61140000000000005</c:v>
                </c:pt>
                <c:pt idx="48">
                  <c:v>0.60829999999999995</c:v>
                </c:pt>
                <c:pt idx="49">
                  <c:v>0.61599999999999999</c:v>
                </c:pt>
                <c:pt idx="50">
                  <c:v>0.61009999999999998</c:v>
                </c:pt>
                <c:pt idx="51">
                  <c:v>0.61519999999999997</c:v>
                </c:pt>
                <c:pt idx="52">
                  <c:v>0.6079</c:v>
                </c:pt>
                <c:pt idx="53">
                  <c:v>0.6099</c:v>
                </c:pt>
                <c:pt idx="54">
                  <c:v>0.60270000000000001</c:v>
                </c:pt>
                <c:pt idx="55">
                  <c:v>0.60240000000000005</c:v>
                </c:pt>
                <c:pt idx="56">
                  <c:v>0.60109999999999997</c:v>
                </c:pt>
                <c:pt idx="57">
                  <c:v>0.60499999999999998</c:v>
                </c:pt>
                <c:pt idx="58">
                  <c:v>0.59650000000000003</c:v>
                </c:pt>
                <c:pt idx="59">
                  <c:v>0.59719999999999995</c:v>
                </c:pt>
                <c:pt idx="60">
                  <c:v>0.60060000000000002</c:v>
                </c:pt>
                <c:pt idx="61">
                  <c:v>0.59230000000000005</c:v>
                </c:pt>
                <c:pt idx="62">
                  <c:v>0.5917</c:v>
                </c:pt>
                <c:pt idx="63">
                  <c:v>0.59650000000000003</c:v>
                </c:pt>
                <c:pt idx="64">
                  <c:v>0.59140000000000004</c:v>
                </c:pt>
                <c:pt idx="65">
                  <c:v>0.5867</c:v>
                </c:pt>
                <c:pt idx="66">
                  <c:v>0.59240000000000004</c:v>
                </c:pt>
                <c:pt idx="67">
                  <c:v>0.58740000000000003</c:v>
                </c:pt>
                <c:pt idx="68">
                  <c:v>0.59240000000000004</c:v>
                </c:pt>
                <c:pt idx="69">
                  <c:v>0.58809999999999996</c:v>
                </c:pt>
                <c:pt idx="70">
                  <c:v>0.58740000000000003</c:v>
                </c:pt>
                <c:pt idx="71">
                  <c:v>0.58509999999999995</c:v>
                </c:pt>
                <c:pt idx="72">
                  <c:v>0.58309999999999995</c:v>
                </c:pt>
                <c:pt idx="73">
                  <c:v>0.59060000000000001</c:v>
                </c:pt>
                <c:pt idx="74">
                  <c:v>0.58420000000000005</c:v>
                </c:pt>
                <c:pt idx="75">
                  <c:v>0.57979999999999998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8B-4155-A507-24BD03973070}"/>
            </c:ext>
          </c:extLst>
        </c:ser>
        <c:ser>
          <c:idx val="3"/>
          <c:order val="3"/>
          <c:tx>
            <c:v>Step6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Graph7_data_12!$L$14:$L$96</c:f>
              <c:numCache>
                <c:formatCode>#,##0</c:formatCode>
                <c:ptCount val="83"/>
                <c:pt idx="0">
                  <c:v>10076</c:v>
                </c:pt>
                <c:pt idx="1">
                  <c:v>10367</c:v>
                </c:pt>
                <c:pt idx="2">
                  <c:v>10657</c:v>
                </c:pt>
                <c:pt idx="3">
                  <c:v>10948</c:v>
                </c:pt>
                <c:pt idx="4">
                  <c:v>11238</c:v>
                </c:pt>
                <c:pt idx="5">
                  <c:v>11529</c:v>
                </c:pt>
                <c:pt idx="6">
                  <c:v>11819</c:v>
                </c:pt>
                <c:pt idx="7">
                  <c:v>12112</c:v>
                </c:pt>
                <c:pt idx="8">
                  <c:v>12418</c:v>
                </c:pt>
                <c:pt idx="9">
                  <c:v>12718</c:v>
                </c:pt>
                <c:pt idx="10">
                  <c:v>13022</c:v>
                </c:pt>
                <c:pt idx="11">
                  <c:v>13321</c:v>
                </c:pt>
                <c:pt idx="12">
                  <c:v>13626</c:v>
                </c:pt>
                <c:pt idx="13">
                  <c:v>13936</c:v>
                </c:pt>
                <c:pt idx="14">
                  <c:v>14253</c:v>
                </c:pt>
                <c:pt idx="15">
                  <c:v>14560</c:v>
                </c:pt>
                <c:pt idx="16">
                  <c:v>14864</c:v>
                </c:pt>
                <c:pt idx="17">
                  <c:v>15172</c:v>
                </c:pt>
                <c:pt idx="18">
                  <c:v>15473</c:v>
                </c:pt>
                <c:pt idx="19">
                  <c:v>15771</c:v>
                </c:pt>
                <c:pt idx="20">
                  <c:v>16065</c:v>
                </c:pt>
                <c:pt idx="21">
                  <c:v>16358</c:v>
                </c:pt>
                <c:pt idx="22">
                  <c:v>16651</c:v>
                </c:pt>
                <c:pt idx="23">
                  <c:v>16956</c:v>
                </c:pt>
                <c:pt idx="24">
                  <c:v>17249</c:v>
                </c:pt>
                <c:pt idx="25">
                  <c:v>17541</c:v>
                </c:pt>
                <c:pt idx="26">
                  <c:v>17831</c:v>
                </c:pt>
                <c:pt idx="27">
                  <c:v>18121</c:v>
                </c:pt>
                <c:pt idx="28">
                  <c:v>18417</c:v>
                </c:pt>
                <c:pt idx="29">
                  <c:v>18719</c:v>
                </c:pt>
                <c:pt idx="30">
                  <c:v>19019</c:v>
                </c:pt>
                <c:pt idx="31">
                  <c:v>19315</c:v>
                </c:pt>
                <c:pt idx="32">
                  <c:v>19608</c:v>
                </c:pt>
                <c:pt idx="33">
                  <c:v>19903</c:v>
                </c:pt>
                <c:pt idx="34">
                  <c:v>20207</c:v>
                </c:pt>
                <c:pt idx="35">
                  <c:v>20500</c:v>
                </c:pt>
                <c:pt idx="36">
                  <c:v>20807</c:v>
                </c:pt>
                <c:pt idx="37">
                  <c:v>21124</c:v>
                </c:pt>
                <c:pt idx="38">
                  <c:v>21421</c:v>
                </c:pt>
                <c:pt idx="39">
                  <c:v>21729</c:v>
                </c:pt>
                <c:pt idx="40">
                  <c:v>22027</c:v>
                </c:pt>
                <c:pt idx="41">
                  <c:v>22320</c:v>
                </c:pt>
                <c:pt idx="42">
                  <c:v>22614</c:v>
                </c:pt>
                <c:pt idx="43">
                  <c:v>22907</c:v>
                </c:pt>
                <c:pt idx="44">
                  <c:v>23198</c:v>
                </c:pt>
                <c:pt idx="45">
                  <c:v>23488</c:v>
                </c:pt>
                <c:pt idx="46">
                  <c:v>23806</c:v>
                </c:pt>
                <c:pt idx="47">
                  <c:v>24099</c:v>
                </c:pt>
                <c:pt idx="48">
                  <c:v>24392</c:v>
                </c:pt>
                <c:pt idx="49">
                  <c:v>24692</c:v>
                </c:pt>
                <c:pt idx="50">
                  <c:v>24994</c:v>
                </c:pt>
                <c:pt idx="51">
                  <c:v>25301</c:v>
                </c:pt>
                <c:pt idx="52">
                  <c:v>25600</c:v>
                </c:pt>
                <c:pt idx="53">
                  <c:v>25894</c:v>
                </c:pt>
                <c:pt idx="54">
                  <c:v>26187</c:v>
                </c:pt>
                <c:pt idx="55">
                  <c:v>26477</c:v>
                </c:pt>
                <c:pt idx="56">
                  <c:v>26768</c:v>
                </c:pt>
                <c:pt idx="57">
                  <c:v>27058</c:v>
                </c:pt>
                <c:pt idx="58">
                  <c:v>27349</c:v>
                </c:pt>
                <c:pt idx="59">
                  <c:v>27639</c:v>
                </c:pt>
                <c:pt idx="60">
                  <c:v>27930</c:v>
                </c:pt>
                <c:pt idx="61">
                  <c:v>28220</c:v>
                </c:pt>
                <c:pt idx="62">
                  <c:v>28511</c:v>
                </c:pt>
                <c:pt idx="63">
                  <c:v>28801</c:v>
                </c:pt>
                <c:pt idx="64">
                  <c:v>29093</c:v>
                </c:pt>
                <c:pt idx="65">
                  <c:v>29392</c:v>
                </c:pt>
                <c:pt idx="66">
                  <c:v>29690</c:v>
                </c:pt>
                <c:pt idx="67">
                  <c:v>29983</c:v>
                </c:pt>
                <c:pt idx="68">
                  <c:v>30273</c:v>
                </c:pt>
                <c:pt idx="69">
                  <c:v>30564</c:v>
                </c:pt>
                <c:pt idx="70">
                  <c:v>30864</c:v>
                </c:pt>
                <c:pt idx="71">
                  <c:v>31173</c:v>
                </c:pt>
                <c:pt idx="72">
                  <c:v>31483</c:v>
                </c:pt>
                <c:pt idx="73">
                  <c:v>31797</c:v>
                </c:pt>
                <c:pt idx="74">
                  <c:v>32095</c:v>
                </c:pt>
                <c:pt idx="75">
                  <c:v>32404</c:v>
                </c:pt>
                <c:pt idx="76">
                  <c:v>32721</c:v>
                </c:pt>
                <c:pt idx="77">
                  <c:v>33032</c:v>
                </c:pt>
                <c:pt idx="78">
                  <c:v>33339</c:v>
                </c:pt>
                <c:pt idx="79">
                  <c:v>33650</c:v>
                </c:pt>
                <c:pt idx="80">
                  <c:v>33964</c:v>
                </c:pt>
                <c:pt idx="81">
                  <c:v>34263</c:v>
                </c:pt>
                <c:pt idx="82">
                  <c:v>34556</c:v>
                </c:pt>
              </c:numCache>
            </c:numRef>
          </c:xVal>
          <c:yVal>
            <c:numRef>
              <c:f>Graph7_data_12!$M$14:$M$96</c:f>
              <c:numCache>
                <c:formatCode>#\,##0.0000</c:formatCode>
                <c:ptCount val="83"/>
                <c:pt idx="0">
                  <c:v>3.9123000000000001</c:v>
                </c:pt>
                <c:pt idx="1">
                  <c:v>1.0848</c:v>
                </c:pt>
                <c:pt idx="2">
                  <c:v>0.93140000000000001</c:v>
                </c:pt>
                <c:pt idx="3">
                  <c:v>0.88549999999999995</c:v>
                </c:pt>
                <c:pt idx="4">
                  <c:v>0.85940000000000005</c:v>
                </c:pt>
                <c:pt idx="5">
                  <c:v>0.83709999999999996</c:v>
                </c:pt>
                <c:pt idx="6">
                  <c:v>0.8125</c:v>
                </c:pt>
                <c:pt idx="7">
                  <c:v>0.79810000000000003</c:v>
                </c:pt>
                <c:pt idx="8">
                  <c:v>0.78710000000000002</c:v>
                </c:pt>
                <c:pt idx="9">
                  <c:v>0.77739999999999998</c:v>
                </c:pt>
                <c:pt idx="10">
                  <c:v>0.76319999999999999</c:v>
                </c:pt>
                <c:pt idx="11">
                  <c:v>0.75880000000000003</c:v>
                </c:pt>
                <c:pt idx="12">
                  <c:v>0.74550000000000005</c:v>
                </c:pt>
                <c:pt idx="13">
                  <c:v>0.73450000000000004</c:v>
                </c:pt>
                <c:pt idx="14">
                  <c:v>0.73029999999999995</c:v>
                </c:pt>
                <c:pt idx="15">
                  <c:v>0.72460000000000002</c:v>
                </c:pt>
                <c:pt idx="16">
                  <c:v>0.71779999999999999</c:v>
                </c:pt>
                <c:pt idx="17">
                  <c:v>0.70779999999999998</c:v>
                </c:pt>
                <c:pt idx="18">
                  <c:v>0.7036</c:v>
                </c:pt>
                <c:pt idx="19">
                  <c:v>0.70430000000000004</c:v>
                </c:pt>
                <c:pt idx="20">
                  <c:v>0.70030000000000003</c:v>
                </c:pt>
                <c:pt idx="21">
                  <c:v>0.69679999999999997</c:v>
                </c:pt>
                <c:pt idx="22">
                  <c:v>0.69010000000000005</c:v>
                </c:pt>
                <c:pt idx="23">
                  <c:v>0.68459999999999999</c:v>
                </c:pt>
                <c:pt idx="24">
                  <c:v>0.68469999999999998</c:v>
                </c:pt>
                <c:pt idx="25">
                  <c:v>0.67669999999999997</c:v>
                </c:pt>
                <c:pt idx="26">
                  <c:v>0.67730000000000001</c:v>
                </c:pt>
                <c:pt idx="27">
                  <c:v>0.66910000000000003</c:v>
                </c:pt>
                <c:pt idx="28">
                  <c:v>0.66779999999999995</c:v>
                </c:pt>
                <c:pt idx="29">
                  <c:v>0.65849999999999997</c:v>
                </c:pt>
                <c:pt idx="30">
                  <c:v>0.66</c:v>
                </c:pt>
                <c:pt idx="31">
                  <c:v>0.66269999999999996</c:v>
                </c:pt>
                <c:pt idx="32">
                  <c:v>0.64939999999999998</c:v>
                </c:pt>
                <c:pt idx="33">
                  <c:v>0.65039999999999998</c:v>
                </c:pt>
                <c:pt idx="34">
                  <c:v>0.65480000000000005</c:v>
                </c:pt>
                <c:pt idx="35">
                  <c:v>0.64870000000000005</c:v>
                </c:pt>
                <c:pt idx="36">
                  <c:v>0.64990000000000003</c:v>
                </c:pt>
                <c:pt idx="37">
                  <c:v>0.64180000000000004</c:v>
                </c:pt>
                <c:pt idx="38">
                  <c:v>0.6401</c:v>
                </c:pt>
                <c:pt idx="39">
                  <c:v>0.64449999999999996</c:v>
                </c:pt>
                <c:pt idx="40">
                  <c:v>0.64539999999999997</c:v>
                </c:pt>
                <c:pt idx="41">
                  <c:v>0.64190000000000003</c:v>
                </c:pt>
                <c:pt idx="42">
                  <c:v>0.63570000000000004</c:v>
                </c:pt>
                <c:pt idx="43">
                  <c:v>0.63180000000000003</c:v>
                </c:pt>
                <c:pt idx="44">
                  <c:v>0.63360000000000005</c:v>
                </c:pt>
                <c:pt idx="45">
                  <c:v>0.63170000000000004</c:v>
                </c:pt>
                <c:pt idx="46">
                  <c:v>0.63129999999999997</c:v>
                </c:pt>
                <c:pt idx="47">
                  <c:v>0.63100000000000001</c:v>
                </c:pt>
                <c:pt idx="48">
                  <c:v>0.62180000000000002</c:v>
                </c:pt>
                <c:pt idx="49">
                  <c:v>0.62260000000000004</c:v>
                </c:pt>
                <c:pt idx="50">
                  <c:v>0.62039999999999995</c:v>
                </c:pt>
                <c:pt idx="51">
                  <c:v>0.62160000000000004</c:v>
                </c:pt>
                <c:pt idx="52">
                  <c:v>0.62039999999999995</c:v>
                </c:pt>
                <c:pt idx="53">
                  <c:v>0.62090000000000001</c:v>
                </c:pt>
                <c:pt idx="54">
                  <c:v>0.62160000000000004</c:v>
                </c:pt>
                <c:pt idx="55">
                  <c:v>0.62190000000000001</c:v>
                </c:pt>
                <c:pt idx="56">
                  <c:v>0.61229999999999996</c:v>
                </c:pt>
                <c:pt idx="57">
                  <c:v>0.61339999999999995</c:v>
                </c:pt>
                <c:pt idx="58">
                  <c:v>0.61499999999999999</c:v>
                </c:pt>
                <c:pt idx="59">
                  <c:v>0.61429999999999996</c:v>
                </c:pt>
                <c:pt idx="60">
                  <c:v>0.61109999999999998</c:v>
                </c:pt>
                <c:pt idx="61">
                  <c:v>0.6129</c:v>
                </c:pt>
                <c:pt idx="62">
                  <c:v>0.61160000000000003</c:v>
                </c:pt>
                <c:pt idx="63">
                  <c:v>0.61060000000000003</c:v>
                </c:pt>
                <c:pt idx="64">
                  <c:v>0.6079</c:v>
                </c:pt>
                <c:pt idx="65">
                  <c:v>0.60529999999999995</c:v>
                </c:pt>
                <c:pt idx="66">
                  <c:v>0.60709999999999997</c:v>
                </c:pt>
                <c:pt idx="67">
                  <c:v>0.60460000000000003</c:v>
                </c:pt>
                <c:pt idx="68">
                  <c:v>0.60350000000000004</c:v>
                </c:pt>
                <c:pt idx="69">
                  <c:v>0.59870000000000001</c:v>
                </c:pt>
                <c:pt idx="70">
                  <c:v>0.60570000000000002</c:v>
                </c:pt>
                <c:pt idx="71">
                  <c:v>0.60399999999999998</c:v>
                </c:pt>
                <c:pt idx="72">
                  <c:v>0.59809999999999997</c:v>
                </c:pt>
                <c:pt idx="73">
                  <c:v>0.59730000000000005</c:v>
                </c:pt>
                <c:pt idx="74">
                  <c:v>0.59989999999999999</c:v>
                </c:pt>
                <c:pt idx="75">
                  <c:v>0.59630000000000005</c:v>
                </c:pt>
                <c:pt idx="76">
                  <c:v>0.60570000000000002</c:v>
                </c:pt>
                <c:pt idx="77">
                  <c:v>0.59750000000000003</c:v>
                </c:pt>
                <c:pt idx="78">
                  <c:v>0.59919999999999995</c:v>
                </c:pt>
                <c:pt idx="79">
                  <c:v>0.5907</c:v>
                </c:pt>
                <c:pt idx="80">
                  <c:v>0.59379999999999999</c:v>
                </c:pt>
                <c:pt idx="81">
                  <c:v>0.59750000000000003</c:v>
                </c:pt>
                <c:pt idx="82">
                  <c:v>0.59299999999999997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8B-4155-A507-24BD03973070}"/>
            </c:ext>
          </c:extLst>
        </c:ser>
        <c:ser>
          <c:idx val="4"/>
          <c:order val="4"/>
          <c:tx>
            <c:v>Step7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Graph7_data_12!$O$14:$O$69</c:f>
              <c:numCache>
                <c:formatCode>#,##0</c:formatCode>
                <c:ptCount val="56"/>
                <c:pt idx="0">
                  <c:v>28722</c:v>
                </c:pt>
                <c:pt idx="1">
                  <c:v>29013</c:v>
                </c:pt>
                <c:pt idx="2">
                  <c:v>29303</c:v>
                </c:pt>
                <c:pt idx="3">
                  <c:v>29593</c:v>
                </c:pt>
                <c:pt idx="4">
                  <c:v>29883</c:v>
                </c:pt>
                <c:pt idx="5">
                  <c:v>30174</c:v>
                </c:pt>
                <c:pt idx="6">
                  <c:v>30464</c:v>
                </c:pt>
                <c:pt idx="7">
                  <c:v>30754</c:v>
                </c:pt>
                <c:pt idx="8">
                  <c:v>31044</c:v>
                </c:pt>
                <c:pt idx="9">
                  <c:v>31335</c:v>
                </c:pt>
                <c:pt idx="10">
                  <c:v>31625</c:v>
                </c:pt>
                <c:pt idx="11">
                  <c:v>31915</c:v>
                </c:pt>
                <c:pt idx="12">
                  <c:v>32205</c:v>
                </c:pt>
                <c:pt idx="13">
                  <c:v>32496</c:v>
                </c:pt>
                <c:pt idx="14">
                  <c:v>32786</c:v>
                </c:pt>
                <c:pt idx="15">
                  <c:v>33076</c:v>
                </c:pt>
                <c:pt idx="16">
                  <c:v>33366</c:v>
                </c:pt>
                <c:pt idx="17">
                  <c:v>33657</c:v>
                </c:pt>
                <c:pt idx="18">
                  <c:v>33947</c:v>
                </c:pt>
                <c:pt idx="19">
                  <c:v>34237</c:v>
                </c:pt>
                <c:pt idx="20">
                  <c:v>34527</c:v>
                </c:pt>
                <c:pt idx="21">
                  <c:v>34818</c:v>
                </c:pt>
                <c:pt idx="22">
                  <c:v>35108</c:v>
                </c:pt>
                <c:pt idx="23">
                  <c:v>35398</c:v>
                </c:pt>
                <c:pt idx="24">
                  <c:v>35688</c:v>
                </c:pt>
                <c:pt idx="25">
                  <c:v>35979</c:v>
                </c:pt>
                <c:pt idx="26">
                  <c:v>36270</c:v>
                </c:pt>
                <c:pt idx="27">
                  <c:v>36571</c:v>
                </c:pt>
                <c:pt idx="28">
                  <c:v>36865</c:v>
                </c:pt>
                <c:pt idx="29">
                  <c:v>37166</c:v>
                </c:pt>
                <c:pt idx="30">
                  <c:v>37462</c:v>
                </c:pt>
                <c:pt idx="31">
                  <c:v>37762</c:v>
                </c:pt>
                <c:pt idx="32">
                  <c:v>38070</c:v>
                </c:pt>
                <c:pt idx="33">
                  <c:v>38378</c:v>
                </c:pt>
                <c:pt idx="34">
                  <c:v>38671</c:v>
                </c:pt>
                <c:pt idx="35">
                  <c:v>38961</c:v>
                </c:pt>
                <c:pt idx="36">
                  <c:v>39261</c:v>
                </c:pt>
                <c:pt idx="37">
                  <c:v>39568</c:v>
                </c:pt>
                <c:pt idx="38">
                  <c:v>39863</c:v>
                </c:pt>
                <c:pt idx="39">
                  <c:v>40171</c:v>
                </c:pt>
                <c:pt idx="40">
                  <c:v>40468</c:v>
                </c:pt>
                <c:pt idx="41">
                  <c:v>40776</c:v>
                </c:pt>
                <c:pt idx="42">
                  <c:v>41083</c:v>
                </c:pt>
                <c:pt idx="43">
                  <c:v>41388</c:v>
                </c:pt>
                <c:pt idx="44">
                  <c:v>41681</c:v>
                </c:pt>
                <c:pt idx="45">
                  <c:v>41977</c:v>
                </c:pt>
                <c:pt idx="46">
                  <c:v>42276</c:v>
                </c:pt>
                <c:pt idx="47">
                  <c:v>42569</c:v>
                </c:pt>
                <c:pt idx="48">
                  <c:v>42865</c:v>
                </c:pt>
                <c:pt idx="49">
                  <c:v>43158</c:v>
                </c:pt>
                <c:pt idx="50">
                  <c:v>43462</c:v>
                </c:pt>
                <c:pt idx="51">
                  <c:v>43764</c:v>
                </c:pt>
                <c:pt idx="52">
                  <c:v>44058</c:v>
                </c:pt>
                <c:pt idx="53">
                  <c:v>44359</c:v>
                </c:pt>
                <c:pt idx="54">
                  <c:v>44657</c:v>
                </c:pt>
                <c:pt idx="55">
                  <c:v>44957</c:v>
                </c:pt>
              </c:numCache>
            </c:numRef>
          </c:xVal>
          <c:yVal>
            <c:numRef>
              <c:f>Graph7_data_12!$P$14:$P$69</c:f>
              <c:numCache>
                <c:formatCode>#\,##0.0000</c:formatCode>
                <c:ptCount val="56"/>
                <c:pt idx="0">
                  <c:v>3.5630999999999999</c:v>
                </c:pt>
                <c:pt idx="1">
                  <c:v>0.84109999999999996</c:v>
                </c:pt>
                <c:pt idx="2">
                  <c:v>0.73719999999999997</c:v>
                </c:pt>
                <c:pt idx="3">
                  <c:v>0.71099999999999997</c:v>
                </c:pt>
                <c:pt idx="4">
                  <c:v>0.69540000000000002</c:v>
                </c:pt>
                <c:pt idx="5">
                  <c:v>0.68369999999999997</c:v>
                </c:pt>
                <c:pt idx="6">
                  <c:v>0.68140000000000001</c:v>
                </c:pt>
                <c:pt idx="7">
                  <c:v>0.67820000000000003</c:v>
                </c:pt>
                <c:pt idx="8">
                  <c:v>0.67369999999999997</c:v>
                </c:pt>
                <c:pt idx="9">
                  <c:v>0.66520000000000001</c:v>
                </c:pt>
                <c:pt idx="10">
                  <c:v>0.66010000000000002</c:v>
                </c:pt>
                <c:pt idx="11">
                  <c:v>0.65429999999999999</c:v>
                </c:pt>
                <c:pt idx="12">
                  <c:v>0.65649999999999997</c:v>
                </c:pt>
                <c:pt idx="13">
                  <c:v>0.65480000000000005</c:v>
                </c:pt>
                <c:pt idx="14">
                  <c:v>0.64319999999999999</c:v>
                </c:pt>
                <c:pt idx="15">
                  <c:v>0.6351</c:v>
                </c:pt>
                <c:pt idx="16">
                  <c:v>0.63949999999999996</c:v>
                </c:pt>
                <c:pt idx="17">
                  <c:v>0.63260000000000005</c:v>
                </c:pt>
                <c:pt idx="18">
                  <c:v>0.63600000000000001</c:v>
                </c:pt>
                <c:pt idx="19">
                  <c:v>0.62790000000000001</c:v>
                </c:pt>
                <c:pt idx="20">
                  <c:v>0.63190000000000002</c:v>
                </c:pt>
                <c:pt idx="21">
                  <c:v>0.62139999999999995</c:v>
                </c:pt>
                <c:pt idx="22">
                  <c:v>0.62360000000000004</c:v>
                </c:pt>
                <c:pt idx="23">
                  <c:v>0.623</c:v>
                </c:pt>
                <c:pt idx="24">
                  <c:v>0.62280000000000002</c:v>
                </c:pt>
                <c:pt idx="25">
                  <c:v>0.62070000000000003</c:v>
                </c:pt>
                <c:pt idx="26">
                  <c:v>0.61619999999999997</c:v>
                </c:pt>
                <c:pt idx="27">
                  <c:v>0.61629999999999996</c:v>
                </c:pt>
                <c:pt idx="28">
                  <c:v>0.61670000000000003</c:v>
                </c:pt>
                <c:pt idx="29">
                  <c:v>0.60829999999999995</c:v>
                </c:pt>
                <c:pt idx="30">
                  <c:v>0.60760000000000003</c:v>
                </c:pt>
                <c:pt idx="31">
                  <c:v>0.60850000000000004</c:v>
                </c:pt>
                <c:pt idx="32">
                  <c:v>0.6028</c:v>
                </c:pt>
                <c:pt idx="33">
                  <c:v>0.60809999999999997</c:v>
                </c:pt>
                <c:pt idx="34">
                  <c:v>0.60850000000000004</c:v>
                </c:pt>
                <c:pt idx="35">
                  <c:v>0.60429999999999995</c:v>
                </c:pt>
                <c:pt idx="36">
                  <c:v>0.60860000000000003</c:v>
                </c:pt>
                <c:pt idx="37">
                  <c:v>0.60160000000000002</c:v>
                </c:pt>
                <c:pt idx="38">
                  <c:v>0.60009999999999997</c:v>
                </c:pt>
                <c:pt idx="39">
                  <c:v>0.60040000000000004</c:v>
                </c:pt>
                <c:pt idx="40">
                  <c:v>0.59819999999999995</c:v>
                </c:pt>
                <c:pt idx="41">
                  <c:v>0.60499999999999998</c:v>
                </c:pt>
                <c:pt idx="42">
                  <c:v>0.59550000000000003</c:v>
                </c:pt>
                <c:pt idx="43">
                  <c:v>0.59570000000000001</c:v>
                </c:pt>
                <c:pt idx="44">
                  <c:v>0.59640000000000004</c:v>
                </c:pt>
                <c:pt idx="45">
                  <c:v>0.5897</c:v>
                </c:pt>
                <c:pt idx="46">
                  <c:v>0.59440000000000004</c:v>
                </c:pt>
                <c:pt idx="47">
                  <c:v>0.59140000000000004</c:v>
                </c:pt>
                <c:pt idx="48">
                  <c:v>0.59219999999999995</c:v>
                </c:pt>
                <c:pt idx="49">
                  <c:v>0.58950000000000002</c:v>
                </c:pt>
                <c:pt idx="50">
                  <c:v>0.58740000000000003</c:v>
                </c:pt>
                <c:pt idx="51">
                  <c:v>0.59340000000000004</c:v>
                </c:pt>
                <c:pt idx="52">
                  <c:v>0.58879999999999999</c:v>
                </c:pt>
                <c:pt idx="53">
                  <c:v>0.58399999999999996</c:v>
                </c:pt>
                <c:pt idx="54">
                  <c:v>0.58130000000000004</c:v>
                </c:pt>
                <c:pt idx="55">
                  <c:v>0.58679999999999999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8B-4155-A507-24BD0397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</a:t>
            </a:r>
            <a:r>
              <a:rPr lang="ru-RU"/>
              <a:t>7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Graph7_data_12!$C$22:$C$157</c:f>
              <c:numCache>
                <c:formatCode>#,##0</c:formatCode>
                <c:ptCount val="136"/>
                <c:pt idx="0">
                  <c:v>2331</c:v>
                </c:pt>
                <c:pt idx="1">
                  <c:v>2621</c:v>
                </c:pt>
                <c:pt idx="2">
                  <c:v>2911</c:v>
                </c:pt>
                <c:pt idx="3">
                  <c:v>3201</c:v>
                </c:pt>
                <c:pt idx="4">
                  <c:v>3491</c:v>
                </c:pt>
                <c:pt idx="5">
                  <c:v>3781</c:v>
                </c:pt>
                <c:pt idx="6">
                  <c:v>4071</c:v>
                </c:pt>
                <c:pt idx="7">
                  <c:v>4361</c:v>
                </c:pt>
                <c:pt idx="8">
                  <c:v>4651</c:v>
                </c:pt>
                <c:pt idx="9">
                  <c:v>4941</c:v>
                </c:pt>
                <c:pt idx="10">
                  <c:v>5231</c:v>
                </c:pt>
                <c:pt idx="11">
                  <c:v>5521</c:v>
                </c:pt>
                <c:pt idx="12">
                  <c:v>5812</c:v>
                </c:pt>
                <c:pt idx="13">
                  <c:v>6102</c:v>
                </c:pt>
                <c:pt idx="14">
                  <c:v>6392</c:v>
                </c:pt>
                <c:pt idx="15">
                  <c:v>6682</c:v>
                </c:pt>
                <c:pt idx="16">
                  <c:v>6972</c:v>
                </c:pt>
                <c:pt idx="17">
                  <c:v>7262</c:v>
                </c:pt>
                <c:pt idx="18">
                  <c:v>7552</c:v>
                </c:pt>
                <c:pt idx="19">
                  <c:v>7842</c:v>
                </c:pt>
                <c:pt idx="20">
                  <c:v>8132</c:v>
                </c:pt>
                <c:pt idx="21">
                  <c:v>8422</c:v>
                </c:pt>
                <c:pt idx="22">
                  <c:v>8712</c:v>
                </c:pt>
                <c:pt idx="23">
                  <c:v>9002</c:v>
                </c:pt>
                <c:pt idx="24">
                  <c:v>9292</c:v>
                </c:pt>
                <c:pt idx="25">
                  <c:v>9583</c:v>
                </c:pt>
                <c:pt idx="26">
                  <c:v>9873</c:v>
                </c:pt>
                <c:pt idx="27">
                  <c:v>10163</c:v>
                </c:pt>
                <c:pt idx="28">
                  <c:v>10453</c:v>
                </c:pt>
                <c:pt idx="29">
                  <c:v>10743</c:v>
                </c:pt>
                <c:pt idx="30">
                  <c:v>11033</c:v>
                </c:pt>
                <c:pt idx="31">
                  <c:v>11323</c:v>
                </c:pt>
                <c:pt idx="32">
                  <c:v>11613</c:v>
                </c:pt>
                <c:pt idx="33">
                  <c:v>11903</c:v>
                </c:pt>
                <c:pt idx="34">
                  <c:v>12193</c:v>
                </c:pt>
                <c:pt idx="35">
                  <c:v>12483</c:v>
                </c:pt>
                <c:pt idx="36">
                  <c:v>12773</c:v>
                </c:pt>
                <c:pt idx="37">
                  <c:v>13064</c:v>
                </c:pt>
                <c:pt idx="38">
                  <c:v>13354</c:v>
                </c:pt>
                <c:pt idx="39">
                  <c:v>13644</c:v>
                </c:pt>
                <c:pt idx="40">
                  <c:v>13934</c:v>
                </c:pt>
                <c:pt idx="41">
                  <c:v>14232</c:v>
                </c:pt>
                <c:pt idx="42">
                  <c:v>14526</c:v>
                </c:pt>
                <c:pt idx="43">
                  <c:v>14824</c:v>
                </c:pt>
                <c:pt idx="44">
                  <c:v>15124</c:v>
                </c:pt>
                <c:pt idx="45">
                  <c:v>15423</c:v>
                </c:pt>
                <c:pt idx="46">
                  <c:v>15729</c:v>
                </c:pt>
                <c:pt idx="47">
                  <c:v>16039</c:v>
                </c:pt>
                <c:pt idx="48">
                  <c:v>16344</c:v>
                </c:pt>
                <c:pt idx="49">
                  <c:v>16644</c:v>
                </c:pt>
                <c:pt idx="50">
                  <c:v>16937</c:v>
                </c:pt>
                <c:pt idx="51">
                  <c:v>17230</c:v>
                </c:pt>
                <c:pt idx="52">
                  <c:v>17521</c:v>
                </c:pt>
                <c:pt idx="53">
                  <c:v>17820</c:v>
                </c:pt>
                <c:pt idx="54">
                  <c:v>18122</c:v>
                </c:pt>
                <c:pt idx="55">
                  <c:v>18417</c:v>
                </c:pt>
                <c:pt idx="56">
                  <c:v>18722</c:v>
                </c:pt>
                <c:pt idx="57">
                  <c:v>19030</c:v>
                </c:pt>
                <c:pt idx="58">
                  <c:v>19336</c:v>
                </c:pt>
                <c:pt idx="59">
                  <c:v>19637</c:v>
                </c:pt>
                <c:pt idx="60">
                  <c:v>19934</c:v>
                </c:pt>
                <c:pt idx="61">
                  <c:v>20228</c:v>
                </c:pt>
                <c:pt idx="62">
                  <c:v>20522</c:v>
                </c:pt>
                <c:pt idx="63">
                  <c:v>20822</c:v>
                </c:pt>
                <c:pt idx="64">
                  <c:v>21125</c:v>
                </c:pt>
                <c:pt idx="65">
                  <c:v>21429</c:v>
                </c:pt>
                <c:pt idx="66">
                  <c:v>21733</c:v>
                </c:pt>
                <c:pt idx="67">
                  <c:v>22045</c:v>
                </c:pt>
                <c:pt idx="68">
                  <c:v>22343</c:v>
                </c:pt>
                <c:pt idx="69">
                  <c:v>22647</c:v>
                </c:pt>
                <c:pt idx="70">
                  <c:v>22945</c:v>
                </c:pt>
                <c:pt idx="71">
                  <c:v>23254</c:v>
                </c:pt>
                <c:pt idx="72">
                  <c:v>23559</c:v>
                </c:pt>
                <c:pt idx="73">
                  <c:v>23871</c:v>
                </c:pt>
                <c:pt idx="74">
                  <c:v>24174</c:v>
                </c:pt>
                <c:pt idx="75">
                  <c:v>24467</c:v>
                </c:pt>
                <c:pt idx="76">
                  <c:v>24759</c:v>
                </c:pt>
                <c:pt idx="77">
                  <c:v>25049</c:v>
                </c:pt>
                <c:pt idx="78">
                  <c:v>25339</c:v>
                </c:pt>
                <c:pt idx="79">
                  <c:v>25629</c:v>
                </c:pt>
                <c:pt idx="80">
                  <c:v>25919</c:v>
                </c:pt>
                <c:pt idx="81">
                  <c:v>26209</c:v>
                </c:pt>
                <c:pt idx="82">
                  <c:v>26499</c:v>
                </c:pt>
                <c:pt idx="83">
                  <c:v>26790</c:v>
                </c:pt>
                <c:pt idx="84">
                  <c:v>27080</c:v>
                </c:pt>
                <c:pt idx="85">
                  <c:v>27370</c:v>
                </c:pt>
                <c:pt idx="86">
                  <c:v>27660</c:v>
                </c:pt>
                <c:pt idx="87">
                  <c:v>27950</c:v>
                </c:pt>
                <c:pt idx="88">
                  <c:v>28240</c:v>
                </c:pt>
                <c:pt idx="89">
                  <c:v>28530</c:v>
                </c:pt>
                <c:pt idx="90">
                  <c:v>28820</c:v>
                </c:pt>
                <c:pt idx="91">
                  <c:v>29110</c:v>
                </c:pt>
                <c:pt idx="92">
                  <c:v>29401</c:v>
                </c:pt>
                <c:pt idx="93">
                  <c:v>29691</c:v>
                </c:pt>
                <c:pt idx="94">
                  <c:v>29989</c:v>
                </c:pt>
                <c:pt idx="95">
                  <c:v>30306</c:v>
                </c:pt>
                <c:pt idx="96">
                  <c:v>30610</c:v>
                </c:pt>
                <c:pt idx="97">
                  <c:v>30909</c:v>
                </c:pt>
                <c:pt idx="98">
                  <c:v>31205</c:v>
                </c:pt>
                <c:pt idx="99">
                  <c:v>31512</c:v>
                </c:pt>
                <c:pt idx="100">
                  <c:v>31816</c:v>
                </c:pt>
                <c:pt idx="101">
                  <c:v>32120</c:v>
                </c:pt>
                <c:pt idx="102">
                  <c:v>32415</c:v>
                </c:pt>
                <c:pt idx="103">
                  <c:v>32708</c:v>
                </c:pt>
                <c:pt idx="104">
                  <c:v>32998</c:v>
                </c:pt>
                <c:pt idx="105">
                  <c:v>33289</c:v>
                </c:pt>
                <c:pt idx="106">
                  <c:v>33579</c:v>
                </c:pt>
                <c:pt idx="107">
                  <c:v>33869</c:v>
                </c:pt>
                <c:pt idx="108">
                  <c:v>34159</c:v>
                </c:pt>
                <c:pt idx="109">
                  <c:v>34451</c:v>
                </c:pt>
                <c:pt idx="110">
                  <c:v>34744</c:v>
                </c:pt>
                <c:pt idx="111">
                  <c:v>35044</c:v>
                </c:pt>
                <c:pt idx="112">
                  <c:v>35338</c:v>
                </c:pt>
                <c:pt idx="113">
                  <c:v>35635</c:v>
                </c:pt>
                <c:pt idx="114">
                  <c:v>35934</c:v>
                </c:pt>
                <c:pt idx="115">
                  <c:v>36252</c:v>
                </c:pt>
                <c:pt idx="116">
                  <c:v>36563</c:v>
                </c:pt>
                <c:pt idx="117">
                  <c:v>36873</c:v>
                </c:pt>
                <c:pt idx="118">
                  <c:v>37172</c:v>
                </c:pt>
                <c:pt idx="119">
                  <c:v>37469</c:v>
                </c:pt>
                <c:pt idx="120">
                  <c:v>37779</c:v>
                </c:pt>
                <c:pt idx="121">
                  <c:v>38087</c:v>
                </c:pt>
                <c:pt idx="122">
                  <c:v>38395</c:v>
                </c:pt>
                <c:pt idx="123">
                  <c:v>38714</c:v>
                </c:pt>
                <c:pt idx="124">
                  <c:v>39019</c:v>
                </c:pt>
                <c:pt idx="125">
                  <c:v>39323</c:v>
                </c:pt>
                <c:pt idx="126">
                  <c:v>39616</c:v>
                </c:pt>
                <c:pt idx="127">
                  <c:v>39923</c:v>
                </c:pt>
                <c:pt idx="128">
                  <c:v>40217</c:v>
                </c:pt>
                <c:pt idx="129">
                  <c:v>40521</c:v>
                </c:pt>
                <c:pt idx="130">
                  <c:v>40819</c:v>
                </c:pt>
                <c:pt idx="131">
                  <c:v>41118</c:v>
                </c:pt>
                <c:pt idx="132">
                  <c:v>41416</c:v>
                </c:pt>
                <c:pt idx="133">
                  <c:v>41716</c:v>
                </c:pt>
                <c:pt idx="134">
                  <c:v>42019</c:v>
                </c:pt>
                <c:pt idx="135">
                  <c:v>42320</c:v>
                </c:pt>
              </c:numCache>
            </c:numRef>
          </c:xVal>
          <c:yVal>
            <c:numRef>
              <c:f>Graph7_data_12!$D$22:$D$157</c:f>
              <c:numCache>
                <c:formatCode>#\,##0.0000</c:formatCode>
                <c:ptCount val="136"/>
                <c:pt idx="0">
                  <c:v>0.88400000000000001</c:v>
                </c:pt>
                <c:pt idx="1">
                  <c:v>0.86650000000000005</c:v>
                </c:pt>
                <c:pt idx="2">
                  <c:v>0.84709999999999996</c:v>
                </c:pt>
                <c:pt idx="3">
                  <c:v>0.83179999999999998</c:v>
                </c:pt>
                <c:pt idx="4">
                  <c:v>0.81440000000000001</c:v>
                </c:pt>
                <c:pt idx="5">
                  <c:v>0.80389999999999995</c:v>
                </c:pt>
                <c:pt idx="6">
                  <c:v>0.78700000000000003</c:v>
                </c:pt>
                <c:pt idx="7">
                  <c:v>0.78839999999999999</c:v>
                </c:pt>
                <c:pt idx="8">
                  <c:v>0.77749999999999997</c:v>
                </c:pt>
                <c:pt idx="9">
                  <c:v>0.76180000000000003</c:v>
                </c:pt>
                <c:pt idx="10">
                  <c:v>0.75800000000000001</c:v>
                </c:pt>
                <c:pt idx="11">
                  <c:v>0.74729999999999996</c:v>
                </c:pt>
                <c:pt idx="12">
                  <c:v>0.75019999999999998</c:v>
                </c:pt>
                <c:pt idx="13">
                  <c:v>0.74260000000000004</c:v>
                </c:pt>
                <c:pt idx="14">
                  <c:v>0.73740000000000006</c:v>
                </c:pt>
                <c:pt idx="15">
                  <c:v>0.73209999999999997</c:v>
                </c:pt>
                <c:pt idx="16">
                  <c:v>0.73260000000000003</c:v>
                </c:pt>
                <c:pt idx="17">
                  <c:v>0.72460000000000002</c:v>
                </c:pt>
                <c:pt idx="18">
                  <c:v>0.72050000000000003</c:v>
                </c:pt>
                <c:pt idx="19">
                  <c:v>0.71599999999999997</c:v>
                </c:pt>
                <c:pt idx="20">
                  <c:v>0.71250000000000002</c:v>
                </c:pt>
                <c:pt idx="21">
                  <c:v>0.70760000000000001</c:v>
                </c:pt>
                <c:pt idx="22">
                  <c:v>0.70299999999999996</c:v>
                </c:pt>
                <c:pt idx="23">
                  <c:v>0.70199999999999996</c:v>
                </c:pt>
                <c:pt idx="24">
                  <c:v>0.69910000000000005</c:v>
                </c:pt>
                <c:pt idx="25">
                  <c:v>0.70069999999999999</c:v>
                </c:pt>
                <c:pt idx="26">
                  <c:v>0.69369999999999998</c:v>
                </c:pt>
                <c:pt idx="27">
                  <c:v>0.68689999999999996</c:v>
                </c:pt>
                <c:pt idx="28">
                  <c:v>0.69130000000000003</c:v>
                </c:pt>
                <c:pt idx="29">
                  <c:v>0.68769999999999998</c:v>
                </c:pt>
                <c:pt idx="30">
                  <c:v>0.68489999999999995</c:v>
                </c:pt>
                <c:pt idx="31">
                  <c:v>0.68200000000000005</c:v>
                </c:pt>
                <c:pt idx="32">
                  <c:v>0.68179999999999996</c:v>
                </c:pt>
                <c:pt idx="33">
                  <c:v>0.67579999999999996</c:v>
                </c:pt>
                <c:pt idx="34">
                  <c:v>0.67669999999999997</c:v>
                </c:pt>
                <c:pt idx="35">
                  <c:v>0.67820000000000003</c:v>
                </c:pt>
                <c:pt idx="36">
                  <c:v>0.67069999999999996</c:v>
                </c:pt>
                <c:pt idx="37">
                  <c:v>0.67149999999999999</c:v>
                </c:pt>
                <c:pt idx="38">
                  <c:v>0.66930000000000001</c:v>
                </c:pt>
                <c:pt idx="39">
                  <c:v>0.67069999999999996</c:v>
                </c:pt>
                <c:pt idx="40">
                  <c:v>0.66920000000000002</c:v>
                </c:pt>
                <c:pt idx="41">
                  <c:v>0.66669999999999996</c:v>
                </c:pt>
                <c:pt idx="42">
                  <c:v>0.66879999999999995</c:v>
                </c:pt>
                <c:pt idx="43">
                  <c:v>0.65810000000000002</c:v>
                </c:pt>
                <c:pt idx="44">
                  <c:v>0.6663</c:v>
                </c:pt>
                <c:pt idx="45">
                  <c:v>0.66259999999999997</c:v>
                </c:pt>
                <c:pt idx="46">
                  <c:v>0.65839999999999999</c:v>
                </c:pt>
                <c:pt idx="47">
                  <c:v>0.64810000000000001</c:v>
                </c:pt>
                <c:pt idx="48">
                  <c:v>0.65310000000000001</c:v>
                </c:pt>
                <c:pt idx="49">
                  <c:v>0.64980000000000004</c:v>
                </c:pt>
                <c:pt idx="50">
                  <c:v>0.64539999999999997</c:v>
                </c:pt>
                <c:pt idx="51">
                  <c:v>0.64890000000000003</c:v>
                </c:pt>
                <c:pt idx="52">
                  <c:v>0.64659999999999995</c:v>
                </c:pt>
                <c:pt idx="53">
                  <c:v>0.65310000000000001</c:v>
                </c:pt>
                <c:pt idx="54">
                  <c:v>0.64570000000000005</c:v>
                </c:pt>
                <c:pt idx="55">
                  <c:v>0.63749999999999996</c:v>
                </c:pt>
                <c:pt idx="56">
                  <c:v>0.64470000000000005</c:v>
                </c:pt>
                <c:pt idx="57">
                  <c:v>0.64480000000000004</c:v>
                </c:pt>
                <c:pt idx="58">
                  <c:v>0.64480000000000004</c:v>
                </c:pt>
                <c:pt idx="59">
                  <c:v>0.64380000000000004</c:v>
                </c:pt>
                <c:pt idx="60">
                  <c:v>0.64170000000000005</c:v>
                </c:pt>
                <c:pt idx="61">
                  <c:v>0.63880000000000003</c:v>
                </c:pt>
                <c:pt idx="62">
                  <c:v>0.63780000000000003</c:v>
                </c:pt>
                <c:pt idx="63">
                  <c:v>0.63670000000000004</c:v>
                </c:pt>
                <c:pt idx="64">
                  <c:v>0.64200000000000002</c:v>
                </c:pt>
                <c:pt idx="65">
                  <c:v>0.63439999999999996</c:v>
                </c:pt>
                <c:pt idx="66">
                  <c:v>0.63600000000000001</c:v>
                </c:pt>
                <c:pt idx="67">
                  <c:v>0.63500000000000001</c:v>
                </c:pt>
                <c:pt idx="68">
                  <c:v>0.63729999999999998</c:v>
                </c:pt>
                <c:pt idx="69">
                  <c:v>0.6351</c:v>
                </c:pt>
                <c:pt idx="70">
                  <c:v>0.63070000000000004</c:v>
                </c:pt>
                <c:pt idx="71">
                  <c:v>0.62949999999999995</c:v>
                </c:pt>
                <c:pt idx="72">
                  <c:v>0.63180000000000003</c:v>
                </c:pt>
                <c:pt idx="73">
                  <c:v>0.62519999999999998</c:v>
                </c:pt>
                <c:pt idx="74">
                  <c:v>0.62919999999999998</c:v>
                </c:pt>
                <c:pt idx="75">
                  <c:v>0.62570000000000003</c:v>
                </c:pt>
                <c:pt idx="76">
                  <c:v>0.62450000000000006</c:v>
                </c:pt>
                <c:pt idx="77">
                  <c:v>0.62860000000000005</c:v>
                </c:pt>
                <c:pt idx="78">
                  <c:v>0.62490000000000001</c:v>
                </c:pt>
                <c:pt idx="79">
                  <c:v>0.62880000000000003</c:v>
                </c:pt>
                <c:pt idx="80">
                  <c:v>0.62509999999999999</c:v>
                </c:pt>
                <c:pt idx="81">
                  <c:v>0.62390000000000001</c:v>
                </c:pt>
                <c:pt idx="82">
                  <c:v>0.62490000000000001</c:v>
                </c:pt>
                <c:pt idx="83">
                  <c:v>0.62809999999999999</c:v>
                </c:pt>
                <c:pt idx="84">
                  <c:v>0.62029999999999996</c:v>
                </c:pt>
                <c:pt idx="85">
                  <c:v>0.62060000000000004</c:v>
                </c:pt>
                <c:pt idx="86">
                  <c:v>0.61839999999999995</c:v>
                </c:pt>
                <c:pt idx="87">
                  <c:v>0.62170000000000003</c:v>
                </c:pt>
                <c:pt idx="88">
                  <c:v>0.61829999999999996</c:v>
                </c:pt>
                <c:pt idx="89">
                  <c:v>0.61770000000000003</c:v>
                </c:pt>
                <c:pt idx="90">
                  <c:v>0.61919999999999997</c:v>
                </c:pt>
                <c:pt idx="91">
                  <c:v>0.61709999999999998</c:v>
                </c:pt>
                <c:pt idx="92">
                  <c:v>0.61780000000000002</c:v>
                </c:pt>
                <c:pt idx="93">
                  <c:v>0.61839999999999995</c:v>
                </c:pt>
                <c:pt idx="94">
                  <c:v>0.6139</c:v>
                </c:pt>
                <c:pt idx="95">
                  <c:v>0.61509999999999998</c:v>
                </c:pt>
                <c:pt idx="96">
                  <c:v>0.61890000000000001</c:v>
                </c:pt>
                <c:pt idx="97">
                  <c:v>0.61519999999999997</c:v>
                </c:pt>
                <c:pt idx="98">
                  <c:v>0.61470000000000002</c:v>
                </c:pt>
                <c:pt idx="99">
                  <c:v>0.61160000000000003</c:v>
                </c:pt>
                <c:pt idx="100">
                  <c:v>0.61019999999999996</c:v>
                </c:pt>
                <c:pt idx="101">
                  <c:v>0.61439999999999995</c:v>
                </c:pt>
                <c:pt idx="102">
                  <c:v>0.61270000000000002</c:v>
                </c:pt>
                <c:pt idx="103">
                  <c:v>0.61419999999999997</c:v>
                </c:pt>
                <c:pt idx="104">
                  <c:v>0.6119</c:v>
                </c:pt>
                <c:pt idx="105">
                  <c:v>0.60899999999999999</c:v>
                </c:pt>
                <c:pt idx="106">
                  <c:v>0.61509999999999998</c:v>
                </c:pt>
                <c:pt idx="107">
                  <c:v>0.60780000000000001</c:v>
                </c:pt>
                <c:pt idx="108">
                  <c:v>0.61360000000000003</c:v>
                </c:pt>
                <c:pt idx="109">
                  <c:v>0.61019999999999996</c:v>
                </c:pt>
                <c:pt idx="110">
                  <c:v>0.61570000000000003</c:v>
                </c:pt>
                <c:pt idx="111">
                  <c:v>0.61319999999999997</c:v>
                </c:pt>
                <c:pt idx="112">
                  <c:v>0.60519999999999996</c:v>
                </c:pt>
                <c:pt idx="113">
                  <c:v>0.60809999999999997</c:v>
                </c:pt>
                <c:pt idx="114">
                  <c:v>0.60550000000000004</c:v>
                </c:pt>
                <c:pt idx="115">
                  <c:v>0.60560000000000003</c:v>
                </c:pt>
                <c:pt idx="116">
                  <c:v>0.60519999999999996</c:v>
                </c:pt>
                <c:pt idx="117">
                  <c:v>0.60699999999999998</c:v>
                </c:pt>
                <c:pt idx="118">
                  <c:v>0.60350000000000004</c:v>
                </c:pt>
                <c:pt idx="119">
                  <c:v>0.60470000000000002</c:v>
                </c:pt>
                <c:pt idx="120">
                  <c:v>0.60040000000000004</c:v>
                </c:pt>
                <c:pt idx="121">
                  <c:v>0.60070000000000001</c:v>
                </c:pt>
                <c:pt idx="122">
                  <c:v>0.60980000000000001</c:v>
                </c:pt>
                <c:pt idx="123">
                  <c:v>0.60540000000000005</c:v>
                </c:pt>
                <c:pt idx="124">
                  <c:v>0.5978</c:v>
                </c:pt>
                <c:pt idx="125">
                  <c:v>0.59919999999999995</c:v>
                </c:pt>
                <c:pt idx="126">
                  <c:v>0.60089999999999999</c:v>
                </c:pt>
                <c:pt idx="127">
                  <c:v>0.60089999999999999</c:v>
                </c:pt>
                <c:pt idx="128">
                  <c:v>0.60119999999999996</c:v>
                </c:pt>
                <c:pt idx="129">
                  <c:v>0.59850000000000003</c:v>
                </c:pt>
                <c:pt idx="130">
                  <c:v>0.60640000000000005</c:v>
                </c:pt>
                <c:pt idx="131">
                  <c:v>0.60640000000000005</c:v>
                </c:pt>
                <c:pt idx="132">
                  <c:v>0.59840000000000004</c:v>
                </c:pt>
                <c:pt idx="133">
                  <c:v>0.60460000000000003</c:v>
                </c:pt>
                <c:pt idx="134">
                  <c:v>0.60250000000000004</c:v>
                </c:pt>
                <c:pt idx="135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F7-408D-A000-A4A979C96762}"/>
            </c:ext>
          </c:extLst>
        </c:ser>
        <c:ser>
          <c:idx val="1"/>
          <c:order val="1"/>
          <c:tx>
            <c:v>Step2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Graph7_data_12!$F$16:$F$91</c:f>
              <c:numCache>
                <c:formatCode>#,##0</c:formatCode>
                <c:ptCount val="76"/>
                <c:pt idx="0">
                  <c:v>9276</c:v>
                </c:pt>
                <c:pt idx="1">
                  <c:v>9566</c:v>
                </c:pt>
                <c:pt idx="2">
                  <c:v>9857</c:v>
                </c:pt>
                <c:pt idx="3">
                  <c:v>10147</c:v>
                </c:pt>
                <c:pt idx="4">
                  <c:v>10444</c:v>
                </c:pt>
                <c:pt idx="5">
                  <c:v>10743</c:v>
                </c:pt>
                <c:pt idx="6">
                  <c:v>11044</c:v>
                </c:pt>
                <c:pt idx="7">
                  <c:v>11355</c:v>
                </c:pt>
                <c:pt idx="8">
                  <c:v>11668</c:v>
                </c:pt>
                <c:pt idx="9">
                  <c:v>11974</c:v>
                </c:pt>
                <c:pt idx="10">
                  <c:v>12282</c:v>
                </c:pt>
                <c:pt idx="11">
                  <c:v>12583</c:v>
                </c:pt>
                <c:pt idx="12">
                  <c:v>12883</c:v>
                </c:pt>
                <c:pt idx="13">
                  <c:v>13179</c:v>
                </c:pt>
                <c:pt idx="14">
                  <c:v>13477</c:v>
                </c:pt>
                <c:pt idx="15">
                  <c:v>13774</c:v>
                </c:pt>
                <c:pt idx="16">
                  <c:v>14076</c:v>
                </c:pt>
                <c:pt idx="17">
                  <c:v>14376</c:v>
                </c:pt>
                <c:pt idx="18">
                  <c:v>14677</c:v>
                </c:pt>
                <c:pt idx="19">
                  <c:v>14970</c:v>
                </c:pt>
                <c:pt idx="20">
                  <c:v>15261</c:v>
                </c:pt>
                <c:pt idx="21">
                  <c:v>15551</c:v>
                </c:pt>
                <c:pt idx="22">
                  <c:v>15841</c:v>
                </c:pt>
                <c:pt idx="23">
                  <c:v>16132</c:v>
                </c:pt>
                <c:pt idx="24">
                  <c:v>16428</c:v>
                </c:pt>
                <c:pt idx="25">
                  <c:v>16727</c:v>
                </c:pt>
                <c:pt idx="26">
                  <c:v>17021</c:v>
                </c:pt>
                <c:pt idx="27">
                  <c:v>17332</c:v>
                </c:pt>
                <c:pt idx="28">
                  <c:v>17638</c:v>
                </c:pt>
                <c:pt idx="29">
                  <c:v>17941</c:v>
                </c:pt>
                <c:pt idx="30">
                  <c:v>18241</c:v>
                </c:pt>
                <c:pt idx="31">
                  <c:v>18548</c:v>
                </c:pt>
                <c:pt idx="32">
                  <c:v>18859</c:v>
                </c:pt>
                <c:pt idx="33">
                  <c:v>19176</c:v>
                </c:pt>
                <c:pt idx="34">
                  <c:v>19493</c:v>
                </c:pt>
                <c:pt idx="35">
                  <c:v>19798</c:v>
                </c:pt>
                <c:pt idx="36">
                  <c:v>20091</c:v>
                </c:pt>
                <c:pt idx="37">
                  <c:v>20383</c:v>
                </c:pt>
                <c:pt idx="38">
                  <c:v>20674</c:v>
                </c:pt>
                <c:pt idx="39">
                  <c:v>20964</c:v>
                </c:pt>
                <c:pt idx="40">
                  <c:v>21254</c:v>
                </c:pt>
                <c:pt idx="41">
                  <c:v>21545</c:v>
                </c:pt>
                <c:pt idx="42">
                  <c:v>21835</c:v>
                </c:pt>
                <c:pt idx="43">
                  <c:v>22125</c:v>
                </c:pt>
                <c:pt idx="44">
                  <c:v>22415</c:v>
                </c:pt>
                <c:pt idx="45">
                  <c:v>22706</c:v>
                </c:pt>
                <c:pt idx="46">
                  <c:v>22996</c:v>
                </c:pt>
                <c:pt idx="47">
                  <c:v>23286</c:v>
                </c:pt>
                <c:pt idx="48">
                  <c:v>23577</c:v>
                </c:pt>
                <c:pt idx="49">
                  <c:v>23868</c:v>
                </c:pt>
                <c:pt idx="50">
                  <c:v>24173</c:v>
                </c:pt>
                <c:pt idx="51">
                  <c:v>24472</c:v>
                </c:pt>
                <c:pt idx="52">
                  <c:v>24777</c:v>
                </c:pt>
                <c:pt idx="53">
                  <c:v>25077</c:v>
                </c:pt>
                <c:pt idx="54">
                  <c:v>25381</c:v>
                </c:pt>
                <c:pt idx="55">
                  <c:v>25686</c:v>
                </c:pt>
                <c:pt idx="56">
                  <c:v>25985</c:v>
                </c:pt>
                <c:pt idx="57">
                  <c:v>26288</c:v>
                </c:pt>
                <c:pt idx="58">
                  <c:v>26589</c:v>
                </c:pt>
                <c:pt idx="59">
                  <c:v>26891</c:v>
                </c:pt>
                <c:pt idx="60">
                  <c:v>27196</c:v>
                </c:pt>
                <c:pt idx="61">
                  <c:v>27502</c:v>
                </c:pt>
                <c:pt idx="62">
                  <c:v>27804</c:v>
                </c:pt>
                <c:pt idx="63">
                  <c:v>28103</c:v>
                </c:pt>
                <c:pt idx="64">
                  <c:v>28407</c:v>
                </c:pt>
                <c:pt idx="65">
                  <c:v>28711</c:v>
                </c:pt>
                <c:pt idx="66">
                  <c:v>29011</c:v>
                </c:pt>
                <c:pt idx="67">
                  <c:v>29313</c:v>
                </c:pt>
                <c:pt idx="68">
                  <c:v>29616</c:v>
                </c:pt>
                <c:pt idx="69">
                  <c:v>29920</c:v>
                </c:pt>
                <c:pt idx="70">
                  <c:v>30222</c:v>
                </c:pt>
                <c:pt idx="71">
                  <c:v>30533</c:v>
                </c:pt>
                <c:pt idx="72">
                  <c:v>30840</c:v>
                </c:pt>
                <c:pt idx="73">
                  <c:v>31141</c:v>
                </c:pt>
                <c:pt idx="74">
                  <c:v>31439</c:v>
                </c:pt>
                <c:pt idx="75">
                  <c:v>31737</c:v>
                </c:pt>
              </c:numCache>
            </c:numRef>
          </c:xVal>
          <c:yVal>
            <c:numRef>
              <c:f>Graph7_data_12!$G$16:$G$91</c:f>
              <c:numCache>
                <c:formatCode>#\,##0.0000</c:formatCode>
                <c:ptCount val="76"/>
                <c:pt idx="0">
                  <c:v>0.87060000000000004</c:v>
                </c:pt>
                <c:pt idx="1">
                  <c:v>0.84670000000000001</c:v>
                </c:pt>
                <c:pt idx="2">
                  <c:v>0.82609999999999995</c:v>
                </c:pt>
                <c:pt idx="3">
                  <c:v>0.80459999999999998</c:v>
                </c:pt>
                <c:pt idx="4">
                  <c:v>0.79500000000000004</c:v>
                </c:pt>
                <c:pt idx="5">
                  <c:v>0.78120000000000001</c:v>
                </c:pt>
                <c:pt idx="6">
                  <c:v>0.76700000000000002</c:v>
                </c:pt>
                <c:pt idx="7">
                  <c:v>0.752</c:v>
                </c:pt>
                <c:pt idx="8">
                  <c:v>0.75039999999999996</c:v>
                </c:pt>
                <c:pt idx="9">
                  <c:v>0.73929999999999996</c:v>
                </c:pt>
                <c:pt idx="10">
                  <c:v>0.72940000000000005</c:v>
                </c:pt>
                <c:pt idx="11">
                  <c:v>0.72729999999999995</c:v>
                </c:pt>
                <c:pt idx="12">
                  <c:v>0.71740000000000004</c:v>
                </c:pt>
                <c:pt idx="13">
                  <c:v>0.71340000000000003</c:v>
                </c:pt>
                <c:pt idx="14">
                  <c:v>0.70640000000000003</c:v>
                </c:pt>
                <c:pt idx="15">
                  <c:v>0.70030000000000003</c:v>
                </c:pt>
                <c:pt idx="16">
                  <c:v>0.69740000000000002</c:v>
                </c:pt>
                <c:pt idx="17">
                  <c:v>0.68820000000000003</c:v>
                </c:pt>
                <c:pt idx="18">
                  <c:v>0.68300000000000005</c:v>
                </c:pt>
                <c:pt idx="19">
                  <c:v>0.68789999999999996</c:v>
                </c:pt>
                <c:pt idx="20">
                  <c:v>0.68899999999999995</c:v>
                </c:pt>
                <c:pt idx="21">
                  <c:v>0.67630000000000001</c:v>
                </c:pt>
                <c:pt idx="22">
                  <c:v>0.67569999999999997</c:v>
                </c:pt>
                <c:pt idx="23">
                  <c:v>0.67130000000000001</c:v>
                </c:pt>
                <c:pt idx="24">
                  <c:v>0.66620000000000001</c:v>
                </c:pt>
                <c:pt idx="25">
                  <c:v>0.6613</c:v>
                </c:pt>
                <c:pt idx="26">
                  <c:v>0.65980000000000005</c:v>
                </c:pt>
                <c:pt idx="27">
                  <c:v>0.65510000000000002</c:v>
                </c:pt>
                <c:pt idx="28">
                  <c:v>0.6542</c:v>
                </c:pt>
                <c:pt idx="29">
                  <c:v>0.65</c:v>
                </c:pt>
                <c:pt idx="30">
                  <c:v>0.65400000000000003</c:v>
                </c:pt>
                <c:pt idx="31">
                  <c:v>0.64129999999999998</c:v>
                </c:pt>
                <c:pt idx="32">
                  <c:v>0.64349999999999996</c:v>
                </c:pt>
                <c:pt idx="33">
                  <c:v>0.64490000000000003</c:v>
                </c:pt>
                <c:pt idx="34">
                  <c:v>0.6411</c:v>
                </c:pt>
                <c:pt idx="35">
                  <c:v>0.63980000000000004</c:v>
                </c:pt>
                <c:pt idx="36">
                  <c:v>0.63100000000000001</c:v>
                </c:pt>
                <c:pt idx="37">
                  <c:v>0.63119999999999998</c:v>
                </c:pt>
                <c:pt idx="38">
                  <c:v>0.62509999999999999</c:v>
                </c:pt>
                <c:pt idx="39">
                  <c:v>0.62739999999999996</c:v>
                </c:pt>
                <c:pt idx="40">
                  <c:v>0.62360000000000004</c:v>
                </c:pt>
                <c:pt idx="41">
                  <c:v>0.62660000000000005</c:v>
                </c:pt>
                <c:pt idx="42">
                  <c:v>0.62119999999999997</c:v>
                </c:pt>
                <c:pt idx="43">
                  <c:v>0.62239999999999995</c:v>
                </c:pt>
                <c:pt idx="44">
                  <c:v>0.61770000000000003</c:v>
                </c:pt>
                <c:pt idx="45">
                  <c:v>0.61329999999999996</c:v>
                </c:pt>
                <c:pt idx="46">
                  <c:v>0.6119</c:v>
                </c:pt>
                <c:pt idx="47">
                  <c:v>0.61799999999999999</c:v>
                </c:pt>
                <c:pt idx="48">
                  <c:v>0.61250000000000004</c:v>
                </c:pt>
                <c:pt idx="49">
                  <c:v>0.61680000000000001</c:v>
                </c:pt>
                <c:pt idx="50">
                  <c:v>0.61270000000000002</c:v>
                </c:pt>
                <c:pt idx="51">
                  <c:v>0.61199999999999999</c:v>
                </c:pt>
                <c:pt idx="52">
                  <c:v>0.60560000000000003</c:v>
                </c:pt>
                <c:pt idx="53">
                  <c:v>0.60570000000000002</c:v>
                </c:pt>
                <c:pt idx="54">
                  <c:v>0.60299999999999998</c:v>
                </c:pt>
                <c:pt idx="55">
                  <c:v>0.6069</c:v>
                </c:pt>
                <c:pt idx="56">
                  <c:v>0.60019999999999996</c:v>
                </c:pt>
                <c:pt idx="57">
                  <c:v>0.59840000000000004</c:v>
                </c:pt>
                <c:pt idx="58">
                  <c:v>0.60189999999999999</c:v>
                </c:pt>
                <c:pt idx="59">
                  <c:v>0.59550000000000003</c:v>
                </c:pt>
                <c:pt idx="60">
                  <c:v>0.59519999999999995</c:v>
                </c:pt>
                <c:pt idx="61">
                  <c:v>0.59940000000000004</c:v>
                </c:pt>
                <c:pt idx="62">
                  <c:v>0.59350000000000003</c:v>
                </c:pt>
                <c:pt idx="63">
                  <c:v>0.58860000000000001</c:v>
                </c:pt>
                <c:pt idx="64">
                  <c:v>0.59419999999999995</c:v>
                </c:pt>
                <c:pt idx="65">
                  <c:v>0.58979999999999999</c:v>
                </c:pt>
                <c:pt idx="66">
                  <c:v>0.59350000000000003</c:v>
                </c:pt>
                <c:pt idx="67">
                  <c:v>0.59040000000000004</c:v>
                </c:pt>
                <c:pt idx="68">
                  <c:v>0.58960000000000001</c:v>
                </c:pt>
                <c:pt idx="69">
                  <c:v>0.5867</c:v>
                </c:pt>
                <c:pt idx="70">
                  <c:v>0.58520000000000005</c:v>
                </c:pt>
                <c:pt idx="71">
                  <c:v>0.59119999999999995</c:v>
                </c:pt>
                <c:pt idx="72">
                  <c:v>0.58620000000000005</c:v>
                </c:pt>
                <c:pt idx="73">
                  <c:v>0.58130000000000004</c:v>
                </c:pt>
                <c:pt idx="74">
                  <c:v>0.58560000000000001</c:v>
                </c:pt>
                <c:pt idx="75">
                  <c:v>0.57969999999999999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F7-408D-A000-A4A979C96762}"/>
            </c:ext>
          </c:extLst>
        </c:ser>
        <c:ser>
          <c:idx val="2"/>
          <c:order val="2"/>
          <c:tx>
            <c:v>Step5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Graph7_data_12!$I$16:$I$89</c:f>
              <c:numCache>
                <c:formatCode>#,##0</c:formatCode>
                <c:ptCount val="74"/>
                <c:pt idx="0">
                  <c:v>10668</c:v>
                </c:pt>
                <c:pt idx="1">
                  <c:v>10958</c:v>
                </c:pt>
                <c:pt idx="2">
                  <c:v>11248</c:v>
                </c:pt>
                <c:pt idx="3">
                  <c:v>11538</c:v>
                </c:pt>
                <c:pt idx="4">
                  <c:v>11829</c:v>
                </c:pt>
                <c:pt idx="5">
                  <c:v>12119</c:v>
                </c:pt>
                <c:pt idx="6">
                  <c:v>12409</c:v>
                </c:pt>
                <c:pt idx="7">
                  <c:v>12699</c:v>
                </c:pt>
                <c:pt idx="8">
                  <c:v>12989</c:v>
                </c:pt>
                <c:pt idx="9">
                  <c:v>13280</c:v>
                </c:pt>
                <c:pt idx="10">
                  <c:v>13570</c:v>
                </c:pt>
                <c:pt idx="11">
                  <c:v>13860</c:v>
                </c:pt>
                <c:pt idx="12">
                  <c:v>14150</c:v>
                </c:pt>
                <c:pt idx="13">
                  <c:v>14440</c:v>
                </c:pt>
                <c:pt idx="14">
                  <c:v>14731</c:v>
                </c:pt>
                <c:pt idx="15">
                  <c:v>15021</c:v>
                </c:pt>
                <c:pt idx="16">
                  <c:v>15311</c:v>
                </c:pt>
                <c:pt idx="17">
                  <c:v>15601</c:v>
                </c:pt>
                <c:pt idx="18">
                  <c:v>15891</c:v>
                </c:pt>
                <c:pt idx="19">
                  <c:v>16182</c:v>
                </c:pt>
                <c:pt idx="20">
                  <c:v>16472</c:v>
                </c:pt>
                <c:pt idx="21">
                  <c:v>16762</c:v>
                </c:pt>
                <c:pt idx="22">
                  <c:v>17052</c:v>
                </c:pt>
                <c:pt idx="23">
                  <c:v>17342</c:v>
                </c:pt>
                <c:pt idx="24">
                  <c:v>17633</c:v>
                </c:pt>
                <c:pt idx="25">
                  <c:v>17923</c:v>
                </c:pt>
                <c:pt idx="26">
                  <c:v>18213</c:v>
                </c:pt>
                <c:pt idx="27">
                  <c:v>18503</c:v>
                </c:pt>
                <c:pt idx="28">
                  <c:v>18793</c:v>
                </c:pt>
                <c:pt idx="29">
                  <c:v>19084</c:v>
                </c:pt>
                <c:pt idx="30">
                  <c:v>19374</c:v>
                </c:pt>
                <c:pt idx="31">
                  <c:v>19664</c:v>
                </c:pt>
                <c:pt idx="32">
                  <c:v>19954</c:v>
                </c:pt>
                <c:pt idx="33">
                  <c:v>20245</c:v>
                </c:pt>
                <c:pt idx="34">
                  <c:v>20535</c:v>
                </c:pt>
                <c:pt idx="35">
                  <c:v>20825</c:v>
                </c:pt>
                <c:pt idx="36">
                  <c:v>21115</c:v>
                </c:pt>
                <c:pt idx="37">
                  <c:v>21406</c:v>
                </c:pt>
                <c:pt idx="38">
                  <c:v>21696</c:v>
                </c:pt>
                <c:pt idx="39">
                  <c:v>21986</c:v>
                </c:pt>
                <c:pt idx="40">
                  <c:v>22278</c:v>
                </c:pt>
                <c:pt idx="41">
                  <c:v>22568</c:v>
                </c:pt>
                <c:pt idx="42">
                  <c:v>22858</c:v>
                </c:pt>
                <c:pt idx="43">
                  <c:v>23149</c:v>
                </c:pt>
                <c:pt idx="44">
                  <c:v>23439</c:v>
                </c:pt>
                <c:pt idx="45">
                  <c:v>23729</c:v>
                </c:pt>
                <c:pt idx="46">
                  <c:v>24019</c:v>
                </c:pt>
                <c:pt idx="47">
                  <c:v>24310</c:v>
                </c:pt>
                <c:pt idx="48">
                  <c:v>24600</c:v>
                </c:pt>
                <c:pt idx="49">
                  <c:v>24893</c:v>
                </c:pt>
                <c:pt idx="50">
                  <c:v>25191</c:v>
                </c:pt>
                <c:pt idx="51">
                  <c:v>25490</c:v>
                </c:pt>
                <c:pt idx="52">
                  <c:v>25791</c:v>
                </c:pt>
                <c:pt idx="53">
                  <c:v>26094</c:v>
                </c:pt>
                <c:pt idx="54">
                  <c:v>26391</c:v>
                </c:pt>
                <c:pt idx="55">
                  <c:v>26689</c:v>
                </c:pt>
                <c:pt idx="56">
                  <c:v>26992</c:v>
                </c:pt>
                <c:pt idx="57">
                  <c:v>27285</c:v>
                </c:pt>
                <c:pt idx="58">
                  <c:v>27588</c:v>
                </c:pt>
                <c:pt idx="59">
                  <c:v>27903</c:v>
                </c:pt>
                <c:pt idx="60">
                  <c:v>28220</c:v>
                </c:pt>
                <c:pt idx="61">
                  <c:v>28540</c:v>
                </c:pt>
                <c:pt idx="62">
                  <c:v>28843</c:v>
                </c:pt>
                <c:pt idx="63">
                  <c:v>29144</c:v>
                </c:pt>
                <c:pt idx="64">
                  <c:v>29447</c:v>
                </c:pt>
                <c:pt idx="65">
                  <c:v>29748</c:v>
                </c:pt>
                <c:pt idx="66">
                  <c:v>30048</c:v>
                </c:pt>
                <c:pt idx="67">
                  <c:v>30346</c:v>
                </c:pt>
                <c:pt idx="68">
                  <c:v>30641</c:v>
                </c:pt>
                <c:pt idx="69">
                  <c:v>30939</c:v>
                </c:pt>
                <c:pt idx="70">
                  <c:v>31241</c:v>
                </c:pt>
                <c:pt idx="71">
                  <c:v>31548</c:v>
                </c:pt>
                <c:pt idx="72">
                  <c:v>31846</c:v>
                </c:pt>
                <c:pt idx="73">
                  <c:v>32142</c:v>
                </c:pt>
              </c:numCache>
            </c:numRef>
          </c:xVal>
          <c:yVal>
            <c:numRef>
              <c:f>Graph7_data_12!$J$16:$J$89</c:f>
              <c:numCache>
                <c:formatCode>#\,##0.0000</c:formatCode>
                <c:ptCount val="74"/>
                <c:pt idx="0">
                  <c:v>0.86140000000000005</c:v>
                </c:pt>
                <c:pt idx="1">
                  <c:v>0.83819999999999995</c:v>
                </c:pt>
                <c:pt idx="2">
                  <c:v>0.81379999999999997</c:v>
                </c:pt>
                <c:pt idx="3">
                  <c:v>0.7944</c:v>
                </c:pt>
                <c:pt idx="4">
                  <c:v>0.78549999999999998</c:v>
                </c:pt>
                <c:pt idx="5">
                  <c:v>0.77229999999999999</c:v>
                </c:pt>
                <c:pt idx="6">
                  <c:v>0.7571</c:v>
                </c:pt>
                <c:pt idx="7">
                  <c:v>0.74399999999999999</c:v>
                </c:pt>
                <c:pt idx="8">
                  <c:v>0.74319999999999997</c:v>
                </c:pt>
                <c:pt idx="9">
                  <c:v>0.73329999999999995</c:v>
                </c:pt>
                <c:pt idx="10">
                  <c:v>0.7218</c:v>
                </c:pt>
                <c:pt idx="11">
                  <c:v>0.72030000000000005</c:v>
                </c:pt>
                <c:pt idx="12">
                  <c:v>0.71030000000000004</c:v>
                </c:pt>
                <c:pt idx="13">
                  <c:v>0.70579999999999998</c:v>
                </c:pt>
                <c:pt idx="14">
                  <c:v>0.69969999999999999</c:v>
                </c:pt>
                <c:pt idx="15">
                  <c:v>0.69410000000000005</c:v>
                </c:pt>
                <c:pt idx="16">
                  <c:v>0.68920000000000003</c:v>
                </c:pt>
                <c:pt idx="17">
                  <c:v>0.68179999999999996</c:v>
                </c:pt>
                <c:pt idx="18">
                  <c:v>0.67649999999999999</c:v>
                </c:pt>
                <c:pt idx="19">
                  <c:v>0.6784</c:v>
                </c:pt>
                <c:pt idx="20">
                  <c:v>0.6794</c:v>
                </c:pt>
                <c:pt idx="21">
                  <c:v>0.66969999999999996</c:v>
                </c:pt>
                <c:pt idx="22">
                  <c:v>0.67020000000000002</c:v>
                </c:pt>
                <c:pt idx="23">
                  <c:v>0.66449999999999998</c:v>
                </c:pt>
                <c:pt idx="24">
                  <c:v>0.65910000000000002</c:v>
                </c:pt>
                <c:pt idx="25">
                  <c:v>0.65690000000000004</c:v>
                </c:pt>
                <c:pt idx="26">
                  <c:v>0.65569999999999995</c:v>
                </c:pt>
                <c:pt idx="27">
                  <c:v>0.65080000000000005</c:v>
                </c:pt>
                <c:pt idx="28">
                  <c:v>0.64990000000000003</c:v>
                </c:pt>
                <c:pt idx="29">
                  <c:v>0.64600000000000002</c:v>
                </c:pt>
                <c:pt idx="30">
                  <c:v>0.65</c:v>
                </c:pt>
                <c:pt idx="31">
                  <c:v>0.63580000000000003</c:v>
                </c:pt>
                <c:pt idx="32">
                  <c:v>0.64080000000000004</c:v>
                </c:pt>
                <c:pt idx="33">
                  <c:v>0.6401</c:v>
                </c:pt>
                <c:pt idx="34">
                  <c:v>0.63449999999999995</c:v>
                </c:pt>
                <c:pt idx="35">
                  <c:v>0.63480000000000003</c:v>
                </c:pt>
                <c:pt idx="36">
                  <c:v>0.62849999999999995</c:v>
                </c:pt>
                <c:pt idx="37">
                  <c:v>0.62719999999999998</c:v>
                </c:pt>
                <c:pt idx="38">
                  <c:v>0.62109999999999999</c:v>
                </c:pt>
                <c:pt idx="39">
                  <c:v>0.62370000000000003</c:v>
                </c:pt>
                <c:pt idx="40">
                  <c:v>0.61890000000000001</c:v>
                </c:pt>
                <c:pt idx="41">
                  <c:v>0.62270000000000003</c:v>
                </c:pt>
                <c:pt idx="42">
                  <c:v>0.6169</c:v>
                </c:pt>
                <c:pt idx="43">
                  <c:v>0.61880000000000002</c:v>
                </c:pt>
                <c:pt idx="44">
                  <c:v>0.61470000000000002</c:v>
                </c:pt>
                <c:pt idx="45">
                  <c:v>0.61140000000000005</c:v>
                </c:pt>
                <c:pt idx="46">
                  <c:v>0.60829999999999995</c:v>
                </c:pt>
                <c:pt idx="47">
                  <c:v>0.61599999999999999</c:v>
                </c:pt>
                <c:pt idx="48">
                  <c:v>0.61009999999999998</c:v>
                </c:pt>
                <c:pt idx="49">
                  <c:v>0.61519999999999997</c:v>
                </c:pt>
                <c:pt idx="50">
                  <c:v>0.6079</c:v>
                </c:pt>
                <c:pt idx="51">
                  <c:v>0.6099</c:v>
                </c:pt>
                <c:pt idx="52">
                  <c:v>0.60270000000000001</c:v>
                </c:pt>
                <c:pt idx="53">
                  <c:v>0.60240000000000005</c:v>
                </c:pt>
                <c:pt idx="54">
                  <c:v>0.60109999999999997</c:v>
                </c:pt>
                <c:pt idx="55">
                  <c:v>0.60499999999999998</c:v>
                </c:pt>
                <c:pt idx="56">
                  <c:v>0.59650000000000003</c:v>
                </c:pt>
                <c:pt idx="57">
                  <c:v>0.59719999999999995</c:v>
                </c:pt>
                <c:pt idx="58">
                  <c:v>0.60060000000000002</c:v>
                </c:pt>
                <c:pt idx="59">
                  <c:v>0.59230000000000005</c:v>
                </c:pt>
                <c:pt idx="60">
                  <c:v>0.5917</c:v>
                </c:pt>
                <c:pt idx="61">
                  <c:v>0.59650000000000003</c:v>
                </c:pt>
                <c:pt idx="62">
                  <c:v>0.59140000000000004</c:v>
                </c:pt>
                <c:pt idx="63">
                  <c:v>0.5867</c:v>
                </c:pt>
                <c:pt idx="64">
                  <c:v>0.59240000000000004</c:v>
                </c:pt>
                <c:pt idx="65">
                  <c:v>0.58740000000000003</c:v>
                </c:pt>
                <c:pt idx="66">
                  <c:v>0.59240000000000004</c:v>
                </c:pt>
                <c:pt idx="67">
                  <c:v>0.58809999999999996</c:v>
                </c:pt>
                <c:pt idx="68">
                  <c:v>0.58740000000000003</c:v>
                </c:pt>
                <c:pt idx="69">
                  <c:v>0.58509999999999995</c:v>
                </c:pt>
                <c:pt idx="70">
                  <c:v>0.58309999999999995</c:v>
                </c:pt>
                <c:pt idx="71">
                  <c:v>0.59060000000000001</c:v>
                </c:pt>
                <c:pt idx="72">
                  <c:v>0.58420000000000005</c:v>
                </c:pt>
                <c:pt idx="73">
                  <c:v>0.57979999999999998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F7-408D-A000-A4A979C96762}"/>
            </c:ext>
          </c:extLst>
        </c:ser>
        <c:ser>
          <c:idx val="3"/>
          <c:order val="3"/>
          <c:tx>
            <c:v>Step6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Graph7_data_12!$L$17:$L$96</c:f>
              <c:numCache>
                <c:formatCode>#,##0</c:formatCode>
                <c:ptCount val="80"/>
                <c:pt idx="0">
                  <c:v>10948</c:v>
                </c:pt>
                <c:pt idx="1">
                  <c:v>11238</c:v>
                </c:pt>
                <c:pt idx="2">
                  <c:v>11529</c:v>
                </c:pt>
                <c:pt idx="3">
                  <c:v>11819</c:v>
                </c:pt>
                <c:pt idx="4">
                  <c:v>12112</c:v>
                </c:pt>
                <c:pt idx="5">
                  <c:v>12418</c:v>
                </c:pt>
                <c:pt idx="6">
                  <c:v>12718</c:v>
                </c:pt>
                <c:pt idx="7">
                  <c:v>13022</c:v>
                </c:pt>
                <c:pt idx="8">
                  <c:v>13321</c:v>
                </c:pt>
                <c:pt idx="9">
                  <c:v>13626</c:v>
                </c:pt>
                <c:pt idx="10">
                  <c:v>13936</c:v>
                </c:pt>
                <c:pt idx="11">
                  <c:v>14253</c:v>
                </c:pt>
                <c:pt idx="12">
                  <c:v>14560</c:v>
                </c:pt>
                <c:pt idx="13">
                  <c:v>14864</c:v>
                </c:pt>
                <c:pt idx="14">
                  <c:v>15172</c:v>
                </c:pt>
                <c:pt idx="15">
                  <c:v>15473</c:v>
                </c:pt>
                <c:pt idx="16">
                  <c:v>15771</c:v>
                </c:pt>
                <c:pt idx="17">
                  <c:v>16065</c:v>
                </c:pt>
                <c:pt idx="18">
                  <c:v>16358</c:v>
                </c:pt>
                <c:pt idx="19">
                  <c:v>16651</c:v>
                </c:pt>
                <c:pt idx="20">
                  <c:v>16956</c:v>
                </c:pt>
                <c:pt idx="21">
                  <c:v>17249</c:v>
                </c:pt>
                <c:pt idx="22">
                  <c:v>17541</c:v>
                </c:pt>
                <c:pt idx="23">
                  <c:v>17831</c:v>
                </c:pt>
                <c:pt idx="24">
                  <c:v>18121</c:v>
                </c:pt>
                <c:pt idx="25">
                  <c:v>18417</c:v>
                </c:pt>
                <c:pt idx="26">
                  <c:v>18719</c:v>
                </c:pt>
                <c:pt idx="27">
                  <c:v>19019</c:v>
                </c:pt>
                <c:pt idx="28">
                  <c:v>19315</c:v>
                </c:pt>
                <c:pt idx="29">
                  <c:v>19608</c:v>
                </c:pt>
                <c:pt idx="30">
                  <c:v>19903</c:v>
                </c:pt>
                <c:pt idx="31">
                  <c:v>20207</c:v>
                </c:pt>
                <c:pt idx="32">
                  <c:v>20500</c:v>
                </c:pt>
                <c:pt idx="33">
                  <c:v>20807</c:v>
                </c:pt>
                <c:pt idx="34">
                  <c:v>21124</c:v>
                </c:pt>
                <c:pt idx="35">
                  <c:v>21421</c:v>
                </c:pt>
                <c:pt idx="36">
                  <c:v>21729</c:v>
                </c:pt>
                <c:pt idx="37">
                  <c:v>22027</c:v>
                </c:pt>
                <c:pt idx="38">
                  <c:v>22320</c:v>
                </c:pt>
                <c:pt idx="39">
                  <c:v>22614</c:v>
                </c:pt>
                <c:pt idx="40">
                  <c:v>22907</c:v>
                </c:pt>
                <c:pt idx="41">
                  <c:v>23198</c:v>
                </c:pt>
                <c:pt idx="42">
                  <c:v>23488</c:v>
                </c:pt>
                <c:pt idx="43">
                  <c:v>23806</c:v>
                </c:pt>
                <c:pt idx="44">
                  <c:v>24099</c:v>
                </c:pt>
                <c:pt idx="45">
                  <c:v>24392</c:v>
                </c:pt>
                <c:pt idx="46">
                  <c:v>24692</c:v>
                </c:pt>
                <c:pt idx="47">
                  <c:v>24994</c:v>
                </c:pt>
                <c:pt idx="48">
                  <c:v>25301</c:v>
                </c:pt>
                <c:pt idx="49">
                  <c:v>25600</c:v>
                </c:pt>
                <c:pt idx="50">
                  <c:v>25894</c:v>
                </c:pt>
                <c:pt idx="51">
                  <c:v>26187</c:v>
                </c:pt>
                <c:pt idx="52">
                  <c:v>26477</c:v>
                </c:pt>
                <c:pt idx="53">
                  <c:v>26768</c:v>
                </c:pt>
                <c:pt idx="54">
                  <c:v>27058</c:v>
                </c:pt>
                <c:pt idx="55">
                  <c:v>27349</c:v>
                </c:pt>
                <c:pt idx="56">
                  <c:v>27639</c:v>
                </c:pt>
                <c:pt idx="57">
                  <c:v>27930</c:v>
                </c:pt>
                <c:pt idx="58">
                  <c:v>28220</c:v>
                </c:pt>
                <c:pt idx="59">
                  <c:v>28511</c:v>
                </c:pt>
                <c:pt idx="60">
                  <c:v>28801</c:v>
                </c:pt>
                <c:pt idx="61">
                  <c:v>29093</c:v>
                </c:pt>
                <c:pt idx="62">
                  <c:v>29392</c:v>
                </c:pt>
                <c:pt idx="63">
                  <c:v>29690</c:v>
                </c:pt>
                <c:pt idx="64">
                  <c:v>29983</c:v>
                </c:pt>
                <c:pt idx="65">
                  <c:v>30273</c:v>
                </c:pt>
                <c:pt idx="66">
                  <c:v>30564</c:v>
                </c:pt>
                <c:pt idx="67">
                  <c:v>30864</c:v>
                </c:pt>
                <c:pt idx="68">
                  <c:v>31173</c:v>
                </c:pt>
                <c:pt idx="69">
                  <c:v>31483</c:v>
                </c:pt>
                <c:pt idx="70">
                  <c:v>31797</c:v>
                </c:pt>
                <c:pt idx="71">
                  <c:v>32095</c:v>
                </c:pt>
                <c:pt idx="72">
                  <c:v>32404</c:v>
                </c:pt>
                <c:pt idx="73">
                  <c:v>32721</c:v>
                </c:pt>
                <c:pt idx="74">
                  <c:v>33032</c:v>
                </c:pt>
                <c:pt idx="75">
                  <c:v>33339</c:v>
                </c:pt>
                <c:pt idx="76">
                  <c:v>33650</c:v>
                </c:pt>
                <c:pt idx="77">
                  <c:v>33964</c:v>
                </c:pt>
                <c:pt idx="78">
                  <c:v>34263</c:v>
                </c:pt>
                <c:pt idx="79">
                  <c:v>34556</c:v>
                </c:pt>
              </c:numCache>
            </c:numRef>
          </c:xVal>
          <c:yVal>
            <c:numRef>
              <c:f>Graph7_data_12!$M$17:$M$96</c:f>
              <c:numCache>
                <c:formatCode>#\,##0.0000</c:formatCode>
                <c:ptCount val="80"/>
                <c:pt idx="0">
                  <c:v>0.88549999999999995</c:v>
                </c:pt>
                <c:pt idx="1">
                  <c:v>0.85940000000000005</c:v>
                </c:pt>
                <c:pt idx="2">
                  <c:v>0.83709999999999996</c:v>
                </c:pt>
                <c:pt idx="3">
                  <c:v>0.8125</c:v>
                </c:pt>
                <c:pt idx="4">
                  <c:v>0.79810000000000003</c:v>
                </c:pt>
                <c:pt idx="5">
                  <c:v>0.78710000000000002</c:v>
                </c:pt>
                <c:pt idx="6">
                  <c:v>0.77739999999999998</c:v>
                </c:pt>
                <c:pt idx="7">
                  <c:v>0.76319999999999999</c:v>
                </c:pt>
                <c:pt idx="8">
                  <c:v>0.75880000000000003</c:v>
                </c:pt>
                <c:pt idx="9">
                  <c:v>0.74550000000000005</c:v>
                </c:pt>
                <c:pt idx="10">
                  <c:v>0.73450000000000004</c:v>
                </c:pt>
                <c:pt idx="11">
                  <c:v>0.73029999999999995</c:v>
                </c:pt>
                <c:pt idx="12">
                  <c:v>0.72460000000000002</c:v>
                </c:pt>
                <c:pt idx="13">
                  <c:v>0.71779999999999999</c:v>
                </c:pt>
                <c:pt idx="14">
                  <c:v>0.70779999999999998</c:v>
                </c:pt>
                <c:pt idx="15">
                  <c:v>0.7036</c:v>
                </c:pt>
                <c:pt idx="16">
                  <c:v>0.70430000000000004</c:v>
                </c:pt>
                <c:pt idx="17">
                  <c:v>0.70030000000000003</c:v>
                </c:pt>
                <c:pt idx="18">
                  <c:v>0.69679999999999997</c:v>
                </c:pt>
                <c:pt idx="19">
                  <c:v>0.69010000000000005</c:v>
                </c:pt>
                <c:pt idx="20">
                  <c:v>0.68459999999999999</c:v>
                </c:pt>
                <c:pt idx="21">
                  <c:v>0.68469999999999998</c:v>
                </c:pt>
                <c:pt idx="22">
                  <c:v>0.67669999999999997</c:v>
                </c:pt>
                <c:pt idx="23">
                  <c:v>0.67730000000000001</c:v>
                </c:pt>
                <c:pt idx="24">
                  <c:v>0.66910000000000003</c:v>
                </c:pt>
                <c:pt idx="25">
                  <c:v>0.66779999999999995</c:v>
                </c:pt>
                <c:pt idx="26">
                  <c:v>0.65849999999999997</c:v>
                </c:pt>
                <c:pt idx="27">
                  <c:v>0.66</c:v>
                </c:pt>
                <c:pt idx="28">
                  <c:v>0.66269999999999996</c:v>
                </c:pt>
                <c:pt idx="29">
                  <c:v>0.64939999999999998</c:v>
                </c:pt>
                <c:pt idx="30">
                  <c:v>0.65039999999999998</c:v>
                </c:pt>
                <c:pt idx="31">
                  <c:v>0.65480000000000005</c:v>
                </c:pt>
                <c:pt idx="32">
                  <c:v>0.64870000000000005</c:v>
                </c:pt>
                <c:pt idx="33">
                  <c:v>0.64990000000000003</c:v>
                </c:pt>
                <c:pt idx="34">
                  <c:v>0.64180000000000004</c:v>
                </c:pt>
                <c:pt idx="35">
                  <c:v>0.6401</c:v>
                </c:pt>
                <c:pt idx="36">
                  <c:v>0.64449999999999996</c:v>
                </c:pt>
                <c:pt idx="37">
                  <c:v>0.64539999999999997</c:v>
                </c:pt>
                <c:pt idx="38">
                  <c:v>0.64190000000000003</c:v>
                </c:pt>
                <c:pt idx="39">
                  <c:v>0.63570000000000004</c:v>
                </c:pt>
                <c:pt idx="40">
                  <c:v>0.63180000000000003</c:v>
                </c:pt>
                <c:pt idx="41">
                  <c:v>0.63360000000000005</c:v>
                </c:pt>
                <c:pt idx="42">
                  <c:v>0.63170000000000004</c:v>
                </c:pt>
                <c:pt idx="43">
                  <c:v>0.63129999999999997</c:v>
                </c:pt>
                <c:pt idx="44">
                  <c:v>0.63100000000000001</c:v>
                </c:pt>
                <c:pt idx="45">
                  <c:v>0.62180000000000002</c:v>
                </c:pt>
                <c:pt idx="46">
                  <c:v>0.62260000000000004</c:v>
                </c:pt>
                <c:pt idx="47">
                  <c:v>0.62039999999999995</c:v>
                </c:pt>
                <c:pt idx="48">
                  <c:v>0.62160000000000004</c:v>
                </c:pt>
                <c:pt idx="49">
                  <c:v>0.62039999999999995</c:v>
                </c:pt>
                <c:pt idx="50">
                  <c:v>0.62090000000000001</c:v>
                </c:pt>
                <c:pt idx="51">
                  <c:v>0.62160000000000004</c:v>
                </c:pt>
                <c:pt idx="52">
                  <c:v>0.62190000000000001</c:v>
                </c:pt>
                <c:pt idx="53">
                  <c:v>0.61229999999999996</c:v>
                </c:pt>
                <c:pt idx="54">
                  <c:v>0.61339999999999995</c:v>
                </c:pt>
                <c:pt idx="55">
                  <c:v>0.61499999999999999</c:v>
                </c:pt>
                <c:pt idx="56">
                  <c:v>0.61429999999999996</c:v>
                </c:pt>
                <c:pt idx="57">
                  <c:v>0.61109999999999998</c:v>
                </c:pt>
                <c:pt idx="58">
                  <c:v>0.6129</c:v>
                </c:pt>
                <c:pt idx="59">
                  <c:v>0.61160000000000003</c:v>
                </c:pt>
                <c:pt idx="60">
                  <c:v>0.61060000000000003</c:v>
                </c:pt>
                <c:pt idx="61">
                  <c:v>0.6079</c:v>
                </c:pt>
                <c:pt idx="62">
                  <c:v>0.60529999999999995</c:v>
                </c:pt>
                <c:pt idx="63">
                  <c:v>0.60709999999999997</c:v>
                </c:pt>
                <c:pt idx="64">
                  <c:v>0.60460000000000003</c:v>
                </c:pt>
                <c:pt idx="65">
                  <c:v>0.60350000000000004</c:v>
                </c:pt>
                <c:pt idx="66">
                  <c:v>0.59870000000000001</c:v>
                </c:pt>
                <c:pt idx="67">
                  <c:v>0.60570000000000002</c:v>
                </c:pt>
                <c:pt idx="68">
                  <c:v>0.60399999999999998</c:v>
                </c:pt>
                <c:pt idx="69">
                  <c:v>0.59809999999999997</c:v>
                </c:pt>
                <c:pt idx="70">
                  <c:v>0.59730000000000005</c:v>
                </c:pt>
                <c:pt idx="71">
                  <c:v>0.59989999999999999</c:v>
                </c:pt>
                <c:pt idx="72">
                  <c:v>0.59630000000000005</c:v>
                </c:pt>
                <c:pt idx="73">
                  <c:v>0.60570000000000002</c:v>
                </c:pt>
                <c:pt idx="74">
                  <c:v>0.59750000000000003</c:v>
                </c:pt>
                <c:pt idx="75">
                  <c:v>0.59919999999999995</c:v>
                </c:pt>
                <c:pt idx="76">
                  <c:v>0.5907</c:v>
                </c:pt>
                <c:pt idx="77">
                  <c:v>0.59379999999999999</c:v>
                </c:pt>
                <c:pt idx="78">
                  <c:v>0.59750000000000003</c:v>
                </c:pt>
                <c:pt idx="79">
                  <c:v>0.59299999999999997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F7-408D-A000-A4A979C96762}"/>
            </c:ext>
          </c:extLst>
        </c:ser>
        <c:ser>
          <c:idx val="4"/>
          <c:order val="4"/>
          <c:tx>
            <c:v>Step7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Graph7_data_12!$O$15:$O$69</c:f>
              <c:numCache>
                <c:formatCode>#,##0</c:formatCode>
                <c:ptCount val="55"/>
                <c:pt idx="0">
                  <c:v>29013</c:v>
                </c:pt>
                <c:pt idx="1">
                  <c:v>29303</c:v>
                </c:pt>
                <c:pt idx="2">
                  <c:v>29593</c:v>
                </c:pt>
                <c:pt idx="3">
                  <c:v>29883</c:v>
                </c:pt>
                <c:pt idx="4">
                  <c:v>30174</c:v>
                </c:pt>
                <c:pt idx="5">
                  <c:v>30464</c:v>
                </c:pt>
                <c:pt idx="6">
                  <c:v>30754</c:v>
                </c:pt>
                <c:pt idx="7">
                  <c:v>31044</c:v>
                </c:pt>
                <c:pt idx="8">
                  <c:v>31335</c:v>
                </c:pt>
                <c:pt idx="9">
                  <c:v>31625</c:v>
                </c:pt>
                <c:pt idx="10">
                  <c:v>31915</c:v>
                </c:pt>
                <c:pt idx="11">
                  <c:v>32205</c:v>
                </c:pt>
                <c:pt idx="12">
                  <c:v>32496</c:v>
                </c:pt>
                <c:pt idx="13">
                  <c:v>32786</c:v>
                </c:pt>
                <c:pt idx="14">
                  <c:v>33076</c:v>
                </c:pt>
                <c:pt idx="15">
                  <c:v>33366</c:v>
                </c:pt>
                <c:pt idx="16">
                  <c:v>33657</c:v>
                </c:pt>
                <c:pt idx="17">
                  <c:v>33947</c:v>
                </c:pt>
                <c:pt idx="18">
                  <c:v>34237</c:v>
                </c:pt>
                <c:pt idx="19">
                  <c:v>34527</c:v>
                </c:pt>
                <c:pt idx="20">
                  <c:v>34818</c:v>
                </c:pt>
                <c:pt idx="21">
                  <c:v>35108</c:v>
                </c:pt>
                <c:pt idx="22">
                  <c:v>35398</c:v>
                </c:pt>
                <c:pt idx="23">
                  <c:v>35688</c:v>
                </c:pt>
                <c:pt idx="24">
                  <c:v>35979</c:v>
                </c:pt>
                <c:pt idx="25">
                  <c:v>36270</c:v>
                </c:pt>
                <c:pt idx="26">
                  <c:v>36571</c:v>
                </c:pt>
                <c:pt idx="27">
                  <c:v>36865</c:v>
                </c:pt>
                <c:pt idx="28">
                  <c:v>37166</c:v>
                </c:pt>
                <c:pt idx="29">
                  <c:v>37462</c:v>
                </c:pt>
                <c:pt idx="30">
                  <c:v>37762</c:v>
                </c:pt>
                <c:pt idx="31">
                  <c:v>38070</c:v>
                </c:pt>
                <c:pt idx="32">
                  <c:v>38378</c:v>
                </c:pt>
                <c:pt idx="33">
                  <c:v>38671</c:v>
                </c:pt>
                <c:pt idx="34">
                  <c:v>38961</c:v>
                </c:pt>
                <c:pt idx="35">
                  <c:v>39261</c:v>
                </c:pt>
                <c:pt idx="36">
                  <c:v>39568</c:v>
                </c:pt>
                <c:pt idx="37">
                  <c:v>39863</c:v>
                </c:pt>
                <c:pt idx="38">
                  <c:v>40171</c:v>
                </c:pt>
                <c:pt idx="39">
                  <c:v>40468</c:v>
                </c:pt>
                <c:pt idx="40">
                  <c:v>40776</c:v>
                </c:pt>
                <c:pt idx="41">
                  <c:v>41083</c:v>
                </c:pt>
                <c:pt idx="42">
                  <c:v>41388</c:v>
                </c:pt>
                <c:pt idx="43">
                  <c:v>41681</c:v>
                </c:pt>
                <c:pt idx="44">
                  <c:v>41977</c:v>
                </c:pt>
                <c:pt idx="45">
                  <c:v>42276</c:v>
                </c:pt>
                <c:pt idx="46">
                  <c:v>42569</c:v>
                </c:pt>
                <c:pt idx="47">
                  <c:v>42865</c:v>
                </c:pt>
                <c:pt idx="48">
                  <c:v>43158</c:v>
                </c:pt>
                <c:pt idx="49">
                  <c:v>43462</c:v>
                </c:pt>
                <c:pt idx="50">
                  <c:v>43764</c:v>
                </c:pt>
                <c:pt idx="51">
                  <c:v>44058</c:v>
                </c:pt>
                <c:pt idx="52">
                  <c:v>44359</c:v>
                </c:pt>
                <c:pt idx="53">
                  <c:v>44657</c:v>
                </c:pt>
                <c:pt idx="54">
                  <c:v>44957</c:v>
                </c:pt>
              </c:numCache>
            </c:numRef>
          </c:xVal>
          <c:yVal>
            <c:numRef>
              <c:f>Graph7_data_12!$P$15:$P$69</c:f>
              <c:numCache>
                <c:formatCode>#\,##0.0000</c:formatCode>
                <c:ptCount val="55"/>
                <c:pt idx="0">
                  <c:v>0.84109999999999996</c:v>
                </c:pt>
                <c:pt idx="1">
                  <c:v>0.73719999999999997</c:v>
                </c:pt>
                <c:pt idx="2">
                  <c:v>0.71099999999999997</c:v>
                </c:pt>
                <c:pt idx="3">
                  <c:v>0.69540000000000002</c:v>
                </c:pt>
                <c:pt idx="4">
                  <c:v>0.68369999999999997</c:v>
                </c:pt>
                <c:pt idx="5">
                  <c:v>0.68140000000000001</c:v>
                </c:pt>
                <c:pt idx="6">
                  <c:v>0.67820000000000003</c:v>
                </c:pt>
                <c:pt idx="7">
                  <c:v>0.67369999999999997</c:v>
                </c:pt>
                <c:pt idx="8">
                  <c:v>0.66520000000000001</c:v>
                </c:pt>
                <c:pt idx="9">
                  <c:v>0.66010000000000002</c:v>
                </c:pt>
                <c:pt idx="10">
                  <c:v>0.65429999999999999</c:v>
                </c:pt>
                <c:pt idx="11">
                  <c:v>0.65649999999999997</c:v>
                </c:pt>
                <c:pt idx="12">
                  <c:v>0.65480000000000005</c:v>
                </c:pt>
                <c:pt idx="13">
                  <c:v>0.64319999999999999</c:v>
                </c:pt>
                <c:pt idx="14">
                  <c:v>0.6351</c:v>
                </c:pt>
                <c:pt idx="15">
                  <c:v>0.63949999999999996</c:v>
                </c:pt>
                <c:pt idx="16">
                  <c:v>0.63260000000000005</c:v>
                </c:pt>
                <c:pt idx="17">
                  <c:v>0.63600000000000001</c:v>
                </c:pt>
                <c:pt idx="18">
                  <c:v>0.62790000000000001</c:v>
                </c:pt>
                <c:pt idx="19">
                  <c:v>0.63190000000000002</c:v>
                </c:pt>
                <c:pt idx="20">
                  <c:v>0.62139999999999995</c:v>
                </c:pt>
                <c:pt idx="21">
                  <c:v>0.62360000000000004</c:v>
                </c:pt>
                <c:pt idx="22">
                  <c:v>0.623</c:v>
                </c:pt>
                <c:pt idx="23">
                  <c:v>0.62280000000000002</c:v>
                </c:pt>
                <c:pt idx="24">
                  <c:v>0.62070000000000003</c:v>
                </c:pt>
                <c:pt idx="25">
                  <c:v>0.61619999999999997</c:v>
                </c:pt>
                <c:pt idx="26">
                  <c:v>0.61629999999999996</c:v>
                </c:pt>
                <c:pt idx="27">
                  <c:v>0.61670000000000003</c:v>
                </c:pt>
                <c:pt idx="28">
                  <c:v>0.60829999999999995</c:v>
                </c:pt>
                <c:pt idx="29">
                  <c:v>0.60760000000000003</c:v>
                </c:pt>
                <c:pt idx="30">
                  <c:v>0.60850000000000004</c:v>
                </c:pt>
                <c:pt idx="31">
                  <c:v>0.6028</c:v>
                </c:pt>
                <c:pt idx="32">
                  <c:v>0.60809999999999997</c:v>
                </c:pt>
                <c:pt idx="33">
                  <c:v>0.60850000000000004</c:v>
                </c:pt>
                <c:pt idx="34">
                  <c:v>0.60429999999999995</c:v>
                </c:pt>
                <c:pt idx="35">
                  <c:v>0.60860000000000003</c:v>
                </c:pt>
                <c:pt idx="36">
                  <c:v>0.60160000000000002</c:v>
                </c:pt>
                <c:pt idx="37">
                  <c:v>0.60009999999999997</c:v>
                </c:pt>
                <c:pt idx="38">
                  <c:v>0.60040000000000004</c:v>
                </c:pt>
                <c:pt idx="39">
                  <c:v>0.59819999999999995</c:v>
                </c:pt>
                <c:pt idx="40">
                  <c:v>0.60499999999999998</c:v>
                </c:pt>
                <c:pt idx="41">
                  <c:v>0.59550000000000003</c:v>
                </c:pt>
                <c:pt idx="42">
                  <c:v>0.59570000000000001</c:v>
                </c:pt>
                <c:pt idx="43">
                  <c:v>0.59640000000000004</c:v>
                </c:pt>
                <c:pt idx="44">
                  <c:v>0.5897</c:v>
                </c:pt>
                <c:pt idx="45">
                  <c:v>0.59440000000000004</c:v>
                </c:pt>
                <c:pt idx="46">
                  <c:v>0.59140000000000004</c:v>
                </c:pt>
                <c:pt idx="47">
                  <c:v>0.59219999999999995</c:v>
                </c:pt>
                <c:pt idx="48">
                  <c:v>0.58950000000000002</c:v>
                </c:pt>
                <c:pt idx="49">
                  <c:v>0.58740000000000003</c:v>
                </c:pt>
                <c:pt idx="50">
                  <c:v>0.59340000000000004</c:v>
                </c:pt>
                <c:pt idx="51">
                  <c:v>0.58879999999999999</c:v>
                </c:pt>
                <c:pt idx="52">
                  <c:v>0.58399999999999996</c:v>
                </c:pt>
                <c:pt idx="53">
                  <c:v>0.58130000000000004</c:v>
                </c:pt>
                <c:pt idx="54">
                  <c:v>0.58679999999999999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F7-408D-A000-A4A979C96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9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</a:t>
            </a:r>
            <a:r>
              <a:rPr lang="ru-RU"/>
              <a:t>7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Graph7_data_10!$C$12:$C$127</c:f>
              <c:numCache>
                <c:formatCode>#,##0</c:formatCode>
                <c:ptCount val="116"/>
                <c:pt idx="0">
                  <c:v>5</c:v>
                </c:pt>
                <c:pt idx="1">
                  <c:v>403</c:v>
                </c:pt>
                <c:pt idx="2">
                  <c:v>799</c:v>
                </c:pt>
                <c:pt idx="3">
                  <c:v>1192</c:v>
                </c:pt>
                <c:pt idx="4">
                  <c:v>1570</c:v>
                </c:pt>
                <c:pt idx="5">
                  <c:v>1938</c:v>
                </c:pt>
                <c:pt idx="6">
                  <c:v>2303</c:v>
                </c:pt>
                <c:pt idx="7">
                  <c:v>2668</c:v>
                </c:pt>
                <c:pt idx="8">
                  <c:v>3033</c:v>
                </c:pt>
                <c:pt idx="9">
                  <c:v>3397</c:v>
                </c:pt>
                <c:pt idx="10">
                  <c:v>3762</c:v>
                </c:pt>
                <c:pt idx="11">
                  <c:v>4138</c:v>
                </c:pt>
                <c:pt idx="12">
                  <c:v>4510</c:v>
                </c:pt>
                <c:pt idx="13">
                  <c:v>4887</c:v>
                </c:pt>
                <c:pt idx="14">
                  <c:v>5258</c:v>
                </c:pt>
                <c:pt idx="15">
                  <c:v>5642</c:v>
                </c:pt>
                <c:pt idx="16">
                  <c:v>6010</c:v>
                </c:pt>
                <c:pt idx="17">
                  <c:v>6385</c:v>
                </c:pt>
                <c:pt idx="18">
                  <c:v>6767</c:v>
                </c:pt>
                <c:pt idx="19">
                  <c:v>7151</c:v>
                </c:pt>
                <c:pt idx="20">
                  <c:v>7547</c:v>
                </c:pt>
                <c:pt idx="21">
                  <c:v>7936</c:v>
                </c:pt>
                <c:pt idx="22">
                  <c:v>8340</c:v>
                </c:pt>
                <c:pt idx="23">
                  <c:v>8742</c:v>
                </c:pt>
                <c:pt idx="24">
                  <c:v>9139</c:v>
                </c:pt>
                <c:pt idx="25">
                  <c:v>9523</c:v>
                </c:pt>
                <c:pt idx="26">
                  <c:v>9897</c:v>
                </c:pt>
                <c:pt idx="27">
                  <c:v>10278</c:v>
                </c:pt>
                <c:pt idx="28">
                  <c:v>10658</c:v>
                </c:pt>
                <c:pt idx="29">
                  <c:v>11025</c:v>
                </c:pt>
                <c:pt idx="30">
                  <c:v>11390</c:v>
                </c:pt>
                <c:pt idx="31">
                  <c:v>11766</c:v>
                </c:pt>
                <c:pt idx="32">
                  <c:v>12133</c:v>
                </c:pt>
                <c:pt idx="33">
                  <c:v>12498</c:v>
                </c:pt>
                <c:pt idx="34">
                  <c:v>12863</c:v>
                </c:pt>
                <c:pt idx="35">
                  <c:v>13227</c:v>
                </c:pt>
                <c:pt idx="36">
                  <c:v>13592</c:v>
                </c:pt>
                <c:pt idx="37">
                  <c:v>13957</c:v>
                </c:pt>
                <c:pt idx="38">
                  <c:v>14321</c:v>
                </c:pt>
                <c:pt idx="39">
                  <c:v>14686</c:v>
                </c:pt>
                <c:pt idx="40">
                  <c:v>15050</c:v>
                </c:pt>
                <c:pt idx="41">
                  <c:v>15415</c:v>
                </c:pt>
                <c:pt idx="42">
                  <c:v>15780</c:v>
                </c:pt>
                <c:pt idx="43">
                  <c:v>16144</c:v>
                </c:pt>
                <c:pt idx="44">
                  <c:v>16509</c:v>
                </c:pt>
                <c:pt idx="45">
                  <c:v>16873</c:v>
                </c:pt>
                <c:pt idx="46">
                  <c:v>17238</c:v>
                </c:pt>
                <c:pt idx="47">
                  <c:v>17603</c:v>
                </c:pt>
                <c:pt idx="48">
                  <c:v>17967</c:v>
                </c:pt>
                <c:pt idx="49">
                  <c:v>18332</c:v>
                </c:pt>
                <c:pt idx="50">
                  <c:v>18696</c:v>
                </c:pt>
                <c:pt idx="51">
                  <c:v>19061</c:v>
                </c:pt>
                <c:pt idx="52">
                  <c:v>19425</c:v>
                </c:pt>
                <c:pt idx="53">
                  <c:v>19790</c:v>
                </c:pt>
                <c:pt idx="54">
                  <c:v>20155</c:v>
                </c:pt>
                <c:pt idx="55">
                  <c:v>20519</c:v>
                </c:pt>
                <c:pt idx="56">
                  <c:v>20884</c:v>
                </c:pt>
                <c:pt idx="57">
                  <c:v>21248</c:v>
                </c:pt>
                <c:pt idx="58">
                  <c:v>21613</c:v>
                </c:pt>
                <c:pt idx="59">
                  <c:v>21978</c:v>
                </c:pt>
                <c:pt idx="60">
                  <c:v>22350</c:v>
                </c:pt>
                <c:pt idx="61">
                  <c:v>22726</c:v>
                </c:pt>
                <c:pt idx="62">
                  <c:v>23105</c:v>
                </c:pt>
                <c:pt idx="63">
                  <c:v>23476</c:v>
                </c:pt>
                <c:pt idx="64">
                  <c:v>23843</c:v>
                </c:pt>
                <c:pt idx="65">
                  <c:v>24208</c:v>
                </c:pt>
                <c:pt idx="66">
                  <c:v>24572</c:v>
                </c:pt>
                <c:pt idx="67">
                  <c:v>24946</c:v>
                </c:pt>
                <c:pt idx="68">
                  <c:v>25332</c:v>
                </c:pt>
                <c:pt idx="69">
                  <c:v>25710</c:v>
                </c:pt>
                <c:pt idx="70">
                  <c:v>26083</c:v>
                </c:pt>
                <c:pt idx="71">
                  <c:v>26451</c:v>
                </c:pt>
                <c:pt idx="72">
                  <c:v>26816</c:v>
                </c:pt>
                <c:pt idx="73">
                  <c:v>27180</c:v>
                </c:pt>
                <c:pt idx="74">
                  <c:v>27545</c:v>
                </c:pt>
                <c:pt idx="75">
                  <c:v>27909</c:v>
                </c:pt>
                <c:pt idx="76">
                  <c:v>28274</c:v>
                </c:pt>
                <c:pt idx="77">
                  <c:v>28639</c:v>
                </c:pt>
                <c:pt idx="78">
                  <c:v>29003</c:v>
                </c:pt>
                <c:pt idx="79">
                  <c:v>29368</c:v>
                </c:pt>
                <c:pt idx="80">
                  <c:v>29735</c:v>
                </c:pt>
                <c:pt idx="81">
                  <c:v>30112</c:v>
                </c:pt>
                <c:pt idx="82">
                  <c:v>30494</c:v>
                </c:pt>
                <c:pt idx="83">
                  <c:v>30877</c:v>
                </c:pt>
                <c:pt idx="84">
                  <c:v>31248</c:v>
                </c:pt>
                <c:pt idx="85">
                  <c:v>31645</c:v>
                </c:pt>
                <c:pt idx="86">
                  <c:v>32029</c:v>
                </c:pt>
                <c:pt idx="87">
                  <c:v>32429</c:v>
                </c:pt>
                <c:pt idx="88">
                  <c:v>32825</c:v>
                </c:pt>
                <c:pt idx="89">
                  <c:v>33218</c:v>
                </c:pt>
                <c:pt idx="90">
                  <c:v>33606</c:v>
                </c:pt>
                <c:pt idx="91">
                  <c:v>33997</c:v>
                </c:pt>
                <c:pt idx="92">
                  <c:v>34388</c:v>
                </c:pt>
                <c:pt idx="93">
                  <c:v>34782</c:v>
                </c:pt>
                <c:pt idx="94">
                  <c:v>35171</c:v>
                </c:pt>
                <c:pt idx="95">
                  <c:v>35560</c:v>
                </c:pt>
                <c:pt idx="96">
                  <c:v>35949</c:v>
                </c:pt>
                <c:pt idx="97">
                  <c:v>36346</c:v>
                </c:pt>
                <c:pt idx="98">
                  <c:v>36748</c:v>
                </c:pt>
                <c:pt idx="99">
                  <c:v>37132</c:v>
                </c:pt>
                <c:pt idx="100">
                  <c:v>37500</c:v>
                </c:pt>
                <c:pt idx="101">
                  <c:v>37865</c:v>
                </c:pt>
                <c:pt idx="102">
                  <c:v>38229</c:v>
                </c:pt>
                <c:pt idx="103">
                  <c:v>38594</c:v>
                </c:pt>
                <c:pt idx="104">
                  <c:v>38958</c:v>
                </c:pt>
                <c:pt idx="105">
                  <c:v>39323</c:v>
                </c:pt>
                <c:pt idx="106">
                  <c:v>39687</c:v>
                </c:pt>
                <c:pt idx="107">
                  <c:v>40052</c:v>
                </c:pt>
                <c:pt idx="108">
                  <c:v>40416</c:v>
                </c:pt>
                <c:pt idx="109">
                  <c:v>40781</c:v>
                </c:pt>
                <c:pt idx="110">
                  <c:v>41145</c:v>
                </c:pt>
                <c:pt idx="111">
                  <c:v>41510</c:v>
                </c:pt>
                <c:pt idx="112">
                  <c:v>41874</c:v>
                </c:pt>
                <c:pt idx="113">
                  <c:v>42239</c:v>
                </c:pt>
                <c:pt idx="114">
                  <c:v>42603</c:v>
                </c:pt>
                <c:pt idx="115">
                  <c:v>42973</c:v>
                </c:pt>
              </c:numCache>
            </c:numRef>
          </c:xVal>
          <c:yVal>
            <c:numRef>
              <c:f>Graph7_data_10!$D$12:$D$127</c:f>
              <c:numCache>
                <c:formatCode>#\,##0.0000</c:formatCode>
                <c:ptCount val="116"/>
                <c:pt idx="0">
                  <c:v>4.585</c:v>
                </c:pt>
                <c:pt idx="1">
                  <c:v>2.4113000000000002</c:v>
                </c:pt>
                <c:pt idx="2">
                  <c:v>1.5336000000000001</c:v>
                </c:pt>
                <c:pt idx="3">
                  <c:v>1.0790999999999999</c:v>
                </c:pt>
                <c:pt idx="4">
                  <c:v>0.95679999999999998</c:v>
                </c:pt>
                <c:pt idx="5">
                  <c:v>0.90559999999999996</c:v>
                </c:pt>
                <c:pt idx="6">
                  <c:v>0.86209999999999998</c:v>
                </c:pt>
                <c:pt idx="7">
                  <c:v>0.82940000000000003</c:v>
                </c:pt>
                <c:pt idx="8">
                  <c:v>0.81359999999999999</c:v>
                </c:pt>
                <c:pt idx="9">
                  <c:v>0.78669999999999995</c:v>
                </c:pt>
                <c:pt idx="10">
                  <c:v>0.77070000000000005</c:v>
                </c:pt>
                <c:pt idx="11">
                  <c:v>0.75280000000000002</c:v>
                </c:pt>
                <c:pt idx="12">
                  <c:v>0.74529999999999996</c:v>
                </c:pt>
                <c:pt idx="13">
                  <c:v>0.73180000000000001</c:v>
                </c:pt>
                <c:pt idx="14">
                  <c:v>0.72399999999999998</c:v>
                </c:pt>
                <c:pt idx="15">
                  <c:v>0.71430000000000005</c:v>
                </c:pt>
                <c:pt idx="16">
                  <c:v>0.70779999999999998</c:v>
                </c:pt>
                <c:pt idx="17">
                  <c:v>0.6966</c:v>
                </c:pt>
                <c:pt idx="18">
                  <c:v>0.69140000000000001</c:v>
                </c:pt>
                <c:pt idx="19">
                  <c:v>0.68420000000000003</c:v>
                </c:pt>
                <c:pt idx="20">
                  <c:v>0.67169999999999996</c:v>
                </c:pt>
                <c:pt idx="21">
                  <c:v>0.67100000000000004</c:v>
                </c:pt>
                <c:pt idx="22">
                  <c:v>0.66700000000000004</c:v>
                </c:pt>
                <c:pt idx="23">
                  <c:v>0.66149999999999998</c:v>
                </c:pt>
                <c:pt idx="24">
                  <c:v>0.65229999999999999</c:v>
                </c:pt>
                <c:pt idx="25">
                  <c:v>0.65129999999999999</c:v>
                </c:pt>
                <c:pt idx="26">
                  <c:v>0.64800000000000002</c:v>
                </c:pt>
                <c:pt idx="27">
                  <c:v>0.64370000000000005</c:v>
                </c:pt>
                <c:pt idx="28">
                  <c:v>0.63270000000000004</c:v>
                </c:pt>
                <c:pt idx="29">
                  <c:v>0.63370000000000004</c:v>
                </c:pt>
                <c:pt idx="30">
                  <c:v>0.62990000000000002</c:v>
                </c:pt>
                <c:pt idx="31">
                  <c:v>0.62690000000000001</c:v>
                </c:pt>
                <c:pt idx="32">
                  <c:v>0.62290000000000001</c:v>
                </c:pt>
                <c:pt idx="33">
                  <c:v>0.61939999999999995</c:v>
                </c:pt>
                <c:pt idx="34">
                  <c:v>0.61670000000000003</c:v>
                </c:pt>
                <c:pt idx="35">
                  <c:v>0.61650000000000005</c:v>
                </c:pt>
                <c:pt idx="36">
                  <c:v>0.61650000000000005</c:v>
                </c:pt>
                <c:pt idx="37">
                  <c:v>0.60580000000000001</c:v>
                </c:pt>
                <c:pt idx="38">
                  <c:v>0.60780000000000001</c:v>
                </c:pt>
                <c:pt idx="39">
                  <c:v>0.60050000000000003</c:v>
                </c:pt>
                <c:pt idx="40">
                  <c:v>0.60050000000000003</c:v>
                </c:pt>
                <c:pt idx="41">
                  <c:v>0.59689999999999999</c:v>
                </c:pt>
                <c:pt idx="42">
                  <c:v>0.59709999999999996</c:v>
                </c:pt>
                <c:pt idx="43">
                  <c:v>0.59489999999999998</c:v>
                </c:pt>
                <c:pt idx="44">
                  <c:v>0.58850000000000002</c:v>
                </c:pt>
                <c:pt idx="45">
                  <c:v>0.58979999999999999</c:v>
                </c:pt>
                <c:pt idx="46">
                  <c:v>0.58730000000000004</c:v>
                </c:pt>
                <c:pt idx="47">
                  <c:v>0.58819999999999995</c:v>
                </c:pt>
                <c:pt idx="48">
                  <c:v>0.57750000000000001</c:v>
                </c:pt>
                <c:pt idx="49">
                  <c:v>0.58509999999999995</c:v>
                </c:pt>
                <c:pt idx="50">
                  <c:v>0.57750000000000001</c:v>
                </c:pt>
                <c:pt idx="51">
                  <c:v>0.57340000000000002</c:v>
                </c:pt>
                <c:pt idx="52">
                  <c:v>0.57250000000000001</c:v>
                </c:pt>
                <c:pt idx="53">
                  <c:v>0.56999999999999995</c:v>
                </c:pt>
                <c:pt idx="54">
                  <c:v>0.56810000000000005</c:v>
                </c:pt>
                <c:pt idx="55">
                  <c:v>0.56759999999999999</c:v>
                </c:pt>
                <c:pt idx="56">
                  <c:v>0.57199999999999995</c:v>
                </c:pt>
                <c:pt idx="57">
                  <c:v>0.56740000000000002</c:v>
                </c:pt>
                <c:pt idx="58">
                  <c:v>0.56410000000000005</c:v>
                </c:pt>
                <c:pt idx="59">
                  <c:v>0.5655</c:v>
                </c:pt>
                <c:pt idx="60">
                  <c:v>0.56200000000000006</c:v>
                </c:pt>
                <c:pt idx="61">
                  <c:v>0.5575</c:v>
                </c:pt>
                <c:pt idx="62">
                  <c:v>0.56320000000000003</c:v>
                </c:pt>
                <c:pt idx="63">
                  <c:v>0.55700000000000005</c:v>
                </c:pt>
                <c:pt idx="64">
                  <c:v>0.55269999999999997</c:v>
                </c:pt>
                <c:pt idx="65">
                  <c:v>0.55400000000000005</c:v>
                </c:pt>
                <c:pt idx="66">
                  <c:v>0.55759999999999998</c:v>
                </c:pt>
                <c:pt idx="67">
                  <c:v>0.55210000000000004</c:v>
                </c:pt>
                <c:pt idx="68">
                  <c:v>0.54659999999999997</c:v>
                </c:pt>
                <c:pt idx="69">
                  <c:v>0.54600000000000004</c:v>
                </c:pt>
                <c:pt idx="70">
                  <c:v>0.54379999999999995</c:v>
                </c:pt>
                <c:pt idx="71">
                  <c:v>0.54359999999999997</c:v>
                </c:pt>
                <c:pt idx="72">
                  <c:v>0.54630000000000001</c:v>
                </c:pt>
                <c:pt idx="73">
                  <c:v>0.54369999999999996</c:v>
                </c:pt>
                <c:pt idx="74">
                  <c:v>0.5403</c:v>
                </c:pt>
                <c:pt idx="75">
                  <c:v>0.53520000000000001</c:v>
                </c:pt>
                <c:pt idx="76">
                  <c:v>0.54139999999999999</c:v>
                </c:pt>
                <c:pt idx="77">
                  <c:v>0.54049999999999998</c:v>
                </c:pt>
                <c:pt idx="78">
                  <c:v>0.54620000000000002</c:v>
                </c:pt>
                <c:pt idx="79">
                  <c:v>0.53969999999999996</c:v>
                </c:pt>
                <c:pt idx="80">
                  <c:v>0.53410000000000002</c:v>
                </c:pt>
                <c:pt idx="81">
                  <c:v>0.53649999999999998</c:v>
                </c:pt>
                <c:pt idx="82">
                  <c:v>0.53359999999999996</c:v>
                </c:pt>
                <c:pt idx="83">
                  <c:v>0.5373</c:v>
                </c:pt>
                <c:pt idx="84">
                  <c:v>0.54090000000000005</c:v>
                </c:pt>
                <c:pt idx="85">
                  <c:v>0.53600000000000003</c:v>
                </c:pt>
                <c:pt idx="86">
                  <c:v>0.52700000000000002</c:v>
                </c:pt>
                <c:pt idx="87">
                  <c:v>0.53590000000000004</c:v>
                </c:pt>
                <c:pt idx="88">
                  <c:v>0.53380000000000005</c:v>
                </c:pt>
                <c:pt idx="89">
                  <c:v>0.53100000000000003</c:v>
                </c:pt>
                <c:pt idx="90">
                  <c:v>0.52239999999999998</c:v>
                </c:pt>
                <c:pt idx="91">
                  <c:v>0.5252</c:v>
                </c:pt>
                <c:pt idx="92">
                  <c:v>0.53049999999999997</c:v>
                </c:pt>
                <c:pt idx="93">
                  <c:v>0.52380000000000004</c:v>
                </c:pt>
                <c:pt idx="94">
                  <c:v>0.52929999999999999</c:v>
                </c:pt>
                <c:pt idx="95">
                  <c:v>0.52580000000000005</c:v>
                </c:pt>
                <c:pt idx="96">
                  <c:v>0.52280000000000004</c:v>
                </c:pt>
                <c:pt idx="97">
                  <c:v>0.52159999999999995</c:v>
                </c:pt>
                <c:pt idx="98">
                  <c:v>0.51890000000000003</c:v>
                </c:pt>
                <c:pt idx="99">
                  <c:v>0.51859999999999995</c:v>
                </c:pt>
                <c:pt idx="100">
                  <c:v>0.51929999999999998</c:v>
                </c:pt>
                <c:pt idx="101">
                  <c:v>0.51980000000000004</c:v>
                </c:pt>
                <c:pt idx="102">
                  <c:v>0.52180000000000004</c:v>
                </c:pt>
                <c:pt idx="103">
                  <c:v>0.51659999999999995</c:v>
                </c:pt>
                <c:pt idx="104">
                  <c:v>0.5161</c:v>
                </c:pt>
                <c:pt idx="105">
                  <c:v>0.52259999999999995</c:v>
                </c:pt>
                <c:pt idx="106">
                  <c:v>0.50919999999999999</c:v>
                </c:pt>
                <c:pt idx="107">
                  <c:v>0.51259999999999994</c:v>
                </c:pt>
                <c:pt idx="108">
                  <c:v>0.51470000000000005</c:v>
                </c:pt>
                <c:pt idx="109">
                  <c:v>0.51100000000000001</c:v>
                </c:pt>
                <c:pt idx="110">
                  <c:v>0.51219999999999999</c:v>
                </c:pt>
                <c:pt idx="111">
                  <c:v>0.51129999999999998</c:v>
                </c:pt>
                <c:pt idx="112">
                  <c:v>0.51280000000000003</c:v>
                </c:pt>
                <c:pt idx="113">
                  <c:v>0.51490000000000002</c:v>
                </c:pt>
                <c:pt idx="114">
                  <c:v>0.5121</c:v>
                </c:pt>
                <c:pt idx="115">
                  <c:v>0.51060000000000005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39-4536-8F0A-EC1094606DB6}"/>
            </c:ext>
          </c:extLst>
        </c:ser>
        <c:ser>
          <c:idx val="1"/>
          <c:order val="1"/>
          <c:tx>
            <c:v>Step2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Graph7_data_10!$F$12:$F$74</c:f>
              <c:numCache>
                <c:formatCode>#,##0</c:formatCode>
                <c:ptCount val="63"/>
                <c:pt idx="0">
                  <c:v>10484</c:v>
                </c:pt>
                <c:pt idx="1">
                  <c:v>10854</c:v>
                </c:pt>
                <c:pt idx="2">
                  <c:v>11226</c:v>
                </c:pt>
                <c:pt idx="3">
                  <c:v>11594</c:v>
                </c:pt>
                <c:pt idx="4">
                  <c:v>11963</c:v>
                </c:pt>
                <c:pt idx="5">
                  <c:v>12330</c:v>
                </c:pt>
                <c:pt idx="6">
                  <c:v>12695</c:v>
                </c:pt>
                <c:pt idx="7">
                  <c:v>13063</c:v>
                </c:pt>
                <c:pt idx="8">
                  <c:v>13437</c:v>
                </c:pt>
                <c:pt idx="9">
                  <c:v>13815</c:v>
                </c:pt>
                <c:pt idx="10">
                  <c:v>14199</c:v>
                </c:pt>
                <c:pt idx="11">
                  <c:v>14582</c:v>
                </c:pt>
                <c:pt idx="12">
                  <c:v>14951</c:v>
                </c:pt>
                <c:pt idx="13">
                  <c:v>15320</c:v>
                </c:pt>
                <c:pt idx="14">
                  <c:v>15686</c:v>
                </c:pt>
                <c:pt idx="15">
                  <c:v>16051</c:v>
                </c:pt>
                <c:pt idx="16">
                  <c:v>16416</c:v>
                </c:pt>
                <c:pt idx="17">
                  <c:v>16781</c:v>
                </c:pt>
                <c:pt idx="18">
                  <c:v>17145</c:v>
                </c:pt>
                <c:pt idx="19">
                  <c:v>17517</c:v>
                </c:pt>
                <c:pt idx="20">
                  <c:v>17903</c:v>
                </c:pt>
                <c:pt idx="21">
                  <c:v>18281</c:v>
                </c:pt>
                <c:pt idx="22">
                  <c:v>18653</c:v>
                </c:pt>
                <c:pt idx="23">
                  <c:v>19030</c:v>
                </c:pt>
                <c:pt idx="24">
                  <c:v>19409</c:v>
                </c:pt>
                <c:pt idx="25">
                  <c:v>19790</c:v>
                </c:pt>
                <c:pt idx="26">
                  <c:v>20174</c:v>
                </c:pt>
                <c:pt idx="27">
                  <c:v>20555</c:v>
                </c:pt>
                <c:pt idx="28">
                  <c:v>20924</c:v>
                </c:pt>
                <c:pt idx="29">
                  <c:v>21300</c:v>
                </c:pt>
                <c:pt idx="30">
                  <c:v>21674</c:v>
                </c:pt>
                <c:pt idx="31">
                  <c:v>22050</c:v>
                </c:pt>
                <c:pt idx="32">
                  <c:v>22431</c:v>
                </c:pt>
                <c:pt idx="33">
                  <c:v>22805</c:v>
                </c:pt>
                <c:pt idx="34">
                  <c:v>23185</c:v>
                </c:pt>
                <c:pt idx="35">
                  <c:v>23570</c:v>
                </c:pt>
                <c:pt idx="36">
                  <c:v>23973</c:v>
                </c:pt>
                <c:pt idx="37">
                  <c:v>24342</c:v>
                </c:pt>
                <c:pt idx="38">
                  <c:v>24709</c:v>
                </c:pt>
                <c:pt idx="39">
                  <c:v>25073</c:v>
                </c:pt>
                <c:pt idx="40">
                  <c:v>25438</c:v>
                </c:pt>
                <c:pt idx="41">
                  <c:v>25803</c:v>
                </c:pt>
                <c:pt idx="42">
                  <c:v>26167</c:v>
                </c:pt>
                <c:pt idx="43">
                  <c:v>26532</c:v>
                </c:pt>
                <c:pt idx="44">
                  <c:v>26896</c:v>
                </c:pt>
                <c:pt idx="45">
                  <c:v>27261</c:v>
                </c:pt>
                <c:pt idx="46">
                  <c:v>27626</c:v>
                </c:pt>
                <c:pt idx="47">
                  <c:v>27990</c:v>
                </c:pt>
                <c:pt idx="48">
                  <c:v>28355</c:v>
                </c:pt>
                <c:pt idx="49">
                  <c:v>28720</c:v>
                </c:pt>
                <c:pt idx="50">
                  <c:v>29084</c:v>
                </c:pt>
                <c:pt idx="51">
                  <c:v>29449</c:v>
                </c:pt>
                <c:pt idx="52">
                  <c:v>29813</c:v>
                </c:pt>
                <c:pt idx="53">
                  <c:v>30178</c:v>
                </c:pt>
                <c:pt idx="54">
                  <c:v>30543</c:v>
                </c:pt>
                <c:pt idx="55">
                  <c:v>30908</c:v>
                </c:pt>
                <c:pt idx="56">
                  <c:v>31272</c:v>
                </c:pt>
                <c:pt idx="57">
                  <c:v>31637</c:v>
                </c:pt>
                <c:pt idx="58">
                  <c:v>32002</c:v>
                </c:pt>
                <c:pt idx="59">
                  <c:v>32366</c:v>
                </c:pt>
                <c:pt idx="60">
                  <c:v>32731</c:v>
                </c:pt>
                <c:pt idx="61">
                  <c:v>33117</c:v>
                </c:pt>
                <c:pt idx="62">
                  <c:v>33546</c:v>
                </c:pt>
              </c:numCache>
            </c:numRef>
          </c:xVal>
          <c:yVal>
            <c:numRef>
              <c:f>Graph7_data_10!$G$12:$G$74</c:f>
              <c:numCache>
                <c:formatCode>#\,##0.0000</c:formatCode>
                <c:ptCount val="63"/>
                <c:pt idx="0">
                  <c:v>3.7378999999999998</c:v>
                </c:pt>
                <c:pt idx="1">
                  <c:v>0.76049999999999995</c:v>
                </c:pt>
                <c:pt idx="2">
                  <c:v>0.70579999999999998</c:v>
                </c:pt>
                <c:pt idx="3">
                  <c:v>0.68359999999999999</c:v>
                </c:pt>
                <c:pt idx="4">
                  <c:v>0.67049999999999998</c:v>
                </c:pt>
                <c:pt idx="5">
                  <c:v>0.65949999999999998</c:v>
                </c:pt>
                <c:pt idx="6">
                  <c:v>0.64349999999999996</c:v>
                </c:pt>
                <c:pt idx="7">
                  <c:v>0.63719999999999999</c:v>
                </c:pt>
                <c:pt idx="8">
                  <c:v>0.63570000000000004</c:v>
                </c:pt>
                <c:pt idx="9">
                  <c:v>0.62019999999999997</c:v>
                </c:pt>
                <c:pt idx="10">
                  <c:v>0.61529999999999996</c:v>
                </c:pt>
                <c:pt idx="11">
                  <c:v>0.61080000000000001</c:v>
                </c:pt>
                <c:pt idx="12">
                  <c:v>0.60240000000000005</c:v>
                </c:pt>
                <c:pt idx="13">
                  <c:v>0.59550000000000003</c:v>
                </c:pt>
                <c:pt idx="14">
                  <c:v>0.59699999999999998</c:v>
                </c:pt>
                <c:pt idx="15">
                  <c:v>0.58199999999999996</c:v>
                </c:pt>
                <c:pt idx="16">
                  <c:v>0.58109999999999995</c:v>
                </c:pt>
                <c:pt idx="17">
                  <c:v>0.56899999999999995</c:v>
                </c:pt>
                <c:pt idx="18">
                  <c:v>0.56330000000000002</c:v>
                </c:pt>
                <c:pt idx="19">
                  <c:v>0.56210000000000004</c:v>
                </c:pt>
                <c:pt idx="20">
                  <c:v>0.5534</c:v>
                </c:pt>
                <c:pt idx="21">
                  <c:v>0.54849999999999999</c:v>
                </c:pt>
                <c:pt idx="22">
                  <c:v>0.54649999999999999</c:v>
                </c:pt>
                <c:pt idx="23">
                  <c:v>0.54400000000000004</c:v>
                </c:pt>
                <c:pt idx="24">
                  <c:v>0.53700000000000003</c:v>
                </c:pt>
                <c:pt idx="25">
                  <c:v>0.53669999999999995</c:v>
                </c:pt>
                <c:pt idx="26">
                  <c:v>0.53069999999999995</c:v>
                </c:pt>
                <c:pt idx="27">
                  <c:v>0.53249999999999997</c:v>
                </c:pt>
                <c:pt idx="28">
                  <c:v>0.52839999999999998</c:v>
                </c:pt>
                <c:pt idx="29">
                  <c:v>0.52359999999999995</c:v>
                </c:pt>
                <c:pt idx="30">
                  <c:v>0.51619999999999999</c:v>
                </c:pt>
                <c:pt idx="31">
                  <c:v>0.52049999999999996</c:v>
                </c:pt>
                <c:pt idx="32">
                  <c:v>0.51890000000000003</c:v>
                </c:pt>
                <c:pt idx="33">
                  <c:v>0.51270000000000004</c:v>
                </c:pt>
                <c:pt idx="34">
                  <c:v>0.50880000000000003</c:v>
                </c:pt>
                <c:pt idx="35">
                  <c:v>0.50649999999999995</c:v>
                </c:pt>
                <c:pt idx="36">
                  <c:v>0.50470000000000004</c:v>
                </c:pt>
                <c:pt idx="37">
                  <c:v>0.50470000000000004</c:v>
                </c:pt>
                <c:pt idx="38">
                  <c:v>0.50019999999999998</c:v>
                </c:pt>
                <c:pt idx="39">
                  <c:v>0.49840000000000001</c:v>
                </c:pt>
                <c:pt idx="40">
                  <c:v>0.49640000000000001</c:v>
                </c:pt>
                <c:pt idx="41">
                  <c:v>0.49390000000000001</c:v>
                </c:pt>
                <c:pt idx="42">
                  <c:v>0.49099999999999999</c:v>
                </c:pt>
                <c:pt idx="43">
                  <c:v>0.49569999999999997</c:v>
                </c:pt>
                <c:pt idx="44">
                  <c:v>0.4869</c:v>
                </c:pt>
                <c:pt idx="45">
                  <c:v>0.48609999999999998</c:v>
                </c:pt>
                <c:pt idx="46">
                  <c:v>0.48480000000000001</c:v>
                </c:pt>
                <c:pt idx="47">
                  <c:v>0.48499999999999999</c:v>
                </c:pt>
                <c:pt idx="48">
                  <c:v>0.48159999999999997</c:v>
                </c:pt>
                <c:pt idx="49">
                  <c:v>0.47960000000000003</c:v>
                </c:pt>
                <c:pt idx="50">
                  <c:v>0.47820000000000001</c:v>
                </c:pt>
                <c:pt idx="51">
                  <c:v>0.47889999999999999</c:v>
                </c:pt>
                <c:pt idx="52">
                  <c:v>0.47649999999999998</c:v>
                </c:pt>
                <c:pt idx="53">
                  <c:v>0.47439999999999999</c:v>
                </c:pt>
                <c:pt idx="54">
                  <c:v>0.47299999999999998</c:v>
                </c:pt>
                <c:pt idx="55">
                  <c:v>0.46970000000000001</c:v>
                </c:pt>
                <c:pt idx="56">
                  <c:v>0.46850000000000003</c:v>
                </c:pt>
                <c:pt idx="57">
                  <c:v>0.46650000000000003</c:v>
                </c:pt>
                <c:pt idx="58">
                  <c:v>0.46550000000000002</c:v>
                </c:pt>
                <c:pt idx="59">
                  <c:v>0.4597</c:v>
                </c:pt>
                <c:pt idx="60">
                  <c:v>0.46689999999999998</c:v>
                </c:pt>
                <c:pt idx="61">
                  <c:v>0.46450000000000002</c:v>
                </c:pt>
                <c:pt idx="62">
                  <c:v>0.45889999999999997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39-4536-8F0A-EC1094606DB6}"/>
            </c:ext>
          </c:extLst>
        </c:ser>
        <c:ser>
          <c:idx val="2"/>
          <c:order val="2"/>
          <c:tx>
            <c:v>Step5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Graph7_data_10!$I$12:$I$70</c:f>
              <c:numCache>
                <c:formatCode>#,##0</c:formatCode>
                <c:ptCount val="59"/>
                <c:pt idx="0">
                  <c:v>12643</c:v>
                </c:pt>
                <c:pt idx="1">
                  <c:v>13017</c:v>
                </c:pt>
                <c:pt idx="2">
                  <c:v>13405</c:v>
                </c:pt>
                <c:pt idx="3">
                  <c:v>13794</c:v>
                </c:pt>
                <c:pt idx="4">
                  <c:v>14162</c:v>
                </c:pt>
                <c:pt idx="5">
                  <c:v>14537</c:v>
                </c:pt>
                <c:pt idx="6">
                  <c:v>14921</c:v>
                </c:pt>
                <c:pt idx="7">
                  <c:v>15289</c:v>
                </c:pt>
                <c:pt idx="8">
                  <c:v>15655</c:v>
                </c:pt>
                <c:pt idx="9">
                  <c:v>16021</c:v>
                </c:pt>
                <c:pt idx="10">
                  <c:v>16397</c:v>
                </c:pt>
                <c:pt idx="11">
                  <c:v>16780</c:v>
                </c:pt>
                <c:pt idx="12">
                  <c:v>17163</c:v>
                </c:pt>
                <c:pt idx="13">
                  <c:v>17543</c:v>
                </c:pt>
                <c:pt idx="14">
                  <c:v>17920</c:v>
                </c:pt>
                <c:pt idx="15">
                  <c:v>18290</c:v>
                </c:pt>
                <c:pt idx="16">
                  <c:v>18659</c:v>
                </c:pt>
                <c:pt idx="17">
                  <c:v>19035</c:v>
                </c:pt>
                <c:pt idx="18">
                  <c:v>19419</c:v>
                </c:pt>
                <c:pt idx="19">
                  <c:v>19797</c:v>
                </c:pt>
                <c:pt idx="20">
                  <c:v>20188</c:v>
                </c:pt>
                <c:pt idx="21">
                  <c:v>20583</c:v>
                </c:pt>
                <c:pt idx="22">
                  <c:v>20971</c:v>
                </c:pt>
                <c:pt idx="23">
                  <c:v>21338</c:v>
                </c:pt>
                <c:pt idx="24">
                  <c:v>21702</c:v>
                </c:pt>
                <c:pt idx="25">
                  <c:v>22067</c:v>
                </c:pt>
                <c:pt idx="26">
                  <c:v>22432</c:v>
                </c:pt>
                <c:pt idx="27">
                  <c:v>22797</c:v>
                </c:pt>
                <c:pt idx="28">
                  <c:v>23165</c:v>
                </c:pt>
                <c:pt idx="29">
                  <c:v>23542</c:v>
                </c:pt>
                <c:pt idx="30">
                  <c:v>23910</c:v>
                </c:pt>
                <c:pt idx="31">
                  <c:v>24276</c:v>
                </c:pt>
                <c:pt idx="32">
                  <c:v>24649</c:v>
                </c:pt>
                <c:pt idx="33">
                  <c:v>25018</c:v>
                </c:pt>
                <c:pt idx="34">
                  <c:v>25385</c:v>
                </c:pt>
                <c:pt idx="35">
                  <c:v>25749</c:v>
                </c:pt>
                <c:pt idx="36">
                  <c:v>26114</c:v>
                </c:pt>
                <c:pt idx="37">
                  <c:v>26479</c:v>
                </c:pt>
                <c:pt idx="38">
                  <c:v>26844</c:v>
                </c:pt>
                <c:pt idx="39">
                  <c:v>27215</c:v>
                </c:pt>
                <c:pt idx="40">
                  <c:v>27583</c:v>
                </c:pt>
                <c:pt idx="41">
                  <c:v>27948</c:v>
                </c:pt>
                <c:pt idx="42">
                  <c:v>28313</c:v>
                </c:pt>
                <c:pt idx="43">
                  <c:v>28678</c:v>
                </c:pt>
                <c:pt idx="44">
                  <c:v>29043</c:v>
                </c:pt>
                <c:pt idx="45">
                  <c:v>29407</c:v>
                </c:pt>
                <c:pt idx="46">
                  <c:v>29772</c:v>
                </c:pt>
                <c:pt idx="47">
                  <c:v>30137</c:v>
                </c:pt>
                <c:pt idx="48">
                  <c:v>30502</c:v>
                </c:pt>
                <c:pt idx="49">
                  <c:v>30871</c:v>
                </c:pt>
                <c:pt idx="50">
                  <c:v>31253</c:v>
                </c:pt>
                <c:pt idx="51">
                  <c:v>31642</c:v>
                </c:pt>
                <c:pt idx="52">
                  <c:v>32024</c:v>
                </c:pt>
                <c:pt idx="53">
                  <c:v>32400</c:v>
                </c:pt>
                <c:pt idx="54">
                  <c:v>32781</c:v>
                </c:pt>
                <c:pt idx="55">
                  <c:v>33164</c:v>
                </c:pt>
                <c:pt idx="56">
                  <c:v>33540</c:v>
                </c:pt>
                <c:pt idx="57">
                  <c:v>33913</c:v>
                </c:pt>
                <c:pt idx="58">
                  <c:v>34292</c:v>
                </c:pt>
              </c:numCache>
            </c:numRef>
          </c:xVal>
          <c:yVal>
            <c:numRef>
              <c:f>Graph7_data_10!$J$12:$J$70</c:f>
              <c:numCache>
                <c:formatCode>#\,##0.0000</c:formatCode>
                <c:ptCount val="59"/>
                <c:pt idx="0">
                  <c:v>3.895</c:v>
                </c:pt>
                <c:pt idx="1">
                  <c:v>0.75919999999999999</c:v>
                </c:pt>
                <c:pt idx="2">
                  <c:v>0.70179999999999998</c:v>
                </c:pt>
                <c:pt idx="3">
                  <c:v>0.68059999999999998</c:v>
                </c:pt>
                <c:pt idx="4">
                  <c:v>0.66769999999999996</c:v>
                </c:pt>
                <c:pt idx="5">
                  <c:v>0.65900000000000003</c:v>
                </c:pt>
                <c:pt idx="6">
                  <c:v>0.64070000000000005</c:v>
                </c:pt>
                <c:pt idx="7">
                  <c:v>0.6361</c:v>
                </c:pt>
                <c:pt idx="8">
                  <c:v>0.63619999999999999</c:v>
                </c:pt>
                <c:pt idx="9">
                  <c:v>0.62150000000000005</c:v>
                </c:pt>
                <c:pt idx="10">
                  <c:v>0.61760000000000004</c:v>
                </c:pt>
                <c:pt idx="11">
                  <c:v>0.61219999999999997</c:v>
                </c:pt>
                <c:pt idx="12">
                  <c:v>0.60340000000000005</c:v>
                </c:pt>
                <c:pt idx="13">
                  <c:v>0.59609999999999996</c:v>
                </c:pt>
                <c:pt idx="14">
                  <c:v>0.59930000000000005</c:v>
                </c:pt>
                <c:pt idx="15">
                  <c:v>0.58350000000000002</c:v>
                </c:pt>
                <c:pt idx="16">
                  <c:v>0.58230000000000004</c:v>
                </c:pt>
                <c:pt idx="17">
                  <c:v>0.57320000000000004</c:v>
                </c:pt>
                <c:pt idx="18">
                  <c:v>0.56710000000000005</c:v>
                </c:pt>
                <c:pt idx="19">
                  <c:v>0.56540000000000001</c:v>
                </c:pt>
                <c:pt idx="20">
                  <c:v>0.55700000000000005</c:v>
                </c:pt>
                <c:pt idx="21">
                  <c:v>0.55220000000000002</c:v>
                </c:pt>
                <c:pt idx="22">
                  <c:v>0.54910000000000003</c:v>
                </c:pt>
                <c:pt idx="23">
                  <c:v>0.54630000000000001</c:v>
                </c:pt>
                <c:pt idx="24">
                  <c:v>0.53839999999999999</c:v>
                </c:pt>
                <c:pt idx="25">
                  <c:v>0.53959999999999997</c:v>
                </c:pt>
                <c:pt idx="26">
                  <c:v>0.53369999999999995</c:v>
                </c:pt>
                <c:pt idx="27">
                  <c:v>0.53359999999999996</c:v>
                </c:pt>
                <c:pt idx="28">
                  <c:v>0.53039999999999998</c:v>
                </c:pt>
                <c:pt idx="29">
                  <c:v>0.52559999999999996</c:v>
                </c:pt>
                <c:pt idx="30">
                  <c:v>0.51690000000000003</c:v>
                </c:pt>
                <c:pt idx="31">
                  <c:v>0.52190000000000003</c:v>
                </c:pt>
                <c:pt idx="32">
                  <c:v>0.52070000000000005</c:v>
                </c:pt>
                <c:pt idx="33">
                  <c:v>0.51439999999999997</c:v>
                </c:pt>
                <c:pt idx="34">
                  <c:v>0.51090000000000002</c:v>
                </c:pt>
                <c:pt idx="35">
                  <c:v>0.50849999999999995</c:v>
                </c:pt>
                <c:pt idx="36">
                  <c:v>0.50670000000000004</c:v>
                </c:pt>
                <c:pt idx="37">
                  <c:v>0.50690000000000002</c:v>
                </c:pt>
                <c:pt idx="38">
                  <c:v>0.50229999999999997</c:v>
                </c:pt>
                <c:pt idx="39">
                  <c:v>0.50029999999999997</c:v>
                </c:pt>
                <c:pt idx="40">
                  <c:v>0.49859999999999999</c:v>
                </c:pt>
                <c:pt idx="41">
                  <c:v>0.4945</c:v>
                </c:pt>
                <c:pt idx="42">
                  <c:v>0.49180000000000001</c:v>
                </c:pt>
                <c:pt idx="43">
                  <c:v>0.49609999999999999</c:v>
                </c:pt>
                <c:pt idx="44">
                  <c:v>0.48830000000000001</c:v>
                </c:pt>
                <c:pt idx="45">
                  <c:v>0.48630000000000001</c:v>
                </c:pt>
                <c:pt idx="46">
                  <c:v>0.48680000000000001</c:v>
                </c:pt>
                <c:pt idx="47">
                  <c:v>0.4849</c:v>
                </c:pt>
                <c:pt idx="48">
                  <c:v>0.48280000000000001</c:v>
                </c:pt>
                <c:pt idx="49">
                  <c:v>0.48159999999999997</c:v>
                </c:pt>
                <c:pt idx="50">
                  <c:v>0.47870000000000001</c:v>
                </c:pt>
                <c:pt idx="51">
                  <c:v>0.48099999999999998</c:v>
                </c:pt>
                <c:pt idx="52">
                  <c:v>0.47610000000000002</c:v>
                </c:pt>
                <c:pt idx="53">
                  <c:v>0.47670000000000001</c:v>
                </c:pt>
                <c:pt idx="54">
                  <c:v>0.47570000000000001</c:v>
                </c:pt>
                <c:pt idx="55">
                  <c:v>0.46870000000000001</c:v>
                </c:pt>
                <c:pt idx="56">
                  <c:v>0.46960000000000002</c:v>
                </c:pt>
                <c:pt idx="57">
                  <c:v>0.46639999999999998</c:v>
                </c:pt>
                <c:pt idx="58">
                  <c:v>0.46739999999999998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39-4536-8F0A-EC1094606DB6}"/>
            </c:ext>
          </c:extLst>
        </c:ser>
        <c:ser>
          <c:idx val="3"/>
          <c:order val="3"/>
          <c:tx>
            <c:v>Step6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Graph7_data_10!$L$12:$L$52</c:f>
              <c:numCache>
                <c:formatCode>#,##0</c:formatCode>
                <c:ptCount val="41"/>
                <c:pt idx="0">
                  <c:v>14487</c:v>
                </c:pt>
                <c:pt idx="1">
                  <c:v>14857</c:v>
                </c:pt>
                <c:pt idx="2">
                  <c:v>15229</c:v>
                </c:pt>
                <c:pt idx="3">
                  <c:v>15608</c:v>
                </c:pt>
                <c:pt idx="4">
                  <c:v>15982</c:v>
                </c:pt>
                <c:pt idx="5">
                  <c:v>16354</c:v>
                </c:pt>
                <c:pt idx="6">
                  <c:v>16732</c:v>
                </c:pt>
                <c:pt idx="7">
                  <c:v>17101</c:v>
                </c:pt>
                <c:pt idx="8">
                  <c:v>17476</c:v>
                </c:pt>
                <c:pt idx="9">
                  <c:v>17858</c:v>
                </c:pt>
                <c:pt idx="10">
                  <c:v>18226</c:v>
                </c:pt>
                <c:pt idx="11">
                  <c:v>18592</c:v>
                </c:pt>
                <c:pt idx="12">
                  <c:v>18964</c:v>
                </c:pt>
                <c:pt idx="13">
                  <c:v>19342</c:v>
                </c:pt>
                <c:pt idx="14">
                  <c:v>19721</c:v>
                </c:pt>
                <c:pt idx="15">
                  <c:v>20089</c:v>
                </c:pt>
                <c:pt idx="16">
                  <c:v>20454</c:v>
                </c:pt>
                <c:pt idx="17">
                  <c:v>20819</c:v>
                </c:pt>
                <c:pt idx="18">
                  <c:v>21184</c:v>
                </c:pt>
                <c:pt idx="19">
                  <c:v>21549</c:v>
                </c:pt>
                <c:pt idx="20">
                  <c:v>21914</c:v>
                </c:pt>
                <c:pt idx="21">
                  <c:v>22279</c:v>
                </c:pt>
                <c:pt idx="22">
                  <c:v>22648</c:v>
                </c:pt>
                <c:pt idx="23">
                  <c:v>23026</c:v>
                </c:pt>
                <c:pt idx="24">
                  <c:v>23402</c:v>
                </c:pt>
                <c:pt idx="25">
                  <c:v>23782</c:v>
                </c:pt>
                <c:pt idx="26">
                  <c:v>24155</c:v>
                </c:pt>
                <c:pt idx="27">
                  <c:v>24540</c:v>
                </c:pt>
                <c:pt idx="28">
                  <c:v>24916</c:v>
                </c:pt>
                <c:pt idx="29">
                  <c:v>25301</c:v>
                </c:pt>
                <c:pt idx="30">
                  <c:v>25681</c:v>
                </c:pt>
                <c:pt idx="31">
                  <c:v>26058</c:v>
                </c:pt>
                <c:pt idx="32">
                  <c:v>26437</c:v>
                </c:pt>
                <c:pt idx="33">
                  <c:v>26813</c:v>
                </c:pt>
                <c:pt idx="34">
                  <c:v>27181</c:v>
                </c:pt>
                <c:pt idx="35">
                  <c:v>27546</c:v>
                </c:pt>
                <c:pt idx="36">
                  <c:v>27911</c:v>
                </c:pt>
                <c:pt idx="37">
                  <c:v>28276</c:v>
                </c:pt>
                <c:pt idx="38">
                  <c:v>28641</c:v>
                </c:pt>
                <c:pt idx="39">
                  <c:v>29006</c:v>
                </c:pt>
                <c:pt idx="40">
                  <c:v>29371</c:v>
                </c:pt>
              </c:numCache>
            </c:numRef>
          </c:xVal>
          <c:yVal>
            <c:numRef>
              <c:f>Graph7_data_10!$M$12:$M$52</c:f>
              <c:numCache>
                <c:formatCode>#\,##0.0000</c:formatCode>
                <c:ptCount val="41"/>
                <c:pt idx="0">
                  <c:v>3.7911000000000001</c:v>
                </c:pt>
                <c:pt idx="1">
                  <c:v>0.77510000000000001</c:v>
                </c:pt>
                <c:pt idx="2">
                  <c:v>0.71819999999999995</c:v>
                </c:pt>
                <c:pt idx="3">
                  <c:v>0.69130000000000003</c:v>
                </c:pt>
                <c:pt idx="4">
                  <c:v>0.68059999999999998</c:v>
                </c:pt>
                <c:pt idx="5">
                  <c:v>0.66539999999999999</c:v>
                </c:pt>
                <c:pt idx="6">
                  <c:v>0.65680000000000005</c:v>
                </c:pt>
                <c:pt idx="7">
                  <c:v>0.64329999999999998</c:v>
                </c:pt>
                <c:pt idx="8">
                  <c:v>0.63180000000000003</c:v>
                </c:pt>
                <c:pt idx="9">
                  <c:v>0.62529999999999997</c:v>
                </c:pt>
                <c:pt idx="10">
                  <c:v>0.6159</c:v>
                </c:pt>
                <c:pt idx="11">
                  <c:v>0.60940000000000005</c:v>
                </c:pt>
                <c:pt idx="12">
                  <c:v>0.59689999999999999</c:v>
                </c:pt>
                <c:pt idx="13">
                  <c:v>0.59819999999999995</c:v>
                </c:pt>
                <c:pt idx="14">
                  <c:v>0.58530000000000004</c:v>
                </c:pt>
                <c:pt idx="15">
                  <c:v>0.58079999999999998</c:v>
                </c:pt>
                <c:pt idx="16">
                  <c:v>0.57989999999999997</c:v>
                </c:pt>
                <c:pt idx="17">
                  <c:v>0.56610000000000005</c:v>
                </c:pt>
                <c:pt idx="18">
                  <c:v>0.56659999999999999</c:v>
                </c:pt>
                <c:pt idx="19">
                  <c:v>0.55730000000000002</c:v>
                </c:pt>
                <c:pt idx="20">
                  <c:v>0.55579999999999996</c:v>
                </c:pt>
                <c:pt idx="21">
                  <c:v>0.55449999999999999</c:v>
                </c:pt>
                <c:pt idx="22">
                  <c:v>0.54679999999999995</c:v>
                </c:pt>
                <c:pt idx="23">
                  <c:v>0.54010000000000002</c:v>
                </c:pt>
                <c:pt idx="24">
                  <c:v>0.54100000000000004</c:v>
                </c:pt>
                <c:pt idx="25">
                  <c:v>0.5403</c:v>
                </c:pt>
                <c:pt idx="26">
                  <c:v>0.52769999999999995</c:v>
                </c:pt>
                <c:pt idx="27">
                  <c:v>0.52390000000000003</c:v>
                </c:pt>
                <c:pt idx="28">
                  <c:v>0.53</c:v>
                </c:pt>
                <c:pt idx="29">
                  <c:v>0.52470000000000006</c:v>
                </c:pt>
                <c:pt idx="30">
                  <c:v>0.51819999999999999</c:v>
                </c:pt>
                <c:pt idx="31">
                  <c:v>0.51649999999999996</c:v>
                </c:pt>
                <c:pt idx="32">
                  <c:v>0.51570000000000005</c:v>
                </c:pt>
                <c:pt idx="33">
                  <c:v>0.50949999999999995</c:v>
                </c:pt>
                <c:pt idx="34">
                  <c:v>0.5101</c:v>
                </c:pt>
                <c:pt idx="35">
                  <c:v>0.50790000000000002</c:v>
                </c:pt>
                <c:pt idx="36">
                  <c:v>0.501</c:v>
                </c:pt>
                <c:pt idx="37">
                  <c:v>0.499</c:v>
                </c:pt>
                <c:pt idx="38">
                  <c:v>0.50190000000000001</c:v>
                </c:pt>
                <c:pt idx="39">
                  <c:v>0.49519999999999997</c:v>
                </c:pt>
                <c:pt idx="40">
                  <c:v>0.49809999999999999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39-4536-8F0A-EC1094606DB6}"/>
            </c:ext>
          </c:extLst>
        </c:ser>
        <c:ser>
          <c:idx val="4"/>
          <c:order val="4"/>
          <c:tx>
            <c:v>Step7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Graph7_data_10!$O$12:$O$86</c:f>
              <c:numCache>
                <c:formatCode>#,##0</c:formatCode>
                <c:ptCount val="75"/>
                <c:pt idx="0">
                  <c:v>25213</c:v>
                </c:pt>
                <c:pt idx="1">
                  <c:v>25595</c:v>
                </c:pt>
                <c:pt idx="2">
                  <c:v>25974</c:v>
                </c:pt>
                <c:pt idx="3">
                  <c:v>26351</c:v>
                </c:pt>
                <c:pt idx="4">
                  <c:v>26729</c:v>
                </c:pt>
                <c:pt idx="5">
                  <c:v>27104</c:v>
                </c:pt>
                <c:pt idx="6">
                  <c:v>27477</c:v>
                </c:pt>
                <c:pt idx="7">
                  <c:v>27855</c:v>
                </c:pt>
                <c:pt idx="8">
                  <c:v>28242</c:v>
                </c:pt>
                <c:pt idx="9">
                  <c:v>28623</c:v>
                </c:pt>
                <c:pt idx="10">
                  <c:v>29012</c:v>
                </c:pt>
                <c:pt idx="11">
                  <c:v>29380</c:v>
                </c:pt>
                <c:pt idx="12">
                  <c:v>29747</c:v>
                </c:pt>
                <c:pt idx="13">
                  <c:v>30125</c:v>
                </c:pt>
                <c:pt idx="14">
                  <c:v>30494</c:v>
                </c:pt>
                <c:pt idx="15">
                  <c:v>30860</c:v>
                </c:pt>
                <c:pt idx="16">
                  <c:v>31225</c:v>
                </c:pt>
                <c:pt idx="17">
                  <c:v>31590</c:v>
                </c:pt>
                <c:pt idx="18">
                  <c:v>31955</c:v>
                </c:pt>
                <c:pt idx="19">
                  <c:v>32320</c:v>
                </c:pt>
                <c:pt idx="20">
                  <c:v>32685</c:v>
                </c:pt>
                <c:pt idx="21">
                  <c:v>33050</c:v>
                </c:pt>
                <c:pt idx="22">
                  <c:v>33415</c:v>
                </c:pt>
                <c:pt idx="23">
                  <c:v>33780</c:v>
                </c:pt>
                <c:pt idx="24">
                  <c:v>34145</c:v>
                </c:pt>
                <c:pt idx="25">
                  <c:v>34510</c:v>
                </c:pt>
                <c:pt idx="26">
                  <c:v>34874</c:v>
                </c:pt>
                <c:pt idx="27">
                  <c:v>35239</c:v>
                </c:pt>
                <c:pt idx="28">
                  <c:v>35604</c:v>
                </c:pt>
                <c:pt idx="29">
                  <c:v>35969</c:v>
                </c:pt>
                <c:pt idx="30">
                  <c:v>36334</c:v>
                </c:pt>
                <c:pt idx="31">
                  <c:v>36699</c:v>
                </c:pt>
                <c:pt idx="32">
                  <c:v>37064</c:v>
                </c:pt>
                <c:pt idx="33">
                  <c:v>37429</c:v>
                </c:pt>
                <c:pt idx="34">
                  <c:v>37794</c:v>
                </c:pt>
                <c:pt idx="35">
                  <c:v>38159</c:v>
                </c:pt>
                <c:pt idx="36">
                  <c:v>38524</c:v>
                </c:pt>
                <c:pt idx="37">
                  <c:v>38889</c:v>
                </c:pt>
                <c:pt idx="38">
                  <c:v>39254</c:v>
                </c:pt>
                <c:pt idx="39">
                  <c:v>39619</c:v>
                </c:pt>
                <c:pt idx="40">
                  <c:v>39984</c:v>
                </c:pt>
                <c:pt idx="41">
                  <c:v>40349</c:v>
                </c:pt>
                <c:pt idx="42">
                  <c:v>40714</c:v>
                </c:pt>
                <c:pt idx="43">
                  <c:v>41079</c:v>
                </c:pt>
                <c:pt idx="44">
                  <c:v>41444</c:v>
                </c:pt>
                <c:pt idx="45">
                  <c:v>41809</c:v>
                </c:pt>
                <c:pt idx="46">
                  <c:v>42173</c:v>
                </c:pt>
                <c:pt idx="47">
                  <c:v>42538</c:v>
                </c:pt>
                <c:pt idx="48">
                  <c:v>42903</c:v>
                </c:pt>
                <c:pt idx="49">
                  <c:v>43268</c:v>
                </c:pt>
                <c:pt idx="50">
                  <c:v>43633</c:v>
                </c:pt>
                <c:pt idx="51">
                  <c:v>43998</c:v>
                </c:pt>
                <c:pt idx="52">
                  <c:v>44363</c:v>
                </c:pt>
                <c:pt idx="53">
                  <c:v>44728</c:v>
                </c:pt>
                <c:pt idx="54">
                  <c:v>45093</c:v>
                </c:pt>
                <c:pt idx="55">
                  <c:v>45458</c:v>
                </c:pt>
                <c:pt idx="56">
                  <c:v>45823</c:v>
                </c:pt>
                <c:pt idx="57">
                  <c:v>46188</c:v>
                </c:pt>
                <c:pt idx="58">
                  <c:v>46553</c:v>
                </c:pt>
                <c:pt idx="59">
                  <c:v>46918</c:v>
                </c:pt>
                <c:pt idx="60">
                  <c:v>47283</c:v>
                </c:pt>
                <c:pt idx="61">
                  <c:v>47648</c:v>
                </c:pt>
                <c:pt idx="62">
                  <c:v>48013</c:v>
                </c:pt>
                <c:pt idx="63">
                  <c:v>48378</c:v>
                </c:pt>
                <c:pt idx="64">
                  <c:v>48742</c:v>
                </c:pt>
                <c:pt idx="65">
                  <c:v>49107</c:v>
                </c:pt>
                <c:pt idx="66">
                  <c:v>49472</c:v>
                </c:pt>
                <c:pt idx="67">
                  <c:v>49837</c:v>
                </c:pt>
                <c:pt idx="68">
                  <c:v>50202</c:v>
                </c:pt>
                <c:pt idx="69">
                  <c:v>50567</c:v>
                </c:pt>
                <c:pt idx="70">
                  <c:v>50932</c:v>
                </c:pt>
                <c:pt idx="71">
                  <c:v>51297</c:v>
                </c:pt>
                <c:pt idx="72">
                  <c:v>51662</c:v>
                </c:pt>
                <c:pt idx="73">
                  <c:v>52027</c:v>
                </c:pt>
                <c:pt idx="74">
                  <c:v>52392</c:v>
                </c:pt>
              </c:numCache>
            </c:numRef>
          </c:xVal>
          <c:yVal>
            <c:numRef>
              <c:f>Graph7_data_10!$P$12:$P$86</c:f>
              <c:numCache>
                <c:formatCode>#\,##0.0000</c:formatCode>
                <c:ptCount val="75"/>
                <c:pt idx="0">
                  <c:v>3.4443999999999999</c:v>
                </c:pt>
                <c:pt idx="1">
                  <c:v>0.6391</c:v>
                </c:pt>
                <c:pt idx="2">
                  <c:v>0.60570000000000002</c:v>
                </c:pt>
                <c:pt idx="3">
                  <c:v>0.5907</c:v>
                </c:pt>
                <c:pt idx="4">
                  <c:v>0.57720000000000005</c:v>
                </c:pt>
                <c:pt idx="5">
                  <c:v>0.57530000000000003</c:v>
                </c:pt>
                <c:pt idx="6">
                  <c:v>0.56420000000000003</c:v>
                </c:pt>
                <c:pt idx="7">
                  <c:v>0.55700000000000005</c:v>
                </c:pt>
                <c:pt idx="8">
                  <c:v>0.55349999999999999</c:v>
                </c:pt>
                <c:pt idx="9">
                  <c:v>0.54759999999999998</c:v>
                </c:pt>
                <c:pt idx="10">
                  <c:v>0.5454</c:v>
                </c:pt>
                <c:pt idx="11">
                  <c:v>0.54300000000000004</c:v>
                </c:pt>
                <c:pt idx="12">
                  <c:v>0.53449999999999998</c:v>
                </c:pt>
                <c:pt idx="13">
                  <c:v>0.52949999999999997</c:v>
                </c:pt>
                <c:pt idx="14">
                  <c:v>0.53590000000000004</c:v>
                </c:pt>
                <c:pt idx="15">
                  <c:v>0.52239999999999998</c:v>
                </c:pt>
                <c:pt idx="16">
                  <c:v>0.51959999999999995</c:v>
                </c:pt>
                <c:pt idx="17">
                  <c:v>0.52049999999999996</c:v>
                </c:pt>
                <c:pt idx="18">
                  <c:v>0.51439999999999997</c:v>
                </c:pt>
                <c:pt idx="19">
                  <c:v>0.51670000000000005</c:v>
                </c:pt>
                <c:pt idx="20">
                  <c:v>0.50660000000000005</c:v>
                </c:pt>
                <c:pt idx="21">
                  <c:v>0.50660000000000005</c:v>
                </c:pt>
                <c:pt idx="22">
                  <c:v>0.4995</c:v>
                </c:pt>
                <c:pt idx="23">
                  <c:v>0.50139999999999996</c:v>
                </c:pt>
                <c:pt idx="24">
                  <c:v>0.49709999999999999</c:v>
                </c:pt>
                <c:pt idx="25">
                  <c:v>0.4975</c:v>
                </c:pt>
                <c:pt idx="26">
                  <c:v>0.50009999999999999</c:v>
                </c:pt>
                <c:pt idx="27">
                  <c:v>0.48780000000000001</c:v>
                </c:pt>
                <c:pt idx="28">
                  <c:v>0.4929</c:v>
                </c:pt>
                <c:pt idx="29">
                  <c:v>0.48870000000000002</c:v>
                </c:pt>
                <c:pt idx="30">
                  <c:v>0.49049999999999999</c:v>
                </c:pt>
                <c:pt idx="31">
                  <c:v>0.4829</c:v>
                </c:pt>
                <c:pt idx="32">
                  <c:v>0.47820000000000001</c:v>
                </c:pt>
                <c:pt idx="33">
                  <c:v>0.47949999999999998</c:v>
                </c:pt>
                <c:pt idx="34">
                  <c:v>0.48159999999999997</c:v>
                </c:pt>
                <c:pt idx="35">
                  <c:v>0.47770000000000001</c:v>
                </c:pt>
                <c:pt idx="36">
                  <c:v>0.47149999999999997</c:v>
                </c:pt>
                <c:pt idx="37">
                  <c:v>0.47239999999999999</c:v>
                </c:pt>
                <c:pt idx="38">
                  <c:v>0.47239999999999999</c:v>
                </c:pt>
                <c:pt idx="39">
                  <c:v>0.46960000000000002</c:v>
                </c:pt>
                <c:pt idx="40">
                  <c:v>0.46839999999999998</c:v>
                </c:pt>
                <c:pt idx="41">
                  <c:v>0.46920000000000001</c:v>
                </c:pt>
                <c:pt idx="42">
                  <c:v>0.46310000000000001</c:v>
                </c:pt>
                <c:pt idx="43">
                  <c:v>0.4637</c:v>
                </c:pt>
                <c:pt idx="44">
                  <c:v>0.46429999999999999</c:v>
                </c:pt>
                <c:pt idx="45">
                  <c:v>0.46239999999999998</c:v>
                </c:pt>
                <c:pt idx="46">
                  <c:v>0.45860000000000001</c:v>
                </c:pt>
                <c:pt idx="47">
                  <c:v>0.4572</c:v>
                </c:pt>
                <c:pt idx="48">
                  <c:v>0.45579999999999998</c:v>
                </c:pt>
                <c:pt idx="49">
                  <c:v>0.45639999999999997</c:v>
                </c:pt>
                <c:pt idx="50">
                  <c:v>0.4541</c:v>
                </c:pt>
                <c:pt idx="51">
                  <c:v>0.45639999999999997</c:v>
                </c:pt>
                <c:pt idx="52">
                  <c:v>0.45069999999999999</c:v>
                </c:pt>
                <c:pt idx="53">
                  <c:v>0.45390000000000003</c:v>
                </c:pt>
                <c:pt idx="54">
                  <c:v>0.4491</c:v>
                </c:pt>
                <c:pt idx="55">
                  <c:v>0.45</c:v>
                </c:pt>
                <c:pt idx="56">
                  <c:v>0.45029999999999998</c:v>
                </c:pt>
                <c:pt idx="57">
                  <c:v>0.44840000000000002</c:v>
                </c:pt>
                <c:pt idx="58">
                  <c:v>0.44309999999999999</c:v>
                </c:pt>
                <c:pt idx="59">
                  <c:v>0.45119999999999999</c:v>
                </c:pt>
                <c:pt idx="60">
                  <c:v>0.44409999999999999</c:v>
                </c:pt>
                <c:pt idx="61">
                  <c:v>0.44359999999999999</c:v>
                </c:pt>
                <c:pt idx="62">
                  <c:v>0.44350000000000001</c:v>
                </c:pt>
                <c:pt idx="63">
                  <c:v>0.44030000000000002</c:v>
                </c:pt>
                <c:pt idx="64">
                  <c:v>0.443</c:v>
                </c:pt>
                <c:pt idx="65">
                  <c:v>0.43559999999999999</c:v>
                </c:pt>
                <c:pt idx="66">
                  <c:v>0.43980000000000002</c:v>
                </c:pt>
                <c:pt idx="67">
                  <c:v>0.43430000000000002</c:v>
                </c:pt>
                <c:pt idx="68">
                  <c:v>0.44169999999999998</c:v>
                </c:pt>
                <c:pt idx="69">
                  <c:v>0.44190000000000002</c:v>
                </c:pt>
                <c:pt idx="70">
                  <c:v>0.43690000000000001</c:v>
                </c:pt>
                <c:pt idx="71">
                  <c:v>0.43209999999999998</c:v>
                </c:pt>
                <c:pt idx="72">
                  <c:v>0.43090000000000001</c:v>
                </c:pt>
                <c:pt idx="73">
                  <c:v>0.43480000000000002</c:v>
                </c:pt>
                <c:pt idx="74">
                  <c:v>0.43359999999999999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39-4536-8F0A-EC1094606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</a:t>
            </a:r>
            <a:r>
              <a:rPr lang="ru-RU"/>
              <a:t>7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Graph7_data_10!$C$17:$C$127</c:f>
              <c:numCache>
                <c:formatCode>#,##0</c:formatCode>
                <c:ptCount val="111"/>
                <c:pt idx="0">
                  <c:v>1938</c:v>
                </c:pt>
                <c:pt idx="1">
                  <c:v>2303</c:v>
                </c:pt>
                <c:pt idx="2">
                  <c:v>2668</c:v>
                </c:pt>
                <c:pt idx="3">
                  <c:v>3033</c:v>
                </c:pt>
                <c:pt idx="4">
                  <c:v>3397</c:v>
                </c:pt>
                <c:pt idx="5">
                  <c:v>3762</c:v>
                </c:pt>
                <c:pt idx="6">
                  <c:v>4138</c:v>
                </c:pt>
                <c:pt idx="7">
                  <c:v>4510</c:v>
                </c:pt>
                <c:pt idx="8">
                  <c:v>4887</c:v>
                </c:pt>
                <c:pt idx="9">
                  <c:v>5258</c:v>
                </c:pt>
                <c:pt idx="10">
                  <c:v>5642</c:v>
                </c:pt>
                <c:pt idx="11">
                  <c:v>6010</c:v>
                </c:pt>
                <c:pt idx="12">
                  <c:v>6385</c:v>
                </c:pt>
                <c:pt idx="13">
                  <c:v>6767</c:v>
                </c:pt>
                <c:pt idx="14">
                  <c:v>7151</c:v>
                </c:pt>
                <c:pt idx="15">
                  <c:v>7547</c:v>
                </c:pt>
                <c:pt idx="16">
                  <c:v>7936</c:v>
                </c:pt>
                <c:pt idx="17">
                  <c:v>8340</c:v>
                </c:pt>
                <c:pt idx="18">
                  <c:v>8742</c:v>
                </c:pt>
                <c:pt idx="19">
                  <c:v>9139</c:v>
                </c:pt>
                <c:pt idx="20">
                  <c:v>9523</c:v>
                </c:pt>
                <c:pt idx="21">
                  <c:v>9897</c:v>
                </c:pt>
                <c:pt idx="22">
                  <c:v>10278</c:v>
                </c:pt>
                <c:pt idx="23">
                  <c:v>10658</c:v>
                </c:pt>
                <c:pt idx="24">
                  <c:v>11025</c:v>
                </c:pt>
                <c:pt idx="25">
                  <c:v>11390</c:v>
                </c:pt>
                <c:pt idx="26">
                  <c:v>11766</c:v>
                </c:pt>
                <c:pt idx="27">
                  <c:v>12133</c:v>
                </c:pt>
                <c:pt idx="28">
                  <c:v>12498</c:v>
                </c:pt>
                <c:pt idx="29">
                  <c:v>12863</c:v>
                </c:pt>
                <c:pt idx="30">
                  <c:v>13227</c:v>
                </c:pt>
                <c:pt idx="31">
                  <c:v>13592</c:v>
                </c:pt>
                <c:pt idx="32">
                  <c:v>13957</c:v>
                </c:pt>
                <c:pt idx="33">
                  <c:v>14321</c:v>
                </c:pt>
                <c:pt idx="34">
                  <c:v>14686</c:v>
                </c:pt>
                <c:pt idx="35">
                  <c:v>15050</c:v>
                </c:pt>
                <c:pt idx="36">
                  <c:v>15415</c:v>
                </c:pt>
                <c:pt idx="37">
                  <c:v>15780</c:v>
                </c:pt>
                <c:pt idx="38">
                  <c:v>16144</c:v>
                </c:pt>
                <c:pt idx="39">
                  <c:v>16509</c:v>
                </c:pt>
                <c:pt idx="40">
                  <c:v>16873</c:v>
                </c:pt>
                <c:pt idx="41">
                  <c:v>17238</c:v>
                </c:pt>
                <c:pt idx="42">
                  <c:v>17603</c:v>
                </c:pt>
                <c:pt idx="43">
                  <c:v>17967</c:v>
                </c:pt>
                <c:pt idx="44">
                  <c:v>18332</c:v>
                </c:pt>
                <c:pt idx="45">
                  <c:v>18696</c:v>
                </c:pt>
                <c:pt idx="46">
                  <c:v>19061</c:v>
                </c:pt>
                <c:pt idx="47">
                  <c:v>19425</c:v>
                </c:pt>
                <c:pt idx="48">
                  <c:v>19790</c:v>
                </c:pt>
                <c:pt idx="49">
                  <c:v>20155</c:v>
                </c:pt>
                <c:pt idx="50">
                  <c:v>20519</c:v>
                </c:pt>
                <c:pt idx="51">
                  <c:v>20884</c:v>
                </c:pt>
                <c:pt idx="52">
                  <c:v>21248</c:v>
                </c:pt>
                <c:pt idx="53">
                  <c:v>21613</c:v>
                </c:pt>
                <c:pt idx="54">
                  <c:v>21978</c:v>
                </c:pt>
                <c:pt idx="55">
                  <c:v>22350</c:v>
                </c:pt>
                <c:pt idx="56">
                  <c:v>22726</c:v>
                </c:pt>
                <c:pt idx="57">
                  <c:v>23105</c:v>
                </c:pt>
                <c:pt idx="58">
                  <c:v>23476</c:v>
                </c:pt>
                <c:pt idx="59">
                  <c:v>23843</c:v>
                </c:pt>
                <c:pt idx="60">
                  <c:v>24208</c:v>
                </c:pt>
                <c:pt idx="61">
                  <c:v>24572</c:v>
                </c:pt>
                <c:pt idx="62">
                  <c:v>24946</c:v>
                </c:pt>
                <c:pt idx="63">
                  <c:v>25332</c:v>
                </c:pt>
                <c:pt idx="64">
                  <c:v>25710</c:v>
                </c:pt>
                <c:pt idx="65">
                  <c:v>26083</c:v>
                </c:pt>
                <c:pt idx="66">
                  <c:v>26451</c:v>
                </c:pt>
                <c:pt idx="67">
                  <c:v>26816</c:v>
                </c:pt>
                <c:pt idx="68">
                  <c:v>27180</c:v>
                </c:pt>
                <c:pt idx="69">
                  <c:v>27545</c:v>
                </c:pt>
                <c:pt idx="70">
                  <c:v>27909</c:v>
                </c:pt>
                <c:pt idx="71">
                  <c:v>28274</c:v>
                </c:pt>
                <c:pt idx="72">
                  <c:v>28639</c:v>
                </c:pt>
                <c:pt idx="73">
                  <c:v>29003</c:v>
                </c:pt>
                <c:pt idx="74">
                  <c:v>29368</c:v>
                </c:pt>
                <c:pt idx="75">
                  <c:v>29735</c:v>
                </c:pt>
                <c:pt idx="76">
                  <c:v>30112</c:v>
                </c:pt>
                <c:pt idx="77">
                  <c:v>30494</c:v>
                </c:pt>
                <c:pt idx="78">
                  <c:v>30877</c:v>
                </c:pt>
                <c:pt idx="79">
                  <c:v>31248</c:v>
                </c:pt>
                <c:pt idx="80">
                  <c:v>31645</c:v>
                </c:pt>
                <c:pt idx="81">
                  <c:v>32029</c:v>
                </c:pt>
                <c:pt idx="82">
                  <c:v>32429</c:v>
                </c:pt>
                <c:pt idx="83">
                  <c:v>32825</c:v>
                </c:pt>
                <c:pt idx="84">
                  <c:v>33218</c:v>
                </c:pt>
                <c:pt idx="85">
                  <c:v>33606</c:v>
                </c:pt>
                <c:pt idx="86">
                  <c:v>33997</c:v>
                </c:pt>
                <c:pt idx="87">
                  <c:v>34388</c:v>
                </c:pt>
                <c:pt idx="88">
                  <c:v>34782</c:v>
                </c:pt>
                <c:pt idx="89">
                  <c:v>35171</c:v>
                </c:pt>
                <c:pt idx="90">
                  <c:v>35560</c:v>
                </c:pt>
                <c:pt idx="91">
                  <c:v>35949</c:v>
                </c:pt>
                <c:pt idx="92">
                  <c:v>36346</c:v>
                </c:pt>
                <c:pt idx="93">
                  <c:v>36748</c:v>
                </c:pt>
                <c:pt idx="94">
                  <c:v>37132</c:v>
                </c:pt>
                <c:pt idx="95">
                  <c:v>37500</c:v>
                </c:pt>
                <c:pt idx="96">
                  <c:v>37865</c:v>
                </c:pt>
                <c:pt idx="97">
                  <c:v>38229</c:v>
                </c:pt>
                <c:pt idx="98">
                  <c:v>38594</c:v>
                </c:pt>
                <c:pt idx="99">
                  <c:v>38958</c:v>
                </c:pt>
                <c:pt idx="100">
                  <c:v>39323</c:v>
                </c:pt>
                <c:pt idx="101">
                  <c:v>39687</c:v>
                </c:pt>
                <c:pt idx="102">
                  <c:v>40052</c:v>
                </c:pt>
                <c:pt idx="103">
                  <c:v>40416</c:v>
                </c:pt>
                <c:pt idx="104">
                  <c:v>40781</c:v>
                </c:pt>
                <c:pt idx="105">
                  <c:v>41145</c:v>
                </c:pt>
                <c:pt idx="106">
                  <c:v>41510</c:v>
                </c:pt>
                <c:pt idx="107">
                  <c:v>41874</c:v>
                </c:pt>
                <c:pt idx="108">
                  <c:v>42239</c:v>
                </c:pt>
                <c:pt idx="109">
                  <c:v>42603</c:v>
                </c:pt>
                <c:pt idx="110">
                  <c:v>42973</c:v>
                </c:pt>
              </c:numCache>
            </c:numRef>
          </c:xVal>
          <c:yVal>
            <c:numRef>
              <c:f>Graph7_data_10!$D$17:$D$127</c:f>
              <c:numCache>
                <c:formatCode>#\,##0.0000</c:formatCode>
                <c:ptCount val="111"/>
                <c:pt idx="0">
                  <c:v>0.90559999999999996</c:v>
                </c:pt>
                <c:pt idx="1">
                  <c:v>0.86209999999999998</c:v>
                </c:pt>
                <c:pt idx="2">
                  <c:v>0.82940000000000003</c:v>
                </c:pt>
                <c:pt idx="3">
                  <c:v>0.81359999999999999</c:v>
                </c:pt>
                <c:pt idx="4">
                  <c:v>0.78669999999999995</c:v>
                </c:pt>
                <c:pt idx="5">
                  <c:v>0.77070000000000005</c:v>
                </c:pt>
                <c:pt idx="6">
                  <c:v>0.75280000000000002</c:v>
                </c:pt>
                <c:pt idx="7">
                  <c:v>0.74529999999999996</c:v>
                </c:pt>
                <c:pt idx="8">
                  <c:v>0.73180000000000001</c:v>
                </c:pt>
                <c:pt idx="9">
                  <c:v>0.72399999999999998</c:v>
                </c:pt>
                <c:pt idx="10">
                  <c:v>0.71430000000000005</c:v>
                </c:pt>
                <c:pt idx="11">
                  <c:v>0.70779999999999998</c:v>
                </c:pt>
                <c:pt idx="12">
                  <c:v>0.6966</c:v>
                </c:pt>
                <c:pt idx="13">
                  <c:v>0.69140000000000001</c:v>
                </c:pt>
                <c:pt idx="14">
                  <c:v>0.68420000000000003</c:v>
                </c:pt>
                <c:pt idx="15">
                  <c:v>0.67169999999999996</c:v>
                </c:pt>
                <c:pt idx="16">
                  <c:v>0.67100000000000004</c:v>
                </c:pt>
                <c:pt idx="17">
                  <c:v>0.66700000000000004</c:v>
                </c:pt>
                <c:pt idx="18">
                  <c:v>0.66149999999999998</c:v>
                </c:pt>
                <c:pt idx="19">
                  <c:v>0.65229999999999999</c:v>
                </c:pt>
                <c:pt idx="20">
                  <c:v>0.65129999999999999</c:v>
                </c:pt>
                <c:pt idx="21">
                  <c:v>0.64800000000000002</c:v>
                </c:pt>
                <c:pt idx="22">
                  <c:v>0.64370000000000005</c:v>
                </c:pt>
                <c:pt idx="23">
                  <c:v>0.63270000000000004</c:v>
                </c:pt>
                <c:pt idx="24">
                  <c:v>0.63370000000000004</c:v>
                </c:pt>
                <c:pt idx="25">
                  <c:v>0.62990000000000002</c:v>
                </c:pt>
                <c:pt idx="26">
                  <c:v>0.62690000000000001</c:v>
                </c:pt>
                <c:pt idx="27">
                  <c:v>0.62290000000000001</c:v>
                </c:pt>
                <c:pt idx="28">
                  <c:v>0.61939999999999995</c:v>
                </c:pt>
                <c:pt idx="29">
                  <c:v>0.61670000000000003</c:v>
                </c:pt>
                <c:pt idx="30">
                  <c:v>0.61650000000000005</c:v>
                </c:pt>
                <c:pt idx="31">
                  <c:v>0.61650000000000005</c:v>
                </c:pt>
                <c:pt idx="32">
                  <c:v>0.60580000000000001</c:v>
                </c:pt>
                <c:pt idx="33">
                  <c:v>0.60780000000000001</c:v>
                </c:pt>
                <c:pt idx="34">
                  <c:v>0.60050000000000003</c:v>
                </c:pt>
                <c:pt idx="35">
                  <c:v>0.60050000000000003</c:v>
                </c:pt>
                <c:pt idx="36">
                  <c:v>0.59689999999999999</c:v>
                </c:pt>
                <c:pt idx="37">
                  <c:v>0.59709999999999996</c:v>
                </c:pt>
                <c:pt idx="38">
                  <c:v>0.59489999999999998</c:v>
                </c:pt>
                <c:pt idx="39">
                  <c:v>0.58850000000000002</c:v>
                </c:pt>
                <c:pt idx="40">
                  <c:v>0.58979999999999999</c:v>
                </c:pt>
                <c:pt idx="41">
                  <c:v>0.58730000000000004</c:v>
                </c:pt>
                <c:pt idx="42">
                  <c:v>0.58819999999999995</c:v>
                </c:pt>
                <c:pt idx="43">
                  <c:v>0.57750000000000001</c:v>
                </c:pt>
                <c:pt idx="44">
                  <c:v>0.58509999999999995</c:v>
                </c:pt>
                <c:pt idx="45">
                  <c:v>0.57750000000000001</c:v>
                </c:pt>
                <c:pt idx="46">
                  <c:v>0.57340000000000002</c:v>
                </c:pt>
                <c:pt idx="47">
                  <c:v>0.57250000000000001</c:v>
                </c:pt>
                <c:pt idx="48">
                  <c:v>0.56999999999999995</c:v>
                </c:pt>
                <c:pt idx="49">
                  <c:v>0.56810000000000005</c:v>
                </c:pt>
                <c:pt idx="50">
                  <c:v>0.56759999999999999</c:v>
                </c:pt>
                <c:pt idx="51">
                  <c:v>0.57199999999999995</c:v>
                </c:pt>
                <c:pt idx="52">
                  <c:v>0.56740000000000002</c:v>
                </c:pt>
                <c:pt idx="53">
                  <c:v>0.56410000000000005</c:v>
                </c:pt>
                <c:pt idx="54">
                  <c:v>0.5655</c:v>
                </c:pt>
                <c:pt idx="55">
                  <c:v>0.56200000000000006</c:v>
                </c:pt>
                <c:pt idx="56">
                  <c:v>0.5575</c:v>
                </c:pt>
                <c:pt idx="57">
                  <c:v>0.56320000000000003</c:v>
                </c:pt>
                <c:pt idx="58">
                  <c:v>0.55700000000000005</c:v>
                </c:pt>
                <c:pt idx="59">
                  <c:v>0.55269999999999997</c:v>
                </c:pt>
                <c:pt idx="60">
                  <c:v>0.55400000000000005</c:v>
                </c:pt>
                <c:pt idx="61">
                  <c:v>0.55759999999999998</c:v>
                </c:pt>
                <c:pt idx="62">
                  <c:v>0.55210000000000004</c:v>
                </c:pt>
                <c:pt idx="63">
                  <c:v>0.54659999999999997</c:v>
                </c:pt>
                <c:pt idx="64">
                  <c:v>0.54600000000000004</c:v>
                </c:pt>
                <c:pt idx="65">
                  <c:v>0.54379999999999995</c:v>
                </c:pt>
                <c:pt idx="66">
                  <c:v>0.54359999999999997</c:v>
                </c:pt>
                <c:pt idx="67">
                  <c:v>0.54630000000000001</c:v>
                </c:pt>
                <c:pt idx="68">
                  <c:v>0.54369999999999996</c:v>
                </c:pt>
                <c:pt idx="69">
                  <c:v>0.5403</c:v>
                </c:pt>
                <c:pt idx="70">
                  <c:v>0.53520000000000001</c:v>
                </c:pt>
                <c:pt idx="71">
                  <c:v>0.54139999999999999</c:v>
                </c:pt>
                <c:pt idx="72">
                  <c:v>0.54049999999999998</c:v>
                </c:pt>
                <c:pt idx="73">
                  <c:v>0.54620000000000002</c:v>
                </c:pt>
                <c:pt idx="74">
                  <c:v>0.53969999999999996</c:v>
                </c:pt>
                <c:pt idx="75">
                  <c:v>0.53410000000000002</c:v>
                </c:pt>
                <c:pt idx="76">
                  <c:v>0.53649999999999998</c:v>
                </c:pt>
                <c:pt idx="77">
                  <c:v>0.53359999999999996</c:v>
                </c:pt>
                <c:pt idx="78">
                  <c:v>0.5373</c:v>
                </c:pt>
                <c:pt idx="79">
                  <c:v>0.54090000000000005</c:v>
                </c:pt>
                <c:pt idx="80">
                  <c:v>0.53600000000000003</c:v>
                </c:pt>
                <c:pt idx="81">
                  <c:v>0.52700000000000002</c:v>
                </c:pt>
                <c:pt idx="82">
                  <c:v>0.53590000000000004</c:v>
                </c:pt>
                <c:pt idx="83">
                  <c:v>0.53380000000000005</c:v>
                </c:pt>
                <c:pt idx="84">
                  <c:v>0.53100000000000003</c:v>
                </c:pt>
                <c:pt idx="85">
                  <c:v>0.52239999999999998</c:v>
                </c:pt>
                <c:pt idx="86">
                  <c:v>0.5252</c:v>
                </c:pt>
                <c:pt idx="87">
                  <c:v>0.53049999999999997</c:v>
                </c:pt>
                <c:pt idx="88">
                  <c:v>0.52380000000000004</c:v>
                </c:pt>
                <c:pt idx="89">
                  <c:v>0.52929999999999999</c:v>
                </c:pt>
                <c:pt idx="90">
                  <c:v>0.52580000000000005</c:v>
                </c:pt>
                <c:pt idx="91">
                  <c:v>0.52280000000000004</c:v>
                </c:pt>
                <c:pt idx="92">
                  <c:v>0.52159999999999995</c:v>
                </c:pt>
                <c:pt idx="93">
                  <c:v>0.51890000000000003</c:v>
                </c:pt>
                <c:pt idx="94">
                  <c:v>0.51859999999999995</c:v>
                </c:pt>
                <c:pt idx="95">
                  <c:v>0.51929999999999998</c:v>
                </c:pt>
                <c:pt idx="96">
                  <c:v>0.51980000000000004</c:v>
                </c:pt>
                <c:pt idx="97">
                  <c:v>0.52180000000000004</c:v>
                </c:pt>
                <c:pt idx="98">
                  <c:v>0.51659999999999995</c:v>
                </c:pt>
                <c:pt idx="99">
                  <c:v>0.5161</c:v>
                </c:pt>
                <c:pt idx="100">
                  <c:v>0.52259999999999995</c:v>
                </c:pt>
                <c:pt idx="101">
                  <c:v>0.50919999999999999</c:v>
                </c:pt>
                <c:pt idx="102">
                  <c:v>0.51259999999999994</c:v>
                </c:pt>
                <c:pt idx="103">
                  <c:v>0.51470000000000005</c:v>
                </c:pt>
                <c:pt idx="104">
                  <c:v>0.51100000000000001</c:v>
                </c:pt>
                <c:pt idx="105">
                  <c:v>0.51219999999999999</c:v>
                </c:pt>
                <c:pt idx="106">
                  <c:v>0.51129999999999998</c:v>
                </c:pt>
                <c:pt idx="107">
                  <c:v>0.51280000000000003</c:v>
                </c:pt>
                <c:pt idx="108">
                  <c:v>0.51490000000000002</c:v>
                </c:pt>
                <c:pt idx="109">
                  <c:v>0.5121</c:v>
                </c:pt>
                <c:pt idx="110">
                  <c:v>0.51060000000000005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34-491F-BE10-08AB98F7A94F}"/>
            </c:ext>
          </c:extLst>
        </c:ser>
        <c:ser>
          <c:idx val="1"/>
          <c:order val="1"/>
          <c:tx>
            <c:v>Step2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Graph7_data_10!$F$14:$F$74</c:f>
              <c:numCache>
                <c:formatCode>#,##0</c:formatCode>
                <c:ptCount val="61"/>
                <c:pt idx="0">
                  <c:v>11226</c:v>
                </c:pt>
                <c:pt idx="1">
                  <c:v>11594</c:v>
                </c:pt>
                <c:pt idx="2">
                  <c:v>11963</c:v>
                </c:pt>
                <c:pt idx="3">
                  <c:v>12330</c:v>
                </c:pt>
                <c:pt idx="4">
                  <c:v>12695</c:v>
                </c:pt>
                <c:pt idx="5">
                  <c:v>13063</c:v>
                </c:pt>
                <c:pt idx="6">
                  <c:v>13437</c:v>
                </c:pt>
                <c:pt idx="7">
                  <c:v>13815</c:v>
                </c:pt>
                <c:pt idx="8">
                  <c:v>14199</c:v>
                </c:pt>
                <c:pt idx="9">
                  <c:v>14582</c:v>
                </c:pt>
                <c:pt idx="10">
                  <c:v>14951</c:v>
                </c:pt>
                <c:pt idx="11">
                  <c:v>15320</c:v>
                </c:pt>
                <c:pt idx="12">
                  <c:v>15686</c:v>
                </c:pt>
                <c:pt idx="13">
                  <c:v>16051</c:v>
                </c:pt>
                <c:pt idx="14">
                  <c:v>16416</c:v>
                </c:pt>
                <c:pt idx="15">
                  <c:v>16781</c:v>
                </c:pt>
                <c:pt idx="16">
                  <c:v>17145</c:v>
                </c:pt>
                <c:pt idx="17">
                  <c:v>17517</c:v>
                </c:pt>
                <c:pt idx="18">
                  <c:v>17903</c:v>
                </c:pt>
                <c:pt idx="19">
                  <c:v>18281</c:v>
                </c:pt>
                <c:pt idx="20">
                  <c:v>18653</c:v>
                </c:pt>
                <c:pt idx="21">
                  <c:v>19030</c:v>
                </c:pt>
                <c:pt idx="22">
                  <c:v>19409</c:v>
                </c:pt>
                <c:pt idx="23">
                  <c:v>19790</c:v>
                </c:pt>
                <c:pt idx="24">
                  <c:v>20174</c:v>
                </c:pt>
                <c:pt idx="25">
                  <c:v>20555</c:v>
                </c:pt>
                <c:pt idx="26">
                  <c:v>20924</c:v>
                </c:pt>
                <c:pt idx="27">
                  <c:v>21300</c:v>
                </c:pt>
                <c:pt idx="28">
                  <c:v>21674</c:v>
                </c:pt>
                <c:pt idx="29">
                  <c:v>22050</c:v>
                </c:pt>
                <c:pt idx="30">
                  <c:v>22431</c:v>
                </c:pt>
                <c:pt idx="31">
                  <c:v>22805</c:v>
                </c:pt>
                <c:pt idx="32">
                  <c:v>23185</c:v>
                </c:pt>
                <c:pt idx="33">
                  <c:v>23570</c:v>
                </c:pt>
                <c:pt idx="34">
                  <c:v>23973</c:v>
                </c:pt>
                <c:pt idx="35">
                  <c:v>24342</c:v>
                </c:pt>
                <c:pt idx="36">
                  <c:v>24709</c:v>
                </c:pt>
                <c:pt idx="37">
                  <c:v>25073</c:v>
                </c:pt>
                <c:pt idx="38">
                  <c:v>25438</c:v>
                </c:pt>
                <c:pt idx="39">
                  <c:v>25803</c:v>
                </c:pt>
                <c:pt idx="40">
                  <c:v>26167</c:v>
                </c:pt>
                <c:pt idx="41">
                  <c:v>26532</c:v>
                </c:pt>
                <c:pt idx="42">
                  <c:v>26896</c:v>
                </c:pt>
                <c:pt idx="43">
                  <c:v>27261</c:v>
                </c:pt>
                <c:pt idx="44">
                  <c:v>27626</c:v>
                </c:pt>
                <c:pt idx="45">
                  <c:v>27990</c:v>
                </c:pt>
                <c:pt idx="46">
                  <c:v>28355</c:v>
                </c:pt>
                <c:pt idx="47">
                  <c:v>28720</c:v>
                </c:pt>
                <c:pt idx="48">
                  <c:v>29084</c:v>
                </c:pt>
                <c:pt idx="49">
                  <c:v>29449</c:v>
                </c:pt>
                <c:pt idx="50">
                  <c:v>29813</c:v>
                </c:pt>
                <c:pt idx="51">
                  <c:v>30178</c:v>
                </c:pt>
                <c:pt idx="52">
                  <c:v>30543</c:v>
                </c:pt>
                <c:pt idx="53">
                  <c:v>30908</c:v>
                </c:pt>
                <c:pt idx="54">
                  <c:v>31272</c:v>
                </c:pt>
                <c:pt idx="55">
                  <c:v>31637</c:v>
                </c:pt>
                <c:pt idx="56">
                  <c:v>32002</c:v>
                </c:pt>
                <c:pt idx="57">
                  <c:v>32366</c:v>
                </c:pt>
                <c:pt idx="58">
                  <c:v>32731</c:v>
                </c:pt>
                <c:pt idx="59">
                  <c:v>33117</c:v>
                </c:pt>
                <c:pt idx="60">
                  <c:v>33546</c:v>
                </c:pt>
              </c:numCache>
            </c:numRef>
          </c:xVal>
          <c:yVal>
            <c:numRef>
              <c:f>Graph7_data_10!$G$14:$G$74</c:f>
              <c:numCache>
                <c:formatCode>#\,##0.0000</c:formatCode>
                <c:ptCount val="61"/>
                <c:pt idx="0">
                  <c:v>0.70579999999999998</c:v>
                </c:pt>
                <c:pt idx="1">
                  <c:v>0.68359999999999999</c:v>
                </c:pt>
                <c:pt idx="2">
                  <c:v>0.67049999999999998</c:v>
                </c:pt>
                <c:pt idx="3">
                  <c:v>0.65949999999999998</c:v>
                </c:pt>
                <c:pt idx="4">
                  <c:v>0.64349999999999996</c:v>
                </c:pt>
                <c:pt idx="5">
                  <c:v>0.63719999999999999</c:v>
                </c:pt>
                <c:pt idx="6">
                  <c:v>0.63570000000000004</c:v>
                </c:pt>
                <c:pt idx="7">
                  <c:v>0.62019999999999997</c:v>
                </c:pt>
                <c:pt idx="8">
                  <c:v>0.61529999999999996</c:v>
                </c:pt>
                <c:pt idx="9">
                  <c:v>0.61080000000000001</c:v>
                </c:pt>
                <c:pt idx="10">
                  <c:v>0.60240000000000005</c:v>
                </c:pt>
                <c:pt idx="11">
                  <c:v>0.59550000000000003</c:v>
                </c:pt>
                <c:pt idx="12">
                  <c:v>0.59699999999999998</c:v>
                </c:pt>
                <c:pt idx="13">
                  <c:v>0.58199999999999996</c:v>
                </c:pt>
                <c:pt idx="14">
                  <c:v>0.58109999999999995</c:v>
                </c:pt>
                <c:pt idx="15">
                  <c:v>0.56899999999999995</c:v>
                </c:pt>
                <c:pt idx="16">
                  <c:v>0.56330000000000002</c:v>
                </c:pt>
                <c:pt idx="17">
                  <c:v>0.56210000000000004</c:v>
                </c:pt>
                <c:pt idx="18">
                  <c:v>0.5534</c:v>
                </c:pt>
                <c:pt idx="19">
                  <c:v>0.54849999999999999</c:v>
                </c:pt>
                <c:pt idx="20">
                  <c:v>0.54649999999999999</c:v>
                </c:pt>
                <c:pt idx="21">
                  <c:v>0.54400000000000004</c:v>
                </c:pt>
                <c:pt idx="22">
                  <c:v>0.53700000000000003</c:v>
                </c:pt>
                <c:pt idx="23">
                  <c:v>0.53669999999999995</c:v>
                </c:pt>
                <c:pt idx="24">
                  <c:v>0.53069999999999995</c:v>
                </c:pt>
                <c:pt idx="25">
                  <c:v>0.53249999999999997</c:v>
                </c:pt>
                <c:pt idx="26">
                  <c:v>0.52839999999999998</c:v>
                </c:pt>
                <c:pt idx="27">
                  <c:v>0.52359999999999995</c:v>
                </c:pt>
                <c:pt idx="28">
                  <c:v>0.51619999999999999</c:v>
                </c:pt>
                <c:pt idx="29">
                  <c:v>0.52049999999999996</c:v>
                </c:pt>
                <c:pt idx="30">
                  <c:v>0.51890000000000003</c:v>
                </c:pt>
                <c:pt idx="31">
                  <c:v>0.51270000000000004</c:v>
                </c:pt>
                <c:pt idx="32">
                  <c:v>0.50880000000000003</c:v>
                </c:pt>
                <c:pt idx="33">
                  <c:v>0.50649999999999995</c:v>
                </c:pt>
                <c:pt idx="34">
                  <c:v>0.50470000000000004</c:v>
                </c:pt>
                <c:pt idx="35">
                  <c:v>0.50470000000000004</c:v>
                </c:pt>
                <c:pt idx="36">
                  <c:v>0.50019999999999998</c:v>
                </c:pt>
                <c:pt idx="37">
                  <c:v>0.49840000000000001</c:v>
                </c:pt>
                <c:pt idx="38">
                  <c:v>0.49640000000000001</c:v>
                </c:pt>
                <c:pt idx="39">
                  <c:v>0.49390000000000001</c:v>
                </c:pt>
                <c:pt idx="40">
                  <c:v>0.49099999999999999</c:v>
                </c:pt>
                <c:pt idx="41">
                  <c:v>0.49569999999999997</c:v>
                </c:pt>
                <c:pt idx="42">
                  <c:v>0.4869</c:v>
                </c:pt>
                <c:pt idx="43">
                  <c:v>0.48609999999999998</c:v>
                </c:pt>
                <c:pt idx="44">
                  <c:v>0.48480000000000001</c:v>
                </c:pt>
                <c:pt idx="45">
                  <c:v>0.48499999999999999</c:v>
                </c:pt>
                <c:pt idx="46">
                  <c:v>0.48159999999999997</c:v>
                </c:pt>
                <c:pt idx="47">
                  <c:v>0.47960000000000003</c:v>
                </c:pt>
                <c:pt idx="48">
                  <c:v>0.47820000000000001</c:v>
                </c:pt>
                <c:pt idx="49">
                  <c:v>0.47889999999999999</c:v>
                </c:pt>
                <c:pt idx="50">
                  <c:v>0.47649999999999998</c:v>
                </c:pt>
                <c:pt idx="51">
                  <c:v>0.47439999999999999</c:v>
                </c:pt>
                <c:pt idx="52">
                  <c:v>0.47299999999999998</c:v>
                </c:pt>
                <c:pt idx="53">
                  <c:v>0.46970000000000001</c:v>
                </c:pt>
                <c:pt idx="54">
                  <c:v>0.46850000000000003</c:v>
                </c:pt>
                <c:pt idx="55">
                  <c:v>0.46650000000000003</c:v>
                </c:pt>
                <c:pt idx="56">
                  <c:v>0.46550000000000002</c:v>
                </c:pt>
                <c:pt idx="57">
                  <c:v>0.4597</c:v>
                </c:pt>
                <c:pt idx="58">
                  <c:v>0.46689999999999998</c:v>
                </c:pt>
                <c:pt idx="59">
                  <c:v>0.46450000000000002</c:v>
                </c:pt>
                <c:pt idx="60">
                  <c:v>0.45889999999999997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34-491F-BE10-08AB98F7A94F}"/>
            </c:ext>
          </c:extLst>
        </c:ser>
        <c:ser>
          <c:idx val="2"/>
          <c:order val="2"/>
          <c:tx>
            <c:v>Step5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Graph7_data_10!$I$14:$I$70</c:f>
              <c:numCache>
                <c:formatCode>#,##0</c:formatCode>
                <c:ptCount val="57"/>
                <c:pt idx="0">
                  <c:v>13405</c:v>
                </c:pt>
                <c:pt idx="1">
                  <c:v>13794</c:v>
                </c:pt>
                <c:pt idx="2">
                  <c:v>14162</c:v>
                </c:pt>
                <c:pt idx="3">
                  <c:v>14537</c:v>
                </c:pt>
                <c:pt idx="4">
                  <c:v>14921</c:v>
                </c:pt>
                <c:pt idx="5">
                  <c:v>15289</c:v>
                </c:pt>
                <c:pt idx="6">
                  <c:v>15655</c:v>
                </c:pt>
                <c:pt idx="7">
                  <c:v>16021</c:v>
                </c:pt>
                <c:pt idx="8">
                  <c:v>16397</c:v>
                </c:pt>
                <c:pt idx="9">
                  <c:v>16780</c:v>
                </c:pt>
                <c:pt idx="10">
                  <c:v>17163</c:v>
                </c:pt>
                <c:pt idx="11">
                  <c:v>17543</c:v>
                </c:pt>
                <c:pt idx="12">
                  <c:v>17920</c:v>
                </c:pt>
                <c:pt idx="13">
                  <c:v>18290</c:v>
                </c:pt>
                <c:pt idx="14">
                  <c:v>18659</c:v>
                </c:pt>
                <c:pt idx="15">
                  <c:v>19035</c:v>
                </c:pt>
                <c:pt idx="16">
                  <c:v>19419</c:v>
                </c:pt>
                <c:pt idx="17">
                  <c:v>19797</c:v>
                </c:pt>
                <c:pt idx="18">
                  <c:v>20188</c:v>
                </c:pt>
                <c:pt idx="19">
                  <c:v>20583</c:v>
                </c:pt>
                <c:pt idx="20">
                  <c:v>20971</c:v>
                </c:pt>
                <c:pt idx="21">
                  <c:v>21338</c:v>
                </c:pt>
                <c:pt idx="22">
                  <c:v>21702</c:v>
                </c:pt>
                <c:pt idx="23">
                  <c:v>22067</c:v>
                </c:pt>
                <c:pt idx="24">
                  <c:v>22432</c:v>
                </c:pt>
                <c:pt idx="25">
                  <c:v>22797</c:v>
                </c:pt>
                <c:pt idx="26">
                  <c:v>23165</c:v>
                </c:pt>
                <c:pt idx="27">
                  <c:v>23542</c:v>
                </c:pt>
                <c:pt idx="28">
                  <c:v>23910</c:v>
                </c:pt>
                <c:pt idx="29">
                  <c:v>24276</c:v>
                </c:pt>
                <c:pt idx="30">
                  <c:v>24649</c:v>
                </c:pt>
                <c:pt idx="31">
                  <c:v>25018</c:v>
                </c:pt>
                <c:pt idx="32">
                  <c:v>25385</c:v>
                </c:pt>
                <c:pt idx="33">
                  <c:v>25749</c:v>
                </c:pt>
                <c:pt idx="34">
                  <c:v>26114</c:v>
                </c:pt>
                <c:pt idx="35">
                  <c:v>26479</c:v>
                </c:pt>
                <c:pt idx="36">
                  <c:v>26844</c:v>
                </c:pt>
                <c:pt idx="37">
                  <c:v>27215</c:v>
                </c:pt>
                <c:pt idx="38">
                  <c:v>27583</c:v>
                </c:pt>
                <c:pt idx="39">
                  <c:v>27948</c:v>
                </c:pt>
                <c:pt idx="40">
                  <c:v>28313</c:v>
                </c:pt>
                <c:pt idx="41">
                  <c:v>28678</c:v>
                </c:pt>
                <c:pt idx="42">
                  <c:v>29043</c:v>
                </c:pt>
                <c:pt idx="43">
                  <c:v>29407</c:v>
                </c:pt>
                <c:pt idx="44">
                  <c:v>29772</c:v>
                </c:pt>
                <c:pt idx="45">
                  <c:v>30137</c:v>
                </c:pt>
                <c:pt idx="46">
                  <c:v>30502</c:v>
                </c:pt>
                <c:pt idx="47">
                  <c:v>30871</c:v>
                </c:pt>
                <c:pt idx="48">
                  <c:v>31253</c:v>
                </c:pt>
                <c:pt idx="49">
                  <c:v>31642</c:v>
                </c:pt>
                <c:pt idx="50">
                  <c:v>32024</c:v>
                </c:pt>
                <c:pt idx="51">
                  <c:v>32400</c:v>
                </c:pt>
                <c:pt idx="52">
                  <c:v>32781</c:v>
                </c:pt>
                <c:pt idx="53">
                  <c:v>33164</c:v>
                </c:pt>
                <c:pt idx="54">
                  <c:v>33540</c:v>
                </c:pt>
                <c:pt idx="55">
                  <c:v>33913</c:v>
                </c:pt>
                <c:pt idx="56">
                  <c:v>34292</c:v>
                </c:pt>
              </c:numCache>
            </c:numRef>
          </c:xVal>
          <c:yVal>
            <c:numRef>
              <c:f>Graph7_data_10!$J$14:$J$70</c:f>
              <c:numCache>
                <c:formatCode>#\,##0.0000</c:formatCode>
                <c:ptCount val="57"/>
                <c:pt idx="0">
                  <c:v>0.70179999999999998</c:v>
                </c:pt>
                <c:pt idx="1">
                  <c:v>0.68059999999999998</c:v>
                </c:pt>
                <c:pt idx="2">
                  <c:v>0.66769999999999996</c:v>
                </c:pt>
                <c:pt idx="3">
                  <c:v>0.65900000000000003</c:v>
                </c:pt>
                <c:pt idx="4">
                  <c:v>0.64070000000000005</c:v>
                </c:pt>
                <c:pt idx="5">
                  <c:v>0.6361</c:v>
                </c:pt>
                <c:pt idx="6">
                  <c:v>0.63619999999999999</c:v>
                </c:pt>
                <c:pt idx="7">
                  <c:v>0.62150000000000005</c:v>
                </c:pt>
                <c:pt idx="8">
                  <c:v>0.61760000000000004</c:v>
                </c:pt>
                <c:pt idx="9">
                  <c:v>0.61219999999999997</c:v>
                </c:pt>
                <c:pt idx="10">
                  <c:v>0.60340000000000005</c:v>
                </c:pt>
                <c:pt idx="11">
                  <c:v>0.59609999999999996</c:v>
                </c:pt>
                <c:pt idx="12">
                  <c:v>0.59930000000000005</c:v>
                </c:pt>
                <c:pt idx="13">
                  <c:v>0.58350000000000002</c:v>
                </c:pt>
                <c:pt idx="14">
                  <c:v>0.58230000000000004</c:v>
                </c:pt>
                <c:pt idx="15">
                  <c:v>0.57320000000000004</c:v>
                </c:pt>
                <c:pt idx="16">
                  <c:v>0.56710000000000005</c:v>
                </c:pt>
                <c:pt idx="17">
                  <c:v>0.56540000000000001</c:v>
                </c:pt>
                <c:pt idx="18">
                  <c:v>0.55700000000000005</c:v>
                </c:pt>
                <c:pt idx="19">
                  <c:v>0.55220000000000002</c:v>
                </c:pt>
                <c:pt idx="20">
                  <c:v>0.54910000000000003</c:v>
                </c:pt>
                <c:pt idx="21">
                  <c:v>0.54630000000000001</c:v>
                </c:pt>
                <c:pt idx="22">
                  <c:v>0.53839999999999999</c:v>
                </c:pt>
                <c:pt idx="23">
                  <c:v>0.53959999999999997</c:v>
                </c:pt>
                <c:pt idx="24">
                  <c:v>0.53369999999999995</c:v>
                </c:pt>
                <c:pt idx="25">
                  <c:v>0.53359999999999996</c:v>
                </c:pt>
                <c:pt idx="26">
                  <c:v>0.53039999999999998</c:v>
                </c:pt>
                <c:pt idx="27">
                  <c:v>0.52559999999999996</c:v>
                </c:pt>
                <c:pt idx="28">
                  <c:v>0.51690000000000003</c:v>
                </c:pt>
                <c:pt idx="29">
                  <c:v>0.52190000000000003</c:v>
                </c:pt>
                <c:pt idx="30">
                  <c:v>0.52070000000000005</c:v>
                </c:pt>
                <c:pt idx="31">
                  <c:v>0.51439999999999997</c:v>
                </c:pt>
                <c:pt idx="32">
                  <c:v>0.51090000000000002</c:v>
                </c:pt>
                <c:pt idx="33">
                  <c:v>0.50849999999999995</c:v>
                </c:pt>
                <c:pt idx="34">
                  <c:v>0.50670000000000004</c:v>
                </c:pt>
                <c:pt idx="35">
                  <c:v>0.50690000000000002</c:v>
                </c:pt>
                <c:pt idx="36">
                  <c:v>0.50229999999999997</c:v>
                </c:pt>
                <c:pt idx="37">
                  <c:v>0.50029999999999997</c:v>
                </c:pt>
                <c:pt idx="38">
                  <c:v>0.49859999999999999</c:v>
                </c:pt>
                <c:pt idx="39">
                  <c:v>0.4945</c:v>
                </c:pt>
                <c:pt idx="40">
                  <c:v>0.49180000000000001</c:v>
                </c:pt>
                <c:pt idx="41">
                  <c:v>0.49609999999999999</c:v>
                </c:pt>
                <c:pt idx="42">
                  <c:v>0.48830000000000001</c:v>
                </c:pt>
                <c:pt idx="43">
                  <c:v>0.48630000000000001</c:v>
                </c:pt>
                <c:pt idx="44">
                  <c:v>0.48680000000000001</c:v>
                </c:pt>
                <c:pt idx="45">
                  <c:v>0.4849</c:v>
                </c:pt>
                <c:pt idx="46">
                  <c:v>0.48280000000000001</c:v>
                </c:pt>
                <c:pt idx="47">
                  <c:v>0.48159999999999997</c:v>
                </c:pt>
                <c:pt idx="48">
                  <c:v>0.47870000000000001</c:v>
                </c:pt>
                <c:pt idx="49">
                  <c:v>0.48099999999999998</c:v>
                </c:pt>
                <c:pt idx="50">
                  <c:v>0.47610000000000002</c:v>
                </c:pt>
                <c:pt idx="51">
                  <c:v>0.47670000000000001</c:v>
                </c:pt>
                <c:pt idx="52">
                  <c:v>0.47570000000000001</c:v>
                </c:pt>
                <c:pt idx="53">
                  <c:v>0.46870000000000001</c:v>
                </c:pt>
                <c:pt idx="54">
                  <c:v>0.46960000000000002</c:v>
                </c:pt>
                <c:pt idx="55">
                  <c:v>0.46639999999999998</c:v>
                </c:pt>
                <c:pt idx="56">
                  <c:v>0.46739999999999998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34-491F-BE10-08AB98F7A94F}"/>
            </c:ext>
          </c:extLst>
        </c:ser>
        <c:ser>
          <c:idx val="3"/>
          <c:order val="3"/>
          <c:tx>
            <c:v>Step6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Graph7_data_10!$L$14:$L$52</c:f>
              <c:numCache>
                <c:formatCode>#,##0</c:formatCode>
                <c:ptCount val="39"/>
                <c:pt idx="0">
                  <c:v>15229</c:v>
                </c:pt>
                <c:pt idx="1">
                  <c:v>15608</c:v>
                </c:pt>
                <c:pt idx="2">
                  <c:v>15982</c:v>
                </c:pt>
                <c:pt idx="3">
                  <c:v>16354</c:v>
                </c:pt>
                <c:pt idx="4">
                  <c:v>16732</c:v>
                </c:pt>
                <c:pt idx="5">
                  <c:v>17101</c:v>
                </c:pt>
                <c:pt idx="6">
                  <c:v>17476</c:v>
                </c:pt>
                <c:pt idx="7">
                  <c:v>17858</c:v>
                </c:pt>
                <c:pt idx="8">
                  <c:v>18226</c:v>
                </c:pt>
                <c:pt idx="9">
                  <c:v>18592</c:v>
                </c:pt>
                <c:pt idx="10">
                  <c:v>18964</c:v>
                </c:pt>
                <c:pt idx="11">
                  <c:v>19342</c:v>
                </c:pt>
                <c:pt idx="12">
                  <c:v>19721</c:v>
                </c:pt>
                <c:pt idx="13">
                  <c:v>20089</c:v>
                </c:pt>
                <c:pt idx="14">
                  <c:v>20454</c:v>
                </c:pt>
                <c:pt idx="15">
                  <c:v>20819</c:v>
                </c:pt>
                <c:pt idx="16">
                  <c:v>21184</c:v>
                </c:pt>
                <c:pt idx="17">
                  <c:v>21549</c:v>
                </c:pt>
                <c:pt idx="18">
                  <c:v>21914</c:v>
                </c:pt>
                <c:pt idx="19">
                  <c:v>22279</c:v>
                </c:pt>
                <c:pt idx="20">
                  <c:v>22648</c:v>
                </c:pt>
                <c:pt idx="21">
                  <c:v>23026</c:v>
                </c:pt>
                <c:pt idx="22">
                  <c:v>23402</c:v>
                </c:pt>
                <c:pt idx="23">
                  <c:v>23782</c:v>
                </c:pt>
                <c:pt idx="24">
                  <c:v>24155</c:v>
                </c:pt>
                <c:pt idx="25">
                  <c:v>24540</c:v>
                </c:pt>
                <c:pt idx="26">
                  <c:v>24916</c:v>
                </c:pt>
                <c:pt idx="27">
                  <c:v>25301</c:v>
                </c:pt>
                <c:pt idx="28">
                  <c:v>25681</c:v>
                </c:pt>
                <c:pt idx="29">
                  <c:v>26058</c:v>
                </c:pt>
                <c:pt idx="30">
                  <c:v>26437</c:v>
                </c:pt>
                <c:pt idx="31">
                  <c:v>26813</c:v>
                </c:pt>
                <c:pt idx="32">
                  <c:v>27181</c:v>
                </c:pt>
                <c:pt idx="33">
                  <c:v>27546</c:v>
                </c:pt>
                <c:pt idx="34">
                  <c:v>27911</c:v>
                </c:pt>
                <c:pt idx="35">
                  <c:v>28276</c:v>
                </c:pt>
                <c:pt idx="36">
                  <c:v>28641</c:v>
                </c:pt>
                <c:pt idx="37">
                  <c:v>29006</c:v>
                </c:pt>
                <c:pt idx="38">
                  <c:v>29371</c:v>
                </c:pt>
              </c:numCache>
            </c:numRef>
          </c:xVal>
          <c:yVal>
            <c:numRef>
              <c:f>Graph7_data_10!$M$14:$M$52</c:f>
              <c:numCache>
                <c:formatCode>#\,##0.0000</c:formatCode>
                <c:ptCount val="39"/>
                <c:pt idx="0">
                  <c:v>0.71819999999999995</c:v>
                </c:pt>
                <c:pt idx="1">
                  <c:v>0.69130000000000003</c:v>
                </c:pt>
                <c:pt idx="2">
                  <c:v>0.68059999999999998</c:v>
                </c:pt>
                <c:pt idx="3">
                  <c:v>0.66539999999999999</c:v>
                </c:pt>
                <c:pt idx="4">
                  <c:v>0.65680000000000005</c:v>
                </c:pt>
                <c:pt idx="5">
                  <c:v>0.64329999999999998</c:v>
                </c:pt>
                <c:pt idx="6">
                  <c:v>0.63180000000000003</c:v>
                </c:pt>
                <c:pt idx="7">
                  <c:v>0.62529999999999997</c:v>
                </c:pt>
                <c:pt idx="8">
                  <c:v>0.6159</c:v>
                </c:pt>
                <c:pt idx="9">
                  <c:v>0.60940000000000005</c:v>
                </c:pt>
                <c:pt idx="10">
                  <c:v>0.59689999999999999</c:v>
                </c:pt>
                <c:pt idx="11">
                  <c:v>0.59819999999999995</c:v>
                </c:pt>
                <c:pt idx="12">
                  <c:v>0.58530000000000004</c:v>
                </c:pt>
                <c:pt idx="13">
                  <c:v>0.58079999999999998</c:v>
                </c:pt>
                <c:pt idx="14">
                  <c:v>0.57989999999999997</c:v>
                </c:pt>
                <c:pt idx="15">
                  <c:v>0.56610000000000005</c:v>
                </c:pt>
                <c:pt idx="16">
                  <c:v>0.56659999999999999</c:v>
                </c:pt>
                <c:pt idx="17">
                  <c:v>0.55730000000000002</c:v>
                </c:pt>
                <c:pt idx="18">
                  <c:v>0.55579999999999996</c:v>
                </c:pt>
                <c:pt idx="19">
                  <c:v>0.55449999999999999</c:v>
                </c:pt>
                <c:pt idx="20">
                  <c:v>0.54679999999999995</c:v>
                </c:pt>
                <c:pt idx="21">
                  <c:v>0.54010000000000002</c:v>
                </c:pt>
                <c:pt idx="22">
                  <c:v>0.54100000000000004</c:v>
                </c:pt>
                <c:pt idx="23">
                  <c:v>0.5403</c:v>
                </c:pt>
                <c:pt idx="24">
                  <c:v>0.52769999999999995</c:v>
                </c:pt>
                <c:pt idx="25">
                  <c:v>0.52390000000000003</c:v>
                </c:pt>
                <c:pt idx="26">
                  <c:v>0.53</c:v>
                </c:pt>
                <c:pt idx="27">
                  <c:v>0.52470000000000006</c:v>
                </c:pt>
                <c:pt idx="28">
                  <c:v>0.51819999999999999</c:v>
                </c:pt>
                <c:pt idx="29">
                  <c:v>0.51649999999999996</c:v>
                </c:pt>
                <c:pt idx="30">
                  <c:v>0.51570000000000005</c:v>
                </c:pt>
                <c:pt idx="31">
                  <c:v>0.50949999999999995</c:v>
                </c:pt>
                <c:pt idx="32">
                  <c:v>0.5101</c:v>
                </c:pt>
                <c:pt idx="33">
                  <c:v>0.50790000000000002</c:v>
                </c:pt>
                <c:pt idx="34">
                  <c:v>0.501</c:v>
                </c:pt>
                <c:pt idx="35">
                  <c:v>0.499</c:v>
                </c:pt>
                <c:pt idx="36">
                  <c:v>0.50190000000000001</c:v>
                </c:pt>
                <c:pt idx="37">
                  <c:v>0.49519999999999997</c:v>
                </c:pt>
                <c:pt idx="38">
                  <c:v>0.49809999999999999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34-491F-BE10-08AB98F7A94F}"/>
            </c:ext>
          </c:extLst>
        </c:ser>
        <c:ser>
          <c:idx val="4"/>
          <c:order val="4"/>
          <c:tx>
            <c:v>Step7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Graph7_data_10!$O$13:$O$86</c:f>
              <c:numCache>
                <c:formatCode>#,##0</c:formatCode>
                <c:ptCount val="74"/>
                <c:pt idx="0">
                  <c:v>25595</c:v>
                </c:pt>
                <c:pt idx="1">
                  <c:v>25974</c:v>
                </c:pt>
                <c:pt idx="2">
                  <c:v>26351</c:v>
                </c:pt>
                <c:pt idx="3">
                  <c:v>26729</c:v>
                </c:pt>
                <c:pt idx="4">
                  <c:v>27104</c:v>
                </c:pt>
                <c:pt idx="5">
                  <c:v>27477</c:v>
                </c:pt>
                <c:pt idx="6">
                  <c:v>27855</c:v>
                </c:pt>
                <c:pt idx="7">
                  <c:v>28242</c:v>
                </c:pt>
                <c:pt idx="8">
                  <c:v>28623</c:v>
                </c:pt>
                <c:pt idx="9">
                  <c:v>29012</c:v>
                </c:pt>
                <c:pt idx="10">
                  <c:v>29380</c:v>
                </c:pt>
                <c:pt idx="11">
                  <c:v>29747</c:v>
                </c:pt>
                <c:pt idx="12">
                  <c:v>30125</c:v>
                </c:pt>
                <c:pt idx="13">
                  <c:v>30494</c:v>
                </c:pt>
                <c:pt idx="14">
                  <c:v>30860</c:v>
                </c:pt>
                <c:pt idx="15">
                  <c:v>31225</c:v>
                </c:pt>
                <c:pt idx="16">
                  <c:v>31590</c:v>
                </c:pt>
                <c:pt idx="17">
                  <c:v>31955</c:v>
                </c:pt>
                <c:pt idx="18">
                  <c:v>32320</c:v>
                </c:pt>
                <c:pt idx="19">
                  <c:v>32685</c:v>
                </c:pt>
                <c:pt idx="20">
                  <c:v>33050</c:v>
                </c:pt>
                <c:pt idx="21">
                  <c:v>33415</c:v>
                </c:pt>
                <c:pt idx="22">
                  <c:v>33780</c:v>
                </c:pt>
                <c:pt idx="23">
                  <c:v>34145</c:v>
                </c:pt>
                <c:pt idx="24">
                  <c:v>34510</c:v>
                </c:pt>
                <c:pt idx="25">
                  <c:v>34874</c:v>
                </c:pt>
                <c:pt idx="26">
                  <c:v>35239</c:v>
                </c:pt>
                <c:pt idx="27">
                  <c:v>35604</c:v>
                </c:pt>
                <c:pt idx="28">
                  <c:v>35969</c:v>
                </c:pt>
                <c:pt idx="29">
                  <c:v>36334</c:v>
                </c:pt>
                <c:pt idx="30">
                  <c:v>36699</c:v>
                </c:pt>
                <c:pt idx="31">
                  <c:v>37064</c:v>
                </c:pt>
                <c:pt idx="32">
                  <c:v>37429</c:v>
                </c:pt>
                <c:pt idx="33">
                  <c:v>37794</c:v>
                </c:pt>
                <c:pt idx="34">
                  <c:v>38159</c:v>
                </c:pt>
                <c:pt idx="35">
                  <c:v>38524</c:v>
                </c:pt>
                <c:pt idx="36">
                  <c:v>38889</c:v>
                </c:pt>
                <c:pt idx="37">
                  <c:v>39254</c:v>
                </c:pt>
                <c:pt idx="38">
                  <c:v>39619</c:v>
                </c:pt>
                <c:pt idx="39">
                  <c:v>39984</c:v>
                </c:pt>
                <c:pt idx="40">
                  <c:v>40349</c:v>
                </c:pt>
                <c:pt idx="41">
                  <c:v>40714</c:v>
                </c:pt>
                <c:pt idx="42">
                  <c:v>41079</c:v>
                </c:pt>
                <c:pt idx="43">
                  <c:v>41444</c:v>
                </c:pt>
                <c:pt idx="44">
                  <c:v>41809</c:v>
                </c:pt>
                <c:pt idx="45">
                  <c:v>42173</c:v>
                </c:pt>
                <c:pt idx="46">
                  <c:v>42538</c:v>
                </c:pt>
                <c:pt idx="47">
                  <c:v>42903</c:v>
                </c:pt>
                <c:pt idx="48">
                  <c:v>43268</c:v>
                </c:pt>
                <c:pt idx="49">
                  <c:v>43633</c:v>
                </c:pt>
                <c:pt idx="50">
                  <c:v>43998</c:v>
                </c:pt>
                <c:pt idx="51">
                  <c:v>44363</c:v>
                </c:pt>
                <c:pt idx="52">
                  <c:v>44728</c:v>
                </c:pt>
                <c:pt idx="53">
                  <c:v>45093</c:v>
                </c:pt>
                <c:pt idx="54">
                  <c:v>45458</c:v>
                </c:pt>
                <c:pt idx="55">
                  <c:v>45823</c:v>
                </c:pt>
                <c:pt idx="56">
                  <c:v>46188</c:v>
                </c:pt>
                <c:pt idx="57">
                  <c:v>46553</c:v>
                </c:pt>
                <c:pt idx="58">
                  <c:v>46918</c:v>
                </c:pt>
                <c:pt idx="59">
                  <c:v>47283</c:v>
                </c:pt>
                <c:pt idx="60">
                  <c:v>47648</c:v>
                </c:pt>
                <c:pt idx="61">
                  <c:v>48013</c:v>
                </c:pt>
                <c:pt idx="62">
                  <c:v>48378</c:v>
                </c:pt>
                <c:pt idx="63">
                  <c:v>48742</c:v>
                </c:pt>
                <c:pt idx="64">
                  <c:v>49107</c:v>
                </c:pt>
                <c:pt idx="65">
                  <c:v>49472</c:v>
                </c:pt>
                <c:pt idx="66">
                  <c:v>49837</c:v>
                </c:pt>
                <c:pt idx="67">
                  <c:v>50202</c:v>
                </c:pt>
                <c:pt idx="68">
                  <c:v>50567</c:v>
                </c:pt>
                <c:pt idx="69">
                  <c:v>50932</c:v>
                </c:pt>
                <c:pt idx="70">
                  <c:v>51297</c:v>
                </c:pt>
                <c:pt idx="71">
                  <c:v>51662</c:v>
                </c:pt>
                <c:pt idx="72">
                  <c:v>52027</c:v>
                </c:pt>
                <c:pt idx="73">
                  <c:v>52392</c:v>
                </c:pt>
              </c:numCache>
            </c:numRef>
          </c:xVal>
          <c:yVal>
            <c:numRef>
              <c:f>Graph7_data_10!$P$13:$P$86</c:f>
              <c:numCache>
                <c:formatCode>#\,##0.0000</c:formatCode>
                <c:ptCount val="74"/>
                <c:pt idx="0">
                  <c:v>0.6391</c:v>
                </c:pt>
                <c:pt idx="1">
                  <c:v>0.60570000000000002</c:v>
                </c:pt>
                <c:pt idx="2">
                  <c:v>0.5907</c:v>
                </c:pt>
                <c:pt idx="3">
                  <c:v>0.57720000000000005</c:v>
                </c:pt>
                <c:pt idx="4">
                  <c:v>0.57530000000000003</c:v>
                </c:pt>
                <c:pt idx="5">
                  <c:v>0.56420000000000003</c:v>
                </c:pt>
                <c:pt idx="6">
                  <c:v>0.55700000000000005</c:v>
                </c:pt>
                <c:pt idx="7">
                  <c:v>0.55349999999999999</c:v>
                </c:pt>
                <c:pt idx="8">
                  <c:v>0.54759999999999998</c:v>
                </c:pt>
                <c:pt idx="9">
                  <c:v>0.5454</c:v>
                </c:pt>
                <c:pt idx="10">
                  <c:v>0.54300000000000004</c:v>
                </c:pt>
                <c:pt idx="11">
                  <c:v>0.53449999999999998</c:v>
                </c:pt>
                <c:pt idx="12">
                  <c:v>0.52949999999999997</c:v>
                </c:pt>
                <c:pt idx="13">
                  <c:v>0.53590000000000004</c:v>
                </c:pt>
                <c:pt idx="14">
                  <c:v>0.52239999999999998</c:v>
                </c:pt>
                <c:pt idx="15">
                  <c:v>0.51959999999999995</c:v>
                </c:pt>
                <c:pt idx="16">
                  <c:v>0.52049999999999996</c:v>
                </c:pt>
                <c:pt idx="17">
                  <c:v>0.51439999999999997</c:v>
                </c:pt>
                <c:pt idx="18">
                  <c:v>0.51670000000000005</c:v>
                </c:pt>
                <c:pt idx="19">
                  <c:v>0.50660000000000005</c:v>
                </c:pt>
                <c:pt idx="20">
                  <c:v>0.50660000000000005</c:v>
                </c:pt>
                <c:pt idx="21">
                  <c:v>0.4995</c:v>
                </c:pt>
                <c:pt idx="22">
                  <c:v>0.50139999999999996</c:v>
                </c:pt>
                <c:pt idx="23">
                  <c:v>0.49709999999999999</c:v>
                </c:pt>
                <c:pt idx="24">
                  <c:v>0.4975</c:v>
                </c:pt>
                <c:pt idx="25">
                  <c:v>0.50009999999999999</c:v>
                </c:pt>
                <c:pt idx="26">
                  <c:v>0.48780000000000001</c:v>
                </c:pt>
                <c:pt idx="27">
                  <c:v>0.4929</c:v>
                </c:pt>
                <c:pt idx="28">
                  <c:v>0.48870000000000002</c:v>
                </c:pt>
                <c:pt idx="29">
                  <c:v>0.49049999999999999</c:v>
                </c:pt>
                <c:pt idx="30">
                  <c:v>0.4829</c:v>
                </c:pt>
                <c:pt idx="31">
                  <c:v>0.47820000000000001</c:v>
                </c:pt>
                <c:pt idx="32">
                  <c:v>0.47949999999999998</c:v>
                </c:pt>
                <c:pt idx="33">
                  <c:v>0.48159999999999997</c:v>
                </c:pt>
                <c:pt idx="34">
                  <c:v>0.47770000000000001</c:v>
                </c:pt>
                <c:pt idx="35">
                  <c:v>0.47149999999999997</c:v>
                </c:pt>
                <c:pt idx="36">
                  <c:v>0.47239999999999999</c:v>
                </c:pt>
                <c:pt idx="37">
                  <c:v>0.47239999999999999</c:v>
                </c:pt>
                <c:pt idx="38">
                  <c:v>0.46960000000000002</c:v>
                </c:pt>
                <c:pt idx="39">
                  <c:v>0.46839999999999998</c:v>
                </c:pt>
                <c:pt idx="40">
                  <c:v>0.46920000000000001</c:v>
                </c:pt>
                <c:pt idx="41">
                  <c:v>0.46310000000000001</c:v>
                </c:pt>
                <c:pt idx="42">
                  <c:v>0.4637</c:v>
                </c:pt>
                <c:pt idx="43">
                  <c:v>0.46429999999999999</c:v>
                </c:pt>
                <c:pt idx="44">
                  <c:v>0.46239999999999998</c:v>
                </c:pt>
                <c:pt idx="45">
                  <c:v>0.45860000000000001</c:v>
                </c:pt>
                <c:pt idx="46">
                  <c:v>0.4572</c:v>
                </c:pt>
                <c:pt idx="47">
                  <c:v>0.45579999999999998</c:v>
                </c:pt>
                <c:pt idx="48">
                  <c:v>0.45639999999999997</c:v>
                </c:pt>
                <c:pt idx="49">
                  <c:v>0.4541</c:v>
                </c:pt>
                <c:pt idx="50">
                  <c:v>0.45639999999999997</c:v>
                </c:pt>
                <c:pt idx="51">
                  <c:v>0.45069999999999999</c:v>
                </c:pt>
                <c:pt idx="52">
                  <c:v>0.45390000000000003</c:v>
                </c:pt>
                <c:pt idx="53">
                  <c:v>0.4491</c:v>
                </c:pt>
                <c:pt idx="54">
                  <c:v>0.45</c:v>
                </c:pt>
                <c:pt idx="55">
                  <c:v>0.45029999999999998</c:v>
                </c:pt>
                <c:pt idx="56">
                  <c:v>0.44840000000000002</c:v>
                </c:pt>
                <c:pt idx="57">
                  <c:v>0.44309999999999999</c:v>
                </c:pt>
                <c:pt idx="58">
                  <c:v>0.45119999999999999</c:v>
                </c:pt>
                <c:pt idx="59">
                  <c:v>0.44409999999999999</c:v>
                </c:pt>
                <c:pt idx="60">
                  <c:v>0.44359999999999999</c:v>
                </c:pt>
                <c:pt idx="61">
                  <c:v>0.44350000000000001</c:v>
                </c:pt>
                <c:pt idx="62">
                  <c:v>0.44030000000000002</c:v>
                </c:pt>
                <c:pt idx="63">
                  <c:v>0.443</c:v>
                </c:pt>
                <c:pt idx="64">
                  <c:v>0.43559999999999999</c:v>
                </c:pt>
                <c:pt idx="65">
                  <c:v>0.43980000000000002</c:v>
                </c:pt>
                <c:pt idx="66">
                  <c:v>0.43430000000000002</c:v>
                </c:pt>
                <c:pt idx="67">
                  <c:v>0.44169999999999998</c:v>
                </c:pt>
                <c:pt idx="68">
                  <c:v>0.44190000000000002</c:v>
                </c:pt>
                <c:pt idx="69">
                  <c:v>0.43690000000000001</c:v>
                </c:pt>
                <c:pt idx="70">
                  <c:v>0.43209999999999998</c:v>
                </c:pt>
                <c:pt idx="71">
                  <c:v>0.43090000000000001</c:v>
                </c:pt>
                <c:pt idx="72">
                  <c:v>0.43480000000000002</c:v>
                </c:pt>
                <c:pt idx="73">
                  <c:v>0.43359999999999999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34-491F-BE10-08AB98F7A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</a:t>
            </a:r>
            <a:r>
              <a:rPr lang="ru-RU"/>
              <a:t>7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Graph7_data_8!$C$10:$C$120</c:f>
              <c:numCache>
                <c:formatCode>#,##0</c:formatCode>
                <c:ptCount val="111"/>
                <c:pt idx="0">
                  <c:v>5</c:v>
                </c:pt>
                <c:pt idx="1">
                  <c:v>408</c:v>
                </c:pt>
                <c:pt idx="2">
                  <c:v>814</c:v>
                </c:pt>
                <c:pt idx="3">
                  <c:v>1215</c:v>
                </c:pt>
                <c:pt idx="4">
                  <c:v>1618</c:v>
                </c:pt>
                <c:pt idx="5">
                  <c:v>2033</c:v>
                </c:pt>
                <c:pt idx="6">
                  <c:v>2436</c:v>
                </c:pt>
                <c:pt idx="7">
                  <c:v>2845</c:v>
                </c:pt>
                <c:pt idx="8">
                  <c:v>3261</c:v>
                </c:pt>
                <c:pt idx="9">
                  <c:v>3676</c:v>
                </c:pt>
                <c:pt idx="10">
                  <c:v>4072</c:v>
                </c:pt>
                <c:pt idx="11">
                  <c:v>4483</c:v>
                </c:pt>
                <c:pt idx="12">
                  <c:v>4876</c:v>
                </c:pt>
                <c:pt idx="13">
                  <c:v>5271</c:v>
                </c:pt>
                <c:pt idx="14">
                  <c:v>5663</c:v>
                </c:pt>
                <c:pt idx="15">
                  <c:v>6052</c:v>
                </c:pt>
                <c:pt idx="16">
                  <c:v>6441</c:v>
                </c:pt>
                <c:pt idx="17">
                  <c:v>6830</c:v>
                </c:pt>
                <c:pt idx="18">
                  <c:v>7219</c:v>
                </c:pt>
                <c:pt idx="19">
                  <c:v>7608</c:v>
                </c:pt>
                <c:pt idx="20">
                  <c:v>7997</c:v>
                </c:pt>
                <c:pt idx="21">
                  <c:v>8386</c:v>
                </c:pt>
                <c:pt idx="22">
                  <c:v>8775</c:v>
                </c:pt>
                <c:pt idx="23">
                  <c:v>9164</c:v>
                </c:pt>
                <c:pt idx="24">
                  <c:v>9553</c:v>
                </c:pt>
                <c:pt idx="25">
                  <c:v>9942</c:v>
                </c:pt>
                <c:pt idx="26">
                  <c:v>10331</c:v>
                </c:pt>
                <c:pt idx="27">
                  <c:v>10720</c:v>
                </c:pt>
                <c:pt idx="28">
                  <c:v>11109</c:v>
                </c:pt>
                <c:pt idx="29">
                  <c:v>11498</c:v>
                </c:pt>
                <c:pt idx="30">
                  <c:v>11886</c:v>
                </c:pt>
                <c:pt idx="31">
                  <c:v>12279</c:v>
                </c:pt>
                <c:pt idx="32">
                  <c:v>12669</c:v>
                </c:pt>
                <c:pt idx="33">
                  <c:v>13058</c:v>
                </c:pt>
                <c:pt idx="34">
                  <c:v>13447</c:v>
                </c:pt>
                <c:pt idx="35">
                  <c:v>13836</c:v>
                </c:pt>
                <c:pt idx="36">
                  <c:v>14226</c:v>
                </c:pt>
                <c:pt idx="37">
                  <c:v>14625</c:v>
                </c:pt>
                <c:pt idx="38">
                  <c:v>15034</c:v>
                </c:pt>
                <c:pt idx="39">
                  <c:v>15450</c:v>
                </c:pt>
                <c:pt idx="40">
                  <c:v>15861</c:v>
                </c:pt>
                <c:pt idx="41">
                  <c:v>16265</c:v>
                </c:pt>
                <c:pt idx="42">
                  <c:v>16670</c:v>
                </c:pt>
                <c:pt idx="43">
                  <c:v>17078</c:v>
                </c:pt>
                <c:pt idx="44">
                  <c:v>17484</c:v>
                </c:pt>
                <c:pt idx="45">
                  <c:v>17881</c:v>
                </c:pt>
                <c:pt idx="46">
                  <c:v>18279</c:v>
                </c:pt>
                <c:pt idx="47">
                  <c:v>18692</c:v>
                </c:pt>
                <c:pt idx="48">
                  <c:v>19121</c:v>
                </c:pt>
                <c:pt idx="49">
                  <c:v>19532</c:v>
                </c:pt>
                <c:pt idx="50">
                  <c:v>19924</c:v>
                </c:pt>
                <c:pt idx="51">
                  <c:v>20313</c:v>
                </c:pt>
                <c:pt idx="52">
                  <c:v>20703</c:v>
                </c:pt>
                <c:pt idx="53">
                  <c:v>21092</c:v>
                </c:pt>
                <c:pt idx="54">
                  <c:v>21481</c:v>
                </c:pt>
                <c:pt idx="55">
                  <c:v>21870</c:v>
                </c:pt>
                <c:pt idx="56">
                  <c:v>22260</c:v>
                </c:pt>
                <c:pt idx="57">
                  <c:v>22649</c:v>
                </c:pt>
                <c:pt idx="58">
                  <c:v>23038</c:v>
                </c:pt>
                <c:pt idx="59">
                  <c:v>23427</c:v>
                </c:pt>
                <c:pt idx="60">
                  <c:v>23816</c:v>
                </c:pt>
                <c:pt idx="61">
                  <c:v>24205</c:v>
                </c:pt>
                <c:pt idx="62">
                  <c:v>24632</c:v>
                </c:pt>
                <c:pt idx="63">
                  <c:v>25025</c:v>
                </c:pt>
                <c:pt idx="64">
                  <c:v>25420</c:v>
                </c:pt>
                <c:pt idx="65">
                  <c:v>25825</c:v>
                </c:pt>
                <c:pt idx="66">
                  <c:v>26218</c:v>
                </c:pt>
                <c:pt idx="67">
                  <c:v>26607</c:v>
                </c:pt>
                <c:pt idx="68">
                  <c:v>26996</c:v>
                </c:pt>
                <c:pt idx="69">
                  <c:v>27386</c:v>
                </c:pt>
                <c:pt idx="70">
                  <c:v>27775</c:v>
                </c:pt>
                <c:pt idx="71">
                  <c:v>28164</c:v>
                </c:pt>
                <c:pt idx="72">
                  <c:v>28553</c:v>
                </c:pt>
                <c:pt idx="73">
                  <c:v>28942</c:v>
                </c:pt>
                <c:pt idx="74">
                  <c:v>29350</c:v>
                </c:pt>
                <c:pt idx="75">
                  <c:v>29749</c:v>
                </c:pt>
                <c:pt idx="76">
                  <c:v>30157</c:v>
                </c:pt>
                <c:pt idx="77">
                  <c:v>30595</c:v>
                </c:pt>
                <c:pt idx="78">
                  <c:v>31012</c:v>
                </c:pt>
                <c:pt idx="79">
                  <c:v>31421</c:v>
                </c:pt>
                <c:pt idx="80">
                  <c:v>31822</c:v>
                </c:pt>
                <c:pt idx="81">
                  <c:v>32222</c:v>
                </c:pt>
                <c:pt idx="82">
                  <c:v>32635</c:v>
                </c:pt>
                <c:pt idx="83">
                  <c:v>33049</c:v>
                </c:pt>
                <c:pt idx="84">
                  <c:v>33457</c:v>
                </c:pt>
                <c:pt idx="85">
                  <c:v>33861</c:v>
                </c:pt>
                <c:pt idx="86">
                  <c:v>34263</c:v>
                </c:pt>
                <c:pt idx="87">
                  <c:v>34690</c:v>
                </c:pt>
                <c:pt idx="88">
                  <c:v>35094</c:v>
                </c:pt>
                <c:pt idx="89">
                  <c:v>35488</c:v>
                </c:pt>
                <c:pt idx="90">
                  <c:v>35936</c:v>
                </c:pt>
                <c:pt idx="91">
                  <c:v>36364</c:v>
                </c:pt>
                <c:pt idx="92">
                  <c:v>36774</c:v>
                </c:pt>
                <c:pt idx="93">
                  <c:v>37177</c:v>
                </c:pt>
                <c:pt idx="94">
                  <c:v>37604</c:v>
                </c:pt>
                <c:pt idx="95">
                  <c:v>38010</c:v>
                </c:pt>
                <c:pt idx="96">
                  <c:v>38403</c:v>
                </c:pt>
                <c:pt idx="97">
                  <c:v>38793</c:v>
                </c:pt>
                <c:pt idx="98">
                  <c:v>39193</c:v>
                </c:pt>
                <c:pt idx="99">
                  <c:v>39598</c:v>
                </c:pt>
                <c:pt idx="100">
                  <c:v>40003</c:v>
                </c:pt>
                <c:pt idx="101">
                  <c:v>40405</c:v>
                </c:pt>
                <c:pt idx="102">
                  <c:v>40809</c:v>
                </c:pt>
                <c:pt idx="103">
                  <c:v>41216</c:v>
                </c:pt>
                <c:pt idx="104">
                  <c:v>41621</c:v>
                </c:pt>
                <c:pt idx="105">
                  <c:v>42027</c:v>
                </c:pt>
                <c:pt idx="106">
                  <c:v>42432</c:v>
                </c:pt>
                <c:pt idx="107">
                  <c:v>42838</c:v>
                </c:pt>
                <c:pt idx="108">
                  <c:v>43246</c:v>
                </c:pt>
                <c:pt idx="109">
                  <c:v>43653</c:v>
                </c:pt>
                <c:pt idx="110">
                  <c:v>44059</c:v>
                </c:pt>
              </c:numCache>
            </c:numRef>
          </c:xVal>
          <c:yVal>
            <c:numRef>
              <c:f>Graph7_data_8!$D$10:$D$120</c:f>
              <c:numCache>
                <c:formatCode>#\,##0.0000</c:formatCode>
                <c:ptCount val="111"/>
                <c:pt idx="0">
                  <c:v>4.5445000000000002</c:v>
                </c:pt>
                <c:pt idx="1">
                  <c:v>2.3913000000000002</c:v>
                </c:pt>
                <c:pt idx="2">
                  <c:v>1.3686</c:v>
                </c:pt>
                <c:pt idx="3">
                  <c:v>1.0369999999999999</c:v>
                </c:pt>
                <c:pt idx="4">
                  <c:v>0.9385</c:v>
                </c:pt>
                <c:pt idx="5">
                  <c:v>0.87849999999999995</c:v>
                </c:pt>
                <c:pt idx="6">
                  <c:v>0.83979999999999999</c:v>
                </c:pt>
                <c:pt idx="7">
                  <c:v>0.80979999999999996</c:v>
                </c:pt>
                <c:pt idx="8">
                  <c:v>0.79200000000000004</c:v>
                </c:pt>
                <c:pt idx="9">
                  <c:v>0.76849999999999996</c:v>
                </c:pt>
                <c:pt idx="10">
                  <c:v>0.75700000000000001</c:v>
                </c:pt>
                <c:pt idx="11">
                  <c:v>0.74129999999999996</c:v>
                </c:pt>
                <c:pt idx="12">
                  <c:v>0.72150000000000003</c:v>
                </c:pt>
                <c:pt idx="13">
                  <c:v>0.72499999999999998</c:v>
                </c:pt>
                <c:pt idx="14">
                  <c:v>0.7137</c:v>
                </c:pt>
                <c:pt idx="15">
                  <c:v>0.69569999999999999</c:v>
                </c:pt>
                <c:pt idx="16">
                  <c:v>0.69140000000000001</c:v>
                </c:pt>
                <c:pt idx="17">
                  <c:v>0.68410000000000004</c:v>
                </c:pt>
                <c:pt idx="18">
                  <c:v>0.66720000000000002</c:v>
                </c:pt>
                <c:pt idx="19">
                  <c:v>0.67020000000000002</c:v>
                </c:pt>
                <c:pt idx="20">
                  <c:v>0.66039999999999999</c:v>
                </c:pt>
                <c:pt idx="21">
                  <c:v>0.65869999999999995</c:v>
                </c:pt>
                <c:pt idx="22">
                  <c:v>0.64890000000000003</c:v>
                </c:pt>
                <c:pt idx="23">
                  <c:v>0.64749999999999996</c:v>
                </c:pt>
                <c:pt idx="24">
                  <c:v>0.64149999999999996</c:v>
                </c:pt>
                <c:pt idx="25">
                  <c:v>0.63570000000000004</c:v>
                </c:pt>
                <c:pt idx="26">
                  <c:v>0.63219999999999998</c:v>
                </c:pt>
                <c:pt idx="27">
                  <c:v>0.62070000000000003</c:v>
                </c:pt>
                <c:pt idx="28">
                  <c:v>0.61950000000000005</c:v>
                </c:pt>
                <c:pt idx="29">
                  <c:v>0.61739999999999995</c:v>
                </c:pt>
                <c:pt idx="30">
                  <c:v>0.61419999999999997</c:v>
                </c:pt>
                <c:pt idx="31">
                  <c:v>0.6179</c:v>
                </c:pt>
                <c:pt idx="32">
                  <c:v>0.60429999999999995</c:v>
                </c:pt>
                <c:pt idx="33">
                  <c:v>0.60599999999999998</c:v>
                </c:pt>
                <c:pt idx="34">
                  <c:v>0.60370000000000001</c:v>
                </c:pt>
                <c:pt idx="35">
                  <c:v>0.60460000000000003</c:v>
                </c:pt>
                <c:pt idx="36">
                  <c:v>0.59709999999999996</c:v>
                </c:pt>
                <c:pt idx="37">
                  <c:v>0.59499999999999997</c:v>
                </c:pt>
                <c:pt idx="38">
                  <c:v>0.59379999999999999</c:v>
                </c:pt>
                <c:pt idx="39">
                  <c:v>0.58730000000000004</c:v>
                </c:pt>
                <c:pt idx="40">
                  <c:v>0.58220000000000005</c:v>
                </c:pt>
                <c:pt idx="41">
                  <c:v>0.58640000000000003</c:v>
                </c:pt>
                <c:pt idx="42">
                  <c:v>0.5766</c:v>
                </c:pt>
                <c:pt idx="43">
                  <c:v>0.57920000000000005</c:v>
                </c:pt>
                <c:pt idx="44">
                  <c:v>0.57920000000000005</c:v>
                </c:pt>
                <c:pt idx="45">
                  <c:v>0.57210000000000005</c:v>
                </c:pt>
                <c:pt idx="46">
                  <c:v>0.57230000000000003</c:v>
                </c:pt>
                <c:pt idx="47">
                  <c:v>0.57489999999999997</c:v>
                </c:pt>
                <c:pt idx="48">
                  <c:v>0.56920000000000004</c:v>
                </c:pt>
                <c:pt idx="49">
                  <c:v>0.56659999999999999</c:v>
                </c:pt>
                <c:pt idx="50">
                  <c:v>0.56620000000000004</c:v>
                </c:pt>
                <c:pt idx="51">
                  <c:v>0.55920000000000003</c:v>
                </c:pt>
                <c:pt idx="52">
                  <c:v>0.56259999999999999</c:v>
                </c:pt>
                <c:pt idx="53">
                  <c:v>0.56210000000000004</c:v>
                </c:pt>
                <c:pt idx="54">
                  <c:v>0.55759999999999998</c:v>
                </c:pt>
                <c:pt idx="55">
                  <c:v>0.55520000000000003</c:v>
                </c:pt>
                <c:pt idx="56">
                  <c:v>0.55449999999999999</c:v>
                </c:pt>
                <c:pt idx="57">
                  <c:v>0.55189999999999995</c:v>
                </c:pt>
                <c:pt idx="58">
                  <c:v>0.54759999999999998</c:v>
                </c:pt>
                <c:pt idx="59">
                  <c:v>0.54769999999999996</c:v>
                </c:pt>
                <c:pt idx="60">
                  <c:v>0.55079999999999996</c:v>
                </c:pt>
                <c:pt idx="61">
                  <c:v>0.54720000000000002</c:v>
                </c:pt>
                <c:pt idx="62">
                  <c:v>0.54700000000000004</c:v>
                </c:pt>
                <c:pt idx="63">
                  <c:v>0.54590000000000005</c:v>
                </c:pt>
                <c:pt idx="64">
                  <c:v>0.54469999999999996</c:v>
                </c:pt>
                <c:pt idx="65">
                  <c:v>0.54179999999999995</c:v>
                </c:pt>
                <c:pt idx="66">
                  <c:v>0.53590000000000004</c:v>
                </c:pt>
                <c:pt idx="67">
                  <c:v>0.5353</c:v>
                </c:pt>
                <c:pt idx="68">
                  <c:v>0.53869999999999996</c:v>
                </c:pt>
                <c:pt idx="69">
                  <c:v>0.53779999999999994</c:v>
                </c:pt>
                <c:pt idx="70">
                  <c:v>0.53520000000000001</c:v>
                </c:pt>
                <c:pt idx="71">
                  <c:v>0.53049999999999997</c:v>
                </c:pt>
                <c:pt idx="72">
                  <c:v>0.53149999999999997</c:v>
                </c:pt>
                <c:pt idx="73">
                  <c:v>0.53049999999999997</c:v>
                </c:pt>
                <c:pt idx="74">
                  <c:v>0.52680000000000005</c:v>
                </c:pt>
                <c:pt idx="75">
                  <c:v>0.53190000000000004</c:v>
                </c:pt>
                <c:pt idx="76">
                  <c:v>0.52349999999999997</c:v>
                </c:pt>
                <c:pt idx="77">
                  <c:v>0.52729999999999999</c:v>
                </c:pt>
                <c:pt idx="78">
                  <c:v>0.53159999999999996</c:v>
                </c:pt>
                <c:pt idx="79">
                  <c:v>0.5252</c:v>
                </c:pt>
                <c:pt idx="80">
                  <c:v>0.52390000000000003</c:v>
                </c:pt>
                <c:pt idx="81">
                  <c:v>0.52410000000000001</c:v>
                </c:pt>
                <c:pt idx="82">
                  <c:v>0.52059999999999995</c:v>
                </c:pt>
                <c:pt idx="83">
                  <c:v>0.52229999999999999</c:v>
                </c:pt>
                <c:pt idx="84">
                  <c:v>0.51719999999999999</c:v>
                </c:pt>
                <c:pt idx="85">
                  <c:v>0.52010000000000001</c:v>
                </c:pt>
                <c:pt idx="86">
                  <c:v>0.51449999999999996</c:v>
                </c:pt>
                <c:pt idx="87">
                  <c:v>0.5141</c:v>
                </c:pt>
                <c:pt idx="88">
                  <c:v>0.51739999999999997</c:v>
                </c:pt>
                <c:pt idx="89">
                  <c:v>0.5161</c:v>
                </c:pt>
                <c:pt idx="90">
                  <c:v>0.51270000000000004</c:v>
                </c:pt>
                <c:pt idx="91">
                  <c:v>0.51100000000000001</c:v>
                </c:pt>
                <c:pt idx="92">
                  <c:v>0.51570000000000005</c:v>
                </c:pt>
                <c:pt idx="93">
                  <c:v>0.50890000000000002</c:v>
                </c:pt>
                <c:pt idx="94">
                  <c:v>0.51759999999999995</c:v>
                </c:pt>
                <c:pt idx="95">
                  <c:v>0.51100000000000001</c:v>
                </c:pt>
                <c:pt idx="96">
                  <c:v>0.50690000000000002</c:v>
                </c:pt>
                <c:pt idx="97">
                  <c:v>0.50990000000000002</c:v>
                </c:pt>
                <c:pt idx="98">
                  <c:v>0.50349999999999995</c:v>
                </c:pt>
                <c:pt idx="99">
                  <c:v>0.50719999999999998</c:v>
                </c:pt>
                <c:pt idx="100">
                  <c:v>0.50680000000000003</c:v>
                </c:pt>
                <c:pt idx="101">
                  <c:v>0.50619999999999998</c:v>
                </c:pt>
                <c:pt idx="102">
                  <c:v>0.50229999999999997</c:v>
                </c:pt>
                <c:pt idx="103">
                  <c:v>0.50339999999999996</c:v>
                </c:pt>
                <c:pt idx="104">
                  <c:v>0.50280000000000002</c:v>
                </c:pt>
                <c:pt idx="105">
                  <c:v>0.49990000000000001</c:v>
                </c:pt>
                <c:pt idx="106">
                  <c:v>0.50439999999999996</c:v>
                </c:pt>
                <c:pt idx="107">
                  <c:v>0.50180000000000002</c:v>
                </c:pt>
                <c:pt idx="108">
                  <c:v>0.49940000000000001</c:v>
                </c:pt>
                <c:pt idx="109">
                  <c:v>0.50490000000000002</c:v>
                </c:pt>
                <c:pt idx="110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9B-427F-80CF-5878D29997CA}"/>
            </c:ext>
          </c:extLst>
        </c:ser>
        <c:ser>
          <c:idx val="1"/>
          <c:order val="1"/>
          <c:tx>
            <c:v>Step2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Graph7_data_8!$F$10:$F$54</c:f>
              <c:numCache>
                <c:formatCode>#,##0</c:formatCode>
                <c:ptCount val="45"/>
                <c:pt idx="0">
                  <c:v>10484</c:v>
                </c:pt>
                <c:pt idx="1">
                  <c:v>10874</c:v>
                </c:pt>
                <c:pt idx="2">
                  <c:v>11263</c:v>
                </c:pt>
                <c:pt idx="3">
                  <c:v>11652</c:v>
                </c:pt>
                <c:pt idx="4">
                  <c:v>12057</c:v>
                </c:pt>
                <c:pt idx="5">
                  <c:v>12462</c:v>
                </c:pt>
                <c:pt idx="6">
                  <c:v>12862</c:v>
                </c:pt>
                <c:pt idx="7">
                  <c:v>13271</c:v>
                </c:pt>
                <c:pt idx="8">
                  <c:v>13681</c:v>
                </c:pt>
                <c:pt idx="9">
                  <c:v>14091</c:v>
                </c:pt>
                <c:pt idx="10">
                  <c:v>14496</c:v>
                </c:pt>
                <c:pt idx="11">
                  <c:v>14900</c:v>
                </c:pt>
                <c:pt idx="12">
                  <c:v>15302</c:v>
                </c:pt>
                <c:pt idx="13">
                  <c:v>15705</c:v>
                </c:pt>
                <c:pt idx="14">
                  <c:v>16113</c:v>
                </c:pt>
                <c:pt idx="15">
                  <c:v>16518</c:v>
                </c:pt>
                <c:pt idx="16">
                  <c:v>16916</c:v>
                </c:pt>
                <c:pt idx="17">
                  <c:v>17316</c:v>
                </c:pt>
                <c:pt idx="18">
                  <c:v>17737</c:v>
                </c:pt>
                <c:pt idx="19">
                  <c:v>18161</c:v>
                </c:pt>
                <c:pt idx="20">
                  <c:v>18572</c:v>
                </c:pt>
                <c:pt idx="21">
                  <c:v>18981</c:v>
                </c:pt>
                <c:pt idx="22">
                  <c:v>19402</c:v>
                </c:pt>
                <c:pt idx="23">
                  <c:v>19809</c:v>
                </c:pt>
                <c:pt idx="24">
                  <c:v>20205</c:v>
                </c:pt>
                <c:pt idx="25">
                  <c:v>20596</c:v>
                </c:pt>
                <c:pt idx="26">
                  <c:v>20985</c:v>
                </c:pt>
                <c:pt idx="27">
                  <c:v>21375</c:v>
                </c:pt>
                <c:pt idx="28">
                  <c:v>21765</c:v>
                </c:pt>
                <c:pt idx="29">
                  <c:v>22174</c:v>
                </c:pt>
                <c:pt idx="30">
                  <c:v>22577</c:v>
                </c:pt>
                <c:pt idx="31">
                  <c:v>22981</c:v>
                </c:pt>
                <c:pt idx="32">
                  <c:v>23383</c:v>
                </c:pt>
                <c:pt idx="33">
                  <c:v>23786</c:v>
                </c:pt>
                <c:pt idx="34">
                  <c:v>24189</c:v>
                </c:pt>
                <c:pt idx="35">
                  <c:v>24590</c:v>
                </c:pt>
                <c:pt idx="36">
                  <c:v>24993</c:v>
                </c:pt>
                <c:pt idx="37">
                  <c:v>25396</c:v>
                </c:pt>
                <c:pt idx="38">
                  <c:v>25798</c:v>
                </c:pt>
                <c:pt idx="39">
                  <c:v>26191</c:v>
                </c:pt>
                <c:pt idx="40">
                  <c:v>26583</c:v>
                </c:pt>
                <c:pt idx="41">
                  <c:v>26977</c:v>
                </c:pt>
                <c:pt idx="42">
                  <c:v>27371</c:v>
                </c:pt>
                <c:pt idx="43">
                  <c:v>27772</c:v>
                </c:pt>
                <c:pt idx="44">
                  <c:v>28170</c:v>
                </c:pt>
              </c:numCache>
            </c:numRef>
          </c:xVal>
          <c:yVal>
            <c:numRef>
              <c:f>Graph7_data_8!$G$10:$G$54</c:f>
              <c:numCache>
                <c:formatCode>#\,##0.0000</c:formatCode>
                <c:ptCount val="45"/>
                <c:pt idx="0">
                  <c:v>3.1878000000000002</c:v>
                </c:pt>
                <c:pt idx="1">
                  <c:v>0.81069999999999998</c:v>
                </c:pt>
                <c:pt idx="2">
                  <c:v>0.74150000000000005</c:v>
                </c:pt>
                <c:pt idx="3">
                  <c:v>0.72199999999999998</c:v>
                </c:pt>
                <c:pt idx="4">
                  <c:v>0.70179999999999998</c:v>
                </c:pt>
                <c:pt idx="5">
                  <c:v>0.69289999999999996</c:v>
                </c:pt>
                <c:pt idx="6">
                  <c:v>0.68600000000000005</c:v>
                </c:pt>
                <c:pt idx="7">
                  <c:v>0.66600000000000004</c:v>
                </c:pt>
                <c:pt idx="8">
                  <c:v>0.65510000000000002</c:v>
                </c:pt>
                <c:pt idx="9">
                  <c:v>0.63970000000000005</c:v>
                </c:pt>
                <c:pt idx="10">
                  <c:v>0.62819999999999998</c:v>
                </c:pt>
                <c:pt idx="11">
                  <c:v>0.61880000000000002</c:v>
                </c:pt>
                <c:pt idx="12">
                  <c:v>0.61729999999999996</c:v>
                </c:pt>
                <c:pt idx="13">
                  <c:v>0.60119999999999996</c:v>
                </c:pt>
                <c:pt idx="14">
                  <c:v>0.59030000000000005</c:v>
                </c:pt>
                <c:pt idx="15">
                  <c:v>0.58699999999999997</c:v>
                </c:pt>
                <c:pt idx="16">
                  <c:v>0.57840000000000003</c:v>
                </c:pt>
                <c:pt idx="17">
                  <c:v>0.5726</c:v>
                </c:pt>
                <c:pt idx="18">
                  <c:v>0.56789999999999996</c:v>
                </c:pt>
                <c:pt idx="19">
                  <c:v>0.56499999999999995</c:v>
                </c:pt>
                <c:pt idx="20">
                  <c:v>0.5575</c:v>
                </c:pt>
                <c:pt idx="21">
                  <c:v>0.55410000000000004</c:v>
                </c:pt>
                <c:pt idx="22">
                  <c:v>0.55359999999999998</c:v>
                </c:pt>
                <c:pt idx="23">
                  <c:v>0.54610000000000003</c:v>
                </c:pt>
                <c:pt idx="24">
                  <c:v>0.54249999999999998</c:v>
                </c:pt>
                <c:pt idx="25">
                  <c:v>0.54010000000000002</c:v>
                </c:pt>
                <c:pt idx="26">
                  <c:v>0.53200000000000003</c:v>
                </c:pt>
                <c:pt idx="27">
                  <c:v>0.52729999999999999</c:v>
                </c:pt>
                <c:pt idx="28">
                  <c:v>0.5252</c:v>
                </c:pt>
                <c:pt idx="29">
                  <c:v>0.52159999999999995</c:v>
                </c:pt>
                <c:pt idx="30">
                  <c:v>0.51270000000000004</c:v>
                </c:pt>
                <c:pt idx="31">
                  <c:v>0.51349999999999996</c:v>
                </c:pt>
                <c:pt idx="32">
                  <c:v>0.51339999999999997</c:v>
                </c:pt>
                <c:pt idx="33">
                  <c:v>0.50700000000000001</c:v>
                </c:pt>
                <c:pt idx="34">
                  <c:v>0.50770000000000004</c:v>
                </c:pt>
                <c:pt idx="35">
                  <c:v>0.50060000000000004</c:v>
                </c:pt>
                <c:pt idx="36">
                  <c:v>0.50109999999999999</c:v>
                </c:pt>
                <c:pt idx="37">
                  <c:v>0.49440000000000001</c:v>
                </c:pt>
                <c:pt idx="38">
                  <c:v>0.49020000000000002</c:v>
                </c:pt>
                <c:pt idx="39">
                  <c:v>0.49070000000000003</c:v>
                </c:pt>
                <c:pt idx="40">
                  <c:v>0.4899</c:v>
                </c:pt>
                <c:pt idx="41">
                  <c:v>0.48709999999999998</c:v>
                </c:pt>
                <c:pt idx="42">
                  <c:v>0.48580000000000001</c:v>
                </c:pt>
                <c:pt idx="43">
                  <c:v>0.48420000000000002</c:v>
                </c:pt>
                <c:pt idx="44">
                  <c:v>0.47860000000000003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9B-427F-80CF-5878D29997CA}"/>
            </c:ext>
          </c:extLst>
        </c:ser>
        <c:ser>
          <c:idx val="2"/>
          <c:order val="2"/>
          <c:tx>
            <c:v>Step5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Graph7_data_8!$I$10:$I$63</c:f>
              <c:numCache>
                <c:formatCode>#,##0</c:formatCode>
                <c:ptCount val="54"/>
                <c:pt idx="0">
                  <c:v>11589</c:v>
                </c:pt>
                <c:pt idx="1">
                  <c:v>11993</c:v>
                </c:pt>
                <c:pt idx="2">
                  <c:v>12409</c:v>
                </c:pt>
                <c:pt idx="3">
                  <c:v>12830</c:v>
                </c:pt>
                <c:pt idx="4">
                  <c:v>13243</c:v>
                </c:pt>
                <c:pt idx="5">
                  <c:v>13652</c:v>
                </c:pt>
                <c:pt idx="6">
                  <c:v>14060</c:v>
                </c:pt>
                <c:pt idx="7">
                  <c:v>14464</c:v>
                </c:pt>
                <c:pt idx="8">
                  <c:v>14857</c:v>
                </c:pt>
                <c:pt idx="9">
                  <c:v>15247</c:v>
                </c:pt>
                <c:pt idx="10">
                  <c:v>15637</c:v>
                </c:pt>
                <c:pt idx="11">
                  <c:v>16026</c:v>
                </c:pt>
                <c:pt idx="12">
                  <c:v>16416</c:v>
                </c:pt>
                <c:pt idx="13">
                  <c:v>16805</c:v>
                </c:pt>
                <c:pt idx="14">
                  <c:v>17195</c:v>
                </c:pt>
                <c:pt idx="15">
                  <c:v>17586</c:v>
                </c:pt>
                <c:pt idx="16">
                  <c:v>17987</c:v>
                </c:pt>
                <c:pt idx="17">
                  <c:v>18392</c:v>
                </c:pt>
                <c:pt idx="18">
                  <c:v>18799</c:v>
                </c:pt>
                <c:pt idx="19">
                  <c:v>19197</c:v>
                </c:pt>
                <c:pt idx="20">
                  <c:v>19595</c:v>
                </c:pt>
                <c:pt idx="21">
                  <c:v>19993</c:v>
                </c:pt>
                <c:pt idx="22">
                  <c:v>20386</c:v>
                </c:pt>
                <c:pt idx="23">
                  <c:v>20776</c:v>
                </c:pt>
                <c:pt idx="24">
                  <c:v>21165</c:v>
                </c:pt>
                <c:pt idx="25">
                  <c:v>21561</c:v>
                </c:pt>
                <c:pt idx="26">
                  <c:v>21960</c:v>
                </c:pt>
                <c:pt idx="27">
                  <c:v>22361</c:v>
                </c:pt>
                <c:pt idx="28">
                  <c:v>22764</c:v>
                </c:pt>
                <c:pt idx="29">
                  <c:v>23157</c:v>
                </c:pt>
                <c:pt idx="30">
                  <c:v>23546</c:v>
                </c:pt>
                <c:pt idx="31">
                  <c:v>23935</c:v>
                </c:pt>
                <c:pt idx="32">
                  <c:v>24325</c:v>
                </c:pt>
                <c:pt idx="33">
                  <c:v>24714</c:v>
                </c:pt>
                <c:pt idx="34">
                  <c:v>25107</c:v>
                </c:pt>
                <c:pt idx="35">
                  <c:v>25498</c:v>
                </c:pt>
                <c:pt idx="36">
                  <c:v>25888</c:v>
                </c:pt>
                <c:pt idx="37">
                  <c:v>26277</c:v>
                </c:pt>
                <c:pt idx="38">
                  <c:v>26672</c:v>
                </c:pt>
                <c:pt idx="39">
                  <c:v>27079</c:v>
                </c:pt>
                <c:pt idx="40">
                  <c:v>27483</c:v>
                </c:pt>
                <c:pt idx="41">
                  <c:v>27902</c:v>
                </c:pt>
                <c:pt idx="42">
                  <c:v>28295</c:v>
                </c:pt>
                <c:pt idx="43">
                  <c:v>28686</c:v>
                </c:pt>
                <c:pt idx="44">
                  <c:v>29091</c:v>
                </c:pt>
                <c:pt idx="45">
                  <c:v>29484</c:v>
                </c:pt>
                <c:pt idx="46">
                  <c:v>29874</c:v>
                </c:pt>
                <c:pt idx="47">
                  <c:v>30264</c:v>
                </c:pt>
                <c:pt idx="48">
                  <c:v>30653</c:v>
                </c:pt>
                <c:pt idx="49">
                  <c:v>31042</c:v>
                </c:pt>
                <c:pt idx="50">
                  <c:v>31432</c:v>
                </c:pt>
                <c:pt idx="51">
                  <c:v>31829</c:v>
                </c:pt>
                <c:pt idx="52">
                  <c:v>32239</c:v>
                </c:pt>
                <c:pt idx="53">
                  <c:v>32651</c:v>
                </c:pt>
              </c:numCache>
            </c:numRef>
          </c:xVal>
          <c:yVal>
            <c:numRef>
              <c:f>Graph7_data_8!$J$10:$J$63</c:f>
              <c:numCache>
                <c:formatCode>#\,##0.0000</c:formatCode>
                <c:ptCount val="54"/>
                <c:pt idx="0">
                  <c:v>3.2241</c:v>
                </c:pt>
                <c:pt idx="1">
                  <c:v>0.79120000000000001</c:v>
                </c:pt>
                <c:pt idx="2">
                  <c:v>0.72089999999999999</c:v>
                </c:pt>
                <c:pt idx="3">
                  <c:v>0.69899999999999995</c:v>
                </c:pt>
                <c:pt idx="4">
                  <c:v>0.68189999999999995</c:v>
                </c:pt>
                <c:pt idx="5">
                  <c:v>0.67259999999999998</c:v>
                </c:pt>
                <c:pt idx="6">
                  <c:v>0.66590000000000005</c:v>
                </c:pt>
                <c:pt idx="7">
                  <c:v>0.65029999999999999</c:v>
                </c:pt>
                <c:pt idx="8">
                  <c:v>0.64500000000000002</c:v>
                </c:pt>
                <c:pt idx="9">
                  <c:v>0.63090000000000002</c:v>
                </c:pt>
                <c:pt idx="10">
                  <c:v>0.62250000000000005</c:v>
                </c:pt>
                <c:pt idx="11">
                  <c:v>0.61170000000000002</c:v>
                </c:pt>
                <c:pt idx="12">
                  <c:v>0.60729999999999995</c:v>
                </c:pt>
                <c:pt idx="13">
                  <c:v>0.59260000000000002</c:v>
                </c:pt>
                <c:pt idx="14">
                  <c:v>0.58299999999999996</c:v>
                </c:pt>
                <c:pt idx="15">
                  <c:v>0.57809999999999995</c:v>
                </c:pt>
                <c:pt idx="16">
                  <c:v>0.57030000000000003</c:v>
                </c:pt>
                <c:pt idx="17">
                  <c:v>0.56469999999999998</c:v>
                </c:pt>
                <c:pt idx="18">
                  <c:v>0.56079999999999997</c:v>
                </c:pt>
                <c:pt idx="19">
                  <c:v>0.55730000000000002</c:v>
                </c:pt>
                <c:pt idx="20">
                  <c:v>0.54890000000000005</c:v>
                </c:pt>
                <c:pt idx="21">
                  <c:v>0.54820000000000002</c:v>
                </c:pt>
                <c:pt idx="22">
                  <c:v>0.54759999999999998</c:v>
                </c:pt>
                <c:pt idx="23">
                  <c:v>0.54120000000000001</c:v>
                </c:pt>
                <c:pt idx="24">
                  <c:v>0.53710000000000002</c:v>
                </c:pt>
                <c:pt idx="25">
                  <c:v>0.53400000000000003</c:v>
                </c:pt>
                <c:pt idx="26">
                  <c:v>0.52639999999999998</c:v>
                </c:pt>
                <c:pt idx="27">
                  <c:v>0.52159999999999995</c:v>
                </c:pt>
                <c:pt idx="28">
                  <c:v>0.52029999999999998</c:v>
                </c:pt>
                <c:pt idx="29">
                  <c:v>0.51690000000000003</c:v>
                </c:pt>
                <c:pt idx="30">
                  <c:v>0.50870000000000004</c:v>
                </c:pt>
                <c:pt idx="31">
                  <c:v>0.50829999999999997</c:v>
                </c:pt>
                <c:pt idx="32">
                  <c:v>0.50939999999999996</c:v>
                </c:pt>
                <c:pt idx="33">
                  <c:v>0.50439999999999996</c:v>
                </c:pt>
                <c:pt idx="34">
                  <c:v>0.50229999999999997</c:v>
                </c:pt>
                <c:pt idx="35">
                  <c:v>0.49709999999999999</c:v>
                </c:pt>
                <c:pt idx="36">
                  <c:v>0.49480000000000002</c:v>
                </c:pt>
                <c:pt idx="37">
                  <c:v>0.48980000000000001</c:v>
                </c:pt>
                <c:pt idx="38">
                  <c:v>0.48570000000000002</c:v>
                </c:pt>
                <c:pt idx="39">
                  <c:v>0.4859</c:v>
                </c:pt>
                <c:pt idx="40">
                  <c:v>0.48620000000000002</c:v>
                </c:pt>
                <c:pt idx="41">
                  <c:v>0.48249999999999998</c:v>
                </c:pt>
                <c:pt idx="42">
                  <c:v>0.48060000000000003</c:v>
                </c:pt>
                <c:pt idx="43">
                  <c:v>0.48020000000000002</c:v>
                </c:pt>
                <c:pt idx="44">
                  <c:v>0.47520000000000001</c:v>
                </c:pt>
                <c:pt idx="45">
                  <c:v>0.47289999999999999</c:v>
                </c:pt>
                <c:pt idx="46">
                  <c:v>0.4667</c:v>
                </c:pt>
                <c:pt idx="47">
                  <c:v>0.47199999999999998</c:v>
                </c:pt>
                <c:pt idx="48">
                  <c:v>0.46889999999999998</c:v>
                </c:pt>
                <c:pt idx="49">
                  <c:v>0.46260000000000001</c:v>
                </c:pt>
                <c:pt idx="50">
                  <c:v>0.46710000000000002</c:v>
                </c:pt>
                <c:pt idx="51">
                  <c:v>0.45960000000000001</c:v>
                </c:pt>
                <c:pt idx="52">
                  <c:v>0.46239999999999998</c:v>
                </c:pt>
                <c:pt idx="53">
                  <c:v>0.4541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9B-427F-80CF-5878D29997CA}"/>
            </c:ext>
          </c:extLst>
        </c:ser>
        <c:ser>
          <c:idx val="3"/>
          <c:order val="3"/>
          <c:tx>
            <c:v>Step6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Graph7_data_8!$L$10:$L$74</c:f>
              <c:numCache>
                <c:formatCode>#,##0</c:formatCode>
                <c:ptCount val="65"/>
                <c:pt idx="0">
                  <c:v>12995</c:v>
                </c:pt>
                <c:pt idx="1">
                  <c:v>13395</c:v>
                </c:pt>
                <c:pt idx="2">
                  <c:v>13798</c:v>
                </c:pt>
                <c:pt idx="3">
                  <c:v>14200</c:v>
                </c:pt>
                <c:pt idx="4">
                  <c:v>14595</c:v>
                </c:pt>
                <c:pt idx="5">
                  <c:v>15004</c:v>
                </c:pt>
                <c:pt idx="6">
                  <c:v>15408</c:v>
                </c:pt>
                <c:pt idx="7">
                  <c:v>15804</c:v>
                </c:pt>
                <c:pt idx="8">
                  <c:v>16199</c:v>
                </c:pt>
                <c:pt idx="9">
                  <c:v>16604</c:v>
                </c:pt>
                <c:pt idx="10">
                  <c:v>17006</c:v>
                </c:pt>
                <c:pt idx="11">
                  <c:v>17402</c:v>
                </c:pt>
                <c:pt idx="12">
                  <c:v>17796</c:v>
                </c:pt>
                <c:pt idx="13">
                  <c:v>18199</c:v>
                </c:pt>
                <c:pt idx="14">
                  <c:v>18600</c:v>
                </c:pt>
                <c:pt idx="15">
                  <c:v>19001</c:v>
                </c:pt>
                <c:pt idx="16">
                  <c:v>19398</c:v>
                </c:pt>
                <c:pt idx="17">
                  <c:v>19791</c:v>
                </c:pt>
                <c:pt idx="18">
                  <c:v>20181</c:v>
                </c:pt>
                <c:pt idx="19">
                  <c:v>20571</c:v>
                </c:pt>
                <c:pt idx="20">
                  <c:v>20973</c:v>
                </c:pt>
                <c:pt idx="21">
                  <c:v>21370</c:v>
                </c:pt>
                <c:pt idx="22">
                  <c:v>21769</c:v>
                </c:pt>
                <c:pt idx="23">
                  <c:v>22171</c:v>
                </c:pt>
                <c:pt idx="24">
                  <c:v>22578</c:v>
                </c:pt>
                <c:pt idx="25">
                  <c:v>22980</c:v>
                </c:pt>
                <c:pt idx="26">
                  <c:v>23382</c:v>
                </c:pt>
                <c:pt idx="27">
                  <c:v>23784</c:v>
                </c:pt>
                <c:pt idx="28">
                  <c:v>24190</c:v>
                </c:pt>
                <c:pt idx="29">
                  <c:v>24602</c:v>
                </c:pt>
                <c:pt idx="30">
                  <c:v>25005</c:v>
                </c:pt>
                <c:pt idx="31">
                  <c:v>25408</c:v>
                </c:pt>
                <c:pt idx="32">
                  <c:v>25802</c:v>
                </c:pt>
                <c:pt idx="33">
                  <c:v>26191</c:v>
                </c:pt>
                <c:pt idx="34">
                  <c:v>26581</c:v>
                </c:pt>
                <c:pt idx="35">
                  <c:v>26970</c:v>
                </c:pt>
                <c:pt idx="36">
                  <c:v>27360</c:v>
                </c:pt>
                <c:pt idx="37">
                  <c:v>27749</c:v>
                </c:pt>
                <c:pt idx="38">
                  <c:v>28139</c:v>
                </c:pt>
                <c:pt idx="39">
                  <c:v>28529</c:v>
                </c:pt>
                <c:pt idx="40">
                  <c:v>28918</c:v>
                </c:pt>
                <c:pt idx="41">
                  <c:v>29308</c:v>
                </c:pt>
                <c:pt idx="42">
                  <c:v>29697</c:v>
                </c:pt>
                <c:pt idx="43">
                  <c:v>30087</c:v>
                </c:pt>
                <c:pt idx="44">
                  <c:v>30477</c:v>
                </c:pt>
                <c:pt idx="45">
                  <c:v>30866</c:v>
                </c:pt>
                <c:pt idx="46">
                  <c:v>31256</c:v>
                </c:pt>
                <c:pt idx="47">
                  <c:v>31645</c:v>
                </c:pt>
                <c:pt idx="48">
                  <c:v>32035</c:v>
                </c:pt>
                <c:pt idx="49">
                  <c:v>32425</c:v>
                </c:pt>
                <c:pt idx="50">
                  <c:v>32814</c:v>
                </c:pt>
                <c:pt idx="51">
                  <c:v>33204</c:v>
                </c:pt>
                <c:pt idx="52">
                  <c:v>33593</c:v>
                </c:pt>
                <c:pt idx="53">
                  <c:v>33983</c:v>
                </c:pt>
                <c:pt idx="54">
                  <c:v>34373</c:v>
                </c:pt>
                <c:pt idx="55">
                  <c:v>34762</c:v>
                </c:pt>
                <c:pt idx="56">
                  <c:v>35152</c:v>
                </c:pt>
                <c:pt idx="57">
                  <c:v>35541</c:v>
                </c:pt>
                <c:pt idx="58">
                  <c:v>35931</c:v>
                </c:pt>
                <c:pt idx="59">
                  <c:v>36321</c:v>
                </c:pt>
                <c:pt idx="60">
                  <c:v>36710</c:v>
                </c:pt>
                <c:pt idx="61">
                  <c:v>37100</c:v>
                </c:pt>
                <c:pt idx="62">
                  <c:v>37489</c:v>
                </c:pt>
                <c:pt idx="63">
                  <c:v>37879</c:v>
                </c:pt>
                <c:pt idx="64">
                  <c:v>38269</c:v>
                </c:pt>
              </c:numCache>
            </c:numRef>
          </c:xVal>
          <c:yVal>
            <c:numRef>
              <c:f>Graph7_data_8!$M$10:$M$74</c:f>
              <c:numCache>
                <c:formatCode>#\,##0.0000</c:formatCode>
                <c:ptCount val="65"/>
                <c:pt idx="0">
                  <c:v>3.6187</c:v>
                </c:pt>
                <c:pt idx="1">
                  <c:v>0.8266</c:v>
                </c:pt>
                <c:pt idx="2">
                  <c:v>0.75609999999999999</c:v>
                </c:pt>
                <c:pt idx="3">
                  <c:v>0.7278</c:v>
                </c:pt>
                <c:pt idx="4">
                  <c:v>0.71030000000000004</c:v>
                </c:pt>
                <c:pt idx="5">
                  <c:v>0.6925</c:v>
                </c:pt>
                <c:pt idx="6">
                  <c:v>0.67989999999999995</c:v>
                </c:pt>
                <c:pt idx="7">
                  <c:v>0.6623</c:v>
                </c:pt>
                <c:pt idx="8">
                  <c:v>0.65180000000000005</c:v>
                </c:pt>
                <c:pt idx="9">
                  <c:v>0.63739999999999997</c:v>
                </c:pt>
                <c:pt idx="10">
                  <c:v>0.62480000000000002</c:v>
                </c:pt>
                <c:pt idx="11">
                  <c:v>0.6149</c:v>
                </c:pt>
                <c:pt idx="12">
                  <c:v>0.60809999999999997</c:v>
                </c:pt>
                <c:pt idx="13">
                  <c:v>0.59970000000000001</c:v>
                </c:pt>
                <c:pt idx="14">
                  <c:v>0.58850000000000002</c:v>
                </c:pt>
                <c:pt idx="15">
                  <c:v>0.58450000000000002</c:v>
                </c:pt>
                <c:pt idx="16">
                  <c:v>0.57689999999999997</c:v>
                </c:pt>
                <c:pt idx="17">
                  <c:v>0.57069999999999999</c:v>
                </c:pt>
                <c:pt idx="18">
                  <c:v>0.56479999999999997</c:v>
                </c:pt>
                <c:pt idx="19">
                  <c:v>0.55759999999999998</c:v>
                </c:pt>
                <c:pt idx="20">
                  <c:v>0.55020000000000002</c:v>
                </c:pt>
                <c:pt idx="21">
                  <c:v>0.54810000000000003</c:v>
                </c:pt>
                <c:pt idx="22">
                  <c:v>0.54459999999999997</c:v>
                </c:pt>
                <c:pt idx="23">
                  <c:v>0.53990000000000005</c:v>
                </c:pt>
                <c:pt idx="24">
                  <c:v>0.53779999999999994</c:v>
                </c:pt>
                <c:pt idx="25">
                  <c:v>0.52990000000000004</c:v>
                </c:pt>
                <c:pt idx="26">
                  <c:v>0.52439999999999998</c:v>
                </c:pt>
                <c:pt idx="27">
                  <c:v>0.52239999999999998</c:v>
                </c:pt>
                <c:pt idx="28">
                  <c:v>0.51649999999999996</c:v>
                </c:pt>
                <c:pt idx="29">
                  <c:v>0.51829999999999998</c:v>
                </c:pt>
                <c:pt idx="30">
                  <c:v>0.51029999999999998</c:v>
                </c:pt>
                <c:pt idx="31">
                  <c:v>0.51280000000000003</c:v>
                </c:pt>
                <c:pt idx="32">
                  <c:v>0.50849999999999995</c:v>
                </c:pt>
                <c:pt idx="33">
                  <c:v>0.50549999999999995</c:v>
                </c:pt>
                <c:pt idx="34">
                  <c:v>0.50329999999999997</c:v>
                </c:pt>
                <c:pt idx="35">
                  <c:v>0.49380000000000002</c:v>
                </c:pt>
                <c:pt idx="36">
                  <c:v>0.50019999999999998</c:v>
                </c:pt>
                <c:pt idx="37">
                  <c:v>0.48820000000000002</c:v>
                </c:pt>
                <c:pt idx="38">
                  <c:v>0.4874</c:v>
                </c:pt>
                <c:pt idx="39">
                  <c:v>0.48159999999999997</c:v>
                </c:pt>
                <c:pt idx="40">
                  <c:v>0.48430000000000001</c:v>
                </c:pt>
                <c:pt idx="41">
                  <c:v>0.48230000000000001</c:v>
                </c:pt>
                <c:pt idx="42">
                  <c:v>0.48120000000000002</c:v>
                </c:pt>
                <c:pt idx="43">
                  <c:v>0.47939999999999999</c:v>
                </c:pt>
                <c:pt idx="44">
                  <c:v>0.47249999999999998</c:v>
                </c:pt>
                <c:pt idx="45">
                  <c:v>0.47360000000000002</c:v>
                </c:pt>
                <c:pt idx="46">
                  <c:v>0.47</c:v>
                </c:pt>
                <c:pt idx="47">
                  <c:v>0.46899999999999997</c:v>
                </c:pt>
                <c:pt idx="48">
                  <c:v>0.46260000000000001</c:v>
                </c:pt>
                <c:pt idx="49">
                  <c:v>0.45910000000000001</c:v>
                </c:pt>
                <c:pt idx="50">
                  <c:v>0.46439999999999998</c:v>
                </c:pt>
                <c:pt idx="51">
                  <c:v>0.45500000000000002</c:v>
                </c:pt>
                <c:pt idx="52">
                  <c:v>0.4597</c:v>
                </c:pt>
                <c:pt idx="53">
                  <c:v>0.45329999999999998</c:v>
                </c:pt>
                <c:pt idx="54">
                  <c:v>0.45340000000000003</c:v>
                </c:pt>
                <c:pt idx="55">
                  <c:v>0.45129999999999998</c:v>
                </c:pt>
                <c:pt idx="56">
                  <c:v>0.45040000000000002</c:v>
                </c:pt>
                <c:pt idx="57">
                  <c:v>0.44740000000000002</c:v>
                </c:pt>
                <c:pt idx="58">
                  <c:v>0.44769999999999999</c:v>
                </c:pt>
                <c:pt idx="59">
                  <c:v>0.44290000000000002</c:v>
                </c:pt>
                <c:pt idx="60">
                  <c:v>0.44790000000000002</c:v>
                </c:pt>
                <c:pt idx="61">
                  <c:v>0.44879999999999998</c:v>
                </c:pt>
                <c:pt idx="62">
                  <c:v>0.44679999999999997</c:v>
                </c:pt>
                <c:pt idx="63">
                  <c:v>0.4425</c:v>
                </c:pt>
                <c:pt idx="64">
                  <c:v>0.442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9B-427F-80CF-5878D29997CA}"/>
            </c:ext>
          </c:extLst>
        </c:ser>
        <c:ser>
          <c:idx val="4"/>
          <c:order val="4"/>
          <c:tx>
            <c:v>Step7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Graph7_data_8!$O$10:$O$65</c:f>
              <c:numCache>
                <c:formatCode>#,##0</c:formatCode>
                <c:ptCount val="56"/>
                <c:pt idx="0">
                  <c:v>16836</c:v>
                </c:pt>
                <c:pt idx="1">
                  <c:v>17226</c:v>
                </c:pt>
                <c:pt idx="2">
                  <c:v>17615</c:v>
                </c:pt>
                <c:pt idx="3">
                  <c:v>18005</c:v>
                </c:pt>
                <c:pt idx="4">
                  <c:v>18394</c:v>
                </c:pt>
                <c:pt idx="5">
                  <c:v>18784</c:v>
                </c:pt>
                <c:pt idx="6">
                  <c:v>19173</c:v>
                </c:pt>
                <c:pt idx="7">
                  <c:v>19563</c:v>
                </c:pt>
                <c:pt idx="8">
                  <c:v>19952</c:v>
                </c:pt>
                <c:pt idx="9">
                  <c:v>20342</c:v>
                </c:pt>
                <c:pt idx="10">
                  <c:v>20731</c:v>
                </c:pt>
                <c:pt idx="11">
                  <c:v>21121</c:v>
                </c:pt>
                <c:pt idx="12">
                  <c:v>21510</c:v>
                </c:pt>
                <c:pt idx="13">
                  <c:v>21900</c:v>
                </c:pt>
                <c:pt idx="14">
                  <c:v>22289</c:v>
                </c:pt>
                <c:pt idx="15">
                  <c:v>22679</c:v>
                </c:pt>
                <c:pt idx="16">
                  <c:v>23068</c:v>
                </c:pt>
                <c:pt idx="17">
                  <c:v>23458</c:v>
                </c:pt>
                <c:pt idx="18">
                  <c:v>23847</c:v>
                </c:pt>
                <c:pt idx="19">
                  <c:v>24237</c:v>
                </c:pt>
                <c:pt idx="20">
                  <c:v>24626</c:v>
                </c:pt>
                <c:pt idx="21">
                  <c:v>25016</c:v>
                </c:pt>
                <c:pt idx="22">
                  <c:v>25405</c:v>
                </c:pt>
                <c:pt idx="23">
                  <c:v>25795</c:v>
                </c:pt>
                <c:pt idx="24">
                  <c:v>26185</c:v>
                </c:pt>
                <c:pt idx="25">
                  <c:v>26574</c:v>
                </c:pt>
                <c:pt idx="26">
                  <c:v>26964</c:v>
                </c:pt>
                <c:pt idx="27">
                  <c:v>27353</c:v>
                </c:pt>
                <c:pt idx="28">
                  <c:v>27743</c:v>
                </c:pt>
                <c:pt idx="29">
                  <c:v>28132</c:v>
                </c:pt>
                <c:pt idx="30">
                  <c:v>28522</c:v>
                </c:pt>
                <c:pt idx="31">
                  <c:v>28911</c:v>
                </c:pt>
                <c:pt idx="32">
                  <c:v>29301</c:v>
                </c:pt>
                <c:pt idx="33">
                  <c:v>29690</c:v>
                </c:pt>
                <c:pt idx="34">
                  <c:v>30080</c:v>
                </c:pt>
                <c:pt idx="35">
                  <c:v>30469</c:v>
                </c:pt>
                <c:pt idx="36">
                  <c:v>30859</c:v>
                </c:pt>
                <c:pt idx="37">
                  <c:v>31248</c:v>
                </c:pt>
                <c:pt idx="38">
                  <c:v>31638</c:v>
                </c:pt>
                <c:pt idx="39">
                  <c:v>32027</c:v>
                </c:pt>
                <c:pt idx="40">
                  <c:v>32417</c:v>
                </c:pt>
                <c:pt idx="41">
                  <c:v>32806</c:v>
                </c:pt>
                <c:pt idx="42">
                  <c:v>33196</c:v>
                </c:pt>
                <c:pt idx="43">
                  <c:v>33585</c:v>
                </c:pt>
                <c:pt idx="44">
                  <c:v>33975</c:v>
                </c:pt>
                <c:pt idx="45">
                  <c:v>34364</c:v>
                </c:pt>
                <c:pt idx="46">
                  <c:v>34754</c:v>
                </c:pt>
                <c:pt idx="47">
                  <c:v>35143</c:v>
                </c:pt>
                <c:pt idx="48">
                  <c:v>35533</c:v>
                </c:pt>
                <c:pt idx="49">
                  <c:v>35922</c:v>
                </c:pt>
                <c:pt idx="50">
                  <c:v>36312</c:v>
                </c:pt>
                <c:pt idx="51">
                  <c:v>36710</c:v>
                </c:pt>
                <c:pt idx="52">
                  <c:v>37109</c:v>
                </c:pt>
                <c:pt idx="53">
                  <c:v>37514</c:v>
                </c:pt>
                <c:pt idx="54">
                  <c:v>37917</c:v>
                </c:pt>
                <c:pt idx="55">
                  <c:v>38319</c:v>
                </c:pt>
              </c:numCache>
            </c:numRef>
          </c:xVal>
          <c:yVal>
            <c:numRef>
              <c:f>Graph7_data_8!$P$10:$P$65</c:f>
              <c:numCache>
                <c:formatCode>#\,##0.0000</c:formatCode>
                <c:ptCount val="56"/>
                <c:pt idx="0">
                  <c:v>3.7109999999999999</c:v>
                </c:pt>
                <c:pt idx="1">
                  <c:v>0.7591</c:v>
                </c:pt>
                <c:pt idx="2">
                  <c:v>0.68520000000000003</c:v>
                </c:pt>
                <c:pt idx="3">
                  <c:v>0.65669999999999995</c:v>
                </c:pt>
                <c:pt idx="4">
                  <c:v>0.64349999999999996</c:v>
                </c:pt>
                <c:pt idx="5">
                  <c:v>0.62949999999999995</c:v>
                </c:pt>
                <c:pt idx="6">
                  <c:v>0.5978</c:v>
                </c:pt>
                <c:pt idx="7">
                  <c:v>0.58589999999999998</c:v>
                </c:pt>
                <c:pt idx="8">
                  <c:v>0.57330000000000003</c:v>
                </c:pt>
                <c:pt idx="9">
                  <c:v>0.56689999999999996</c:v>
                </c:pt>
                <c:pt idx="10">
                  <c:v>0.55840000000000001</c:v>
                </c:pt>
                <c:pt idx="11">
                  <c:v>0.5494</c:v>
                </c:pt>
                <c:pt idx="12">
                  <c:v>0.5514</c:v>
                </c:pt>
                <c:pt idx="13">
                  <c:v>0.54310000000000003</c:v>
                </c:pt>
                <c:pt idx="14">
                  <c:v>0.53469999999999995</c:v>
                </c:pt>
                <c:pt idx="15">
                  <c:v>0.53820000000000001</c:v>
                </c:pt>
                <c:pt idx="16">
                  <c:v>0.52880000000000005</c:v>
                </c:pt>
                <c:pt idx="17">
                  <c:v>0.52510000000000001</c:v>
                </c:pt>
                <c:pt idx="18">
                  <c:v>0.52349999999999997</c:v>
                </c:pt>
                <c:pt idx="19">
                  <c:v>0.51749999999999996</c:v>
                </c:pt>
                <c:pt idx="20">
                  <c:v>0.51</c:v>
                </c:pt>
                <c:pt idx="21">
                  <c:v>0.50980000000000003</c:v>
                </c:pt>
                <c:pt idx="22">
                  <c:v>0.50429999999999997</c:v>
                </c:pt>
                <c:pt idx="23">
                  <c:v>0.49840000000000001</c:v>
                </c:pt>
                <c:pt idx="24">
                  <c:v>0.50270000000000004</c:v>
                </c:pt>
                <c:pt idx="25">
                  <c:v>0.49930000000000002</c:v>
                </c:pt>
                <c:pt idx="26">
                  <c:v>0.49459999999999998</c:v>
                </c:pt>
                <c:pt idx="27">
                  <c:v>0.49099999999999999</c:v>
                </c:pt>
                <c:pt idx="28">
                  <c:v>0.4904</c:v>
                </c:pt>
                <c:pt idx="29">
                  <c:v>0.4849</c:v>
                </c:pt>
                <c:pt idx="30">
                  <c:v>0.48359999999999997</c:v>
                </c:pt>
                <c:pt idx="31">
                  <c:v>0.48309999999999997</c:v>
                </c:pt>
                <c:pt idx="32">
                  <c:v>0.47739999999999999</c:v>
                </c:pt>
                <c:pt idx="33">
                  <c:v>0.4763</c:v>
                </c:pt>
                <c:pt idx="34">
                  <c:v>0.47270000000000001</c:v>
                </c:pt>
                <c:pt idx="35">
                  <c:v>0.47</c:v>
                </c:pt>
                <c:pt idx="36">
                  <c:v>0.47020000000000001</c:v>
                </c:pt>
                <c:pt idx="37">
                  <c:v>0.46650000000000003</c:v>
                </c:pt>
                <c:pt idx="38">
                  <c:v>0.46820000000000001</c:v>
                </c:pt>
                <c:pt idx="39">
                  <c:v>0.4627</c:v>
                </c:pt>
                <c:pt idx="40">
                  <c:v>0.45440000000000003</c:v>
                </c:pt>
                <c:pt idx="41">
                  <c:v>0.46050000000000002</c:v>
                </c:pt>
                <c:pt idx="42">
                  <c:v>0.46410000000000001</c:v>
                </c:pt>
                <c:pt idx="43">
                  <c:v>0.45650000000000002</c:v>
                </c:pt>
                <c:pt idx="44">
                  <c:v>0.45429999999999998</c:v>
                </c:pt>
                <c:pt idx="45">
                  <c:v>0.45350000000000001</c:v>
                </c:pt>
                <c:pt idx="46">
                  <c:v>0.45660000000000001</c:v>
                </c:pt>
                <c:pt idx="47">
                  <c:v>0.45150000000000001</c:v>
                </c:pt>
                <c:pt idx="48">
                  <c:v>0.44819999999999999</c:v>
                </c:pt>
                <c:pt idx="49">
                  <c:v>0.44500000000000001</c:v>
                </c:pt>
                <c:pt idx="50">
                  <c:v>0.44319999999999998</c:v>
                </c:pt>
                <c:pt idx="51">
                  <c:v>0.4486</c:v>
                </c:pt>
                <c:pt idx="52">
                  <c:v>0.44240000000000002</c:v>
                </c:pt>
                <c:pt idx="53">
                  <c:v>0.44319999999999998</c:v>
                </c:pt>
                <c:pt idx="54">
                  <c:v>0.43809999999999999</c:v>
                </c:pt>
                <c:pt idx="55">
                  <c:v>0.44080000000000003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9B-427F-80CF-5878D2999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</a:t>
            </a:r>
            <a:r>
              <a:rPr lang="ru-RU"/>
              <a:t>7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Graph7_data_8!$C$15:$C$120</c:f>
              <c:numCache>
                <c:formatCode>#,##0</c:formatCode>
                <c:ptCount val="106"/>
                <c:pt idx="0">
                  <c:v>2033</c:v>
                </c:pt>
                <c:pt idx="1">
                  <c:v>2436</c:v>
                </c:pt>
                <c:pt idx="2">
                  <c:v>2845</c:v>
                </c:pt>
                <c:pt idx="3">
                  <c:v>3261</c:v>
                </c:pt>
                <c:pt idx="4">
                  <c:v>3676</c:v>
                </c:pt>
                <c:pt idx="5">
                  <c:v>4072</c:v>
                </c:pt>
                <c:pt idx="6">
                  <c:v>4483</c:v>
                </c:pt>
                <c:pt idx="7">
                  <c:v>4876</c:v>
                </c:pt>
                <c:pt idx="8">
                  <c:v>5271</c:v>
                </c:pt>
                <c:pt idx="9">
                  <c:v>5663</c:v>
                </c:pt>
                <c:pt idx="10">
                  <c:v>6052</c:v>
                </c:pt>
                <c:pt idx="11">
                  <c:v>6441</c:v>
                </c:pt>
                <c:pt idx="12">
                  <c:v>6830</c:v>
                </c:pt>
                <c:pt idx="13">
                  <c:v>7219</c:v>
                </c:pt>
                <c:pt idx="14">
                  <c:v>7608</c:v>
                </c:pt>
                <c:pt idx="15">
                  <c:v>7997</c:v>
                </c:pt>
                <c:pt idx="16">
                  <c:v>8386</c:v>
                </c:pt>
                <c:pt idx="17">
                  <c:v>8775</c:v>
                </c:pt>
                <c:pt idx="18">
                  <c:v>9164</c:v>
                </c:pt>
                <c:pt idx="19">
                  <c:v>9553</c:v>
                </c:pt>
                <c:pt idx="20">
                  <c:v>9942</c:v>
                </c:pt>
                <c:pt idx="21">
                  <c:v>10331</c:v>
                </c:pt>
                <c:pt idx="22">
                  <c:v>10720</c:v>
                </c:pt>
                <c:pt idx="23">
                  <c:v>11109</c:v>
                </c:pt>
                <c:pt idx="24">
                  <c:v>11498</c:v>
                </c:pt>
                <c:pt idx="25">
                  <c:v>11886</c:v>
                </c:pt>
                <c:pt idx="26">
                  <c:v>12279</c:v>
                </c:pt>
                <c:pt idx="27">
                  <c:v>12669</c:v>
                </c:pt>
                <c:pt idx="28">
                  <c:v>13058</c:v>
                </c:pt>
                <c:pt idx="29">
                  <c:v>13447</c:v>
                </c:pt>
                <c:pt idx="30">
                  <c:v>13836</c:v>
                </c:pt>
                <c:pt idx="31">
                  <c:v>14226</c:v>
                </c:pt>
                <c:pt idx="32">
                  <c:v>14625</c:v>
                </c:pt>
                <c:pt idx="33">
                  <c:v>15034</c:v>
                </c:pt>
                <c:pt idx="34">
                  <c:v>15450</c:v>
                </c:pt>
                <c:pt idx="35">
                  <c:v>15861</c:v>
                </c:pt>
                <c:pt idx="36">
                  <c:v>16265</c:v>
                </c:pt>
                <c:pt idx="37">
                  <c:v>16670</c:v>
                </c:pt>
                <c:pt idx="38">
                  <c:v>17078</c:v>
                </c:pt>
                <c:pt idx="39">
                  <c:v>17484</c:v>
                </c:pt>
                <c:pt idx="40">
                  <c:v>17881</c:v>
                </c:pt>
                <c:pt idx="41">
                  <c:v>18279</c:v>
                </c:pt>
                <c:pt idx="42">
                  <c:v>18692</c:v>
                </c:pt>
                <c:pt idx="43">
                  <c:v>19121</c:v>
                </c:pt>
                <c:pt idx="44">
                  <c:v>19532</c:v>
                </c:pt>
                <c:pt idx="45">
                  <c:v>19924</c:v>
                </c:pt>
                <c:pt idx="46">
                  <c:v>20313</c:v>
                </c:pt>
                <c:pt idx="47">
                  <c:v>20703</c:v>
                </c:pt>
                <c:pt idx="48">
                  <c:v>21092</c:v>
                </c:pt>
                <c:pt idx="49">
                  <c:v>21481</c:v>
                </c:pt>
                <c:pt idx="50">
                  <c:v>21870</c:v>
                </c:pt>
                <c:pt idx="51">
                  <c:v>22260</c:v>
                </c:pt>
                <c:pt idx="52">
                  <c:v>22649</c:v>
                </c:pt>
                <c:pt idx="53">
                  <c:v>23038</c:v>
                </c:pt>
                <c:pt idx="54">
                  <c:v>23427</c:v>
                </c:pt>
                <c:pt idx="55">
                  <c:v>23816</c:v>
                </c:pt>
                <c:pt idx="56">
                  <c:v>24205</c:v>
                </c:pt>
                <c:pt idx="57">
                  <c:v>24632</c:v>
                </c:pt>
                <c:pt idx="58">
                  <c:v>25025</c:v>
                </c:pt>
                <c:pt idx="59">
                  <c:v>25420</c:v>
                </c:pt>
                <c:pt idx="60">
                  <c:v>25825</c:v>
                </c:pt>
                <c:pt idx="61">
                  <c:v>26218</c:v>
                </c:pt>
                <c:pt idx="62">
                  <c:v>26607</c:v>
                </c:pt>
                <c:pt idx="63">
                  <c:v>26996</c:v>
                </c:pt>
                <c:pt idx="64">
                  <c:v>27386</c:v>
                </c:pt>
                <c:pt idx="65">
                  <c:v>27775</c:v>
                </c:pt>
                <c:pt idx="66">
                  <c:v>28164</c:v>
                </c:pt>
                <c:pt idx="67">
                  <c:v>28553</c:v>
                </c:pt>
                <c:pt idx="68">
                  <c:v>28942</c:v>
                </c:pt>
                <c:pt idx="69">
                  <c:v>29350</c:v>
                </c:pt>
                <c:pt idx="70">
                  <c:v>29749</c:v>
                </c:pt>
                <c:pt idx="71">
                  <c:v>30157</c:v>
                </c:pt>
                <c:pt idx="72">
                  <c:v>30595</c:v>
                </c:pt>
                <c:pt idx="73">
                  <c:v>31012</c:v>
                </c:pt>
                <c:pt idx="74">
                  <c:v>31421</c:v>
                </c:pt>
                <c:pt idx="75">
                  <c:v>31822</c:v>
                </c:pt>
                <c:pt idx="76">
                  <c:v>32222</c:v>
                </c:pt>
                <c:pt idx="77">
                  <c:v>32635</c:v>
                </c:pt>
                <c:pt idx="78">
                  <c:v>33049</c:v>
                </c:pt>
                <c:pt idx="79">
                  <c:v>33457</c:v>
                </c:pt>
                <c:pt idx="80">
                  <c:v>33861</c:v>
                </c:pt>
                <c:pt idx="81">
                  <c:v>34263</c:v>
                </c:pt>
                <c:pt idx="82">
                  <c:v>34690</c:v>
                </c:pt>
                <c:pt idx="83">
                  <c:v>35094</c:v>
                </c:pt>
                <c:pt idx="84">
                  <c:v>35488</c:v>
                </c:pt>
                <c:pt idx="85">
                  <c:v>35936</c:v>
                </c:pt>
                <c:pt idx="86">
                  <c:v>36364</c:v>
                </c:pt>
                <c:pt idx="87">
                  <c:v>36774</c:v>
                </c:pt>
                <c:pt idx="88">
                  <c:v>37177</c:v>
                </c:pt>
                <c:pt idx="89">
                  <c:v>37604</c:v>
                </c:pt>
                <c:pt idx="90">
                  <c:v>38010</c:v>
                </c:pt>
                <c:pt idx="91">
                  <c:v>38403</c:v>
                </c:pt>
                <c:pt idx="92">
                  <c:v>38793</c:v>
                </c:pt>
                <c:pt idx="93">
                  <c:v>39193</c:v>
                </c:pt>
                <c:pt idx="94">
                  <c:v>39598</c:v>
                </c:pt>
                <c:pt idx="95">
                  <c:v>40003</c:v>
                </c:pt>
                <c:pt idx="96">
                  <c:v>40405</c:v>
                </c:pt>
                <c:pt idx="97">
                  <c:v>40809</c:v>
                </c:pt>
                <c:pt idx="98">
                  <c:v>41216</c:v>
                </c:pt>
                <c:pt idx="99">
                  <c:v>41621</c:v>
                </c:pt>
                <c:pt idx="100">
                  <c:v>42027</c:v>
                </c:pt>
                <c:pt idx="101">
                  <c:v>42432</c:v>
                </c:pt>
                <c:pt idx="102">
                  <c:v>42838</c:v>
                </c:pt>
                <c:pt idx="103">
                  <c:v>43246</c:v>
                </c:pt>
                <c:pt idx="104">
                  <c:v>43653</c:v>
                </c:pt>
                <c:pt idx="105">
                  <c:v>44059</c:v>
                </c:pt>
              </c:numCache>
            </c:numRef>
          </c:xVal>
          <c:yVal>
            <c:numRef>
              <c:f>Graph7_data_8!$D$15:$D$120</c:f>
              <c:numCache>
                <c:formatCode>#\,##0.0000</c:formatCode>
                <c:ptCount val="106"/>
                <c:pt idx="0">
                  <c:v>0.87849999999999995</c:v>
                </c:pt>
                <c:pt idx="1">
                  <c:v>0.83979999999999999</c:v>
                </c:pt>
                <c:pt idx="2">
                  <c:v>0.80979999999999996</c:v>
                </c:pt>
                <c:pt idx="3">
                  <c:v>0.79200000000000004</c:v>
                </c:pt>
                <c:pt idx="4">
                  <c:v>0.76849999999999996</c:v>
                </c:pt>
                <c:pt idx="5">
                  <c:v>0.75700000000000001</c:v>
                </c:pt>
                <c:pt idx="6">
                  <c:v>0.74129999999999996</c:v>
                </c:pt>
                <c:pt idx="7">
                  <c:v>0.72150000000000003</c:v>
                </c:pt>
                <c:pt idx="8">
                  <c:v>0.72499999999999998</c:v>
                </c:pt>
                <c:pt idx="9">
                  <c:v>0.7137</c:v>
                </c:pt>
                <c:pt idx="10">
                  <c:v>0.69569999999999999</c:v>
                </c:pt>
                <c:pt idx="11">
                  <c:v>0.69140000000000001</c:v>
                </c:pt>
                <c:pt idx="12">
                  <c:v>0.68410000000000004</c:v>
                </c:pt>
                <c:pt idx="13">
                  <c:v>0.66720000000000002</c:v>
                </c:pt>
                <c:pt idx="14">
                  <c:v>0.67020000000000002</c:v>
                </c:pt>
                <c:pt idx="15">
                  <c:v>0.66039999999999999</c:v>
                </c:pt>
                <c:pt idx="16">
                  <c:v>0.65869999999999995</c:v>
                </c:pt>
                <c:pt idx="17">
                  <c:v>0.64890000000000003</c:v>
                </c:pt>
                <c:pt idx="18">
                  <c:v>0.64749999999999996</c:v>
                </c:pt>
                <c:pt idx="19">
                  <c:v>0.64149999999999996</c:v>
                </c:pt>
                <c:pt idx="20">
                  <c:v>0.63570000000000004</c:v>
                </c:pt>
                <c:pt idx="21">
                  <c:v>0.63219999999999998</c:v>
                </c:pt>
                <c:pt idx="22">
                  <c:v>0.62070000000000003</c:v>
                </c:pt>
                <c:pt idx="23">
                  <c:v>0.61950000000000005</c:v>
                </c:pt>
                <c:pt idx="24">
                  <c:v>0.61739999999999995</c:v>
                </c:pt>
                <c:pt idx="25">
                  <c:v>0.61419999999999997</c:v>
                </c:pt>
                <c:pt idx="26">
                  <c:v>0.6179</c:v>
                </c:pt>
                <c:pt idx="27">
                  <c:v>0.60429999999999995</c:v>
                </c:pt>
                <c:pt idx="28">
                  <c:v>0.60599999999999998</c:v>
                </c:pt>
                <c:pt idx="29">
                  <c:v>0.60370000000000001</c:v>
                </c:pt>
                <c:pt idx="30">
                  <c:v>0.60460000000000003</c:v>
                </c:pt>
                <c:pt idx="31">
                  <c:v>0.59709999999999996</c:v>
                </c:pt>
                <c:pt idx="32">
                  <c:v>0.59499999999999997</c:v>
                </c:pt>
                <c:pt idx="33">
                  <c:v>0.59379999999999999</c:v>
                </c:pt>
                <c:pt idx="34">
                  <c:v>0.58730000000000004</c:v>
                </c:pt>
                <c:pt idx="35">
                  <c:v>0.58220000000000005</c:v>
                </c:pt>
                <c:pt idx="36">
                  <c:v>0.58640000000000003</c:v>
                </c:pt>
                <c:pt idx="37">
                  <c:v>0.5766</c:v>
                </c:pt>
                <c:pt idx="38">
                  <c:v>0.57920000000000005</c:v>
                </c:pt>
                <c:pt idx="39">
                  <c:v>0.57920000000000005</c:v>
                </c:pt>
                <c:pt idx="40">
                  <c:v>0.57210000000000005</c:v>
                </c:pt>
                <c:pt idx="41">
                  <c:v>0.57230000000000003</c:v>
                </c:pt>
                <c:pt idx="42">
                  <c:v>0.57489999999999997</c:v>
                </c:pt>
                <c:pt idx="43">
                  <c:v>0.56920000000000004</c:v>
                </c:pt>
                <c:pt idx="44">
                  <c:v>0.56659999999999999</c:v>
                </c:pt>
                <c:pt idx="45">
                  <c:v>0.56620000000000004</c:v>
                </c:pt>
                <c:pt idx="46">
                  <c:v>0.55920000000000003</c:v>
                </c:pt>
                <c:pt idx="47">
                  <c:v>0.56259999999999999</c:v>
                </c:pt>
                <c:pt idx="48">
                  <c:v>0.56210000000000004</c:v>
                </c:pt>
                <c:pt idx="49">
                  <c:v>0.55759999999999998</c:v>
                </c:pt>
                <c:pt idx="50">
                  <c:v>0.55520000000000003</c:v>
                </c:pt>
                <c:pt idx="51">
                  <c:v>0.55449999999999999</c:v>
                </c:pt>
                <c:pt idx="52">
                  <c:v>0.55189999999999995</c:v>
                </c:pt>
                <c:pt idx="53">
                  <c:v>0.54759999999999998</c:v>
                </c:pt>
                <c:pt idx="54">
                  <c:v>0.54769999999999996</c:v>
                </c:pt>
                <c:pt idx="55">
                  <c:v>0.55079999999999996</c:v>
                </c:pt>
                <c:pt idx="56">
                  <c:v>0.54720000000000002</c:v>
                </c:pt>
                <c:pt idx="57">
                  <c:v>0.54700000000000004</c:v>
                </c:pt>
                <c:pt idx="58">
                  <c:v>0.54590000000000005</c:v>
                </c:pt>
                <c:pt idx="59">
                  <c:v>0.54469999999999996</c:v>
                </c:pt>
                <c:pt idx="60">
                  <c:v>0.54179999999999995</c:v>
                </c:pt>
                <c:pt idx="61">
                  <c:v>0.53590000000000004</c:v>
                </c:pt>
                <c:pt idx="62">
                  <c:v>0.5353</c:v>
                </c:pt>
                <c:pt idx="63">
                  <c:v>0.53869999999999996</c:v>
                </c:pt>
                <c:pt idx="64">
                  <c:v>0.53779999999999994</c:v>
                </c:pt>
                <c:pt idx="65">
                  <c:v>0.53520000000000001</c:v>
                </c:pt>
                <c:pt idx="66">
                  <c:v>0.53049999999999997</c:v>
                </c:pt>
                <c:pt idx="67">
                  <c:v>0.53149999999999997</c:v>
                </c:pt>
                <c:pt idx="68">
                  <c:v>0.53049999999999997</c:v>
                </c:pt>
                <c:pt idx="69">
                  <c:v>0.52680000000000005</c:v>
                </c:pt>
                <c:pt idx="70">
                  <c:v>0.53190000000000004</c:v>
                </c:pt>
                <c:pt idx="71">
                  <c:v>0.52349999999999997</c:v>
                </c:pt>
                <c:pt idx="72">
                  <c:v>0.52729999999999999</c:v>
                </c:pt>
                <c:pt idx="73">
                  <c:v>0.53159999999999996</c:v>
                </c:pt>
                <c:pt idx="74">
                  <c:v>0.5252</c:v>
                </c:pt>
                <c:pt idx="75">
                  <c:v>0.52390000000000003</c:v>
                </c:pt>
                <c:pt idx="76">
                  <c:v>0.52410000000000001</c:v>
                </c:pt>
                <c:pt idx="77">
                  <c:v>0.52059999999999995</c:v>
                </c:pt>
                <c:pt idx="78">
                  <c:v>0.52229999999999999</c:v>
                </c:pt>
                <c:pt idx="79">
                  <c:v>0.51719999999999999</c:v>
                </c:pt>
                <c:pt idx="80">
                  <c:v>0.52010000000000001</c:v>
                </c:pt>
                <c:pt idx="81">
                  <c:v>0.51449999999999996</c:v>
                </c:pt>
                <c:pt idx="82">
                  <c:v>0.5141</c:v>
                </c:pt>
                <c:pt idx="83">
                  <c:v>0.51739999999999997</c:v>
                </c:pt>
                <c:pt idx="84">
                  <c:v>0.5161</c:v>
                </c:pt>
                <c:pt idx="85">
                  <c:v>0.51270000000000004</c:v>
                </c:pt>
                <c:pt idx="86">
                  <c:v>0.51100000000000001</c:v>
                </c:pt>
                <c:pt idx="87">
                  <c:v>0.51570000000000005</c:v>
                </c:pt>
                <c:pt idx="88">
                  <c:v>0.50890000000000002</c:v>
                </c:pt>
                <c:pt idx="89">
                  <c:v>0.51759999999999995</c:v>
                </c:pt>
                <c:pt idx="90">
                  <c:v>0.51100000000000001</c:v>
                </c:pt>
                <c:pt idx="91">
                  <c:v>0.50690000000000002</c:v>
                </c:pt>
                <c:pt idx="92">
                  <c:v>0.50990000000000002</c:v>
                </c:pt>
                <c:pt idx="93">
                  <c:v>0.50349999999999995</c:v>
                </c:pt>
                <c:pt idx="94">
                  <c:v>0.50719999999999998</c:v>
                </c:pt>
                <c:pt idx="95">
                  <c:v>0.50680000000000003</c:v>
                </c:pt>
                <c:pt idx="96">
                  <c:v>0.50619999999999998</c:v>
                </c:pt>
                <c:pt idx="97">
                  <c:v>0.50229999999999997</c:v>
                </c:pt>
                <c:pt idx="98">
                  <c:v>0.50339999999999996</c:v>
                </c:pt>
                <c:pt idx="99">
                  <c:v>0.50280000000000002</c:v>
                </c:pt>
                <c:pt idx="100">
                  <c:v>0.49990000000000001</c:v>
                </c:pt>
                <c:pt idx="101">
                  <c:v>0.50439999999999996</c:v>
                </c:pt>
                <c:pt idx="102">
                  <c:v>0.50180000000000002</c:v>
                </c:pt>
                <c:pt idx="103">
                  <c:v>0.49940000000000001</c:v>
                </c:pt>
                <c:pt idx="104">
                  <c:v>0.50490000000000002</c:v>
                </c:pt>
                <c:pt idx="105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93-447D-9530-1EC139587F09}"/>
            </c:ext>
          </c:extLst>
        </c:ser>
        <c:ser>
          <c:idx val="1"/>
          <c:order val="1"/>
          <c:tx>
            <c:v>Step2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Graph7_data_8!$F$12:$F$54</c:f>
              <c:numCache>
                <c:formatCode>#,##0</c:formatCode>
                <c:ptCount val="43"/>
                <c:pt idx="0">
                  <c:v>11263</c:v>
                </c:pt>
                <c:pt idx="1">
                  <c:v>11652</c:v>
                </c:pt>
                <c:pt idx="2">
                  <c:v>12057</c:v>
                </c:pt>
                <c:pt idx="3">
                  <c:v>12462</c:v>
                </c:pt>
                <c:pt idx="4">
                  <c:v>12862</c:v>
                </c:pt>
                <c:pt idx="5">
                  <c:v>13271</c:v>
                </c:pt>
                <c:pt idx="6">
                  <c:v>13681</c:v>
                </c:pt>
                <c:pt idx="7">
                  <c:v>14091</c:v>
                </c:pt>
                <c:pt idx="8">
                  <c:v>14496</c:v>
                </c:pt>
                <c:pt idx="9">
                  <c:v>14900</c:v>
                </c:pt>
                <c:pt idx="10">
                  <c:v>15302</c:v>
                </c:pt>
                <c:pt idx="11">
                  <c:v>15705</c:v>
                </c:pt>
                <c:pt idx="12">
                  <c:v>16113</c:v>
                </c:pt>
                <c:pt idx="13">
                  <c:v>16518</c:v>
                </c:pt>
                <c:pt idx="14">
                  <c:v>16916</c:v>
                </c:pt>
                <c:pt idx="15">
                  <c:v>17316</c:v>
                </c:pt>
                <c:pt idx="16">
                  <c:v>17737</c:v>
                </c:pt>
                <c:pt idx="17">
                  <c:v>18161</c:v>
                </c:pt>
                <c:pt idx="18">
                  <c:v>18572</c:v>
                </c:pt>
                <c:pt idx="19">
                  <c:v>18981</c:v>
                </c:pt>
                <c:pt idx="20">
                  <c:v>19402</c:v>
                </c:pt>
                <c:pt idx="21">
                  <c:v>19809</c:v>
                </c:pt>
                <c:pt idx="22">
                  <c:v>20205</c:v>
                </c:pt>
                <c:pt idx="23">
                  <c:v>20596</c:v>
                </c:pt>
                <c:pt idx="24">
                  <c:v>20985</c:v>
                </c:pt>
                <c:pt idx="25">
                  <c:v>21375</c:v>
                </c:pt>
                <c:pt idx="26">
                  <c:v>21765</c:v>
                </c:pt>
                <c:pt idx="27">
                  <c:v>22174</c:v>
                </c:pt>
                <c:pt idx="28">
                  <c:v>22577</c:v>
                </c:pt>
                <c:pt idx="29">
                  <c:v>22981</c:v>
                </c:pt>
                <c:pt idx="30">
                  <c:v>23383</c:v>
                </c:pt>
                <c:pt idx="31">
                  <c:v>23786</c:v>
                </c:pt>
                <c:pt idx="32">
                  <c:v>24189</c:v>
                </c:pt>
                <c:pt idx="33">
                  <c:v>24590</c:v>
                </c:pt>
                <c:pt idx="34">
                  <c:v>24993</c:v>
                </c:pt>
                <c:pt idx="35">
                  <c:v>25396</c:v>
                </c:pt>
                <c:pt idx="36">
                  <c:v>25798</c:v>
                </c:pt>
                <c:pt idx="37">
                  <c:v>26191</c:v>
                </c:pt>
                <c:pt idx="38">
                  <c:v>26583</c:v>
                </c:pt>
                <c:pt idx="39">
                  <c:v>26977</c:v>
                </c:pt>
                <c:pt idx="40">
                  <c:v>27371</c:v>
                </c:pt>
                <c:pt idx="41">
                  <c:v>27772</c:v>
                </c:pt>
                <c:pt idx="42">
                  <c:v>28170</c:v>
                </c:pt>
              </c:numCache>
            </c:numRef>
          </c:xVal>
          <c:yVal>
            <c:numRef>
              <c:f>Graph7_data_8!$G$12:$G$54</c:f>
              <c:numCache>
                <c:formatCode>#\,##0.0000</c:formatCode>
                <c:ptCount val="43"/>
                <c:pt idx="0">
                  <c:v>0.74150000000000005</c:v>
                </c:pt>
                <c:pt idx="1">
                  <c:v>0.72199999999999998</c:v>
                </c:pt>
                <c:pt idx="2">
                  <c:v>0.70179999999999998</c:v>
                </c:pt>
                <c:pt idx="3">
                  <c:v>0.69289999999999996</c:v>
                </c:pt>
                <c:pt idx="4">
                  <c:v>0.68600000000000005</c:v>
                </c:pt>
                <c:pt idx="5">
                  <c:v>0.66600000000000004</c:v>
                </c:pt>
                <c:pt idx="6">
                  <c:v>0.65510000000000002</c:v>
                </c:pt>
                <c:pt idx="7">
                  <c:v>0.63970000000000005</c:v>
                </c:pt>
                <c:pt idx="8">
                  <c:v>0.62819999999999998</c:v>
                </c:pt>
                <c:pt idx="9">
                  <c:v>0.61880000000000002</c:v>
                </c:pt>
                <c:pt idx="10">
                  <c:v>0.61729999999999996</c:v>
                </c:pt>
                <c:pt idx="11">
                  <c:v>0.60119999999999996</c:v>
                </c:pt>
                <c:pt idx="12">
                  <c:v>0.59030000000000005</c:v>
                </c:pt>
                <c:pt idx="13">
                  <c:v>0.58699999999999997</c:v>
                </c:pt>
                <c:pt idx="14">
                  <c:v>0.57840000000000003</c:v>
                </c:pt>
                <c:pt idx="15">
                  <c:v>0.5726</c:v>
                </c:pt>
                <c:pt idx="16">
                  <c:v>0.56789999999999996</c:v>
                </c:pt>
                <c:pt idx="17">
                  <c:v>0.56499999999999995</c:v>
                </c:pt>
                <c:pt idx="18">
                  <c:v>0.5575</c:v>
                </c:pt>
                <c:pt idx="19">
                  <c:v>0.55410000000000004</c:v>
                </c:pt>
                <c:pt idx="20">
                  <c:v>0.55359999999999998</c:v>
                </c:pt>
                <c:pt idx="21">
                  <c:v>0.54610000000000003</c:v>
                </c:pt>
                <c:pt idx="22">
                  <c:v>0.54249999999999998</c:v>
                </c:pt>
                <c:pt idx="23">
                  <c:v>0.54010000000000002</c:v>
                </c:pt>
                <c:pt idx="24">
                  <c:v>0.53200000000000003</c:v>
                </c:pt>
                <c:pt idx="25">
                  <c:v>0.52729999999999999</c:v>
                </c:pt>
                <c:pt idx="26">
                  <c:v>0.5252</c:v>
                </c:pt>
                <c:pt idx="27">
                  <c:v>0.52159999999999995</c:v>
                </c:pt>
                <c:pt idx="28">
                  <c:v>0.51270000000000004</c:v>
                </c:pt>
                <c:pt idx="29">
                  <c:v>0.51349999999999996</c:v>
                </c:pt>
                <c:pt idx="30">
                  <c:v>0.51339999999999997</c:v>
                </c:pt>
                <c:pt idx="31">
                  <c:v>0.50700000000000001</c:v>
                </c:pt>
                <c:pt idx="32">
                  <c:v>0.50770000000000004</c:v>
                </c:pt>
                <c:pt idx="33">
                  <c:v>0.50060000000000004</c:v>
                </c:pt>
                <c:pt idx="34">
                  <c:v>0.50109999999999999</c:v>
                </c:pt>
                <c:pt idx="35">
                  <c:v>0.49440000000000001</c:v>
                </c:pt>
                <c:pt idx="36">
                  <c:v>0.49020000000000002</c:v>
                </c:pt>
                <c:pt idx="37">
                  <c:v>0.49070000000000003</c:v>
                </c:pt>
                <c:pt idx="38">
                  <c:v>0.4899</c:v>
                </c:pt>
                <c:pt idx="39">
                  <c:v>0.48709999999999998</c:v>
                </c:pt>
                <c:pt idx="40">
                  <c:v>0.48580000000000001</c:v>
                </c:pt>
                <c:pt idx="41">
                  <c:v>0.48420000000000002</c:v>
                </c:pt>
                <c:pt idx="42">
                  <c:v>0.47860000000000003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93-447D-9530-1EC139587F09}"/>
            </c:ext>
          </c:extLst>
        </c:ser>
        <c:ser>
          <c:idx val="2"/>
          <c:order val="2"/>
          <c:tx>
            <c:v>Step5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Graph7_data_8!$I$12:$I$63</c:f>
              <c:numCache>
                <c:formatCode>#,##0</c:formatCode>
                <c:ptCount val="52"/>
                <c:pt idx="0">
                  <c:v>12409</c:v>
                </c:pt>
                <c:pt idx="1">
                  <c:v>12830</c:v>
                </c:pt>
                <c:pt idx="2">
                  <c:v>13243</c:v>
                </c:pt>
                <c:pt idx="3">
                  <c:v>13652</c:v>
                </c:pt>
                <c:pt idx="4">
                  <c:v>14060</c:v>
                </c:pt>
                <c:pt idx="5">
                  <c:v>14464</c:v>
                </c:pt>
                <c:pt idx="6">
                  <c:v>14857</c:v>
                </c:pt>
                <c:pt idx="7">
                  <c:v>15247</c:v>
                </c:pt>
                <c:pt idx="8">
                  <c:v>15637</c:v>
                </c:pt>
                <c:pt idx="9">
                  <c:v>16026</c:v>
                </c:pt>
                <c:pt idx="10">
                  <c:v>16416</c:v>
                </c:pt>
                <c:pt idx="11">
                  <c:v>16805</c:v>
                </c:pt>
                <c:pt idx="12">
                  <c:v>17195</c:v>
                </c:pt>
                <c:pt idx="13">
                  <c:v>17586</c:v>
                </c:pt>
                <c:pt idx="14">
                  <c:v>17987</c:v>
                </c:pt>
                <c:pt idx="15">
                  <c:v>18392</c:v>
                </c:pt>
                <c:pt idx="16">
                  <c:v>18799</c:v>
                </c:pt>
                <c:pt idx="17">
                  <c:v>19197</c:v>
                </c:pt>
                <c:pt idx="18">
                  <c:v>19595</c:v>
                </c:pt>
                <c:pt idx="19">
                  <c:v>19993</c:v>
                </c:pt>
                <c:pt idx="20">
                  <c:v>20386</c:v>
                </c:pt>
                <c:pt idx="21">
                  <c:v>20776</c:v>
                </c:pt>
                <c:pt idx="22">
                  <c:v>21165</c:v>
                </c:pt>
                <c:pt idx="23">
                  <c:v>21561</c:v>
                </c:pt>
                <c:pt idx="24">
                  <c:v>21960</c:v>
                </c:pt>
                <c:pt idx="25">
                  <c:v>22361</c:v>
                </c:pt>
                <c:pt idx="26">
                  <c:v>22764</c:v>
                </c:pt>
                <c:pt idx="27">
                  <c:v>23157</c:v>
                </c:pt>
                <c:pt idx="28">
                  <c:v>23546</c:v>
                </c:pt>
                <c:pt idx="29">
                  <c:v>23935</c:v>
                </c:pt>
                <c:pt idx="30">
                  <c:v>24325</c:v>
                </c:pt>
                <c:pt idx="31">
                  <c:v>24714</c:v>
                </c:pt>
                <c:pt idx="32">
                  <c:v>25107</c:v>
                </c:pt>
                <c:pt idx="33">
                  <c:v>25498</c:v>
                </c:pt>
                <c:pt idx="34">
                  <c:v>25888</c:v>
                </c:pt>
                <c:pt idx="35">
                  <c:v>26277</c:v>
                </c:pt>
                <c:pt idx="36">
                  <c:v>26672</c:v>
                </c:pt>
                <c:pt idx="37">
                  <c:v>27079</c:v>
                </c:pt>
                <c:pt idx="38">
                  <c:v>27483</c:v>
                </c:pt>
                <c:pt idx="39">
                  <c:v>27902</c:v>
                </c:pt>
                <c:pt idx="40">
                  <c:v>28295</c:v>
                </c:pt>
                <c:pt idx="41">
                  <c:v>28686</c:v>
                </c:pt>
                <c:pt idx="42">
                  <c:v>29091</c:v>
                </c:pt>
                <c:pt idx="43">
                  <c:v>29484</c:v>
                </c:pt>
                <c:pt idx="44">
                  <c:v>29874</c:v>
                </c:pt>
                <c:pt idx="45">
                  <c:v>30264</c:v>
                </c:pt>
                <c:pt idx="46">
                  <c:v>30653</c:v>
                </c:pt>
                <c:pt idx="47">
                  <c:v>31042</c:v>
                </c:pt>
                <c:pt idx="48">
                  <c:v>31432</c:v>
                </c:pt>
                <c:pt idx="49">
                  <c:v>31829</c:v>
                </c:pt>
                <c:pt idx="50">
                  <c:v>32239</c:v>
                </c:pt>
                <c:pt idx="51">
                  <c:v>32651</c:v>
                </c:pt>
              </c:numCache>
            </c:numRef>
          </c:xVal>
          <c:yVal>
            <c:numRef>
              <c:f>Graph7_data_8!$J$12:$J$63</c:f>
              <c:numCache>
                <c:formatCode>#\,##0.0000</c:formatCode>
                <c:ptCount val="52"/>
                <c:pt idx="0">
                  <c:v>0.72089999999999999</c:v>
                </c:pt>
                <c:pt idx="1">
                  <c:v>0.69899999999999995</c:v>
                </c:pt>
                <c:pt idx="2">
                  <c:v>0.68189999999999995</c:v>
                </c:pt>
                <c:pt idx="3">
                  <c:v>0.67259999999999998</c:v>
                </c:pt>
                <c:pt idx="4">
                  <c:v>0.66590000000000005</c:v>
                </c:pt>
                <c:pt idx="5">
                  <c:v>0.65029999999999999</c:v>
                </c:pt>
                <c:pt idx="6">
                  <c:v>0.64500000000000002</c:v>
                </c:pt>
                <c:pt idx="7">
                  <c:v>0.63090000000000002</c:v>
                </c:pt>
                <c:pt idx="8">
                  <c:v>0.62250000000000005</c:v>
                </c:pt>
                <c:pt idx="9">
                  <c:v>0.61170000000000002</c:v>
                </c:pt>
                <c:pt idx="10">
                  <c:v>0.60729999999999995</c:v>
                </c:pt>
                <c:pt idx="11">
                  <c:v>0.59260000000000002</c:v>
                </c:pt>
                <c:pt idx="12">
                  <c:v>0.58299999999999996</c:v>
                </c:pt>
                <c:pt idx="13">
                  <c:v>0.57809999999999995</c:v>
                </c:pt>
                <c:pt idx="14">
                  <c:v>0.57030000000000003</c:v>
                </c:pt>
                <c:pt idx="15">
                  <c:v>0.56469999999999998</c:v>
                </c:pt>
                <c:pt idx="16">
                  <c:v>0.56079999999999997</c:v>
                </c:pt>
                <c:pt idx="17">
                  <c:v>0.55730000000000002</c:v>
                </c:pt>
                <c:pt idx="18">
                  <c:v>0.54890000000000005</c:v>
                </c:pt>
                <c:pt idx="19">
                  <c:v>0.54820000000000002</c:v>
                </c:pt>
                <c:pt idx="20">
                  <c:v>0.54759999999999998</c:v>
                </c:pt>
                <c:pt idx="21">
                  <c:v>0.54120000000000001</c:v>
                </c:pt>
                <c:pt idx="22">
                  <c:v>0.53710000000000002</c:v>
                </c:pt>
                <c:pt idx="23">
                  <c:v>0.53400000000000003</c:v>
                </c:pt>
                <c:pt idx="24">
                  <c:v>0.52639999999999998</c:v>
                </c:pt>
                <c:pt idx="25">
                  <c:v>0.52159999999999995</c:v>
                </c:pt>
                <c:pt idx="26">
                  <c:v>0.52029999999999998</c:v>
                </c:pt>
                <c:pt idx="27">
                  <c:v>0.51690000000000003</c:v>
                </c:pt>
                <c:pt idx="28">
                  <c:v>0.50870000000000004</c:v>
                </c:pt>
                <c:pt idx="29">
                  <c:v>0.50829999999999997</c:v>
                </c:pt>
                <c:pt idx="30">
                  <c:v>0.50939999999999996</c:v>
                </c:pt>
                <c:pt idx="31">
                  <c:v>0.50439999999999996</c:v>
                </c:pt>
                <c:pt idx="32">
                  <c:v>0.50229999999999997</c:v>
                </c:pt>
                <c:pt idx="33">
                  <c:v>0.49709999999999999</c:v>
                </c:pt>
                <c:pt idx="34">
                  <c:v>0.49480000000000002</c:v>
                </c:pt>
                <c:pt idx="35">
                  <c:v>0.48980000000000001</c:v>
                </c:pt>
                <c:pt idx="36">
                  <c:v>0.48570000000000002</c:v>
                </c:pt>
                <c:pt idx="37">
                  <c:v>0.4859</c:v>
                </c:pt>
                <c:pt idx="38">
                  <c:v>0.48620000000000002</c:v>
                </c:pt>
                <c:pt idx="39">
                  <c:v>0.48249999999999998</c:v>
                </c:pt>
                <c:pt idx="40">
                  <c:v>0.48060000000000003</c:v>
                </c:pt>
                <c:pt idx="41">
                  <c:v>0.48020000000000002</c:v>
                </c:pt>
                <c:pt idx="42">
                  <c:v>0.47520000000000001</c:v>
                </c:pt>
                <c:pt idx="43">
                  <c:v>0.47289999999999999</c:v>
                </c:pt>
                <c:pt idx="44">
                  <c:v>0.4667</c:v>
                </c:pt>
                <c:pt idx="45">
                  <c:v>0.47199999999999998</c:v>
                </c:pt>
                <c:pt idx="46">
                  <c:v>0.46889999999999998</c:v>
                </c:pt>
                <c:pt idx="47">
                  <c:v>0.46260000000000001</c:v>
                </c:pt>
                <c:pt idx="48">
                  <c:v>0.46710000000000002</c:v>
                </c:pt>
                <c:pt idx="49">
                  <c:v>0.45960000000000001</c:v>
                </c:pt>
                <c:pt idx="50">
                  <c:v>0.46239999999999998</c:v>
                </c:pt>
                <c:pt idx="51">
                  <c:v>0.4541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93-447D-9530-1EC139587F09}"/>
            </c:ext>
          </c:extLst>
        </c:ser>
        <c:ser>
          <c:idx val="3"/>
          <c:order val="3"/>
          <c:tx>
            <c:v>Step6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Graph7_data_8!$L$12:$L$74</c:f>
              <c:numCache>
                <c:formatCode>#,##0</c:formatCode>
                <c:ptCount val="63"/>
                <c:pt idx="0">
                  <c:v>13798</c:v>
                </c:pt>
                <c:pt idx="1">
                  <c:v>14200</c:v>
                </c:pt>
                <c:pt idx="2">
                  <c:v>14595</c:v>
                </c:pt>
                <c:pt idx="3">
                  <c:v>15004</c:v>
                </c:pt>
                <c:pt idx="4">
                  <c:v>15408</c:v>
                </c:pt>
                <c:pt idx="5">
                  <c:v>15804</c:v>
                </c:pt>
                <c:pt idx="6">
                  <c:v>16199</c:v>
                </c:pt>
                <c:pt idx="7">
                  <c:v>16604</c:v>
                </c:pt>
                <c:pt idx="8">
                  <c:v>17006</c:v>
                </c:pt>
                <c:pt idx="9">
                  <c:v>17402</c:v>
                </c:pt>
                <c:pt idx="10">
                  <c:v>17796</c:v>
                </c:pt>
                <c:pt idx="11">
                  <c:v>18199</c:v>
                </c:pt>
                <c:pt idx="12">
                  <c:v>18600</c:v>
                </c:pt>
                <c:pt idx="13">
                  <c:v>19001</c:v>
                </c:pt>
                <c:pt idx="14">
                  <c:v>19398</c:v>
                </c:pt>
                <c:pt idx="15">
                  <c:v>19791</c:v>
                </c:pt>
                <c:pt idx="16">
                  <c:v>20181</c:v>
                </c:pt>
                <c:pt idx="17">
                  <c:v>20571</c:v>
                </c:pt>
                <c:pt idx="18">
                  <c:v>20973</c:v>
                </c:pt>
                <c:pt idx="19">
                  <c:v>21370</c:v>
                </c:pt>
                <c:pt idx="20">
                  <c:v>21769</c:v>
                </c:pt>
                <c:pt idx="21">
                  <c:v>22171</c:v>
                </c:pt>
                <c:pt idx="22">
                  <c:v>22578</c:v>
                </c:pt>
                <c:pt idx="23">
                  <c:v>22980</c:v>
                </c:pt>
                <c:pt idx="24">
                  <c:v>23382</c:v>
                </c:pt>
                <c:pt idx="25">
                  <c:v>23784</c:v>
                </c:pt>
                <c:pt idx="26">
                  <c:v>24190</c:v>
                </c:pt>
                <c:pt idx="27">
                  <c:v>24602</c:v>
                </c:pt>
                <c:pt idx="28">
                  <c:v>25005</c:v>
                </c:pt>
                <c:pt idx="29">
                  <c:v>25408</c:v>
                </c:pt>
                <c:pt idx="30">
                  <c:v>25802</c:v>
                </c:pt>
                <c:pt idx="31">
                  <c:v>26191</c:v>
                </c:pt>
                <c:pt idx="32">
                  <c:v>26581</c:v>
                </c:pt>
                <c:pt idx="33">
                  <c:v>26970</c:v>
                </c:pt>
                <c:pt idx="34">
                  <c:v>27360</c:v>
                </c:pt>
                <c:pt idx="35">
                  <c:v>27749</c:v>
                </c:pt>
                <c:pt idx="36">
                  <c:v>28139</c:v>
                </c:pt>
                <c:pt idx="37">
                  <c:v>28529</c:v>
                </c:pt>
                <c:pt idx="38">
                  <c:v>28918</c:v>
                </c:pt>
                <c:pt idx="39">
                  <c:v>29308</c:v>
                </c:pt>
                <c:pt idx="40">
                  <c:v>29697</c:v>
                </c:pt>
                <c:pt idx="41">
                  <c:v>30087</c:v>
                </c:pt>
                <c:pt idx="42">
                  <c:v>30477</c:v>
                </c:pt>
                <c:pt idx="43">
                  <c:v>30866</c:v>
                </c:pt>
                <c:pt idx="44">
                  <c:v>31256</c:v>
                </c:pt>
                <c:pt idx="45">
                  <c:v>31645</c:v>
                </c:pt>
                <c:pt idx="46">
                  <c:v>32035</c:v>
                </c:pt>
                <c:pt idx="47">
                  <c:v>32425</c:v>
                </c:pt>
                <c:pt idx="48">
                  <c:v>32814</c:v>
                </c:pt>
                <c:pt idx="49">
                  <c:v>33204</c:v>
                </c:pt>
                <c:pt idx="50">
                  <c:v>33593</c:v>
                </c:pt>
                <c:pt idx="51">
                  <c:v>33983</c:v>
                </c:pt>
                <c:pt idx="52">
                  <c:v>34373</c:v>
                </c:pt>
                <c:pt idx="53">
                  <c:v>34762</c:v>
                </c:pt>
                <c:pt idx="54">
                  <c:v>35152</c:v>
                </c:pt>
                <c:pt idx="55">
                  <c:v>35541</c:v>
                </c:pt>
                <c:pt idx="56">
                  <c:v>35931</c:v>
                </c:pt>
                <c:pt idx="57">
                  <c:v>36321</c:v>
                </c:pt>
                <c:pt idx="58">
                  <c:v>36710</c:v>
                </c:pt>
                <c:pt idx="59">
                  <c:v>37100</c:v>
                </c:pt>
                <c:pt idx="60">
                  <c:v>37489</c:v>
                </c:pt>
                <c:pt idx="61">
                  <c:v>37879</c:v>
                </c:pt>
                <c:pt idx="62">
                  <c:v>38269</c:v>
                </c:pt>
              </c:numCache>
            </c:numRef>
          </c:xVal>
          <c:yVal>
            <c:numRef>
              <c:f>Graph7_data_8!$M$12:$M$74</c:f>
              <c:numCache>
                <c:formatCode>#\,##0.0000</c:formatCode>
                <c:ptCount val="63"/>
                <c:pt idx="0">
                  <c:v>0.75609999999999999</c:v>
                </c:pt>
                <c:pt idx="1">
                  <c:v>0.7278</c:v>
                </c:pt>
                <c:pt idx="2">
                  <c:v>0.71030000000000004</c:v>
                </c:pt>
                <c:pt idx="3">
                  <c:v>0.6925</c:v>
                </c:pt>
                <c:pt idx="4">
                  <c:v>0.67989999999999995</c:v>
                </c:pt>
                <c:pt idx="5">
                  <c:v>0.6623</c:v>
                </c:pt>
                <c:pt idx="6">
                  <c:v>0.65180000000000005</c:v>
                </c:pt>
                <c:pt idx="7">
                  <c:v>0.63739999999999997</c:v>
                </c:pt>
                <c:pt idx="8">
                  <c:v>0.62480000000000002</c:v>
                </c:pt>
                <c:pt idx="9">
                  <c:v>0.6149</c:v>
                </c:pt>
                <c:pt idx="10">
                  <c:v>0.60809999999999997</c:v>
                </c:pt>
                <c:pt idx="11">
                  <c:v>0.59970000000000001</c:v>
                </c:pt>
                <c:pt idx="12">
                  <c:v>0.58850000000000002</c:v>
                </c:pt>
                <c:pt idx="13">
                  <c:v>0.58450000000000002</c:v>
                </c:pt>
                <c:pt idx="14">
                  <c:v>0.57689999999999997</c:v>
                </c:pt>
                <c:pt idx="15">
                  <c:v>0.57069999999999999</c:v>
                </c:pt>
                <c:pt idx="16">
                  <c:v>0.56479999999999997</c:v>
                </c:pt>
                <c:pt idx="17">
                  <c:v>0.55759999999999998</c:v>
                </c:pt>
                <c:pt idx="18">
                  <c:v>0.55020000000000002</c:v>
                </c:pt>
                <c:pt idx="19">
                  <c:v>0.54810000000000003</c:v>
                </c:pt>
                <c:pt idx="20">
                  <c:v>0.54459999999999997</c:v>
                </c:pt>
                <c:pt idx="21">
                  <c:v>0.53990000000000005</c:v>
                </c:pt>
                <c:pt idx="22">
                  <c:v>0.53779999999999994</c:v>
                </c:pt>
                <c:pt idx="23">
                  <c:v>0.52990000000000004</c:v>
                </c:pt>
                <c:pt idx="24">
                  <c:v>0.52439999999999998</c:v>
                </c:pt>
                <c:pt idx="25">
                  <c:v>0.52239999999999998</c:v>
                </c:pt>
                <c:pt idx="26">
                  <c:v>0.51649999999999996</c:v>
                </c:pt>
                <c:pt idx="27">
                  <c:v>0.51829999999999998</c:v>
                </c:pt>
                <c:pt idx="28">
                  <c:v>0.51029999999999998</c:v>
                </c:pt>
                <c:pt idx="29">
                  <c:v>0.51280000000000003</c:v>
                </c:pt>
                <c:pt idx="30">
                  <c:v>0.50849999999999995</c:v>
                </c:pt>
                <c:pt idx="31">
                  <c:v>0.50549999999999995</c:v>
                </c:pt>
                <c:pt idx="32">
                  <c:v>0.50329999999999997</c:v>
                </c:pt>
                <c:pt idx="33">
                  <c:v>0.49380000000000002</c:v>
                </c:pt>
                <c:pt idx="34">
                  <c:v>0.50019999999999998</c:v>
                </c:pt>
                <c:pt idx="35">
                  <c:v>0.48820000000000002</c:v>
                </c:pt>
                <c:pt idx="36">
                  <c:v>0.4874</c:v>
                </c:pt>
                <c:pt idx="37">
                  <c:v>0.48159999999999997</c:v>
                </c:pt>
                <c:pt idx="38">
                  <c:v>0.48430000000000001</c:v>
                </c:pt>
                <c:pt idx="39">
                  <c:v>0.48230000000000001</c:v>
                </c:pt>
                <c:pt idx="40">
                  <c:v>0.48120000000000002</c:v>
                </c:pt>
                <c:pt idx="41">
                  <c:v>0.47939999999999999</c:v>
                </c:pt>
                <c:pt idx="42">
                  <c:v>0.47249999999999998</c:v>
                </c:pt>
                <c:pt idx="43">
                  <c:v>0.47360000000000002</c:v>
                </c:pt>
                <c:pt idx="44">
                  <c:v>0.47</c:v>
                </c:pt>
                <c:pt idx="45">
                  <c:v>0.46899999999999997</c:v>
                </c:pt>
                <c:pt idx="46">
                  <c:v>0.46260000000000001</c:v>
                </c:pt>
                <c:pt idx="47">
                  <c:v>0.45910000000000001</c:v>
                </c:pt>
                <c:pt idx="48">
                  <c:v>0.46439999999999998</c:v>
                </c:pt>
                <c:pt idx="49">
                  <c:v>0.45500000000000002</c:v>
                </c:pt>
                <c:pt idx="50">
                  <c:v>0.4597</c:v>
                </c:pt>
                <c:pt idx="51">
                  <c:v>0.45329999999999998</c:v>
                </c:pt>
                <c:pt idx="52">
                  <c:v>0.45340000000000003</c:v>
                </c:pt>
                <c:pt idx="53">
                  <c:v>0.45129999999999998</c:v>
                </c:pt>
                <c:pt idx="54">
                  <c:v>0.45040000000000002</c:v>
                </c:pt>
                <c:pt idx="55">
                  <c:v>0.44740000000000002</c:v>
                </c:pt>
                <c:pt idx="56">
                  <c:v>0.44769999999999999</c:v>
                </c:pt>
                <c:pt idx="57">
                  <c:v>0.44290000000000002</c:v>
                </c:pt>
                <c:pt idx="58">
                  <c:v>0.44790000000000002</c:v>
                </c:pt>
                <c:pt idx="59">
                  <c:v>0.44879999999999998</c:v>
                </c:pt>
                <c:pt idx="60">
                  <c:v>0.44679999999999997</c:v>
                </c:pt>
                <c:pt idx="61">
                  <c:v>0.4425</c:v>
                </c:pt>
                <c:pt idx="62">
                  <c:v>0.442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93-447D-9530-1EC139587F09}"/>
            </c:ext>
          </c:extLst>
        </c:ser>
        <c:ser>
          <c:idx val="4"/>
          <c:order val="4"/>
          <c:tx>
            <c:v>Step7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Graph7_data_8!$O$11:$O$65</c:f>
              <c:numCache>
                <c:formatCode>#,##0</c:formatCode>
                <c:ptCount val="55"/>
                <c:pt idx="0">
                  <c:v>17226</c:v>
                </c:pt>
                <c:pt idx="1">
                  <c:v>17615</c:v>
                </c:pt>
                <c:pt idx="2">
                  <c:v>18005</c:v>
                </c:pt>
                <c:pt idx="3">
                  <c:v>18394</c:v>
                </c:pt>
                <c:pt idx="4">
                  <c:v>18784</c:v>
                </c:pt>
                <c:pt idx="5">
                  <c:v>19173</c:v>
                </c:pt>
                <c:pt idx="6">
                  <c:v>19563</c:v>
                </c:pt>
                <c:pt idx="7">
                  <c:v>19952</c:v>
                </c:pt>
                <c:pt idx="8">
                  <c:v>20342</c:v>
                </c:pt>
                <c:pt idx="9">
                  <c:v>20731</c:v>
                </c:pt>
                <c:pt idx="10">
                  <c:v>21121</c:v>
                </c:pt>
                <c:pt idx="11">
                  <c:v>21510</c:v>
                </c:pt>
                <c:pt idx="12">
                  <c:v>21900</c:v>
                </c:pt>
                <c:pt idx="13">
                  <c:v>22289</c:v>
                </c:pt>
                <c:pt idx="14">
                  <c:v>22679</c:v>
                </c:pt>
                <c:pt idx="15">
                  <c:v>23068</c:v>
                </c:pt>
                <c:pt idx="16">
                  <c:v>23458</c:v>
                </c:pt>
                <c:pt idx="17">
                  <c:v>23847</c:v>
                </c:pt>
                <c:pt idx="18">
                  <c:v>24237</c:v>
                </c:pt>
                <c:pt idx="19">
                  <c:v>24626</c:v>
                </c:pt>
                <c:pt idx="20">
                  <c:v>25016</c:v>
                </c:pt>
                <c:pt idx="21">
                  <c:v>25405</c:v>
                </c:pt>
                <c:pt idx="22">
                  <c:v>25795</c:v>
                </c:pt>
                <c:pt idx="23">
                  <c:v>26185</c:v>
                </c:pt>
                <c:pt idx="24">
                  <c:v>26574</c:v>
                </c:pt>
                <c:pt idx="25">
                  <c:v>26964</c:v>
                </c:pt>
                <c:pt idx="26">
                  <c:v>27353</c:v>
                </c:pt>
                <c:pt idx="27">
                  <c:v>27743</c:v>
                </c:pt>
                <c:pt idx="28">
                  <c:v>28132</c:v>
                </c:pt>
                <c:pt idx="29">
                  <c:v>28522</c:v>
                </c:pt>
                <c:pt idx="30">
                  <c:v>28911</c:v>
                </c:pt>
                <c:pt idx="31">
                  <c:v>29301</c:v>
                </c:pt>
                <c:pt idx="32">
                  <c:v>29690</c:v>
                </c:pt>
                <c:pt idx="33">
                  <c:v>30080</c:v>
                </c:pt>
                <c:pt idx="34">
                  <c:v>30469</c:v>
                </c:pt>
                <c:pt idx="35">
                  <c:v>30859</c:v>
                </c:pt>
                <c:pt idx="36">
                  <c:v>31248</c:v>
                </c:pt>
                <c:pt idx="37">
                  <c:v>31638</c:v>
                </c:pt>
                <c:pt idx="38">
                  <c:v>32027</c:v>
                </c:pt>
                <c:pt idx="39">
                  <c:v>32417</c:v>
                </c:pt>
                <c:pt idx="40">
                  <c:v>32806</c:v>
                </c:pt>
                <c:pt idx="41">
                  <c:v>33196</c:v>
                </c:pt>
                <c:pt idx="42">
                  <c:v>33585</c:v>
                </c:pt>
                <c:pt idx="43">
                  <c:v>33975</c:v>
                </c:pt>
                <c:pt idx="44">
                  <c:v>34364</c:v>
                </c:pt>
                <c:pt idx="45">
                  <c:v>34754</c:v>
                </c:pt>
                <c:pt idx="46">
                  <c:v>35143</c:v>
                </c:pt>
                <c:pt idx="47">
                  <c:v>35533</c:v>
                </c:pt>
                <c:pt idx="48">
                  <c:v>35922</c:v>
                </c:pt>
                <c:pt idx="49">
                  <c:v>36312</c:v>
                </c:pt>
                <c:pt idx="50">
                  <c:v>36710</c:v>
                </c:pt>
                <c:pt idx="51">
                  <c:v>37109</c:v>
                </c:pt>
                <c:pt idx="52">
                  <c:v>37514</c:v>
                </c:pt>
                <c:pt idx="53">
                  <c:v>37917</c:v>
                </c:pt>
                <c:pt idx="54">
                  <c:v>38319</c:v>
                </c:pt>
              </c:numCache>
            </c:numRef>
          </c:xVal>
          <c:yVal>
            <c:numRef>
              <c:f>Graph7_data_8!$P$11:$P$65</c:f>
              <c:numCache>
                <c:formatCode>#\,##0.0000</c:formatCode>
                <c:ptCount val="55"/>
                <c:pt idx="0">
                  <c:v>0.7591</c:v>
                </c:pt>
                <c:pt idx="1">
                  <c:v>0.68520000000000003</c:v>
                </c:pt>
                <c:pt idx="2">
                  <c:v>0.65669999999999995</c:v>
                </c:pt>
                <c:pt idx="3">
                  <c:v>0.64349999999999996</c:v>
                </c:pt>
                <c:pt idx="4">
                  <c:v>0.62949999999999995</c:v>
                </c:pt>
                <c:pt idx="5">
                  <c:v>0.5978</c:v>
                </c:pt>
                <c:pt idx="6">
                  <c:v>0.58589999999999998</c:v>
                </c:pt>
                <c:pt idx="7">
                  <c:v>0.57330000000000003</c:v>
                </c:pt>
                <c:pt idx="8">
                  <c:v>0.56689999999999996</c:v>
                </c:pt>
                <c:pt idx="9">
                  <c:v>0.55840000000000001</c:v>
                </c:pt>
                <c:pt idx="10">
                  <c:v>0.5494</c:v>
                </c:pt>
                <c:pt idx="11">
                  <c:v>0.5514</c:v>
                </c:pt>
                <c:pt idx="12">
                  <c:v>0.54310000000000003</c:v>
                </c:pt>
                <c:pt idx="13">
                  <c:v>0.53469999999999995</c:v>
                </c:pt>
                <c:pt idx="14">
                  <c:v>0.53820000000000001</c:v>
                </c:pt>
                <c:pt idx="15">
                  <c:v>0.52880000000000005</c:v>
                </c:pt>
                <c:pt idx="16">
                  <c:v>0.52510000000000001</c:v>
                </c:pt>
                <c:pt idx="17">
                  <c:v>0.52349999999999997</c:v>
                </c:pt>
                <c:pt idx="18">
                  <c:v>0.51749999999999996</c:v>
                </c:pt>
                <c:pt idx="19">
                  <c:v>0.51</c:v>
                </c:pt>
                <c:pt idx="20">
                  <c:v>0.50980000000000003</c:v>
                </c:pt>
                <c:pt idx="21">
                  <c:v>0.50429999999999997</c:v>
                </c:pt>
                <c:pt idx="22">
                  <c:v>0.49840000000000001</c:v>
                </c:pt>
                <c:pt idx="23">
                  <c:v>0.50270000000000004</c:v>
                </c:pt>
                <c:pt idx="24">
                  <c:v>0.49930000000000002</c:v>
                </c:pt>
                <c:pt idx="25">
                  <c:v>0.49459999999999998</c:v>
                </c:pt>
                <c:pt idx="26">
                  <c:v>0.49099999999999999</c:v>
                </c:pt>
                <c:pt idx="27">
                  <c:v>0.4904</c:v>
                </c:pt>
                <c:pt idx="28">
                  <c:v>0.4849</c:v>
                </c:pt>
                <c:pt idx="29">
                  <c:v>0.48359999999999997</c:v>
                </c:pt>
                <c:pt idx="30">
                  <c:v>0.48309999999999997</c:v>
                </c:pt>
                <c:pt idx="31">
                  <c:v>0.47739999999999999</c:v>
                </c:pt>
                <c:pt idx="32">
                  <c:v>0.4763</c:v>
                </c:pt>
                <c:pt idx="33">
                  <c:v>0.47270000000000001</c:v>
                </c:pt>
                <c:pt idx="34">
                  <c:v>0.47</c:v>
                </c:pt>
                <c:pt idx="35">
                  <c:v>0.47020000000000001</c:v>
                </c:pt>
                <c:pt idx="36">
                  <c:v>0.46650000000000003</c:v>
                </c:pt>
                <c:pt idx="37">
                  <c:v>0.46820000000000001</c:v>
                </c:pt>
                <c:pt idx="38">
                  <c:v>0.4627</c:v>
                </c:pt>
                <c:pt idx="39">
                  <c:v>0.45440000000000003</c:v>
                </c:pt>
                <c:pt idx="40">
                  <c:v>0.46050000000000002</c:v>
                </c:pt>
                <c:pt idx="41">
                  <c:v>0.46410000000000001</c:v>
                </c:pt>
                <c:pt idx="42">
                  <c:v>0.45650000000000002</c:v>
                </c:pt>
                <c:pt idx="43">
                  <c:v>0.45429999999999998</c:v>
                </c:pt>
                <c:pt idx="44">
                  <c:v>0.45350000000000001</c:v>
                </c:pt>
                <c:pt idx="45">
                  <c:v>0.45660000000000001</c:v>
                </c:pt>
                <c:pt idx="46">
                  <c:v>0.45150000000000001</c:v>
                </c:pt>
                <c:pt idx="47">
                  <c:v>0.44819999999999999</c:v>
                </c:pt>
                <c:pt idx="48">
                  <c:v>0.44500000000000001</c:v>
                </c:pt>
                <c:pt idx="49">
                  <c:v>0.44319999999999998</c:v>
                </c:pt>
                <c:pt idx="50">
                  <c:v>0.4486</c:v>
                </c:pt>
                <c:pt idx="51">
                  <c:v>0.44240000000000002</c:v>
                </c:pt>
                <c:pt idx="52">
                  <c:v>0.44319999999999998</c:v>
                </c:pt>
                <c:pt idx="53">
                  <c:v>0.43809999999999999</c:v>
                </c:pt>
                <c:pt idx="54">
                  <c:v>0.44080000000000003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93-447D-9530-1EC139587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10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Graph10_data_12!$C$7:$C$150</c:f>
              <c:numCache>
                <c:formatCode>#,##0</c:formatCode>
                <c:ptCount val="144"/>
                <c:pt idx="0">
                  <c:v>5</c:v>
                </c:pt>
                <c:pt idx="1">
                  <c:v>297</c:v>
                </c:pt>
                <c:pt idx="2">
                  <c:v>590</c:v>
                </c:pt>
                <c:pt idx="3">
                  <c:v>880</c:v>
                </c:pt>
                <c:pt idx="4">
                  <c:v>1170</c:v>
                </c:pt>
                <c:pt idx="5">
                  <c:v>1460</c:v>
                </c:pt>
                <c:pt idx="6">
                  <c:v>1750</c:v>
                </c:pt>
                <c:pt idx="7">
                  <c:v>2040</c:v>
                </c:pt>
                <c:pt idx="8">
                  <c:v>2331</c:v>
                </c:pt>
                <c:pt idx="9">
                  <c:v>2621</c:v>
                </c:pt>
                <c:pt idx="10">
                  <c:v>2911</c:v>
                </c:pt>
                <c:pt idx="11">
                  <c:v>3201</c:v>
                </c:pt>
                <c:pt idx="12">
                  <c:v>3491</c:v>
                </c:pt>
                <c:pt idx="13">
                  <c:v>3781</c:v>
                </c:pt>
                <c:pt idx="14">
                  <c:v>4071</c:v>
                </c:pt>
                <c:pt idx="15">
                  <c:v>4361</c:v>
                </c:pt>
                <c:pt idx="16">
                  <c:v>4651</c:v>
                </c:pt>
                <c:pt idx="17">
                  <c:v>4941</c:v>
                </c:pt>
                <c:pt idx="18">
                  <c:v>5231</c:v>
                </c:pt>
                <c:pt idx="19">
                  <c:v>5521</c:v>
                </c:pt>
                <c:pt idx="20">
                  <c:v>5812</c:v>
                </c:pt>
                <c:pt idx="21">
                  <c:v>6102</c:v>
                </c:pt>
                <c:pt idx="22">
                  <c:v>6392</c:v>
                </c:pt>
                <c:pt idx="23">
                  <c:v>6682</c:v>
                </c:pt>
                <c:pt idx="24">
                  <c:v>6972</c:v>
                </c:pt>
                <c:pt idx="25">
                  <c:v>7262</c:v>
                </c:pt>
                <c:pt idx="26">
                  <c:v>7552</c:v>
                </c:pt>
                <c:pt idx="27">
                  <c:v>7842</c:v>
                </c:pt>
                <c:pt idx="28">
                  <c:v>8132</c:v>
                </c:pt>
                <c:pt idx="29">
                  <c:v>8422</c:v>
                </c:pt>
                <c:pt idx="30">
                  <c:v>8712</c:v>
                </c:pt>
                <c:pt idx="31">
                  <c:v>9002</c:v>
                </c:pt>
                <c:pt idx="32">
                  <c:v>9292</c:v>
                </c:pt>
                <c:pt idx="33">
                  <c:v>9583</c:v>
                </c:pt>
                <c:pt idx="34">
                  <c:v>9873</c:v>
                </c:pt>
                <c:pt idx="35">
                  <c:v>10163</c:v>
                </c:pt>
                <c:pt idx="36">
                  <c:v>10453</c:v>
                </c:pt>
                <c:pt idx="37">
                  <c:v>10743</c:v>
                </c:pt>
                <c:pt idx="38">
                  <c:v>11033</c:v>
                </c:pt>
                <c:pt idx="39">
                  <c:v>11323</c:v>
                </c:pt>
                <c:pt idx="40">
                  <c:v>11613</c:v>
                </c:pt>
                <c:pt idx="41">
                  <c:v>11903</c:v>
                </c:pt>
                <c:pt idx="42">
                  <c:v>12193</c:v>
                </c:pt>
                <c:pt idx="43">
                  <c:v>12483</c:v>
                </c:pt>
                <c:pt idx="44">
                  <c:v>12773</c:v>
                </c:pt>
                <c:pt idx="45">
                  <c:v>13064</c:v>
                </c:pt>
                <c:pt idx="46">
                  <c:v>13354</c:v>
                </c:pt>
                <c:pt idx="47">
                  <c:v>13644</c:v>
                </c:pt>
                <c:pt idx="48">
                  <c:v>13934</c:v>
                </c:pt>
                <c:pt idx="49">
                  <c:v>14232</c:v>
                </c:pt>
                <c:pt idx="50">
                  <c:v>14526</c:v>
                </c:pt>
                <c:pt idx="51">
                  <c:v>14824</c:v>
                </c:pt>
                <c:pt idx="52">
                  <c:v>15124</c:v>
                </c:pt>
                <c:pt idx="53">
                  <c:v>15423</c:v>
                </c:pt>
                <c:pt idx="54">
                  <c:v>15729</c:v>
                </c:pt>
                <c:pt idx="55">
                  <c:v>16039</c:v>
                </c:pt>
                <c:pt idx="56">
                  <c:v>16344</c:v>
                </c:pt>
                <c:pt idx="57">
                  <c:v>16644</c:v>
                </c:pt>
                <c:pt idx="58">
                  <c:v>16937</c:v>
                </c:pt>
                <c:pt idx="59">
                  <c:v>17230</c:v>
                </c:pt>
                <c:pt idx="60">
                  <c:v>17521</c:v>
                </c:pt>
                <c:pt idx="61">
                  <c:v>17820</c:v>
                </c:pt>
                <c:pt idx="62">
                  <c:v>18122</c:v>
                </c:pt>
                <c:pt idx="63">
                  <c:v>18417</c:v>
                </c:pt>
                <c:pt idx="64">
                  <c:v>18722</c:v>
                </c:pt>
                <c:pt idx="65">
                  <c:v>19030</c:v>
                </c:pt>
                <c:pt idx="66">
                  <c:v>19336</c:v>
                </c:pt>
                <c:pt idx="67">
                  <c:v>19637</c:v>
                </c:pt>
                <c:pt idx="68">
                  <c:v>19934</c:v>
                </c:pt>
                <c:pt idx="69">
                  <c:v>20228</c:v>
                </c:pt>
                <c:pt idx="70">
                  <c:v>20522</c:v>
                </c:pt>
                <c:pt idx="71">
                  <c:v>20822</c:v>
                </c:pt>
                <c:pt idx="72">
                  <c:v>21125</c:v>
                </c:pt>
                <c:pt idx="73">
                  <c:v>21429</c:v>
                </c:pt>
                <c:pt idx="74">
                  <c:v>21733</c:v>
                </c:pt>
                <c:pt idx="75">
                  <c:v>22045</c:v>
                </c:pt>
                <c:pt idx="76">
                  <c:v>22343</c:v>
                </c:pt>
                <c:pt idx="77">
                  <c:v>22647</c:v>
                </c:pt>
                <c:pt idx="78">
                  <c:v>22945</c:v>
                </c:pt>
                <c:pt idx="79">
                  <c:v>23254</c:v>
                </c:pt>
                <c:pt idx="80">
                  <c:v>23559</c:v>
                </c:pt>
                <c:pt idx="81">
                  <c:v>23871</c:v>
                </c:pt>
                <c:pt idx="82">
                  <c:v>24174</c:v>
                </c:pt>
                <c:pt idx="83">
                  <c:v>24467</c:v>
                </c:pt>
                <c:pt idx="84">
                  <c:v>24759</c:v>
                </c:pt>
                <c:pt idx="85">
                  <c:v>25049</c:v>
                </c:pt>
                <c:pt idx="86">
                  <c:v>25339</c:v>
                </c:pt>
                <c:pt idx="87">
                  <c:v>25629</c:v>
                </c:pt>
                <c:pt idx="88">
                  <c:v>25919</c:v>
                </c:pt>
                <c:pt idx="89">
                  <c:v>26209</c:v>
                </c:pt>
                <c:pt idx="90">
                  <c:v>26499</c:v>
                </c:pt>
                <c:pt idx="91">
                  <c:v>26790</c:v>
                </c:pt>
                <c:pt idx="92">
                  <c:v>27080</c:v>
                </c:pt>
                <c:pt idx="93">
                  <c:v>27370</c:v>
                </c:pt>
                <c:pt idx="94">
                  <c:v>27660</c:v>
                </c:pt>
                <c:pt idx="95">
                  <c:v>27950</c:v>
                </c:pt>
                <c:pt idx="96">
                  <c:v>28240</c:v>
                </c:pt>
                <c:pt idx="97">
                  <c:v>28530</c:v>
                </c:pt>
                <c:pt idx="98">
                  <c:v>28820</c:v>
                </c:pt>
                <c:pt idx="99">
                  <c:v>29110</c:v>
                </c:pt>
                <c:pt idx="100">
                  <c:v>29401</c:v>
                </c:pt>
                <c:pt idx="101">
                  <c:v>29691</c:v>
                </c:pt>
                <c:pt idx="102">
                  <c:v>29989</c:v>
                </c:pt>
                <c:pt idx="103">
                  <c:v>30306</c:v>
                </c:pt>
                <c:pt idx="104">
                  <c:v>30610</c:v>
                </c:pt>
                <c:pt idx="105">
                  <c:v>30909</c:v>
                </c:pt>
                <c:pt idx="106">
                  <c:v>31205</c:v>
                </c:pt>
                <c:pt idx="107">
                  <c:v>31512</c:v>
                </c:pt>
                <c:pt idx="108">
                  <c:v>31816</c:v>
                </c:pt>
                <c:pt idx="109">
                  <c:v>32120</c:v>
                </c:pt>
                <c:pt idx="110">
                  <c:v>32415</c:v>
                </c:pt>
                <c:pt idx="111">
                  <c:v>32708</c:v>
                </c:pt>
                <c:pt idx="112">
                  <c:v>32998</c:v>
                </c:pt>
                <c:pt idx="113">
                  <c:v>33289</c:v>
                </c:pt>
                <c:pt idx="114">
                  <c:v>33579</c:v>
                </c:pt>
                <c:pt idx="115">
                  <c:v>33869</c:v>
                </c:pt>
                <c:pt idx="116">
                  <c:v>34159</c:v>
                </c:pt>
                <c:pt idx="117">
                  <c:v>34451</c:v>
                </c:pt>
                <c:pt idx="118">
                  <c:v>34744</c:v>
                </c:pt>
                <c:pt idx="119">
                  <c:v>35044</c:v>
                </c:pt>
                <c:pt idx="120">
                  <c:v>35338</c:v>
                </c:pt>
                <c:pt idx="121">
                  <c:v>35635</c:v>
                </c:pt>
                <c:pt idx="122">
                  <c:v>35934</c:v>
                </c:pt>
                <c:pt idx="123">
                  <c:v>36252</c:v>
                </c:pt>
                <c:pt idx="124">
                  <c:v>36563</c:v>
                </c:pt>
                <c:pt idx="125">
                  <c:v>36873</c:v>
                </c:pt>
                <c:pt idx="126">
                  <c:v>37172</c:v>
                </c:pt>
                <c:pt idx="127">
                  <c:v>37469</c:v>
                </c:pt>
                <c:pt idx="128">
                  <c:v>37779</c:v>
                </c:pt>
                <c:pt idx="129">
                  <c:v>38087</c:v>
                </c:pt>
                <c:pt idx="130">
                  <c:v>38395</c:v>
                </c:pt>
                <c:pt idx="131">
                  <c:v>38714</c:v>
                </c:pt>
                <c:pt idx="132">
                  <c:v>39019</c:v>
                </c:pt>
                <c:pt idx="133">
                  <c:v>39323</c:v>
                </c:pt>
                <c:pt idx="134">
                  <c:v>39616</c:v>
                </c:pt>
                <c:pt idx="135">
                  <c:v>39923</c:v>
                </c:pt>
                <c:pt idx="136">
                  <c:v>40217</c:v>
                </c:pt>
                <c:pt idx="137">
                  <c:v>40521</c:v>
                </c:pt>
                <c:pt idx="138">
                  <c:v>40819</c:v>
                </c:pt>
                <c:pt idx="139">
                  <c:v>41118</c:v>
                </c:pt>
                <c:pt idx="140">
                  <c:v>41416</c:v>
                </c:pt>
                <c:pt idx="141">
                  <c:v>41716</c:v>
                </c:pt>
                <c:pt idx="142">
                  <c:v>42019</c:v>
                </c:pt>
                <c:pt idx="143">
                  <c:v>42320</c:v>
                </c:pt>
              </c:numCache>
            </c:numRef>
          </c:xVal>
          <c:yVal>
            <c:numRef>
              <c:f>Graph10_data_12!$D$7:$D$150</c:f>
              <c:numCache>
                <c:formatCode>#\ ##0.0000</c:formatCode>
                <c:ptCount val="144"/>
                <c:pt idx="0">
                  <c:v>4.6763000000000003</c:v>
                </c:pt>
                <c:pt idx="1">
                  <c:v>2.4462000000000002</c:v>
                </c:pt>
                <c:pt idx="2">
                  <c:v>1.9095</c:v>
                </c:pt>
                <c:pt idx="3">
                  <c:v>1.2713000000000001</c:v>
                </c:pt>
                <c:pt idx="4">
                  <c:v>1.0815999999999999</c:v>
                </c:pt>
                <c:pt idx="5">
                  <c:v>1.0036</c:v>
                </c:pt>
                <c:pt idx="6">
                  <c:v>0.94479999999999997</c:v>
                </c:pt>
                <c:pt idx="7">
                  <c:v>0.91849999999999998</c:v>
                </c:pt>
                <c:pt idx="8">
                  <c:v>0.88400000000000001</c:v>
                </c:pt>
                <c:pt idx="9">
                  <c:v>0.86650000000000005</c:v>
                </c:pt>
                <c:pt idx="10">
                  <c:v>0.84709999999999996</c:v>
                </c:pt>
                <c:pt idx="11">
                  <c:v>0.83179999999999998</c:v>
                </c:pt>
                <c:pt idx="12">
                  <c:v>0.81440000000000001</c:v>
                </c:pt>
                <c:pt idx="13">
                  <c:v>0.80389999999999995</c:v>
                </c:pt>
                <c:pt idx="14">
                  <c:v>0.78700000000000003</c:v>
                </c:pt>
                <c:pt idx="15">
                  <c:v>0.78839999999999999</c:v>
                </c:pt>
                <c:pt idx="16">
                  <c:v>0.77749999999999997</c:v>
                </c:pt>
                <c:pt idx="17">
                  <c:v>0.76180000000000003</c:v>
                </c:pt>
                <c:pt idx="18">
                  <c:v>0.75800000000000001</c:v>
                </c:pt>
                <c:pt idx="19">
                  <c:v>0.74729999999999996</c:v>
                </c:pt>
                <c:pt idx="20">
                  <c:v>0.75019999999999998</c:v>
                </c:pt>
                <c:pt idx="21">
                  <c:v>0.74260000000000004</c:v>
                </c:pt>
                <c:pt idx="22">
                  <c:v>0.73740000000000006</c:v>
                </c:pt>
                <c:pt idx="23">
                  <c:v>0.73209999999999997</c:v>
                </c:pt>
                <c:pt idx="24">
                  <c:v>0.73260000000000003</c:v>
                </c:pt>
                <c:pt idx="25">
                  <c:v>0.72460000000000002</c:v>
                </c:pt>
                <c:pt idx="26">
                  <c:v>0.72050000000000003</c:v>
                </c:pt>
                <c:pt idx="27">
                  <c:v>0.71599999999999997</c:v>
                </c:pt>
                <c:pt idx="28">
                  <c:v>0.71250000000000002</c:v>
                </c:pt>
                <c:pt idx="29">
                  <c:v>0.70760000000000001</c:v>
                </c:pt>
                <c:pt idx="30">
                  <c:v>0.70299999999999996</c:v>
                </c:pt>
                <c:pt idx="31">
                  <c:v>0.70199999999999996</c:v>
                </c:pt>
                <c:pt idx="32">
                  <c:v>0.69910000000000005</c:v>
                </c:pt>
                <c:pt idx="33">
                  <c:v>0.70069999999999999</c:v>
                </c:pt>
                <c:pt idx="34">
                  <c:v>0.69369999999999998</c:v>
                </c:pt>
                <c:pt idx="35">
                  <c:v>0.68689999999999996</c:v>
                </c:pt>
                <c:pt idx="36">
                  <c:v>0.69130000000000003</c:v>
                </c:pt>
                <c:pt idx="37">
                  <c:v>0.68769999999999998</c:v>
                </c:pt>
                <c:pt idx="38">
                  <c:v>0.68489999999999995</c:v>
                </c:pt>
                <c:pt idx="39">
                  <c:v>0.68200000000000005</c:v>
                </c:pt>
                <c:pt idx="40">
                  <c:v>0.68179999999999996</c:v>
                </c:pt>
                <c:pt idx="41">
                  <c:v>0.67579999999999996</c:v>
                </c:pt>
                <c:pt idx="42">
                  <c:v>0.67669999999999997</c:v>
                </c:pt>
                <c:pt idx="43">
                  <c:v>0.67820000000000003</c:v>
                </c:pt>
                <c:pt idx="44">
                  <c:v>0.67069999999999996</c:v>
                </c:pt>
                <c:pt idx="45">
                  <c:v>0.67149999999999999</c:v>
                </c:pt>
                <c:pt idx="46">
                  <c:v>0.66930000000000001</c:v>
                </c:pt>
                <c:pt idx="47">
                  <c:v>0.67069999999999996</c:v>
                </c:pt>
                <c:pt idx="48">
                  <c:v>0.66920000000000002</c:v>
                </c:pt>
                <c:pt idx="49">
                  <c:v>0.66669999999999996</c:v>
                </c:pt>
                <c:pt idx="50">
                  <c:v>0.66879999999999995</c:v>
                </c:pt>
                <c:pt idx="51">
                  <c:v>0.65810000000000002</c:v>
                </c:pt>
                <c:pt idx="52">
                  <c:v>0.6663</c:v>
                </c:pt>
                <c:pt idx="53">
                  <c:v>0.66259999999999997</c:v>
                </c:pt>
                <c:pt idx="54">
                  <c:v>0.65839999999999999</c:v>
                </c:pt>
                <c:pt idx="55">
                  <c:v>0.64810000000000001</c:v>
                </c:pt>
                <c:pt idx="56">
                  <c:v>0.65310000000000001</c:v>
                </c:pt>
                <c:pt idx="57">
                  <c:v>0.64980000000000004</c:v>
                </c:pt>
                <c:pt idx="58">
                  <c:v>0.64539999999999997</c:v>
                </c:pt>
                <c:pt idx="59">
                  <c:v>0.64890000000000003</c:v>
                </c:pt>
                <c:pt idx="60">
                  <c:v>0.64659999999999995</c:v>
                </c:pt>
                <c:pt idx="61">
                  <c:v>0.65310000000000001</c:v>
                </c:pt>
                <c:pt idx="62">
                  <c:v>0.64570000000000005</c:v>
                </c:pt>
                <c:pt idx="63">
                  <c:v>0.63749999999999996</c:v>
                </c:pt>
                <c:pt idx="64">
                  <c:v>0.64470000000000005</c:v>
                </c:pt>
                <c:pt idx="65">
                  <c:v>0.64480000000000004</c:v>
                </c:pt>
                <c:pt idx="66">
                  <c:v>0.64480000000000004</c:v>
                </c:pt>
                <c:pt idx="67">
                  <c:v>0.64380000000000004</c:v>
                </c:pt>
                <c:pt idx="68">
                  <c:v>0.64170000000000005</c:v>
                </c:pt>
                <c:pt idx="69">
                  <c:v>0.63880000000000003</c:v>
                </c:pt>
                <c:pt idx="70">
                  <c:v>0.63780000000000003</c:v>
                </c:pt>
                <c:pt idx="71">
                  <c:v>0.63670000000000004</c:v>
                </c:pt>
                <c:pt idx="72">
                  <c:v>0.64200000000000002</c:v>
                </c:pt>
                <c:pt idx="73">
                  <c:v>0.63439999999999996</c:v>
                </c:pt>
                <c:pt idx="74">
                  <c:v>0.63600000000000001</c:v>
                </c:pt>
                <c:pt idx="75">
                  <c:v>0.63500000000000001</c:v>
                </c:pt>
                <c:pt idx="76">
                  <c:v>0.63729999999999998</c:v>
                </c:pt>
                <c:pt idx="77">
                  <c:v>0.6351</c:v>
                </c:pt>
                <c:pt idx="78">
                  <c:v>0.63070000000000004</c:v>
                </c:pt>
                <c:pt idx="79">
                  <c:v>0.62949999999999995</c:v>
                </c:pt>
                <c:pt idx="80">
                  <c:v>0.63180000000000003</c:v>
                </c:pt>
                <c:pt idx="81">
                  <c:v>0.62519999999999998</c:v>
                </c:pt>
                <c:pt idx="82">
                  <c:v>0.62919999999999998</c:v>
                </c:pt>
                <c:pt idx="83">
                  <c:v>0.62570000000000003</c:v>
                </c:pt>
                <c:pt idx="84">
                  <c:v>0.62450000000000006</c:v>
                </c:pt>
                <c:pt idx="85">
                  <c:v>0.62860000000000005</c:v>
                </c:pt>
                <c:pt idx="86">
                  <c:v>0.62490000000000001</c:v>
                </c:pt>
                <c:pt idx="87">
                  <c:v>0.62880000000000003</c:v>
                </c:pt>
                <c:pt idx="88">
                  <c:v>0.62509999999999999</c:v>
                </c:pt>
                <c:pt idx="89">
                  <c:v>0.62390000000000001</c:v>
                </c:pt>
                <c:pt idx="90">
                  <c:v>0.62490000000000001</c:v>
                </c:pt>
                <c:pt idx="91">
                  <c:v>0.62809999999999999</c:v>
                </c:pt>
                <c:pt idx="92">
                  <c:v>0.62029999999999996</c:v>
                </c:pt>
                <c:pt idx="93">
                  <c:v>0.62060000000000004</c:v>
                </c:pt>
                <c:pt idx="94">
                  <c:v>0.61839999999999995</c:v>
                </c:pt>
                <c:pt idx="95">
                  <c:v>0.62170000000000003</c:v>
                </c:pt>
                <c:pt idx="96">
                  <c:v>0.61829999999999996</c:v>
                </c:pt>
                <c:pt idx="97">
                  <c:v>0.61770000000000003</c:v>
                </c:pt>
                <c:pt idx="98">
                  <c:v>0.61919999999999997</c:v>
                </c:pt>
                <c:pt idx="99">
                  <c:v>0.61709999999999998</c:v>
                </c:pt>
                <c:pt idx="100">
                  <c:v>0.61780000000000002</c:v>
                </c:pt>
                <c:pt idx="101">
                  <c:v>0.61839999999999995</c:v>
                </c:pt>
                <c:pt idx="102">
                  <c:v>0.6139</c:v>
                </c:pt>
                <c:pt idx="103">
                  <c:v>0.61509999999999998</c:v>
                </c:pt>
                <c:pt idx="104">
                  <c:v>0.61890000000000001</c:v>
                </c:pt>
                <c:pt idx="105">
                  <c:v>0.61519999999999997</c:v>
                </c:pt>
                <c:pt idx="106">
                  <c:v>0.61470000000000002</c:v>
                </c:pt>
                <c:pt idx="107">
                  <c:v>0.61160000000000003</c:v>
                </c:pt>
                <c:pt idx="108">
                  <c:v>0.61019999999999996</c:v>
                </c:pt>
                <c:pt idx="109">
                  <c:v>0.61439999999999995</c:v>
                </c:pt>
                <c:pt idx="110">
                  <c:v>0.61270000000000002</c:v>
                </c:pt>
                <c:pt idx="111">
                  <c:v>0.61419999999999997</c:v>
                </c:pt>
                <c:pt idx="112">
                  <c:v>0.6119</c:v>
                </c:pt>
                <c:pt idx="113">
                  <c:v>0.60899999999999999</c:v>
                </c:pt>
                <c:pt idx="114">
                  <c:v>0.61509999999999998</c:v>
                </c:pt>
                <c:pt idx="115">
                  <c:v>0.60780000000000001</c:v>
                </c:pt>
                <c:pt idx="116">
                  <c:v>0.61360000000000003</c:v>
                </c:pt>
                <c:pt idx="117">
                  <c:v>0.61019999999999996</c:v>
                </c:pt>
                <c:pt idx="118">
                  <c:v>0.61570000000000003</c:v>
                </c:pt>
                <c:pt idx="119">
                  <c:v>0.61319999999999997</c:v>
                </c:pt>
                <c:pt idx="120">
                  <c:v>0.60519999999999996</c:v>
                </c:pt>
                <c:pt idx="121">
                  <c:v>0.60809999999999997</c:v>
                </c:pt>
                <c:pt idx="122">
                  <c:v>0.60550000000000004</c:v>
                </c:pt>
                <c:pt idx="123">
                  <c:v>0.60560000000000003</c:v>
                </c:pt>
                <c:pt idx="124">
                  <c:v>0.60519999999999996</c:v>
                </c:pt>
                <c:pt idx="125">
                  <c:v>0.60699999999999998</c:v>
                </c:pt>
                <c:pt idx="126">
                  <c:v>0.60350000000000004</c:v>
                </c:pt>
                <c:pt idx="127">
                  <c:v>0.60470000000000002</c:v>
                </c:pt>
                <c:pt idx="128">
                  <c:v>0.60040000000000004</c:v>
                </c:pt>
                <c:pt idx="129">
                  <c:v>0.60070000000000001</c:v>
                </c:pt>
                <c:pt idx="130">
                  <c:v>0.60980000000000001</c:v>
                </c:pt>
                <c:pt idx="131">
                  <c:v>0.60540000000000005</c:v>
                </c:pt>
                <c:pt idx="132">
                  <c:v>0.5978</c:v>
                </c:pt>
                <c:pt idx="133">
                  <c:v>0.59919999999999995</c:v>
                </c:pt>
                <c:pt idx="134">
                  <c:v>0.60089999999999999</c:v>
                </c:pt>
                <c:pt idx="135">
                  <c:v>0.60089999999999999</c:v>
                </c:pt>
                <c:pt idx="136">
                  <c:v>0.60119999999999996</c:v>
                </c:pt>
                <c:pt idx="137">
                  <c:v>0.59850000000000003</c:v>
                </c:pt>
                <c:pt idx="138">
                  <c:v>0.60640000000000005</c:v>
                </c:pt>
                <c:pt idx="139">
                  <c:v>0.60640000000000005</c:v>
                </c:pt>
                <c:pt idx="140">
                  <c:v>0.59840000000000004</c:v>
                </c:pt>
                <c:pt idx="141">
                  <c:v>0.60460000000000003</c:v>
                </c:pt>
                <c:pt idx="142">
                  <c:v>0.60250000000000004</c:v>
                </c:pt>
                <c:pt idx="143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4A-413A-A429-BA81B15EC2F6}"/>
            </c:ext>
          </c:extLst>
        </c:ser>
        <c:ser>
          <c:idx val="1"/>
          <c:order val="1"/>
          <c:tx>
            <c:v>Step5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Graph10_data_12!$F$7:$F$82</c:f>
              <c:numCache>
                <c:formatCode>#,##0</c:formatCode>
                <c:ptCount val="76"/>
                <c:pt idx="0">
                  <c:v>10087</c:v>
                </c:pt>
                <c:pt idx="1">
                  <c:v>10377</c:v>
                </c:pt>
                <c:pt idx="2">
                  <c:v>10668</c:v>
                </c:pt>
                <c:pt idx="3">
                  <c:v>10958</c:v>
                </c:pt>
                <c:pt idx="4">
                  <c:v>11248</c:v>
                </c:pt>
                <c:pt idx="5">
                  <c:v>11538</c:v>
                </c:pt>
                <c:pt idx="6">
                  <c:v>11829</c:v>
                </c:pt>
                <c:pt idx="7">
                  <c:v>12119</c:v>
                </c:pt>
                <c:pt idx="8">
                  <c:v>12409</c:v>
                </c:pt>
                <c:pt idx="9">
                  <c:v>12699</c:v>
                </c:pt>
                <c:pt idx="10">
                  <c:v>12989</c:v>
                </c:pt>
                <c:pt idx="11">
                  <c:v>13280</c:v>
                </c:pt>
                <c:pt idx="12">
                  <c:v>13570</c:v>
                </c:pt>
                <c:pt idx="13">
                  <c:v>13860</c:v>
                </c:pt>
                <c:pt idx="14">
                  <c:v>14150</c:v>
                </c:pt>
                <c:pt idx="15">
                  <c:v>14440</c:v>
                </c:pt>
                <c:pt idx="16">
                  <c:v>14731</c:v>
                </c:pt>
                <c:pt idx="17">
                  <c:v>15021</c:v>
                </c:pt>
                <c:pt idx="18">
                  <c:v>15311</c:v>
                </c:pt>
                <c:pt idx="19">
                  <c:v>15601</c:v>
                </c:pt>
                <c:pt idx="20">
                  <c:v>15891</c:v>
                </c:pt>
                <c:pt idx="21">
                  <c:v>16182</c:v>
                </c:pt>
                <c:pt idx="22">
                  <c:v>16472</c:v>
                </c:pt>
                <c:pt idx="23">
                  <c:v>16762</c:v>
                </c:pt>
                <c:pt idx="24">
                  <c:v>17052</c:v>
                </c:pt>
                <c:pt idx="25">
                  <c:v>17342</c:v>
                </c:pt>
                <c:pt idx="26">
                  <c:v>17633</c:v>
                </c:pt>
                <c:pt idx="27">
                  <c:v>17923</c:v>
                </c:pt>
                <c:pt idx="28">
                  <c:v>18213</c:v>
                </c:pt>
                <c:pt idx="29">
                  <c:v>18503</c:v>
                </c:pt>
                <c:pt idx="30">
                  <c:v>18793</c:v>
                </c:pt>
                <c:pt idx="31">
                  <c:v>19084</c:v>
                </c:pt>
                <c:pt idx="32">
                  <c:v>19374</c:v>
                </c:pt>
                <c:pt idx="33">
                  <c:v>19664</c:v>
                </c:pt>
                <c:pt idx="34">
                  <c:v>19954</c:v>
                </c:pt>
                <c:pt idx="35">
                  <c:v>20245</c:v>
                </c:pt>
                <c:pt idx="36">
                  <c:v>20535</c:v>
                </c:pt>
                <c:pt idx="37">
                  <c:v>20825</c:v>
                </c:pt>
                <c:pt idx="38">
                  <c:v>21115</c:v>
                </c:pt>
                <c:pt idx="39">
                  <c:v>21406</c:v>
                </c:pt>
                <c:pt idx="40">
                  <c:v>21696</c:v>
                </c:pt>
                <c:pt idx="41">
                  <c:v>21986</c:v>
                </c:pt>
                <c:pt idx="42">
                  <c:v>22278</c:v>
                </c:pt>
                <c:pt idx="43">
                  <c:v>22568</c:v>
                </c:pt>
                <c:pt idx="44">
                  <c:v>22858</c:v>
                </c:pt>
                <c:pt idx="45">
                  <c:v>23149</c:v>
                </c:pt>
                <c:pt idx="46">
                  <c:v>23439</c:v>
                </c:pt>
                <c:pt idx="47">
                  <c:v>23729</c:v>
                </c:pt>
                <c:pt idx="48">
                  <c:v>24019</c:v>
                </c:pt>
                <c:pt idx="49">
                  <c:v>24310</c:v>
                </c:pt>
                <c:pt idx="50">
                  <c:v>24600</c:v>
                </c:pt>
                <c:pt idx="51">
                  <c:v>24893</c:v>
                </c:pt>
                <c:pt idx="52">
                  <c:v>25191</c:v>
                </c:pt>
                <c:pt idx="53">
                  <c:v>25490</c:v>
                </c:pt>
                <c:pt idx="54">
                  <c:v>25791</c:v>
                </c:pt>
                <c:pt idx="55">
                  <c:v>26094</c:v>
                </c:pt>
                <c:pt idx="56">
                  <c:v>26391</c:v>
                </c:pt>
                <c:pt idx="57">
                  <c:v>26689</c:v>
                </c:pt>
                <c:pt idx="58">
                  <c:v>26992</c:v>
                </c:pt>
                <c:pt idx="59">
                  <c:v>27285</c:v>
                </c:pt>
                <c:pt idx="60">
                  <c:v>27588</c:v>
                </c:pt>
                <c:pt idx="61">
                  <c:v>27903</c:v>
                </c:pt>
                <c:pt idx="62">
                  <c:v>28220</c:v>
                </c:pt>
                <c:pt idx="63">
                  <c:v>28540</c:v>
                </c:pt>
                <c:pt idx="64">
                  <c:v>28843</c:v>
                </c:pt>
                <c:pt idx="65">
                  <c:v>29144</c:v>
                </c:pt>
                <c:pt idx="66">
                  <c:v>29447</c:v>
                </c:pt>
                <c:pt idx="67">
                  <c:v>29748</c:v>
                </c:pt>
                <c:pt idx="68">
                  <c:v>30048</c:v>
                </c:pt>
                <c:pt idx="69">
                  <c:v>30346</c:v>
                </c:pt>
                <c:pt idx="70">
                  <c:v>30641</c:v>
                </c:pt>
                <c:pt idx="71">
                  <c:v>30939</c:v>
                </c:pt>
                <c:pt idx="72">
                  <c:v>31241</c:v>
                </c:pt>
                <c:pt idx="73">
                  <c:v>31548</c:v>
                </c:pt>
                <c:pt idx="74">
                  <c:v>31846</c:v>
                </c:pt>
                <c:pt idx="75">
                  <c:v>32142</c:v>
                </c:pt>
              </c:numCache>
            </c:numRef>
          </c:xVal>
          <c:yVal>
            <c:numRef>
              <c:f>Graph10_data_12!$G$7:$G$82</c:f>
              <c:numCache>
                <c:formatCode>#\ ##0.0000</c:formatCode>
                <c:ptCount val="76"/>
                <c:pt idx="0">
                  <c:v>3.6044</c:v>
                </c:pt>
                <c:pt idx="1">
                  <c:v>0.94730000000000003</c:v>
                </c:pt>
                <c:pt idx="2">
                  <c:v>0.86140000000000005</c:v>
                </c:pt>
                <c:pt idx="3">
                  <c:v>0.83819999999999995</c:v>
                </c:pt>
                <c:pt idx="4">
                  <c:v>0.81379999999999997</c:v>
                </c:pt>
                <c:pt idx="5">
                  <c:v>0.7944</c:v>
                </c:pt>
                <c:pt idx="6">
                  <c:v>0.78549999999999998</c:v>
                </c:pt>
                <c:pt idx="7">
                  <c:v>0.77229999999999999</c:v>
                </c:pt>
                <c:pt idx="8">
                  <c:v>0.7571</c:v>
                </c:pt>
                <c:pt idx="9">
                  <c:v>0.74399999999999999</c:v>
                </c:pt>
                <c:pt idx="10">
                  <c:v>0.74319999999999997</c:v>
                </c:pt>
                <c:pt idx="11">
                  <c:v>0.73329999999999995</c:v>
                </c:pt>
                <c:pt idx="12">
                  <c:v>0.7218</c:v>
                </c:pt>
                <c:pt idx="13">
                  <c:v>0.72030000000000005</c:v>
                </c:pt>
                <c:pt idx="14">
                  <c:v>0.71030000000000004</c:v>
                </c:pt>
                <c:pt idx="15">
                  <c:v>0.70579999999999998</c:v>
                </c:pt>
                <c:pt idx="16">
                  <c:v>0.69969999999999999</c:v>
                </c:pt>
                <c:pt idx="17">
                  <c:v>0.69410000000000005</c:v>
                </c:pt>
                <c:pt idx="18">
                  <c:v>0.68920000000000003</c:v>
                </c:pt>
                <c:pt idx="19">
                  <c:v>0.68179999999999996</c:v>
                </c:pt>
                <c:pt idx="20">
                  <c:v>0.67649999999999999</c:v>
                </c:pt>
                <c:pt idx="21">
                  <c:v>0.6784</c:v>
                </c:pt>
                <c:pt idx="22">
                  <c:v>0.6794</c:v>
                </c:pt>
                <c:pt idx="23">
                  <c:v>0.66969999999999996</c:v>
                </c:pt>
                <c:pt idx="24">
                  <c:v>0.67020000000000002</c:v>
                </c:pt>
                <c:pt idx="25">
                  <c:v>0.66449999999999998</c:v>
                </c:pt>
                <c:pt idx="26">
                  <c:v>0.65910000000000002</c:v>
                </c:pt>
                <c:pt idx="27">
                  <c:v>0.65690000000000004</c:v>
                </c:pt>
                <c:pt idx="28">
                  <c:v>0.65569999999999995</c:v>
                </c:pt>
                <c:pt idx="29">
                  <c:v>0.65080000000000005</c:v>
                </c:pt>
                <c:pt idx="30">
                  <c:v>0.64990000000000003</c:v>
                </c:pt>
                <c:pt idx="31">
                  <c:v>0.64600000000000002</c:v>
                </c:pt>
                <c:pt idx="32">
                  <c:v>0.65</c:v>
                </c:pt>
                <c:pt idx="33">
                  <c:v>0.63580000000000003</c:v>
                </c:pt>
                <c:pt idx="34">
                  <c:v>0.64080000000000004</c:v>
                </c:pt>
                <c:pt idx="35">
                  <c:v>0.6401</c:v>
                </c:pt>
                <c:pt idx="36">
                  <c:v>0.63449999999999995</c:v>
                </c:pt>
                <c:pt idx="37">
                  <c:v>0.63480000000000003</c:v>
                </c:pt>
                <c:pt idx="38">
                  <c:v>0.62849999999999995</c:v>
                </c:pt>
                <c:pt idx="39">
                  <c:v>0.62719999999999998</c:v>
                </c:pt>
                <c:pt idx="40">
                  <c:v>0.62109999999999999</c:v>
                </c:pt>
                <c:pt idx="41">
                  <c:v>0.62370000000000003</c:v>
                </c:pt>
                <c:pt idx="42">
                  <c:v>0.61890000000000001</c:v>
                </c:pt>
                <c:pt idx="43">
                  <c:v>0.62270000000000003</c:v>
                </c:pt>
                <c:pt idx="44">
                  <c:v>0.6169</c:v>
                </c:pt>
                <c:pt idx="45">
                  <c:v>0.61880000000000002</c:v>
                </c:pt>
                <c:pt idx="46">
                  <c:v>0.61470000000000002</c:v>
                </c:pt>
                <c:pt idx="47">
                  <c:v>0.61140000000000005</c:v>
                </c:pt>
                <c:pt idx="48">
                  <c:v>0.60829999999999995</c:v>
                </c:pt>
                <c:pt idx="49">
                  <c:v>0.61599999999999999</c:v>
                </c:pt>
                <c:pt idx="50">
                  <c:v>0.61009999999999998</c:v>
                </c:pt>
                <c:pt idx="51">
                  <c:v>0.61519999999999997</c:v>
                </c:pt>
                <c:pt idx="52">
                  <c:v>0.6079</c:v>
                </c:pt>
                <c:pt idx="53">
                  <c:v>0.6099</c:v>
                </c:pt>
                <c:pt idx="54">
                  <c:v>0.60270000000000001</c:v>
                </c:pt>
                <c:pt idx="55">
                  <c:v>0.60240000000000005</c:v>
                </c:pt>
                <c:pt idx="56">
                  <c:v>0.60109999999999997</c:v>
                </c:pt>
                <c:pt idx="57">
                  <c:v>0.60499999999999998</c:v>
                </c:pt>
                <c:pt idx="58">
                  <c:v>0.59650000000000003</c:v>
                </c:pt>
                <c:pt idx="59">
                  <c:v>0.59719999999999995</c:v>
                </c:pt>
                <c:pt idx="60">
                  <c:v>0.60060000000000002</c:v>
                </c:pt>
                <c:pt idx="61">
                  <c:v>0.59230000000000005</c:v>
                </c:pt>
                <c:pt idx="62">
                  <c:v>0.5917</c:v>
                </c:pt>
                <c:pt idx="63">
                  <c:v>0.59650000000000003</c:v>
                </c:pt>
                <c:pt idx="64">
                  <c:v>0.59140000000000004</c:v>
                </c:pt>
                <c:pt idx="65">
                  <c:v>0.5867</c:v>
                </c:pt>
                <c:pt idx="66">
                  <c:v>0.59240000000000004</c:v>
                </c:pt>
                <c:pt idx="67">
                  <c:v>0.58740000000000003</c:v>
                </c:pt>
                <c:pt idx="68">
                  <c:v>0.59240000000000004</c:v>
                </c:pt>
                <c:pt idx="69">
                  <c:v>0.58809999999999996</c:v>
                </c:pt>
                <c:pt idx="70">
                  <c:v>0.58740000000000003</c:v>
                </c:pt>
                <c:pt idx="71">
                  <c:v>0.58509999999999995</c:v>
                </c:pt>
                <c:pt idx="72">
                  <c:v>0.58309999999999995</c:v>
                </c:pt>
                <c:pt idx="73">
                  <c:v>0.59060000000000001</c:v>
                </c:pt>
                <c:pt idx="74">
                  <c:v>0.58420000000000005</c:v>
                </c:pt>
                <c:pt idx="75">
                  <c:v>0.57979999999999998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4A-413A-A429-BA81B15EC2F6}"/>
            </c:ext>
          </c:extLst>
        </c:ser>
        <c:ser>
          <c:idx val="2"/>
          <c:order val="2"/>
          <c:tx>
            <c:v>Step8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Graph10_data_12!$I$7:$I$142</c:f>
              <c:numCache>
                <c:formatCode>#,##0</c:formatCode>
                <c:ptCount val="136"/>
                <c:pt idx="0">
                  <c:v>9177</c:v>
                </c:pt>
                <c:pt idx="1">
                  <c:v>9477</c:v>
                </c:pt>
                <c:pt idx="2">
                  <c:v>9779</c:v>
                </c:pt>
                <c:pt idx="3">
                  <c:v>10074</c:v>
                </c:pt>
                <c:pt idx="4">
                  <c:v>10372</c:v>
                </c:pt>
                <c:pt idx="5">
                  <c:v>10668</c:v>
                </c:pt>
                <c:pt idx="6">
                  <c:v>10964</c:v>
                </c:pt>
                <c:pt idx="7">
                  <c:v>11268</c:v>
                </c:pt>
                <c:pt idx="8">
                  <c:v>11573</c:v>
                </c:pt>
                <c:pt idx="9">
                  <c:v>11882</c:v>
                </c:pt>
                <c:pt idx="10">
                  <c:v>12184</c:v>
                </c:pt>
                <c:pt idx="11">
                  <c:v>12488</c:v>
                </c:pt>
                <c:pt idx="12">
                  <c:v>12791</c:v>
                </c:pt>
                <c:pt idx="13">
                  <c:v>13106</c:v>
                </c:pt>
                <c:pt idx="14">
                  <c:v>13423</c:v>
                </c:pt>
                <c:pt idx="15">
                  <c:v>13728</c:v>
                </c:pt>
                <c:pt idx="16">
                  <c:v>14026</c:v>
                </c:pt>
                <c:pt idx="17">
                  <c:v>14321</c:v>
                </c:pt>
                <c:pt idx="18">
                  <c:v>14614</c:v>
                </c:pt>
                <c:pt idx="19">
                  <c:v>14910</c:v>
                </c:pt>
                <c:pt idx="20">
                  <c:v>15205</c:v>
                </c:pt>
                <c:pt idx="21">
                  <c:v>15497</c:v>
                </c:pt>
                <c:pt idx="22">
                  <c:v>15790</c:v>
                </c:pt>
                <c:pt idx="23">
                  <c:v>16082</c:v>
                </c:pt>
                <c:pt idx="24">
                  <c:v>16375</c:v>
                </c:pt>
                <c:pt idx="25">
                  <c:v>16667</c:v>
                </c:pt>
                <c:pt idx="26">
                  <c:v>16960</c:v>
                </c:pt>
                <c:pt idx="27">
                  <c:v>17252</c:v>
                </c:pt>
                <c:pt idx="28">
                  <c:v>17545</c:v>
                </c:pt>
                <c:pt idx="29">
                  <c:v>17838</c:v>
                </c:pt>
                <c:pt idx="30">
                  <c:v>18130</c:v>
                </c:pt>
                <c:pt idx="31">
                  <c:v>18423</c:v>
                </c:pt>
                <c:pt idx="32">
                  <c:v>18715</c:v>
                </c:pt>
                <c:pt idx="33">
                  <c:v>19008</c:v>
                </c:pt>
                <c:pt idx="34">
                  <c:v>19300</c:v>
                </c:pt>
                <c:pt idx="35">
                  <c:v>19593</c:v>
                </c:pt>
                <c:pt idx="36">
                  <c:v>19885</c:v>
                </c:pt>
                <c:pt idx="37">
                  <c:v>20182</c:v>
                </c:pt>
                <c:pt idx="38">
                  <c:v>20485</c:v>
                </c:pt>
                <c:pt idx="39">
                  <c:v>20790</c:v>
                </c:pt>
                <c:pt idx="40">
                  <c:v>21088</c:v>
                </c:pt>
                <c:pt idx="41">
                  <c:v>21383</c:v>
                </c:pt>
                <c:pt idx="42">
                  <c:v>21676</c:v>
                </c:pt>
                <c:pt idx="43">
                  <c:v>21968</c:v>
                </c:pt>
                <c:pt idx="44">
                  <c:v>22261</c:v>
                </c:pt>
                <c:pt idx="45">
                  <c:v>22554</c:v>
                </c:pt>
                <c:pt idx="46">
                  <c:v>22846</c:v>
                </c:pt>
                <c:pt idx="47">
                  <c:v>23139</c:v>
                </c:pt>
                <c:pt idx="48">
                  <c:v>23431</c:v>
                </c:pt>
                <c:pt idx="49">
                  <c:v>23724</c:v>
                </c:pt>
                <c:pt idx="50">
                  <c:v>24016</c:v>
                </c:pt>
                <c:pt idx="51">
                  <c:v>24309</c:v>
                </c:pt>
                <c:pt idx="52">
                  <c:v>24601</c:v>
                </c:pt>
                <c:pt idx="53">
                  <c:v>24894</c:v>
                </c:pt>
                <c:pt idx="54">
                  <c:v>25186</c:v>
                </c:pt>
                <c:pt idx="55">
                  <c:v>25479</c:v>
                </c:pt>
                <c:pt idx="56">
                  <c:v>25771</c:v>
                </c:pt>
                <c:pt idx="57">
                  <c:v>26064</c:v>
                </c:pt>
                <c:pt idx="58">
                  <c:v>26356</c:v>
                </c:pt>
                <c:pt idx="59">
                  <c:v>26649</c:v>
                </c:pt>
                <c:pt idx="60">
                  <c:v>26941</c:v>
                </c:pt>
                <c:pt idx="61">
                  <c:v>27234</c:v>
                </c:pt>
                <c:pt idx="62">
                  <c:v>27527</c:v>
                </c:pt>
                <c:pt idx="63">
                  <c:v>27819</c:v>
                </c:pt>
                <c:pt idx="64">
                  <c:v>28112</c:v>
                </c:pt>
                <c:pt idx="65">
                  <c:v>28404</c:v>
                </c:pt>
                <c:pt idx="66">
                  <c:v>28697</c:v>
                </c:pt>
                <c:pt idx="67">
                  <c:v>28989</c:v>
                </c:pt>
                <c:pt idx="68">
                  <c:v>29282</c:v>
                </c:pt>
                <c:pt idx="69">
                  <c:v>29574</c:v>
                </c:pt>
                <c:pt idx="70">
                  <c:v>29867</c:v>
                </c:pt>
                <c:pt idx="71">
                  <c:v>30159</c:v>
                </c:pt>
                <c:pt idx="72">
                  <c:v>30452</c:v>
                </c:pt>
                <c:pt idx="73">
                  <c:v>30745</c:v>
                </c:pt>
                <c:pt idx="74">
                  <c:v>31037</c:v>
                </c:pt>
                <c:pt idx="75">
                  <c:v>31330</c:v>
                </c:pt>
                <c:pt idx="76">
                  <c:v>31622</c:v>
                </c:pt>
                <c:pt idx="77">
                  <c:v>31915</c:v>
                </c:pt>
                <c:pt idx="78">
                  <c:v>32207</c:v>
                </c:pt>
                <c:pt idx="79">
                  <c:v>32500</c:v>
                </c:pt>
                <c:pt idx="80">
                  <c:v>32792</c:v>
                </c:pt>
                <c:pt idx="81">
                  <c:v>33085</c:v>
                </c:pt>
                <c:pt idx="82">
                  <c:v>33377</c:v>
                </c:pt>
                <c:pt idx="83">
                  <c:v>33670</c:v>
                </c:pt>
                <c:pt idx="84">
                  <c:v>33963</c:v>
                </c:pt>
                <c:pt idx="85">
                  <c:v>34255</c:v>
                </c:pt>
                <c:pt idx="86">
                  <c:v>34548</c:v>
                </c:pt>
                <c:pt idx="87">
                  <c:v>34840</c:v>
                </c:pt>
                <c:pt idx="88">
                  <c:v>35133</c:v>
                </c:pt>
                <c:pt idx="89">
                  <c:v>35425</c:v>
                </c:pt>
                <c:pt idx="90">
                  <c:v>35718</c:v>
                </c:pt>
                <c:pt idx="91">
                  <c:v>36010</c:v>
                </c:pt>
                <c:pt idx="92">
                  <c:v>36303</c:v>
                </c:pt>
                <c:pt idx="93">
                  <c:v>36596</c:v>
                </c:pt>
                <c:pt idx="94">
                  <c:v>36888</c:v>
                </c:pt>
                <c:pt idx="95">
                  <c:v>37181</c:v>
                </c:pt>
                <c:pt idx="96">
                  <c:v>37473</c:v>
                </c:pt>
                <c:pt idx="97">
                  <c:v>37766</c:v>
                </c:pt>
                <c:pt idx="98">
                  <c:v>38058</c:v>
                </c:pt>
                <c:pt idx="99">
                  <c:v>38351</c:v>
                </c:pt>
                <c:pt idx="100">
                  <c:v>38643</c:v>
                </c:pt>
                <c:pt idx="101">
                  <c:v>38936</c:v>
                </c:pt>
                <c:pt idx="102">
                  <c:v>39228</c:v>
                </c:pt>
                <c:pt idx="103">
                  <c:v>39521</c:v>
                </c:pt>
                <c:pt idx="104">
                  <c:v>39814</c:v>
                </c:pt>
                <c:pt idx="105">
                  <c:v>40106</c:v>
                </c:pt>
                <c:pt idx="106">
                  <c:v>40399</c:v>
                </c:pt>
                <c:pt idx="107">
                  <c:v>40691</c:v>
                </c:pt>
                <c:pt idx="108">
                  <c:v>40984</c:v>
                </c:pt>
                <c:pt idx="109">
                  <c:v>41276</c:v>
                </c:pt>
                <c:pt idx="110">
                  <c:v>41569</c:v>
                </c:pt>
                <c:pt idx="111">
                  <c:v>41861</c:v>
                </c:pt>
                <c:pt idx="112">
                  <c:v>42154</c:v>
                </c:pt>
                <c:pt idx="113">
                  <c:v>42446</c:v>
                </c:pt>
                <c:pt idx="114">
                  <c:v>42739</c:v>
                </c:pt>
                <c:pt idx="115">
                  <c:v>43032</c:v>
                </c:pt>
                <c:pt idx="116">
                  <c:v>43324</c:v>
                </c:pt>
                <c:pt idx="117">
                  <c:v>43617</c:v>
                </c:pt>
                <c:pt idx="118">
                  <c:v>43909</c:v>
                </c:pt>
                <c:pt idx="119">
                  <c:v>44202</c:v>
                </c:pt>
                <c:pt idx="120">
                  <c:v>44494</c:v>
                </c:pt>
                <c:pt idx="121">
                  <c:v>44787</c:v>
                </c:pt>
                <c:pt idx="122">
                  <c:v>45079</c:v>
                </c:pt>
                <c:pt idx="123">
                  <c:v>45372</c:v>
                </c:pt>
                <c:pt idx="124">
                  <c:v>45664</c:v>
                </c:pt>
                <c:pt idx="125">
                  <c:v>45957</c:v>
                </c:pt>
                <c:pt idx="126">
                  <c:v>46249</c:v>
                </c:pt>
                <c:pt idx="127">
                  <c:v>46547</c:v>
                </c:pt>
                <c:pt idx="128">
                  <c:v>46850</c:v>
                </c:pt>
                <c:pt idx="129">
                  <c:v>47151</c:v>
                </c:pt>
                <c:pt idx="130">
                  <c:v>47449</c:v>
                </c:pt>
                <c:pt idx="131">
                  <c:v>47753</c:v>
                </c:pt>
                <c:pt idx="132">
                  <c:v>48055</c:v>
                </c:pt>
                <c:pt idx="133">
                  <c:v>48360</c:v>
                </c:pt>
                <c:pt idx="134">
                  <c:v>48664</c:v>
                </c:pt>
                <c:pt idx="135">
                  <c:v>48977</c:v>
                </c:pt>
              </c:numCache>
            </c:numRef>
          </c:xVal>
          <c:yVal>
            <c:numRef>
              <c:f>Graph10_data_12!$J$7:$J$142</c:f>
              <c:numCache>
                <c:formatCode>#\ ##0.0000</c:formatCode>
                <c:ptCount val="136"/>
                <c:pt idx="0">
                  <c:v>4.6372999999999998</c:v>
                </c:pt>
                <c:pt idx="1">
                  <c:v>0.93789999999999996</c:v>
                </c:pt>
                <c:pt idx="2">
                  <c:v>0.84460000000000002</c:v>
                </c:pt>
                <c:pt idx="3">
                  <c:v>0.82210000000000005</c:v>
                </c:pt>
                <c:pt idx="4">
                  <c:v>0.81159999999999999</c:v>
                </c:pt>
                <c:pt idx="5">
                  <c:v>0.78849999999999998</c:v>
                </c:pt>
                <c:pt idx="6">
                  <c:v>0.77559999999999996</c:v>
                </c:pt>
                <c:pt idx="7">
                  <c:v>0.76459999999999995</c:v>
                </c:pt>
                <c:pt idx="8">
                  <c:v>0.75280000000000002</c:v>
                </c:pt>
                <c:pt idx="9">
                  <c:v>0.74</c:v>
                </c:pt>
                <c:pt idx="10">
                  <c:v>0.7349</c:v>
                </c:pt>
                <c:pt idx="11">
                  <c:v>0.7228</c:v>
                </c:pt>
                <c:pt idx="12">
                  <c:v>0.71479999999999999</c:v>
                </c:pt>
                <c:pt idx="13">
                  <c:v>0.70689999999999997</c:v>
                </c:pt>
                <c:pt idx="14">
                  <c:v>0.71020000000000005</c:v>
                </c:pt>
                <c:pt idx="15">
                  <c:v>0.69159999999999999</c:v>
                </c:pt>
                <c:pt idx="16">
                  <c:v>0.6905</c:v>
                </c:pt>
                <c:pt idx="17">
                  <c:v>0.68769999999999998</c:v>
                </c:pt>
                <c:pt idx="18">
                  <c:v>0.68010000000000004</c:v>
                </c:pt>
                <c:pt idx="19">
                  <c:v>0.67769999999999997</c:v>
                </c:pt>
                <c:pt idx="20">
                  <c:v>0.66779999999999995</c:v>
                </c:pt>
                <c:pt idx="21">
                  <c:v>0.66700000000000004</c:v>
                </c:pt>
                <c:pt idx="22">
                  <c:v>0.65800000000000003</c:v>
                </c:pt>
                <c:pt idx="23">
                  <c:v>0.65820000000000001</c:v>
                </c:pt>
                <c:pt idx="24">
                  <c:v>0.65329999999999999</c:v>
                </c:pt>
                <c:pt idx="25">
                  <c:v>0.65339999999999998</c:v>
                </c:pt>
                <c:pt idx="26">
                  <c:v>0.6472</c:v>
                </c:pt>
                <c:pt idx="27">
                  <c:v>0.64529999999999998</c:v>
                </c:pt>
                <c:pt idx="28">
                  <c:v>0.63959999999999995</c:v>
                </c:pt>
                <c:pt idx="29">
                  <c:v>0.63629999999999998</c:v>
                </c:pt>
                <c:pt idx="30">
                  <c:v>0.63380000000000003</c:v>
                </c:pt>
                <c:pt idx="31">
                  <c:v>0.63729999999999998</c:v>
                </c:pt>
                <c:pt idx="32">
                  <c:v>0.63149999999999995</c:v>
                </c:pt>
                <c:pt idx="33">
                  <c:v>0.63649999999999995</c:v>
                </c:pt>
                <c:pt idx="34">
                  <c:v>0.63009999999999999</c:v>
                </c:pt>
                <c:pt idx="35">
                  <c:v>0.63100000000000001</c:v>
                </c:pt>
                <c:pt idx="36">
                  <c:v>0.62090000000000001</c:v>
                </c:pt>
                <c:pt idx="37">
                  <c:v>0.62170000000000003</c:v>
                </c:pt>
                <c:pt idx="38">
                  <c:v>0.61799999999999999</c:v>
                </c:pt>
                <c:pt idx="39">
                  <c:v>0.62250000000000005</c:v>
                </c:pt>
                <c:pt idx="40">
                  <c:v>0.61360000000000003</c:v>
                </c:pt>
                <c:pt idx="41">
                  <c:v>0.61170000000000002</c:v>
                </c:pt>
                <c:pt idx="42">
                  <c:v>0.61409999999999998</c:v>
                </c:pt>
                <c:pt idx="43">
                  <c:v>0.60780000000000001</c:v>
                </c:pt>
                <c:pt idx="44">
                  <c:v>0.60499999999999998</c:v>
                </c:pt>
                <c:pt idx="45">
                  <c:v>0.61299999999999999</c:v>
                </c:pt>
                <c:pt idx="46">
                  <c:v>0.60589999999999999</c:v>
                </c:pt>
                <c:pt idx="47">
                  <c:v>0.60109999999999997</c:v>
                </c:pt>
                <c:pt idx="48">
                  <c:v>0.60309999999999997</c:v>
                </c:pt>
                <c:pt idx="49">
                  <c:v>0.59909999999999997</c:v>
                </c:pt>
                <c:pt idx="50">
                  <c:v>0.60489999999999999</c:v>
                </c:pt>
                <c:pt idx="51">
                  <c:v>0.59970000000000001</c:v>
                </c:pt>
                <c:pt idx="52">
                  <c:v>0.59860000000000002</c:v>
                </c:pt>
                <c:pt idx="53">
                  <c:v>0.59589999999999999</c:v>
                </c:pt>
                <c:pt idx="54">
                  <c:v>0.59470000000000001</c:v>
                </c:pt>
                <c:pt idx="55">
                  <c:v>0.59989999999999999</c:v>
                </c:pt>
                <c:pt idx="56">
                  <c:v>0.59450000000000003</c:v>
                </c:pt>
                <c:pt idx="57">
                  <c:v>0.59019999999999995</c:v>
                </c:pt>
                <c:pt idx="58">
                  <c:v>0.59140000000000004</c:v>
                </c:pt>
                <c:pt idx="59">
                  <c:v>0.58779999999999999</c:v>
                </c:pt>
                <c:pt idx="60">
                  <c:v>0.5867</c:v>
                </c:pt>
                <c:pt idx="61">
                  <c:v>0.58420000000000005</c:v>
                </c:pt>
                <c:pt idx="62">
                  <c:v>0.58950000000000002</c:v>
                </c:pt>
                <c:pt idx="63">
                  <c:v>0.58589999999999998</c:v>
                </c:pt>
                <c:pt idx="64">
                  <c:v>0.58540000000000003</c:v>
                </c:pt>
                <c:pt idx="65">
                  <c:v>0.58240000000000003</c:v>
                </c:pt>
                <c:pt idx="66">
                  <c:v>0.58140000000000003</c:v>
                </c:pt>
                <c:pt idx="67">
                  <c:v>0.58550000000000002</c:v>
                </c:pt>
                <c:pt idx="68">
                  <c:v>0.58160000000000001</c:v>
                </c:pt>
                <c:pt idx="69">
                  <c:v>0.57679999999999998</c:v>
                </c:pt>
                <c:pt idx="70">
                  <c:v>0.58240000000000003</c:v>
                </c:pt>
                <c:pt idx="71">
                  <c:v>0.5756</c:v>
                </c:pt>
                <c:pt idx="72">
                  <c:v>0.57769999999999999</c:v>
                </c:pt>
                <c:pt idx="73">
                  <c:v>0.57969999999999999</c:v>
                </c:pt>
                <c:pt idx="74">
                  <c:v>0.57889999999999997</c:v>
                </c:pt>
                <c:pt idx="75">
                  <c:v>0.57430000000000003</c:v>
                </c:pt>
                <c:pt idx="76">
                  <c:v>0.57579999999999998</c:v>
                </c:pt>
                <c:pt idx="77">
                  <c:v>0.56840000000000002</c:v>
                </c:pt>
                <c:pt idx="78">
                  <c:v>0.57210000000000005</c:v>
                </c:pt>
                <c:pt idx="79">
                  <c:v>0.57509999999999994</c:v>
                </c:pt>
                <c:pt idx="80">
                  <c:v>0.57489999999999997</c:v>
                </c:pt>
                <c:pt idx="81">
                  <c:v>0.57040000000000002</c:v>
                </c:pt>
                <c:pt idx="82">
                  <c:v>0.57569999999999999</c:v>
                </c:pt>
                <c:pt idx="83">
                  <c:v>0.57410000000000005</c:v>
                </c:pt>
                <c:pt idx="84">
                  <c:v>0.56659999999999999</c:v>
                </c:pt>
                <c:pt idx="85">
                  <c:v>0.57189999999999996</c:v>
                </c:pt>
                <c:pt idx="86">
                  <c:v>0.56189999999999996</c:v>
                </c:pt>
                <c:pt idx="87">
                  <c:v>0.56769999999999998</c:v>
                </c:pt>
                <c:pt idx="88">
                  <c:v>0.5675</c:v>
                </c:pt>
                <c:pt idx="89">
                  <c:v>0.5665</c:v>
                </c:pt>
                <c:pt idx="90">
                  <c:v>0.56110000000000004</c:v>
                </c:pt>
                <c:pt idx="91">
                  <c:v>0.56740000000000002</c:v>
                </c:pt>
                <c:pt idx="92">
                  <c:v>0.56679999999999997</c:v>
                </c:pt>
                <c:pt idx="93">
                  <c:v>0.56369999999999998</c:v>
                </c:pt>
                <c:pt idx="94">
                  <c:v>0.56069999999999998</c:v>
                </c:pt>
                <c:pt idx="95">
                  <c:v>0.56169999999999998</c:v>
                </c:pt>
                <c:pt idx="96">
                  <c:v>0.55610000000000004</c:v>
                </c:pt>
                <c:pt idx="97">
                  <c:v>0.56389999999999996</c:v>
                </c:pt>
                <c:pt idx="98">
                  <c:v>0.56389999999999996</c:v>
                </c:pt>
                <c:pt idx="99">
                  <c:v>0.56100000000000005</c:v>
                </c:pt>
                <c:pt idx="100">
                  <c:v>0.5544</c:v>
                </c:pt>
                <c:pt idx="101">
                  <c:v>0.56189999999999996</c:v>
                </c:pt>
                <c:pt idx="102">
                  <c:v>0.55579999999999996</c:v>
                </c:pt>
                <c:pt idx="103">
                  <c:v>0.56240000000000001</c:v>
                </c:pt>
                <c:pt idx="104">
                  <c:v>0.56040000000000001</c:v>
                </c:pt>
                <c:pt idx="105">
                  <c:v>0.55869999999999997</c:v>
                </c:pt>
                <c:pt idx="106">
                  <c:v>0.55579999999999996</c:v>
                </c:pt>
                <c:pt idx="107">
                  <c:v>0.55740000000000001</c:v>
                </c:pt>
                <c:pt idx="108">
                  <c:v>0.55900000000000005</c:v>
                </c:pt>
                <c:pt idx="109">
                  <c:v>0.55659999999999998</c:v>
                </c:pt>
                <c:pt idx="110">
                  <c:v>0.55269999999999997</c:v>
                </c:pt>
                <c:pt idx="111">
                  <c:v>0.55679999999999996</c:v>
                </c:pt>
                <c:pt idx="112">
                  <c:v>0.55330000000000001</c:v>
                </c:pt>
                <c:pt idx="113">
                  <c:v>0.55530000000000002</c:v>
                </c:pt>
                <c:pt idx="114">
                  <c:v>0.55530000000000002</c:v>
                </c:pt>
                <c:pt idx="115">
                  <c:v>0.55530000000000002</c:v>
                </c:pt>
                <c:pt idx="116">
                  <c:v>0.55400000000000005</c:v>
                </c:pt>
                <c:pt idx="117">
                  <c:v>0.5514</c:v>
                </c:pt>
                <c:pt idx="118">
                  <c:v>0.55120000000000002</c:v>
                </c:pt>
                <c:pt idx="119">
                  <c:v>0.55069999999999997</c:v>
                </c:pt>
                <c:pt idx="120">
                  <c:v>0.55089999999999995</c:v>
                </c:pt>
                <c:pt idx="121">
                  <c:v>0.54679999999999995</c:v>
                </c:pt>
                <c:pt idx="122">
                  <c:v>0.54969999999999997</c:v>
                </c:pt>
                <c:pt idx="123">
                  <c:v>0.54459999999999997</c:v>
                </c:pt>
                <c:pt idx="124">
                  <c:v>0.54830000000000001</c:v>
                </c:pt>
                <c:pt idx="125">
                  <c:v>0.54900000000000004</c:v>
                </c:pt>
                <c:pt idx="126">
                  <c:v>0.55300000000000005</c:v>
                </c:pt>
                <c:pt idx="127">
                  <c:v>0.54979999999999996</c:v>
                </c:pt>
                <c:pt idx="128">
                  <c:v>0.54859999999999998</c:v>
                </c:pt>
                <c:pt idx="129">
                  <c:v>0.54759999999999998</c:v>
                </c:pt>
                <c:pt idx="130">
                  <c:v>0.5504</c:v>
                </c:pt>
                <c:pt idx="131">
                  <c:v>0.5484</c:v>
                </c:pt>
                <c:pt idx="132">
                  <c:v>0.54720000000000002</c:v>
                </c:pt>
                <c:pt idx="133">
                  <c:v>0.5464</c:v>
                </c:pt>
                <c:pt idx="134">
                  <c:v>0.55169999999999997</c:v>
                </c:pt>
                <c:pt idx="135">
                  <c:v>0.54349999999999998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4A-413A-A429-BA81B15EC2F6}"/>
            </c:ext>
          </c:extLst>
        </c:ser>
        <c:ser>
          <c:idx val="3"/>
          <c:order val="3"/>
          <c:tx>
            <c:v>Step9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Graph10_data_12!$L$7:$L$82</c:f>
              <c:numCache>
                <c:formatCode>#,##0</c:formatCode>
                <c:ptCount val="76"/>
                <c:pt idx="0">
                  <c:v>9466</c:v>
                </c:pt>
                <c:pt idx="1">
                  <c:v>9769</c:v>
                </c:pt>
                <c:pt idx="2">
                  <c:v>10095</c:v>
                </c:pt>
                <c:pt idx="3">
                  <c:v>10405</c:v>
                </c:pt>
                <c:pt idx="4">
                  <c:v>10709</c:v>
                </c:pt>
                <c:pt idx="5">
                  <c:v>11004</c:v>
                </c:pt>
                <c:pt idx="6">
                  <c:v>11299</c:v>
                </c:pt>
                <c:pt idx="7">
                  <c:v>11594</c:v>
                </c:pt>
                <c:pt idx="8">
                  <c:v>11886</c:v>
                </c:pt>
                <c:pt idx="9">
                  <c:v>12179</c:v>
                </c:pt>
                <c:pt idx="10">
                  <c:v>12471</c:v>
                </c:pt>
                <c:pt idx="11">
                  <c:v>12764</c:v>
                </c:pt>
                <c:pt idx="12">
                  <c:v>13056</c:v>
                </c:pt>
                <c:pt idx="13">
                  <c:v>13349</c:v>
                </c:pt>
                <c:pt idx="14">
                  <c:v>13641</c:v>
                </c:pt>
                <c:pt idx="15">
                  <c:v>13934</c:v>
                </c:pt>
                <c:pt idx="16">
                  <c:v>14226</c:v>
                </c:pt>
                <c:pt idx="17">
                  <c:v>14518</c:v>
                </c:pt>
                <c:pt idx="18">
                  <c:v>14811</c:v>
                </c:pt>
                <c:pt idx="19">
                  <c:v>15103</c:v>
                </c:pt>
                <c:pt idx="20">
                  <c:v>15402</c:v>
                </c:pt>
                <c:pt idx="21">
                  <c:v>15705</c:v>
                </c:pt>
                <c:pt idx="22">
                  <c:v>16013</c:v>
                </c:pt>
                <c:pt idx="23">
                  <c:v>16321</c:v>
                </c:pt>
                <c:pt idx="24">
                  <c:v>16616</c:v>
                </c:pt>
                <c:pt idx="25">
                  <c:v>16918</c:v>
                </c:pt>
                <c:pt idx="26">
                  <c:v>17235</c:v>
                </c:pt>
                <c:pt idx="27">
                  <c:v>17536</c:v>
                </c:pt>
                <c:pt idx="28">
                  <c:v>17831</c:v>
                </c:pt>
                <c:pt idx="29">
                  <c:v>18123</c:v>
                </c:pt>
                <c:pt idx="30">
                  <c:v>18416</c:v>
                </c:pt>
                <c:pt idx="31">
                  <c:v>18709</c:v>
                </c:pt>
                <c:pt idx="32">
                  <c:v>19001</c:v>
                </c:pt>
                <c:pt idx="33">
                  <c:v>19294</c:v>
                </c:pt>
                <c:pt idx="34">
                  <c:v>19586</c:v>
                </c:pt>
                <c:pt idx="35">
                  <c:v>19879</c:v>
                </c:pt>
                <c:pt idx="36">
                  <c:v>20171</c:v>
                </c:pt>
                <c:pt idx="37">
                  <c:v>20464</c:v>
                </c:pt>
                <c:pt idx="38">
                  <c:v>20756</c:v>
                </c:pt>
                <c:pt idx="39">
                  <c:v>21049</c:v>
                </c:pt>
                <c:pt idx="40">
                  <c:v>21341</c:v>
                </c:pt>
                <c:pt idx="41">
                  <c:v>21634</c:v>
                </c:pt>
                <c:pt idx="42">
                  <c:v>21926</c:v>
                </c:pt>
                <c:pt idx="43">
                  <c:v>22219</c:v>
                </c:pt>
                <c:pt idx="44">
                  <c:v>22523</c:v>
                </c:pt>
                <c:pt idx="45">
                  <c:v>22820</c:v>
                </c:pt>
                <c:pt idx="46">
                  <c:v>23126</c:v>
                </c:pt>
                <c:pt idx="47">
                  <c:v>23429</c:v>
                </c:pt>
                <c:pt idx="48">
                  <c:v>23724</c:v>
                </c:pt>
                <c:pt idx="49">
                  <c:v>24019</c:v>
                </c:pt>
                <c:pt idx="50">
                  <c:v>24313</c:v>
                </c:pt>
                <c:pt idx="51">
                  <c:v>24606</c:v>
                </c:pt>
                <c:pt idx="52">
                  <c:v>24898</c:v>
                </c:pt>
                <c:pt idx="53">
                  <c:v>25191</c:v>
                </c:pt>
                <c:pt idx="54">
                  <c:v>25483</c:v>
                </c:pt>
                <c:pt idx="55">
                  <c:v>25776</c:v>
                </c:pt>
                <c:pt idx="56">
                  <c:v>26068</c:v>
                </c:pt>
                <c:pt idx="57">
                  <c:v>26361</c:v>
                </c:pt>
                <c:pt idx="58">
                  <c:v>26655</c:v>
                </c:pt>
                <c:pt idx="59">
                  <c:v>26952</c:v>
                </c:pt>
                <c:pt idx="60">
                  <c:v>27269</c:v>
                </c:pt>
                <c:pt idx="61">
                  <c:v>27588</c:v>
                </c:pt>
                <c:pt idx="62">
                  <c:v>27892</c:v>
                </c:pt>
                <c:pt idx="63">
                  <c:v>28196</c:v>
                </c:pt>
                <c:pt idx="64">
                  <c:v>28496</c:v>
                </c:pt>
                <c:pt idx="65">
                  <c:v>28795</c:v>
                </c:pt>
                <c:pt idx="66">
                  <c:v>29117</c:v>
                </c:pt>
                <c:pt idx="67">
                  <c:v>29415</c:v>
                </c:pt>
                <c:pt idx="68">
                  <c:v>29730</c:v>
                </c:pt>
                <c:pt idx="69">
                  <c:v>30025</c:v>
                </c:pt>
                <c:pt idx="70">
                  <c:v>30320</c:v>
                </c:pt>
                <c:pt idx="71">
                  <c:v>30613</c:v>
                </c:pt>
                <c:pt idx="72">
                  <c:v>30906</c:v>
                </c:pt>
                <c:pt idx="73">
                  <c:v>31206</c:v>
                </c:pt>
                <c:pt idx="74">
                  <c:v>31508</c:v>
                </c:pt>
                <c:pt idx="75">
                  <c:v>31812</c:v>
                </c:pt>
              </c:numCache>
            </c:numRef>
          </c:xVal>
          <c:yVal>
            <c:numRef>
              <c:f>Graph10_data_12!$M$7:$M$82</c:f>
              <c:numCache>
                <c:formatCode>#\ ##0.0000</c:formatCode>
                <c:ptCount val="76"/>
                <c:pt idx="0">
                  <c:v>3.8774999999999999</c:v>
                </c:pt>
                <c:pt idx="1">
                  <c:v>0.97250000000000003</c:v>
                </c:pt>
                <c:pt idx="2">
                  <c:v>0.87649999999999995</c:v>
                </c:pt>
                <c:pt idx="3">
                  <c:v>0.84699999999999998</c:v>
                </c:pt>
                <c:pt idx="4">
                  <c:v>0.82330000000000003</c:v>
                </c:pt>
                <c:pt idx="5">
                  <c:v>0.80320000000000003</c:v>
                </c:pt>
                <c:pt idx="6">
                  <c:v>0.79110000000000003</c:v>
                </c:pt>
                <c:pt idx="7">
                  <c:v>0.77969999999999995</c:v>
                </c:pt>
                <c:pt idx="8">
                  <c:v>0.76270000000000004</c:v>
                </c:pt>
                <c:pt idx="9">
                  <c:v>0.74690000000000001</c:v>
                </c:pt>
                <c:pt idx="10">
                  <c:v>0.74619999999999997</c:v>
                </c:pt>
                <c:pt idx="11">
                  <c:v>0.73640000000000005</c:v>
                </c:pt>
                <c:pt idx="12">
                  <c:v>0.7258</c:v>
                </c:pt>
                <c:pt idx="13">
                  <c:v>0.72260000000000002</c:v>
                </c:pt>
                <c:pt idx="14">
                  <c:v>0.71279999999999999</c:v>
                </c:pt>
                <c:pt idx="15">
                  <c:v>0.70860000000000001</c:v>
                </c:pt>
                <c:pt idx="16">
                  <c:v>0.70099999999999996</c:v>
                </c:pt>
                <c:pt idx="17">
                  <c:v>0.69769999999999999</c:v>
                </c:pt>
                <c:pt idx="18">
                  <c:v>0.69220000000000004</c:v>
                </c:pt>
                <c:pt idx="19">
                  <c:v>0.6835</c:v>
                </c:pt>
                <c:pt idx="20">
                  <c:v>0.67879999999999996</c:v>
                </c:pt>
                <c:pt idx="21">
                  <c:v>0.68289999999999995</c:v>
                </c:pt>
                <c:pt idx="22">
                  <c:v>0.68059999999999998</c:v>
                </c:pt>
                <c:pt idx="23">
                  <c:v>0.67030000000000001</c:v>
                </c:pt>
                <c:pt idx="24">
                  <c:v>0.67069999999999996</c:v>
                </c:pt>
                <c:pt idx="25">
                  <c:v>0.66449999999999998</c:v>
                </c:pt>
                <c:pt idx="26">
                  <c:v>0.65959999999999996</c:v>
                </c:pt>
                <c:pt idx="27">
                  <c:v>0.65590000000000004</c:v>
                </c:pt>
                <c:pt idx="28">
                  <c:v>0.65549999999999997</c:v>
                </c:pt>
                <c:pt idx="29">
                  <c:v>0.64939999999999998</c:v>
                </c:pt>
                <c:pt idx="30">
                  <c:v>0.64890000000000003</c:v>
                </c:pt>
                <c:pt idx="31">
                  <c:v>0.64359999999999995</c:v>
                </c:pt>
                <c:pt idx="32">
                  <c:v>0.64749999999999996</c:v>
                </c:pt>
                <c:pt idx="33">
                  <c:v>0.63490000000000002</c:v>
                </c:pt>
                <c:pt idx="34">
                  <c:v>0.63900000000000001</c:v>
                </c:pt>
                <c:pt idx="35">
                  <c:v>0.63990000000000002</c:v>
                </c:pt>
                <c:pt idx="36">
                  <c:v>0.63229999999999997</c:v>
                </c:pt>
                <c:pt idx="37">
                  <c:v>0.63239999999999996</c:v>
                </c:pt>
                <c:pt idx="38">
                  <c:v>0.62560000000000004</c:v>
                </c:pt>
                <c:pt idx="39">
                  <c:v>0.62490000000000001</c:v>
                </c:pt>
                <c:pt idx="40">
                  <c:v>0.61919999999999997</c:v>
                </c:pt>
                <c:pt idx="41">
                  <c:v>0.62070000000000003</c:v>
                </c:pt>
                <c:pt idx="42">
                  <c:v>0.61739999999999995</c:v>
                </c:pt>
                <c:pt idx="43">
                  <c:v>0.61919999999999997</c:v>
                </c:pt>
                <c:pt idx="44">
                  <c:v>0.61570000000000003</c:v>
                </c:pt>
                <c:pt idx="45">
                  <c:v>0.61660000000000004</c:v>
                </c:pt>
                <c:pt idx="46">
                  <c:v>0.61170000000000002</c:v>
                </c:pt>
                <c:pt idx="47">
                  <c:v>0.60799999999999998</c:v>
                </c:pt>
                <c:pt idx="48">
                  <c:v>0.60729999999999995</c:v>
                </c:pt>
                <c:pt idx="49">
                  <c:v>0.61229999999999996</c:v>
                </c:pt>
                <c:pt idx="50">
                  <c:v>0.60709999999999997</c:v>
                </c:pt>
                <c:pt idx="51">
                  <c:v>0.61219999999999997</c:v>
                </c:pt>
                <c:pt idx="52">
                  <c:v>0.60619999999999996</c:v>
                </c:pt>
                <c:pt idx="53">
                  <c:v>0.60760000000000003</c:v>
                </c:pt>
                <c:pt idx="54">
                  <c:v>0.6008</c:v>
                </c:pt>
                <c:pt idx="55">
                  <c:v>0.60070000000000001</c:v>
                </c:pt>
                <c:pt idx="56">
                  <c:v>0.5988</c:v>
                </c:pt>
                <c:pt idx="57">
                  <c:v>0.60260000000000002</c:v>
                </c:pt>
                <c:pt idx="58">
                  <c:v>0.59499999999999997</c:v>
                </c:pt>
                <c:pt idx="59">
                  <c:v>0.59330000000000005</c:v>
                </c:pt>
                <c:pt idx="60">
                  <c:v>0.59640000000000004</c:v>
                </c:pt>
                <c:pt idx="61">
                  <c:v>0.59009999999999996</c:v>
                </c:pt>
                <c:pt idx="62">
                  <c:v>0.58940000000000003</c:v>
                </c:pt>
                <c:pt idx="63">
                  <c:v>0.59660000000000002</c:v>
                </c:pt>
                <c:pt idx="64">
                  <c:v>0.58830000000000005</c:v>
                </c:pt>
                <c:pt idx="65">
                  <c:v>0.5847</c:v>
                </c:pt>
                <c:pt idx="66">
                  <c:v>0.58930000000000005</c:v>
                </c:pt>
                <c:pt idx="67">
                  <c:v>0.58450000000000002</c:v>
                </c:pt>
                <c:pt idx="68">
                  <c:v>0.58909999999999996</c:v>
                </c:pt>
                <c:pt idx="69">
                  <c:v>0.58660000000000001</c:v>
                </c:pt>
                <c:pt idx="70">
                  <c:v>0.58609999999999995</c:v>
                </c:pt>
                <c:pt idx="71">
                  <c:v>0.58330000000000004</c:v>
                </c:pt>
                <c:pt idx="72">
                  <c:v>0.58099999999999996</c:v>
                </c:pt>
                <c:pt idx="73">
                  <c:v>0.58879999999999999</c:v>
                </c:pt>
                <c:pt idx="74">
                  <c:v>0.58150000000000002</c:v>
                </c:pt>
                <c:pt idx="75">
                  <c:v>0.57879999999999998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4A-413A-A429-BA81B15EC2F6}"/>
            </c:ext>
          </c:extLst>
        </c:ser>
        <c:ser>
          <c:idx val="4"/>
          <c:order val="4"/>
          <c:tx>
            <c:v>Step10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Graph10_data_12!$O$7:$O$82</c:f>
              <c:numCache>
                <c:formatCode>#,##0</c:formatCode>
                <c:ptCount val="76"/>
                <c:pt idx="0">
                  <c:v>9568</c:v>
                </c:pt>
                <c:pt idx="1">
                  <c:v>9861</c:v>
                </c:pt>
                <c:pt idx="2">
                  <c:v>10154</c:v>
                </c:pt>
                <c:pt idx="3">
                  <c:v>10446</c:v>
                </c:pt>
                <c:pt idx="4">
                  <c:v>10739</c:v>
                </c:pt>
                <c:pt idx="5">
                  <c:v>11031</c:v>
                </c:pt>
                <c:pt idx="6">
                  <c:v>11324</c:v>
                </c:pt>
                <c:pt idx="7">
                  <c:v>11617</c:v>
                </c:pt>
                <c:pt idx="8">
                  <c:v>11909</c:v>
                </c:pt>
                <c:pt idx="9">
                  <c:v>12202</c:v>
                </c:pt>
                <c:pt idx="10">
                  <c:v>12497</c:v>
                </c:pt>
                <c:pt idx="11">
                  <c:v>12799</c:v>
                </c:pt>
                <c:pt idx="12">
                  <c:v>13095</c:v>
                </c:pt>
                <c:pt idx="13">
                  <c:v>13394</c:v>
                </c:pt>
                <c:pt idx="14">
                  <c:v>13718</c:v>
                </c:pt>
                <c:pt idx="15">
                  <c:v>14019</c:v>
                </c:pt>
                <c:pt idx="16">
                  <c:v>14325</c:v>
                </c:pt>
                <c:pt idx="17">
                  <c:v>14630</c:v>
                </c:pt>
                <c:pt idx="18">
                  <c:v>14936</c:v>
                </c:pt>
                <c:pt idx="19">
                  <c:v>15236</c:v>
                </c:pt>
                <c:pt idx="20">
                  <c:v>15542</c:v>
                </c:pt>
                <c:pt idx="21">
                  <c:v>15839</c:v>
                </c:pt>
                <c:pt idx="22">
                  <c:v>16143</c:v>
                </c:pt>
                <c:pt idx="23">
                  <c:v>16451</c:v>
                </c:pt>
                <c:pt idx="24">
                  <c:v>16754</c:v>
                </c:pt>
                <c:pt idx="25">
                  <c:v>17054</c:v>
                </c:pt>
                <c:pt idx="26">
                  <c:v>17356</c:v>
                </c:pt>
                <c:pt idx="27">
                  <c:v>17655</c:v>
                </c:pt>
                <c:pt idx="28">
                  <c:v>17955</c:v>
                </c:pt>
                <c:pt idx="29">
                  <c:v>18256</c:v>
                </c:pt>
                <c:pt idx="30">
                  <c:v>18557</c:v>
                </c:pt>
                <c:pt idx="31">
                  <c:v>18859</c:v>
                </c:pt>
                <c:pt idx="32">
                  <c:v>19154</c:v>
                </c:pt>
                <c:pt idx="33">
                  <c:v>19447</c:v>
                </c:pt>
                <c:pt idx="34">
                  <c:v>19739</c:v>
                </c:pt>
                <c:pt idx="35">
                  <c:v>20034</c:v>
                </c:pt>
                <c:pt idx="36">
                  <c:v>20329</c:v>
                </c:pt>
                <c:pt idx="37">
                  <c:v>20629</c:v>
                </c:pt>
                <c:pt idx="38">
                  <c:v>20933</c:v>
                </c:pt>
                <c:pt idx="39">
                  <c:v>21246</c:v>
                </c:pt>
                <c:pt idx="40">
                  <c:v>21564</c:v>
                </c:pt>
                <c:pt idx="41">
                  <c:v>21860</c:v>
                </c:pt>
                <c:pt idx="42">
                  <c:v>22154</c:v>
                </c:pt>
                <c:pt idx="43">
                  <c:v>22447</c:v>
                </c:pt>
                <c:pt idx="44">
                  <c:v>22740</c:v>
                </c:pt>
                <c:pt idx="45">
                  <c:v>23032</c:v>
                </c:pt>
                <c:pt idx="46">
                  <c:v>23325</c:v>
                </c:pt>
                <c:pt idx="47">
                  <c:v>23621</c:v>
                </c:pt>
                <c:pt idx="48">
                  <c:v>23918</c:v>
                </c:pt>
                <c:pt idx="49">
                  <c:v>24238</c:v>
                </c:pt>
                <c:pt idx="50">
                  <c:v>24551</c:v>
                </c:pt>
                <c:pt idx="51">
                  <c:v>24859</c:v>
                </c:pt>
                <c:pt idx="52">
                  <c:v>25168</c:v>
                </c:pt>
                <c:pt idx="53">
                  <c:v>25471</c:v>
                </c:pt>
                <c:pt idx="54">
                  <c:v>25766</c:v>
                </c:pt>
                <c:pt idx="55">
                  <c:v>26074</c:v>
                </c:pt>
                <c:pt idx="56">
                  <c:v>26377</c:v>
                </c:pt>
                <c:pt idx="57">
                  <c:v>26680</c:v>
                </c:pt>
                <c:pt idx="58">
                  <c:v>26978</c:v>
                </c:pt>
                <c:pt idx="59">
                  <c:v>27297</c:v>
                </c:pt>
                <c:pt idx="60">
                  <c:v>27602</c:v>
                </c:pt>
                <c:pt idx="61">
                  <c:v>27909</c:v>
                </c:pt>
                <c:pt idx="62">
                  <c:v>28211</c:v>
                </c:pt>
                <c:pt idx="63">
                  <c:v>28506</c:v>
                </c:pt>
                <c:pt idx="64">
                  <c:v>28814</c:v>
                </c:pt>
                <c:pt idx="65">
                  <c:v>29112</c:v>
                </c:pt>
                <c:pt idx="66">
                  <c:v>29421</c:v>
                </c:pt>
                <c:pt idx="67">
                  <c:v>29723</c:v>
                </c:pt>
                <c:pt idx="68">
                  <c:v>30024</c:v>
                </c:pt>
                <c:pt idx="69">
                  <c:v>30324</c:v>
                </c:pt>
                <c:pt idx="70">
                  <c:v>30637</c:v>
                </c:pt>
                <c:pt idx="71">
                  <c:v>30942</c:v>
                </c:pt>
                <c:pt idx="72">
                  <c:v>31249</c:v>
                </c:pt>
                <c:pt idx="73">
                  <c:v>31544</c:v>
                </c:pt>
                <c:pt idx="74">
                  <c:v>31838</c:v>
                </c:pt>
                <c:pt idx="75">
                  <c:v>32130</c:v>
                </c:pt>
              </c:numCache>
            </c:numRef>
          </c:xVal>
          <c:yVal>
            <c:numRef>
              <c:f>Graph10_data_12!$P$7:$P$82</c:f>
              <c:numCache>
                <c:formatCode>#\ ##0.0000</c:formatCode>
                <c:ptCount val="76"/>
                <c:pt idx="0">
                  <c:v>5.1745000000000001</c:v>
                </c:pt>
                <c:pt idx="1">
                  <c:v>0.92220000000000002</c:v>
                </c:pt>
                <c:pt idx="2">
                  <c:v>0.84550000000000003</c:v>
                </c:pt>
                <c:pt idx="3">
                  <c:v>0.82279999999999998</c:v>
                </c:pt>
                <c:pt idx="4">
                  <c:v>0.80300000000000005</c:v>
                </c:pt>
                <c:pt idx="5">
                  <c:v>0.78139999999999998</c:v>
                </c:pt>
                <c:pt idx="6">
                  <c:v>0.77339999999999998</c:v>
                </c:pt>
                <c:pt idx="7">
                  <c:v>0.76119999999999999</c:v>
                </c:pt>
                <c:pt idx="8">
                  <c:v>0.747</c:v>
                </c:pt>
                <c:pt idx="9">
                  <c:v>0.73050000000000004</c:v>
                </c:pt>
                <c:pt idx="10">
                  <c:v>0.72789999999999999</c:v>
                </c:pt>
                <c:pt idx="11">
                  <c:v>0.71950000000000003</c:v>
                </c:pt>
                <c:pt idx="12">
                  <c:v>0.7077</c:v>
                </c:pt>
                <c:pt idx="13">
                  <c:v>0.70469999999999999</c:v>
                </c:pt>
                <c:pt idx="14">
                  <c:v>0.69510000000000005</c:v>
                </c:pt>
                <c:pt idx="15">
                  <c:v>0.68940000000000001</c:v>
                </c:pt>
                <c:pt idx="16">
                  <c:v>0.68340000000000001</c:v>
                </c:pt>
                <c:pt idx="17">
                  <c:v>0.67989999999999995</c:v>
                </c:pt>
                <c:pt idx="18">
                  <c:v>0.67349999999999999</c:v>
                </c:pt>
                <c:pt idx="19">
                  <c:v>0.6663</c:v>
                </c:pt>
                <c:pt idx="20">
                  <c:v>0.66149999999999998</c:v>
                </c:pt>
                <c:pt idx="21">
                  <c:v>0.66420000000000001</c:v>
                </c:pt>
                <c:pt idx="22">
                  <c:v>0.6633</c:v>
                </c:pt>
                <c:pt idx="23">
                  <c:v>0.65449999999999997</c:v>
                </c:pt>
                <c:pt idx="24">
                  <c:v>0.65429999999999999</c:v>
                </c:pt>
                <c:pt idx="25">
                  <c:v>0.64900000000000002</c:v>
                </c:pt>
                <c:pt idx="26">
                  <c:v>0.64400000000000002</c:v>
                </c:pt>
                <c:pt idx="27">
                  <c:v>0.64019999999999999</c:v>
                </c:pt>
                <c:pt idx="28">
                  <c:v>0.64029999999999998</c:v>
                </c:pt>
                <c:pt idx="29">
                  <c:v>0.63500000000000001</c:v>
                </c:pt>
                <c:pt idx="30">
                  <c:v>0.63290000000000002</c:v>
                </c:pt>
                <c:pt idx="31">
                  <c:v>0.63009999999999999</c:v>
                </c:pt>
                <c:pt idx="32">
                  <c:v>0.63490000000000002</c:v>
                </c:pt>
                <c:pt idx="33">
                  <c:v>0.62239999999999995</c:v>
                </c:pt>
                <c:pt idx="34">
                  <c:v>0.62480000000000002</c:v>
                </c:pt>
                <c:pt idx="35">
                  <c:v>0.62619999999999998</c:v>
                </c:pt>
                <c:pt idx="36">
                  <c:v>0.62080000000000002</c:v>
                </c:pt>
                <c:pt idx="37">
                  <c:v>0.62150000000000005</c:v>
                </c:pt>
                <c:pt idx="38">
                  <c:v>0.61399999999999999</c:v>
                </c:pt>
                <c:pt idx="39">
                  <c:v>0.61250000000000004</c:v>
                </c:pt>
                <c:pt idx="40">
                  <c:v>0.60850000000000004</c:v>
                </c:pt>
                <c:pt idx="41">
                  <c:v>0.61119999999999997</c:v>
                </c:pt>
                <c:pt idx="42">
                  <c:v>0.60709999999999997</c:v>
                </c:pt>
                <c:pt idx="43">
                  <c:v>0.60980000000000001</c:v>
                </c:pt>
                <c:pt idx="44">
                  <c:v>0.60489999999999999</c:v>
                </c:pt>
                <c:pt idx="45">
                  <c:v>0.60619999999999996</c:v>
                </c:pt>
                <c:pt idx="46">
                  <c:v>0.60099999999999998</c:v>
                </c:pt>
                <c:pt idx="47">
                  <c:v>0.6</c:v>
                </c:pt>
                <c:pt idx="48">
                  <c:v>0.5968</c:v>
                </c:pt>
                <c:pt idx="49">
                  <c:v>0.60309999999999997</c:v>
                </c:pt>
                <c:pt idx="50">
                  <c:v>0.5998</c:v>
                </c:pt>
                <c:pt idx="51">
                  <c:v>0.60350000000000004</c:v>
                </c:pt>
                <c:pt idx="52">
                  <c:v>0.59799999999999998</c:v>
                </c:pt>
                <c:pt idx="53">
                  <c:v>0.60029999999999994</c:v>
                </c:pt>
                <c:pt idx="54">
                  <c:v>0.59240000000000004</c:v>
                </c:pt>
                <c:pt idx="55">
                  <c:v>0.5917</c:v>
                </c:pt>
                <c:pt idx="56">
                  <c:v>0.58979999999999999</c:v>
                </c:pt>
                <c:pt idx="57">
                  <c:v>0.59430000000000005</c:v>
                </c:pt>
                <c:pt idx="58">
                  <c:v>0.58840000000000003</c:v>
                </c:pt>
                <c:pt idx="59">
                  <c:v>0.58630000000000004</c:v>
                </c:pt>
                <c:pt idx="60">
                  <c:v>0.58940000000000003</c:v>
                </c:pt>
                <c:pt idx="61">
                  <c:v>0.58350000000000002</c:v>
                </c:pt>
                <c:pt idx="62">
                  <c:v>0.58160000000000001</c:v>
                </c:pt>
                <c:pt idx="63">
                  <c:v>0.58779999999999999</c:v>
                </c:pt>
                <c:pt idx="64">
                  <c:v>0.58130000000000004</c:v>
                </c:pt>
                <c:pt idx="65">
                  <c:v>0.57740000000000002</c:v>
                </c:pt>
                <c:pt idx="66">
                  <c:v>0.58260000000000001</c:v>
                </c:pt>
                <c:pt idx="67">
                  <c:v>0.57999999999999996</c:v>
                </c:pt>
                <c:pt idx="68">
                  <c:v>0.58399999999999996</c:v>
                </c:pt>
                <c:pt idx="69">
                  <c:v>0.57940000000000003</c:v>
                </c:pt>
                <c:pt idx="70">
                  <c:v>0.57889999999999997</c:v>
                </c:pt>
                <c:pt idx="71">
                  <c:v>0.57550000000000001</c:v>
                </c:pt>
                <c:pt idx="72">
                  <c:v>0.57440000000000002</c:v>
                </c:pt>
                <c:pt idx="73">
                  <c:v>0.58099999999999996</c:v>
                </c:pt>
                <c:pt idx="74">
                  <c:v>0.57540000000000002</c:v>
                </c:pt>
                <c:pt idx="75">
                  <c:v>0.57320000000000004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4A-413A-A429-BA81B15EC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12/128/4/2048/0.10/4 Step 10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Graph10_data_12!$C$16:$C$150</c:f>
              <c:numCache>
                <c:formatCode>#,##0</c:formatCode>
                <c:ptCount val="135"/>
                <c:pt idx="0">
                  <c:v>2621</c:v>
                </c:pt>
                <c:pt idx="1">
                  <c:v>2911</c:v>
                </c:pt>
                <c:pt idx="2">
                  <c:v>3201</c:v>
                </c:pt>
                <c:pt idx="3">
                  <c:v>3491</c:v>
                </c:pt>
                <c:pt idx="4">
                  <c:v>3781</c:v>
                </c:pt>
                <c:pt idx="5">
                  <c:v>4071</c:v>
                </c:pt>
                <c:pt idx="6">
                  <c:v>4361</c:v>
                </c:pt>
                <c:pt idx="7">
                  <c:v>4651</c:v>
                </c:pt>
                <c:pt idx="8">
                  <c:v>4941</c:v>
                </c:pt>
                <c:pt idx="9">
                  <c:v>5231</c:v>
                </c:pt>
                <c:pt idx="10">
                  <c:v>5521</c:v>
                </c:pt>
                <c:pt idx="11">
                  <c:v>5812</c:v>
                </c:pt>
                <c:pt idx="12">
                  <c:v>6102</c:v>
                </c:pt>
                <c:pt idx="13">
                  <c:v>6392</c:v>
                </c:pt>
                <c:pt idx="14">
                  <c:v>6682</c:v>
                </c:pt>
                <c:pt idx="15">
                  <c:v>6972</c:v>
                </c:pt>
                <c:pt idx="16">
                  <c:v>7262</c:v>
                </c:pt>
                <c:pt idx="17">
                  <c:v>7552</c:v>
                </c:pt>
                <c:pt idx="18">
                  <c:v>7842</c:v>
                </c:pt>
                <c:pt idx="19">
                  <c:v>8132</c:v>
                </c:pt>
                <c:pt idx="20">
                  <c:v>8422</c:v>
                </c:pt>
                <c:pt idx="21">
                  <c:v>8712</c:v>
                </c:pt>
                <c:pt idx="22">
                  <c:v>9002</c:v>
                </c:pt>
                <c:pt idx="23">
                  <c:v>9292</c:v>
                </c:pt>
                <c:pt idx="24">
                  <c:v>9583</c:v>
                </c:pt>
                <c:pt idx="25">
                  <c:v>9873</c:v>
                </c:pt>
                <c:pt idx="26">
                  <c:v>10163</c:v>
                </c:pt>
                <c:pt idx="27">
                  <c:v>10453</c:v>
                </c:pt>
                <c:pt idx="28">
                  <c:v>10743</c:v>
                </c:pt>
                <c:pt idx="29">
                  <c:v>11033</c:v>
                </c:pt>
                <c:pt idx="30">
                  <c:v>11323</c:v>
                </c:pt>
                <c:pt idx="31">
                  <c:v>11613</c:v>
                </c:pt>
                <c:pt idx="32">
                  <c:v>11903</c:v>
                </c:pt>
                <c:pt idx="33">
                  <c:v>12193</c:v>
                </c:pt>
                <c:pt idx="34">
                  <c:v>12483</c:v>
                </c:pt>
                <c:pt idx="35">
                  <c:v>12773</c:v>
                </c:pt>
                <c:pt idx="36">
                  <c:v>13064</c:v>
                </c:pt>
                <c:pt idx="37">
                  <c:v>13354</c:v>
                </c:pt>
                <c:pt idx="38">
                  <c:v>13644</c:v>
                </c:pt>
                <c:pt idx="39">
                  <c:v>13934</c:v>
                </c:pt>
                <c:pt idx="40">
                  <c:v>14232</c:v>
                </c:pt>
                <c:pt idx="41">
                  <c:v>14526</c:v>
                </c:pt>
                <c:pt idx="42">
                  <c:v>14824</c:v>
                </c:pt>
                <c:pt idx="43">
                  <c:v>15124</c:v>
                </c:pt>
                <c:pt idx="44">
                  <c:v>15423</c:v>
                </c:pt>
                <c:pt idx="45">
                  <c:v>15729</c:v>
                </c:pt>
                <c:pt idx="46">
                  <c:v>16039</c:v>
                </c:pt>
                <c:pt idx="47">
                  <c:v>16344</c:v>
                </c:pt>
                <c:pt idx="48">
                  <c:v>16644</c:v>
                </c:pt>
                <c:pt idx="49">
                  <c:v>16937</c:v>
                </c:pt>
                <c:pt idx="50">
                  <c:v>17230</c:v>
                </c:pt>
                <c:pt idx="51">
                  <c:v>17521</c:v>
                </c:pt>
                <c:pt idx="52">
                  <c:v>17820</c:v>
                </c:pt>
                <c:pt idx="53">
                  <c:v>18122</c:v>
                </c:pt>
                <c:pt idx="54">
                  <c:v>18417</c:v>
                </c:pt>
                <c:pt idx="55">
                  <c:v>18722</c:v>
                </c:pt>
                <c:pt idx="56">
                  <c:v>19030</c:v>
                </c:pt>
                <c:pt idx="57">
                  <c:v>19336</c:v>
                </c:pt>
                <c:pt idx="58">
                  <c:v>19637</c:v>
                </c:pt>
                <c:pt idx="59">
                  <c:v>19934</c:v>
                </c:pt>
                <c:pt idx="60">
                  <c:v>20228</c:v>
                </c:pt>
                <c:pt idx="61">
                  <c:v>20522</c:v>
                </c:pt>
                <c:pt idx="62">
                  <c:v>20822</c:v>
                </c:pt>
                <c:pt idx="63">
                  <c:v>21125</c:v>
                </c:pt>
                <c:pt idx="64">
                  <c:v>21429</c:v>
                </c:pt>
                <c:pt idx="65">
                  <c:v>21733</c:v>
                </c:pt>
                <c:pt idx="66">
                  <c:v>22045</c:v>
                </c:pt>
                <c:pt idx="67">
                  <c:v>22343</c:v>
                </c:pt>
                <c:pt idx="68">
                  <c:v>22647</c:v>
                </c:pt>
                <c:pt idx="69">
                  <c:v>22945</c:v>
                </c:pt>
                <c:pt idx="70">
                  <c:v>23254</c:v>
                </c:pt>
                <c:pt idx="71">
                  <c:v>23559</c:v>
                </c:pt>
                <c:pt idx="72">
                  <c:v>23871</c:v>
                </c:pt>
                <c:pt idx="73">
                  <c:v>24174</c:v>
                </c:pt>
                <c:pt idx="74">
                  <c:v>24467</c:v>
                </c:pt>
                <c:pt idx="75">
                  <c:v>24759</c:v>
                </c:pt>
                <c:pt idx="76">
                  <c:v>25049</c:v>
                </c:pt>
                <c:pt idx="77">
                  <c:v>25339</c:v>
                </c:pt>
                <c:pt idx="78">
                  <c:v>25629</c:v>
                </c:pt>
                <c:pt idx="79">
                  <c:v>25919</c:v>
                </c:pt>
                <c:pt idx="80">
                  <c:v>26209</c:v>
                </c:pt>
                <c:pt idx="81">
                  <c:v>26499</c:v>
                </c:pt>
                <c:pt idx="82">
                  <c:v>26790</c:v>
                </c:pt>
                <c:pt idx="83">
                  <c:v>27080</c:v>
                </c:pt>
                <c:pt idx="84">
                  <c:v>27370</c:v>
                </c:pt>
                <c:pt idx="85">
                  <c:v>27660</c:v>
                </c:pt>
                <c:pt idx="86">
                  <c:v>27950</c:v>
                </c:pt>
                <c:pt idx="87">
                  <c:v>28240</c:v>
                </c:pt>
                <c:pt idx="88">
                  <c:v>28530</c:v>
                </c:pt>
                <c:pt idx="89">
                  <c:v>28820</c:v>
                </c:pt>
                <c:pt idx="90">
                  <c:v>29110</c:v>
                </c:pt>
                <c:pt idx="91">
                  <c:v>29401</c:v>
                </c:pt>
                <c:pt idx="92">
                  <c:v>29691</c:v>
                </c:pt>
                <c:pt idx="93">
                  <c:v>29989</c:v>
                </c:pt>
                <c:pt idx="94">
                  <c:v>30306</c:v>
                </c:pt>
                <c:pt idx="95">
                  <c:v>30610</c:v>
                </c:pt>
                <c:pt idx="96">
                  <c:v>30909</c:v>
                </c:pt>
                <c:pt idx="97">
                  <c:v>31205</c:v>
                </c:pt>
                <c:pt idx="98">
                  <c:v>31512</c:v>
                </c:pt>
                <c:pt idx="99">
                  <c:v>31816</c:v>
                </c:pt>
                <c:pt idx="100">
                  <c:v>32120</c:v>
                </c:pt>
                <c:pt idx="101">
                  <c:v>32415</c:v>
                </c:pt>
                <c:pt idx="102">
                  <c:v>32708</c:v>
                </c:pt>
                <c:pt idx="103">
                  <c:v>32998</c:v>
                </c:pt>
                <c:pt idx="104">
                  <c:v>33289</c:v>
                </c:pt>
                <c:pt idx="105">
                  <c:v>33579</c:v>
                </c:pt>
                <c:pt idx="106">
                  <c:v>33869</c:v>
                </c:pt>
                <c:pt idx="107">
                  <c:v>34159</c:v>
                </c:pt>
                <c:pt idx="108">
                  <c:v>34451</c:v>
                </c:pt>
                <c:pt idx="109">
                  <c:v>34744</c:v>
                </c:pt>
                <c:pt idx="110">
                  <c:v>35044</c:v>
                </c:pt>
                <c:pt idx="111">
                  <c:v>35338</c:v>
                </c:pt>
                <c:pt idx="112">
                  <c:v>35635</c:v>
                </c:pt>
                <c:pt idx="113">
                  <c:v>35934</c:v>
                </c:pt>
                <c:pt idx="114">
                  <c:v>36252</c:v>
                </c:pt>
                <c:pt idx="115">
                  <c:v>36563</c:v>
                </c:pt>
                <c:pt idx="116">
                  <c:v>36873</c:v>
                </c:pt>
                <c:pt idx="117">
                  <c:v>37172</c:v>
                </c:pt>
                <c:pt idx="118">
                  <c:v>37469</c:v>
                </c:pt>
                <c:pt idx="119">
                  <c:v>37779</c:v>
                </c:pt>
                <c:pt idx="120">
                  <c:v>38087</c:v>
                </c:pt>
                <c:pt idx="121">
                  <c:v>38395</c:v>
                </c:pt>
                <c:pt idx="122">
                  <c:v>38714</c:v>
                </c:pt>
                <c:pt idx="123">
                  <c:v>39019</c:v>
                </c:pt>
                <c:pt idx="124">
                  <c:v>39323</c:v>
                </c:pt>
                <c:pt idx="125">
                  <c:v>39616</c:v>
                </c:pt>
                <c:pt idx="126">
                  <c:v>39923</c:v>
                </c:pt>
                <c:pt idx="127">
                  <c:v>40217</c:v>
                </c:pt>
                <c:pt idx="128">
                  <c:v>40521</c:v>
                </c:pt>
                <c:pt idx="129">
                  <c:v>40819</c:v>
                </c:pt>
                <c:pt idx="130">
                  <c:v>41118</c:v>
                </c:pt>
                <c:pt idx="131">
                  <c:v>41416</c:v>
                </c:pt>
                <c:pt idx="132">
                  <c:v>41716</c:v>
                </c:pt>
                <c:pt idx="133">
                  <c:v>42019</c:v>
                </c:pt>
                <c:pt idx="134">
                  <c:v>42320</c:v>
                </c:pt>
              </c:numCache>
            </c:numRef>
          </c:xVal>
          <c:yVal>
            <c:numRef>
              <c:f>Graph10_data_12!$D$16:$D$150</c:f>
              <c:numCache>
                <c:formatCode>#\ ##0.0000</c:formatCode>
                <c:ptCount val="135"/>
                <c:pt idx="0">
                  <c:v>0.86650000000000005</c:v>
                </c:pt>
                <c:pt idx="1">
                  <c:v>0.84709999999999996</c:v>
                </c:pt>
                <c:pt idx="2">
                  <c:v>0.83179999999999998</c:v>
                </c:pt>
                <c:pt idx="3">
                  <c:v>0.81440000000000001</c:v>
                </c:pt>
                <c:pt idx="4">
                  <c:v>0.80389999999999995</c:v>
                </c:pt>
                <c:pt idx="5">
                  <c:v>0.78700000000000003</c:v>
                </c:pt>
                <c:pt idx="6">
                  <c:v>0.78839999999999999</c:v>
                </c:pt>
                <c:pt idx="7">
                  <c:v>0.77749999999999997</c:v>
                </c:pt>
                <c:pt idx="8">
                  <c:v>0.76180000000000003</c:v>
                </c:pt>
                <c:pt idx="9">
                  <c:v>0.75800000000000001</c:v>
                </c:pt>
                <c:pt idx="10">
                  <c:v>0.74729999999999996</c:v>
                </c:pt>
                <c:pt idx="11">
                  <c:v>0.75019999999999998</c:v>
                </c:pt>
                <c:pt idx="12">
                  <c:v>0.74260000000000004</c:v>
                </c:pt>
                <c:pt idx="13">
                  <c:v>0.73740000000000006</c:v>
                </c:pt>
                <c:pt idx="14">
                  <c:v>0.73209999999999997</c:v>
                </c:pt>
                <c:pt idx="15">
                  <c:v>0.73260000000000003</c:v>
                </c:pt>
                <c:pt idx="16">
                  <c:v>0.72460000000000002</c:v>
                </c:pt>
                <c:pt idx="17">
                  <c:v>0.72050000000000003</c:v>
                </c:pt>
                <c:pt idx="18">
                  <c:v>0.71599999999999997</c:v>
                </c:pt>
                <c:pt idx="19">
                  <c:v>0.71250000000000002</c:v>
                </c:pt>
                <c:pt idx="20">
                  <c:v>0.70760000000000001</c:v>
                </c:pt>
                <c:pt idx="21">
                  <c:v>0.70299999999999996</c:v>
                </c:pt>
                <c:pt idx="22">
                  <c:v>0.70199999999999996</c:v>
                </c:pt>
                <c:pt idx="23">
                  <c:v>0.69910000000000005</c:v>
                </c:pt>
                <c:pt idx="24">
                  <c:v>0.70069999999999999</c:v>
                </c:pt>
                <c:pt idx="25">
                  <c:v>0.69369999999999998</c:v>
                </c:pt>
                <c:pt idx="26">
                  <c:v>0.68689999999999996</c:v>
                </c:pt>
                <c:pt idx="27">
                  <c:v>0.69130000000000003</c:v>
                </c:pt>
                <c:pt idx="28">
                  <c:v>0.68769999999999998</c:v>
                </c:pt>
                <c:pt idx="29">
                  <c:v>0.68489999999999995</c:v>
                </c:pt>
                <c:pt idx="30">
                  <c:v>0.68200000000000005</c:v>
                </c:pt>
                <c:pt idx="31">
                  <c:v>0.68179999999999996</c:v>
                </c:pt>
                <c:pt idx="32">
                  <c:v>0.67579999999999996</c:v>
                </c:pt>
                <c:pt idx="33">
                  <c:v>0.67669999999999997</c:v>
                </c:pt>
                <c:pt idx="34">
                  <c:v>0.67820000000000003</c:v>
                </c:pt>
                <c:pt idx="35">
                  <c:v>0.67069999999999996</c:v>
                </c:pt>
                <c:pt idx="36">
                  <c:v>0.67149999999999999</c:v>
                </c:pt>
                <c:pt idx="37">
                  <c:v>0.66930000000000001</c:v>
                </c:pt>
                <c:pt idx="38">
                  <c:v>0.67069999999999996</c:v>
                </c:pt>
                <c:pt idx="39">
                  <c:v>0.66920000000000002</c:v>
                </c:pt>
                <c:pt idx="40">
                  <c:v>0.66669999999999996</c:v>
                </c:pt>
                <c:pt idx="41">
                  <c:v>0.66879999999999995</c:v>
                </c:pt>
                <c:pt idx="42">
                  <c:v>0.65810000000000002</c:v>
                </c:pt>
                <c:pt idx="43">
                  <c:v>0.6663</c:v>
                </c:pt>
                <c:pt idx="44">
                  <c:v>0.66259999999999997</c:v>
                </c:pt>
                <c:pt idx="45">
                  <c:v>0.65839999999999999</c:v>
                </c:pt>
                <c:pt idx="46">
                  <c:v>0.64810000000000001</c:v>
                </c:pt>
                <c:pt idx="47">
                  <c:v>0.65310000000000001</c:v>
                </c:pt>
                <c:pt idx="48">
                  <c:v>0.64980000000000004</c:v>
                </c:pt>
                <c:pt idx="49">
                  <c:v>0.64539999999999997</c:v>
                </c:pt>
                <c:pt idx="50">
                  <c:v>0.64890000000000003</c:v>
                </c:pt>
                <c:pt idx="51">
                  <c:v>0.64659999999999995</c:v>
                </c:pt>
                <c:pt idx="52">
                  <c:v>0.65310000000000001</c:v>
                </c:pt>
                <c:pt idx="53">
                  <c:v>0.64570000000000005</c:v>
                </c:pt>
                <c:pt idx="54">
                  <c:v>0.63749999999999996</c:v>
                </c:pt>
                <c:pt idx="55">
                  <c:v>0.64470000000000005</c:v>
                </c:pt>
                <c:pt idx="56">
                  <c:v>0.64480000000000004</c:v>
                </c:pt>
                <c:pt idx="57">
                  <c:v>0.64480000000000004</c:v>
                </c:pt>
                <c:pt idx="58">
                  <c:v>0.64380000000000004</c:v>
                </c:pt>
                <c:pt idx="59">
                  <c:v>0.64170000000000005</c:v>
                </c:pt>
                <c:pt idx="60">
                  <c:v>0.63880000000000003</c:v>
                </c:pt>
                <c:pt idx="61">
                  <c:v>0.63780000000000003</c:v>
                </c:pt>
                <c:pt idx="62">
                  <c:v>0.63670000000000004</c:v>
                </c:pt>
                <c:pt idx="63">
                  <c:v>0.64200000000000002</c:v>
                </c:pt>
                <c:pt idx="64">
                  <c:v>0.63439999999999996</c:v>
                </c:pt>
                <c:pt idx="65">
                  <c:v>0.63600000000000001</c:v>
                </c:pt>
                <c:pt idx="66">
                  <c:v>0.63500000000000001</c:v>
                </c:pt>
                <c:pt idx="67">
                  <c:v>0.63729999999999998</c:v>
                </c:pt>
                <c:pt idx="68">
                  <c:v>0.6351</c:v>
                </c:pt>
                <c:pt idx="69">
                  <c:v>0.63070000000000004</c:v>
                </c:pt>
                <c:pt idx="70">
                  <c:v>0.62949999999999995</c:v>
                </c:pt>
                <c:pt idx="71">
                  <c:v>0.63180000000000003</c:v>
                </c:pt>
                <c:pt idx="72">
                  <c:v>0.62519999999999998</c:v>
                </c:pt>
                <c:pt idx="73">
                  <c:v>0.62919999999999998</c:v>
                </c:pt>
                <c:pt idx="74">
                  <c:v>0.62570000000000003</c:v>
                </c:pt>
                <c:pt idx="75">
                  <c:v>0.62450000000000006</c:v>
                </c:pt>
                <c:pt idx="76">
                  <c:v>0.62860000000000005</c:v>
                </c:pt>
                <c:pt idx="77">
                  <c:v>0.62490000000000001</c:v>
                </c:pt>
                <c:pt idx="78">
                  <c:v>0.62880000000000003</c:v>
                </c:pt>
                <c:pt idx="79">
                  <c:v>0.62509999999999999</c:v>
                </c:pt>
                <c:pt idx="80">
                  <c:v>0.62390000000000001</c:v>
                </c:pt>
                <c:pt idx="81">
                  <c:v>0.62490000000000001</c:v>
                </c:pt>
                <c:pt idx="82">
                  <c:v>0.62809999999999999</c:v>
                </c:pt>
                <c:pt idx="83">
                  <c:v>0.62029999999999996</c:v>
                </c:pt>
                <c:pt idx="84">
                  <c:v>0.62060000000000004</c:v>
                </c:pt>
                <c:pt idx="85">
                  <c:v>0.61839999999999995</c:v>
                </c:pt>
                <c:pt idx="86">
                  <c:v>0.62170000000000003</c:v>
                </c:pt>
                <c:pt idx="87">
                  <c:v>0.61829999999999996</c:v>
                </c:pt>
                <c:pt idx="88">
                  <c:v>0.61770000000000003</c:v>
                </c:pt>
                <c:pt idx="89">
                  <c:v>0.61919999999999997</c:v>
                </c:pt>
                <c:pt idx="90">
                  <c:v>0.61709999999999998</c:v>
                </c:pt>
                <c:pt idx="91">
                  <c:v>0.61780000000000002</c:v>
                </c:pt>
                <c:pt idx="92">
                  <c:v>0.61839999999999995</c:v>
                </c:pt>
                <c:pt idx="93">
                  <c:v>0.6139</c:v>
                </c:pt>
                <c:pt idx="94">
                  <c:v>0.61509999999999998</c:v>
                </c:pt>
                <c:pt idx="95">
                  <c:v>0.61890000000000001</c:v>
                </c:pt>
                <c:pt idx="96">
                  <c:v>0.61519999999999997</c:v>
                </c:pt>
                <c:pt idx="97">
                  <c:v>0.61470000000000002</c:v>
                </c:pt>
                <c:pt idx="98">
                  <c:v>0.61160000000000003</c:v>
                </c:pt>
                <c:pt idx="99">
                  <c:v>0.61019999999999996</c:v>
                </c:pt>
                <c:pt idx="100">
                  <c:v>0.61439999999999995</c:v>
                </c:pt>
                <c:pt idx="101">
                  <c:v>0.61270000000000002</c:v>
                </c:pt>
                <c:pt idx="102">
                  <c:v>0.61419999999999997</c:v>
                </c:pt>
                <c:pt idx="103">
                  <c:v>0.6119</c:v>
                </c:pt>
                <c:pt idx="104">
                  <c:v>0.60899999999999999</c:v>
                </c:pt>
                <c:pt idx="105">
                  <c:v>0.61509999999999998</c:v>
                </c:pt>
                <c:pt idx="106">
                  <c:v>0.60780000000000001</c:v>
                </c:pt>
                <c:pt idx="107">
                  <c:v>0.61360000000000003</c:v>
                </c:pt>
                <c:pt idx="108">
                  <c:v>0.61019999999999996</c:v>
                </c:pt>
                <c:pt idx="109">
                  <c:v>0.61570000000000003</c:v>
                </c:pt>
                <c:pt idx="110">
                  <c:v>0.61319999999999997</c:v>
                </c:pt>
                <c:pt idx="111">
                  <c:v>0.60519999999999996</c:v>
                </c:pt>
                <c:pt idx="112">
                  <c:v>0.60809999999999997</c:v>
                </c:pt>
                <c:pt idx="113">
                  <c:v>0.60550000000000004</c:v>
                </c:pt>
                <c:pt idx="114">
                  <c:v>0.60560000000000003</c:v>
                </c:pt>
                <c:pt idx="115">
                  <c:v>0.60519999999999996</c:v>
                </c:pt>
                <c:pt idx="116">
                  <c:v>0.60699999999999998</c:v>
                </c:pt>
                <c:pt idx="117">
                  <c:v>0.60350000000000004</c:v>
                </c:pt>
                <c:pt idx="118">
                  <c:v>0.60470000000000002</c:v>
                </c:pt>
                <c:pt idx="119">
                  <c:v>0.60040000000000004</c:v>
                </c:pt>
                <c:pt idx="120">
                  <c:v>0.60070000000000001</c:v>
                </c:pt>
                <c:pt idx="121">
                  <c:v>0.60980000000000001</c:v>
                </c:pt>
                <c:pt idx="122">
                  <c:v>0.60540000000000005</c:v>
                </c:pt>
                <c:pt idx="123">
                  <c:v>0.5978</c:v>
                </c:pt>
                <c:pt idx="124">
                  <c:v>0.59919999999999995</c:v>
                </c:pt>
                <c:pt idx="125">
                  <c:v>0.60089999999999999</c:v>
                </c:pt>
                <c:pt idx="126">
                  <c:v>0.60089999999999999</c:v>
                </c:pt>
                <c:pt idx="127">
                  <c:v>0.60119999999999996</c:v>
                </c:pt>
                <c:pt idx="128">
                  <c:v>0.59850000000000003</c:v>
                </c:pt>
                <c:pt idx="129">
                  <c:v>0.60640000000000005</c:v>
                </c:pt>
                <c:pt idx="130">
                  <c:v>0.60640000000000005</c:v>
                </c:pt>
                <c:pt idx="131">
                  <c:v>0.59840000000000004</c:v>
                </c:pt>
                <c:pt idx="132">
                  <c:v>0.60460000000000003</c:v>
                </c:pt>
                <c:pt idx="133">
                  <c:v>0.60250000000000004</c:v>
                </c:pt>
                <c:pt idx="134">
                  <c:v>0.60129999999999995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F9-4F11-BB27-E57C6C92249F}"/>
            </c:ext>
          </c:extLst>
        </c:ser>
        <c:ser>
          <c:idx val="1"/>
          <c:order val="1"/>
          <c:tx>
            <c:v>Step5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Graph10_data_12!$F$9:$F$82</c:f>
              <c:numCache>
                <c:formatCode>#,##0</c:formatCode>
                <c:ptCount val="74"/>
                <c:pt idx="0">
                  <c:v>10668</c:v>
                </c:pt>
                <c:pt idx="1">
                  <c:v>10958</c:v>
                </c:pt>
                <c:pt idx="2">
                  <c:v>11248</c:v>
                </c:pt>
                <c:pt idx="3">
                  <c:v>11538</c:v>
                </c:pt>
                <c:pt idx="4">
                  <c:v>11829</c:v>
                </c:pt>
                <c:pt idx="5">
                  <c:v>12119</c:v>
                </c:pt>
                <c:pt idx="6">
                  <c:v>12409</c:v>
                </c:pt>
                <c:pt idx="7">
                  <c:v>12699</c:v>
                </c:pt>
                <c:pt idx="8">
                  <c:v>12989</c:v>
                </c:pt>
                <c:pt idx="9">
                  <c:v>13280</c:v>
                </c:pt>
                <c:pt idx="10">
                  <c:v>13570</c:v>
                </c:pt>
                <c:pt idx="11">
                  <c:v>13860</c:v>
                </c:pt>
                <c:pt idx="12">
                  <c:v>14150</c:v>
                </c:pt>
                <c:pt idx="13">
                  <c:v>14440</c:v>
                </c:pt>
                <c:pt idx="14">
                  <c:v>14731</c:v>
                </c:pt>
                <c:pt idx="15">
                  <c:v>15021</c:v>
                </c:pt>
                <c:pt idx="16">
                  <c:v>15311</c:v>
                </c:pt>
                <c:pt idx="17">
                  <c:v>15601</c:v>
                </c:pt>
                <c:pt idx="18">
                  <c:v>15891</c:v>
                </c:pt>
                <c:pt idx="19">
                  <c:v>16182</c:v>
                </c:pt>
                <c:pt idx="20">
                  <c:v>16472</c:v>
                </c:pt>
                <c:pt idx="21">
                  <c:v>16762</c:v>
                </c:pt>
                <c:pt idx="22">
                  <c:v>17052</c:v>
                </c:pt>
                <c:pt idx="23">
                  <c:v>17342</c:v>
                </c:pt>
                <c:pt idx="24">
                  <c:v>17633</c:v>
                </c:pt>
                <c:pt idx="25">
                  <c:v>17923</c:v>
                </c:pt>
                <c:pt idx="26">
                  <c:v>18213</c:v>
                </c:pt>
                <c:pt idx="27">
                  <c:v>18503</c:v>
                </c:pt>
                <c:pt idx="28">
                  <c:v>18793</c:v>
                </c:pt>
                <c:pt idx="29">
                  <c:v>19084</c:v>
                </c:pt>
                <c:pt idx="30">
                  <c:v>19374</c:v>
                </c:pt>
                <c:pt idx="31">
                  <c:v>19664</c:v>
                </c:pt>
                <c:pt idx="32">
                  <c:v>19954</c:v>
                </c:pt>
                <c:pt idx="33">
                  <c:v>20245</c:v>
                </c:pt>
                <c:pt idx="34">
                  <c:v>20535</c:v>
                </c:pt>
                <c:pt idx="35">
                  <c:v>20825</c:v>
                </c:pt>
                <c:pt idx="36">
                  <c:v>21115</c:v>
                </c:pt>
                <c:pt idx="37">
                  <c:v>21406</c:v>
                </c:pt>
                <c:pt idx="38">
                  <c:v>21696</c:v>
                </c:pt>
                <c:pt idx="39">
                  <c:v>21986</c:v>
                </c:pt>
                <c:pt idx="40">
                  <c:v>22278</c:v>
                </c:pt>
                <c:pt idx="41">
                  <c:v>22568</c:v>
                </c:pt>
                <c:pt idx="42">
                  <c:v>22858</c:v>
                </c:pt>
                <c:pt idx="43">
                  <c:v>23149</c:v>
                </c:pt>
                <c:pt idx="44">
                  <c:v>23439</c:v>
                </c:pt>
                <c:pt idx="45">
                  <c:v>23729</c:v>
                </c:pt>
                <c:pt idx="46">
                  <c:v>24019</c:v>
                </c:pt>
                <c:pt idx="47">
                  <c:v>24310</c:v>
                </c:pt>
                <c:pt idx="48">
                  <c:v>24600</c:v>
                </c:pt>
                <c:pt idx="49">
                  <c:v>24893</c:v>
                </c:pt>
                <c:pt idx="50">
                  <c:v>25191</c:v>
                </c:pt>
                <c:pt idx="51">
                  <c:v>25490</c:v>
                </c:pt>
                <c:pt idx="52">
                  <c:v>25791</c:v>
                </c:pt>
                <c:pt idx="53">
                  <c:v>26094</c:v>
                </c:pt>
                <c:pt idx="54">
                  <c:v>26391</c:v>
                </c:pt>
                <c:pt idx="55">
                  <c:v>26689</c:v>
                </c:pt>
                <c:pt idx="56">
                  <c:v>26992</c:v>
                </c:pt>
                <c:pt idx="57">
                  <c:v>27285</c:v>
                </c:pt>
                <c:pt idx="58">
                  <c:v>27588</c:v>
                </c:pt>
                <c:pt idx="59">
                  <c:v>27903</c:v>
                </c:pt>
                <c:pt idx="60">
                  <c:v>28220</c:v>
                </c:pt>
                <c:pt idx="61">
                  <c:v>28540</c:v>
                </c:pt>
                <c:pt idx="62">
                  <c:v>28843</c:v>
                </c:pt>
                <c:pt idx="63">
                  <c:v>29144</c:v>
                </c:pt>
                <c:pt idx="64">
                  <c:v>29447</c:v>
                </c:pt>
                <c:pt idx="65">
                  <c:v>29748</c:v>
                </c:pt>
                <c:pt idx="66">
                  <c:v>30048</c:v>
                </c:pt>
                <c:pt idx="67">
                  <c:v>30346</c:v>
                </c:pt>
                <c:pt idx="68">
                  <c:v>30641</c:v>
                </c:pt>
                <c:pt idx="69">
                  <c:v>30939</c:v>
                </c:pt>
                <c:pt idx="70">
                  <c:v>31241</c:v>
                </c:pt>
                <c:pt idx="71">
                  <c:v>31548</c:v>
                </c:pt>
                <c:pt idx="72">
                  <c:v>31846</c:v>
                </c:pt>
                <c:pt idx="73">
                  <c:v>32142</c:v>
                </c:pt>
              </c:numCache>
            </c:numRef>
          </c:xVal>
          <c:yVal>
            <c:numRef>
              <c:f>Graph10_data_12!$G$9:$G$82</c:f>
              <c:numCache>
                <c:formatCode>#\ ##0.0000</c:formatCode>
                <c:ptCount val="74"/>
                <c:pt idx="0">
                  <c:v>0.86140000000000005</c:v>
                </c:pt>
                <c:pt idx="1">
                  <c:v>0.83819999999999995</c:v>
                </c:pt>
                <c:pt idx="2">
                  <c:v>0.81379999999999997</c:v>
                </c:pt>
                <c:pt idx="3">
                  <c:v>0.7944</c:v>
                </c:pt>
                <c:pt idx="4">
                  <c:v>0.78549999999999998</c:v>
                </c:pt>
                <c:pt idx="5">
                  <c:v>0.77229999999999999</c:v>
                </c:pt>
                <c:pt idx="6">
                  <c:v>0.7571</c:v>
                </c:pt>
                <c:pt idx="7">
                  <c:v>0.74399999999999999</c:v>
                </c:pt>
                <c:pt idx="8">
                  <c:v>0.74319999999999997</c:v>
                </c:pt>
                <c:pt idx="9">
                  <c:v>0.73329999999999995</c:v>
                </c:pt>
                <c:pt idx="10">
                  <c:v>0.7218</c:v>
                </c:pt>
                <c:pt idx="11">
                  <c:v>0.72030000000000005</c:v>
                </c:pt>
                <c:pt idx="12">
                  <c:v>0.71030000000000004</c:v>
                </c:pt>
                <c:pt idx="13">
                  <c:v>0.70579999999999998</c:v>
                </c:pt>
                <c:pt idx="14">
                  <c:v>0.69969999999999999</c:v>
                </c:pt>
                <c:pt idx="15">
                  <c:v>0.69410000000000005</c:v>
                </c:pt>
                <c:pt idx="16">
                  <c:v>0.68920000000000003</c:v>
                </c:pt>
                <c:pt idx="17">
                  <c:v>0.68179999999999996</c:v>
                </c:pt>
                <c:pt idx="18">
                  <c:v>0.67649999999999999</c:v>
                </c:pt>
                <c:pt idx="19">
                  <c:v>0.6784</c:v>
                </c:pt>
                <c:pt idx="20">
                  <c:v>0.6794</c:v>
                </c:pt>
                <c:pt idx="21">
                  <c:v>0.66969999999999996</c:v>
                </c:pt>
                <c:pt idx="22">
                  <c:v>0.67020000000000002</c:v>
                </c:pt>
                <c:pt idx="23">
                  <c:v>0.66449999999999998</c:v>
                </c:pt>
                <c:pt idx="24">
                  <c:v>0.65910000000000002</c:v>
                </c:pt>
                <c:pt idx="25">
                  <c:v>0.65690000000000004</c:v>
                </c:pt>
                <c:pt idx="26">
                  <c:v>0.65569999999999995</c:v>
                </c:pt>
                <c:pt idx="27">
                  <c:v>0.65080000000000005</c:v>
                </c:pt>
                <c:pt idx="28">
                  <c:v>0.64990000000000003</c:v>
                </c:pt>
                <c:pt idx="29">
                  <c:v>0.64600000000000002</c:v>
                </c:pt>
                <c:pt idx="30">
                  <c:v>0.65</c:v>
                </c:pt>
                <c:pt idx="31">
                  <c:v>0.63580000000000003</c:v>
                </c:pt>
                <c:pt idx="32">
                  <c:v>0.64080000000000004</c:v>
                </c:pt>
                <c:pt idx="33">
                  <c:v>0.6401</c:v>
                </c:pt>
                <c:pt idx="34">
                  <c:v>0.63449999999999995</c:v>
                </c:pt>
                <c:pt idx="35">
                  <c:v>0.63480000000000003</c:v>
                </c:pt>
                <c:pt idx="36">
                  <c:v>0.62849999999999995</c:v>
                </c:pt>
                <c:pt idx="37">
                  <c:v>0.62719999999999998</c:v>
                </c:pt>
                <c:pt idx="38">
                  <c:v>0.62109999999999999</c:v>
                </c:pt>
                <c:pt idx="39">
                  <c:v>0.62370000000000003</c:v>
                </c:pt>
                <c:pt idx="40">
                  <c:v>0.61890000000000001</c:v>
                </c:pt>
                <c:pt idx="41">
                  <c:v>0.62270000000000003</c:v>
                </c:pt>
                <c:pt idx="42">
                  <c:v>0.6169</c:v>
                </c:pt>
                <c:pt idx="43">
                  <c:v>0.61880000000000002</c:v>
                </c:pt>
                <c:pt idx="44">
                  <c:v>0.61470000000000002</c:v>
                </c:pt>
                <c:pt idx="45">
                  <c:v>0.61140000000000005</c:v>
                </c:pt>
                <c:pt idx="46">
                  <c:v>0.60829999999999995</c:v>
                </c:pt>
                <c:pt idx="47">
                  <c:v>0.61599999999999999</c:v>
                </c:pt>
                <c:pt idx="48">
                  <c:v>0.61009999999999998</c:v>
                </c:pt>
                <c:pt idx="49">
                  <c:v>0.61519999999999997</c:v>
                </c:pt>
                <c:pt idx="50">
                  <c:v>0.6079</c:v>
                </c:pt>
                <c:pt idx="51">
                  <c:v>0.6099</c:v>
                </c:pt>
                <c:pt idx="52">
                  <c:v>0.60270000000000001</c:v>
                </c:pt>
                <c:pt idx="53">
                  <c:v>0.60240000000000005</c:v>
                </c:pt>
                <c:pt idx="54">
                  <c:v>0.60109999999999997</c:v>
                </c:pt>
                <c:pt idx="55">
                  <c:v>0.60499999999999998</c:v>
                </c:pt>
                <c:pt idx="56">
                  <c:v>0.59650000000000003</c:v>
                </c:pt>
                <c:pt idx="57">
                  <c:v>0.59719999999999995</c:v>
                </c:pt>
                <c:pt idx="58">
                  <c:v>0.60060000000000002</c:v>
                </c:pt>
                <c:pt idx="59">
                  <c:v>0.59230000000000005</c:v>
                </c:pt>
                <c:pt idx="60">
                  <c:v>0.5917</c:v>
                </c:pt>
                <c:pt idx="61">
                  <c:v>0.59650000000000003</c:v>
                </c:pt>
                <c:pt idx="62">
                  <c:v>0.59140000000000004</c:v>
                </c:pt>
                <c:pt idx="63">
                  <c:v>0.5867</c:v>
                </c:pt>
                <c:pt idx="64">
                  <c:v>0.59240000000000004</c:v>
                </c:pt>
                <c:pt idx="65">
                  <c:v>0.58740000000000003</c:v>
                </c:pt>
                <c:pt idx="66">
                  <c:v>0.59240000000000004</c:v>
                </c:pt>
                <c:pt idx="67">
                  <c:v>0.58809999999999996</c:v>
                </c:pt>
                <c:pt idx="68">
                  <c:v>0.58740000000000003</c:v>
                </c:pt>
                <c:pt idx="69">
                  <c:v>0.58509999999999995</c:v>
                </c:pt>
                <c:pt idx="70">
                  <c:v>0.58309999999999995</c:v>
                </c:pt>
                <c:pt idx="71">
                  <c:v>0.59060000000000001</c:v>
                </c:pt>
                <c:pt idx="72">
                  <c:v>0.58420000000000005</c:v>
                </c:pt>
                <c:pt idx="73">
                  <c:v>0.57979999999999998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F9-4F11-BB27-E57C6C92249F}"/>
            </c:ext>
          </c:extLst>
        </c:ser>
        <c:ser>
          <c:idx val="2"/>
          <c:order val="2"/>
          <c:tx>
            <c:v>Step8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Graph10_data_12!$I$9:$I$142</c:f>
              <c:numCache>
                <c:formatCode>#,##0</c:formatCode>
                <c:ptCount val="134"/>
                <c:pt idx="0">
                  <c:v>9779</c:v>
                </c:pt>
                <c:pt idx="1">
                  <c:v>10074</c:v>
                </c:pt>
                <c:pt idx="2">
                  <c:v>10372</c:v>
                </c:pt>
                <c:pt idx="3">
                  <c:v>10668</c:v>
                </c:pt>
                <c:pt idx="4">
                  <c:v>10964</c:v>
                </c:pt>
                <c:pt idx="5">
                  <c:v>11268</c:v>
                </c:pt>
                <c:pt idx="6">
                  <c:v>11573</c:v>
                </c:pt>
                <c:pt idx="7">
                  <c:v>11882</c:v>
                </c:pt>
                <c:pt idx="8">
                  <c:v>12184</c:v>
                </c:pt>
                <c:pt idx="9">
                  <c:v>12488</c:v>
                </c:pt>
                <c:pt idx="10">
                  <c:v>12791</c:v>
                </c:pt>
                <c:pt idx="11">
                  <c:v>13106</c:v>
                </c:pt>
                <c:pt idx="12">
                  <c:v>13423</c:v>
                </c:pt>
                <c:pt idx="13">
                  <c:v>13728</c:v>
                </c:pt>
                <c:pt idx="14">
                  <c:v>14026</c:v>
                </c:pt>
                <c:pt idx="15">
                  <c:v>14321</c:v>
                </c:pt>
                <c:pt idx="16">
                  <c:v>14614</c:v>
                </c:pt>
                <c:pt idx="17">
                  <c:v>14910</c:v>
                </c:pt>
                <c:pt idx="18">
                  <c:v>15205</c:v>
                </c:pt>
                <c:pt idx="19">
                  <c:v>15497</c:v>
                </c:pt>
                <c:pt idx="20">
                  <c:v>15790</c:v>
                </c:pt>
                <c:pt idx="21">
                  <c:v>16082</c:v>
                </c:pt>
                <c:pt idx="22">
                  <c:v>16375</c:v>
                </c:pt>
                <c:pt idx="23">
                  <c:v>16667</c:v>
                </c:pt>
                <c:pt idx="24">
                  <c:v>16960</c:v>
                </c:pt>
                <c:pt idx="25">
                  <c:v>17252</c:v>
                </c:pt>
                <c:pt idx="26">
                  <c:v>17545</c:v>
                </c:pt>
                <c:pt idx="27">
                  <c:v>17838</c:v>
                </c:pt>
                <c:pt idx="28">
                  <c:v>18130</c:v>
                </c:pt>
                <c:pt idx="29">
                  <c:v>18423</c:v>
                </c:pt>
                <c:pt idx="30">
                  <c:v>18715</c:v>
                </c:pt>
                <c:pt idx="31">
                  <c:v>19008</c:v>
                </c:pt>
                <c:pt idx="32">
                  <c:v>19300</c:v>
                </c:pt>
                <c:pt idx="33">
                  <c:v>19593</c:v>
                </c:pt>
                <c:pt idx="34">
                  <c:v>19885</c:v>
                </c:pt>
                <c:pt idx="35">
                  <c:v>20182</c:v>
                </c:pt>
                <c:pt idx="36">
                  <c:v>20485</c:v>
                </c:pt>
                <c:pt idx="37">
                  <c:v>20790</c:v>
                </c:pt>
                <c:pt idx="38">
                  <c:v>21088</c:v>
                </c:pt>
                <c:pt idx="39">
                  <c:v>21383</c:v>
                </c:pt>
                <c:pt idx="40">
                  <c:v>21676</c:v>
                </c:pt>
                <c:pt idx="41">
                  <c:v>21968</c:v>
                </c:pt>
                <c:pt idx="42">
                  <c:v>22261</c:v>
                </c:pt>
                <c:pt idx="43">
                  <c:v>22554</c:v>
                </c:pt>
                <c:pt idx="44">
                  <c:v>22846</c:v>
                </c:pt>
                <c:pt idx="45">
                  <c:v>23139</c:v>
                </c:pt>
                <c:pt idx="46">
                  <c:v>23431</c:v>
                </c:pt>
                <c:pt idx="47">
                  <c:v>23724</c:v>
                </c:pt>
                <c:pt idx="48">
                  <c:v>24016</c:v>
                </c:pt>
                <c:pt idx="49">
                  <c:v>24309</c:v>
                </c:pt>
                <c:pt idx="50">
                  <c:v>24601</c:v>
                </c:pt>
                <c:pt idx="51">
                  <c:v>24894</c:v>
                </c:pt>
                <c:pt idx="52">
                  <c:v>25186</c:v>
                </c:pt>
                <c:pt idx="53">
                  <c:v>25479</c:v>
                </c:pt>
                <c:pt idx="54">
                  <c:v>25771</c:v>
                </c:pt>
                <c:pt idx="55">
                  <c:v>26064</c:v>
                </c:pt>
                <c:pt idx="56">
                  <c:v>26356</c:v>
                </c:pt>
                <c:pt idx="57">
                  <c:v>26649</c:v>
                </c:pt>
                <c:pt idx="58">
                  <c:v>26941</c:v>
                </c:pt>
                <c:pt idx="59">
                  <c:v>27234</c:v>
                </c:pt>
                <c:pt idx="60">
                  <c:v>27527</c:v>
                </c:pt>
                <c:pt idx="61">
                  <c:v>27819</c:v>
                </c:pt>
                <c:pt idx="62">
                  <c:v>28112</c:v>
                </c:pt>
                <c:pt idx="63">
                  <c:v>28404</c:v>
                </c:pt>
                <c:pt idx="64">
                  <c:v>28697</c:v>
                </c:pt>
                <c:pt idx="65">
                  <c:v>28989</c:v>
                </c:pt>
                <c:pt idx="66">
                  <c:v>29282</c:v>
                </c:pt>
                <c:pt idx="67">
                  <c:v>29574</c:v>
                </c:pt>
                <c:pt idx="68">
                  <c:v>29867</c:v>
                </c:pt>
                <c:pt idx="69">
                  <c:v>30159</c:v>
                </c:pt>
                <c:pt idx="70">
                  <c:v>30452</c:v>
                </c:pt>
                <c:pt idx="71">
                  <c:v>30745</c:v>
                </c:pt>
                <c:pt idx="72">
                  <c:v>31037</c:v>
                </c:pt>
                <c:pt idx="73">
                  <c:v>31330</c:v>
                </c:pt>
                <c:pt idx="74">
                  <c:v>31622</c:v>
                </c:pt>
                <c:pt idx="75">
                  <c:v>31915</c:v>
                </c:pt>
                <c:pt idx="76">
                  <c:v>32207</c:v>
                </c:pt>
                <c:pt idx="77">
                  <c:v>32500</c:v>
                </c:pt>
                <c:pt idx="78">
                  <c:v>32792</c:v>
                </c:pt>
                <c:pt idx="79">
                  <c:v>33085</c:v>
                </c:pt>
                <c:pt idx="80">
                  <c:v>33377</c:v>
                </c:pt>
                <c:pt idx="81">
                  <c:v>33670</c:v>
                </c:pt>
                <c:pt idx="82">
                  <c:v>33963</c:v>
                </c:pt>
                <c:pt idx="83">
                  <c:v>34255</c:v>
                </c:pt>
                <c:pt idx="84">
                  <c:v>34548</c:v>
                </c:pt>
                <c:pt idx="85">
                  <c:v>34840</c:v>
                </c:pt>
                <c:pt idx="86">
                  <c:v>35133</c:v>
                </c:pt>
                <c:pt idx="87">
                  <c:v>35425</c:v>
                </c:pt>
                <c:pt idx="88">
                  <c:v>35718</c:v>
                </c:pt>
                <c:pt idx="89">
                  <c:v>36010</c:v>
                </c:pt>
                <c:pt idx="90">
                  <c:v>36303</c:v>
                </c:pt>
                <c:pt idx="91">
                  <c:v>36596</c:v>
                </c:pt>
                <c:pt idx="92">
                  <c:v>36888</c:v>
                </c:pt>
                <c:pt idx="93">
                  <c:v>37181</c:v>
                </c:pt>
                <c:pt idx="94">
                  <c:v>37473</c:v>
                </c:pt>
                <c:pt idx="95">
                  <c:v>37766</c:v>
                </c:pt>
                <c:pt idx="96">
                  <c:v>38058</c:v>
                </c:pt>
                <c:pt idx="97">
                  <c:v>38351</c:v>
                </c:pt>
                <c:pt idx="98">
                  <c:v>38643</c:v>
                </c:pt>
                <c:pt idx="99">
                  <c:v>38936</c:v>
                </c:pt>
                <c:pt idx="100">
                  <c:v>39228</c:v>
                </c:pt>
                <c:pt idx="101">
                  <c:v>39521</c:v>
                </c:pt>
                <c:pt idx="102">
                  <c:v>39814</c:v>
                </c:pt>
                <c:pt idx="103">
                  <c:v>40106</c:v>
                </c:pt>
                <c:pt idx="104">
                  <c:v>40399</c:v>
                </c:pt>
                <c:pt idx="105">
                  <c:v>40691</c:v>
                </c:pt>
                <c:pt idx="106">
                  <c:v>40984</c:v>
                </c:pt>
                <c:pt idx="107">
                  <c:v>41276</c:v>
                </c:pt>
                <c:pt idx="108">
                  <c:v>41569</c:v>
                </c:pt>
                <c:pt idx="109">
                  <c:v>41861</c:v>
                </c:pt>
                <c:pt idx="110">
                  <c:v>42154</c:v>
                </c:pt>
                <c:pt idx="111">
                  <c:v>42446</c:v>
                </c:pt>
                <c:pt idx="112">
                  <c:v>42739</c:v>
                </c:pt>
                <c:pt idx="113">
                  <c:v>43032</c:v>
                </c:pt>
                <c:pt idx="114">
                  <c:v>43324</c:v>
                </c:pt>
                <c:pt idx="115">
                  <c:v>43617</c:v>
                </c:pt>
                <c:pt idx="116">
                  <c:v>43909</c:v>
                </c:pt>
                <c:pt idx="117">
                  <c:v>44202</c:v>
                </c:pt>
                <c:pt idx="118">
                  <c:v>44494</c:v>
                </c:pt>
                <c:pt idx="119">
                  <c:v>44787</c:v>
                </c:pt>
                <c:pt idx="120">
                  <c:v>45079</c:v>
                </c:pt>
                <c:pt idx="121">
                  <c:v>45372</c:v>
                </c:pt>
                <c:pt idx="122">
                  <c:v>45664</c:v>
                </c:pt>
                <c:pt idx="123">
                  <c:v>45957</c:v>
                </c:pt>
                <c:pt idx="124">
                  <c:v>46249</c:v>
                </c:pt>
                <c:pt idx="125">
                  <c:v>46547</c:v>
                </c:pt>
                <c:pt idx="126">
                  <c:v>46850</c:v>
                </c:pt>
                <c:pt idx="127">
                  <c:v>47151</c:v>
                </c:pt>
                <c:pt idx="128">
                  <c:v>47449</c:v>
                </c:pt>
                <c:pt idx="129">
                  <c:v>47753</c:v>
                </c:pt>
                <c:pt idx="130">
                  <c:v>48055</c:v>
                </c:pt>
                <c:pt idx="131">
                  <c:v>48360</c:v>
                </c:pt>
                <c:pt idx="132">
                  <c:v>48664</c:v>
                </c:pt>
                <c:pt idx="133">
                  <c:v>48977</c:v>
                </c:pt>
              </c:numCache>
            </c:numRef>
          </c:xVal>
          <c:yVal>
            <c:numRef>
              <c:f>Graph10_data_12!$J$9:$J$142</c:f>
              <c:numCache>
                <c:formatCode>#\ ##0.0000</c:formatCode>
                <c:ptCount val="134"/>
                <c:pt idx="0">
                  <c:v>0.84460000000000002</c:v>
                </c:pt>
                <c:pt idx="1">
                  <c:v>0.82210000000000005</c:v>
                </c:pt>
                <c:pt idx="2">
                  <c:v>0.81159999999999999</c:v>
                </c:pt>
                <c:pt idx="3">
                  <c:v>0.78849999999999998</c:v>
                </c:pt>
                <c:pt idx="4">
                  <c:v>0.77559999999999996</c:v>
                </c:pt>
                <c:pt idx="5">
                  <c:v>0.76459999999999995</c:v>
                </c:pt>
                <c:pt idx="6">
                  <c:v>0.75280000000000002</c:v>
                </c:pt>
                <c:pt idx="7">
                  <c:v>0.74</c:v>
                </c:pt>
                <c:pt idx="8">
                  <c:v>0.7349</c:v>
                </c:pt>
                <c:pt idx="9">
                  <c:v>0.7228</c:v>
                </c:pt>
                <c:pt idx="10">
                  <c:v>0.71479999999999999</c:v>
                </c:pt>
                <c:pt idx="11">
                  <c:v>0.70689999999999997</c:v>
                </c:pt>
                <c:pt idx="12">
                  <c:v>0.71020000000000005</c:v>
                </c:pt>
                <c:pt idx="13">
                  <c:v>0.69159999999999999</c:v>
                </c:pt>
                <c:pt idx="14">
                  <c:v>0.6905</c:v>
                </c:pt>
                <c:pt idx="15">
                  <c:v>0.68769999999999998</c:v>
                </c:pt>
                <c:pt idx="16">
                  <c:v>0.68010000000000004</c:v>
                </c:pt>
                <c:pt idx="17">
                  <c:v>0.67769999999999997</c:v>
                </c:pt>
                <c:pt idx="18">
                  <c:v>0.66779999999999995</c:v>
                </c:pt>
                <c:pt idx="19">
                  <c:v>0.66700000000000004</c:v>
                </c:pt>
                <c:pt idx="20">
                  <c:v>0.65800000000000003</c:v>
                </c:pt>
                <c:pt idx="21">
                  <c:v>0.65820000000000001</c:v>
                </c:pt>
                <c:pt idx="22">
                  <c:v>0.65329999999999999</c:v>
                </c:pt>
                <c:pt idx="23">
                  <c:v>0.65339999999999998</c:v>
                </c:pt>
                <c:pt idx="24">
                  <c:v>0.6472</c:v>
                </c:pt>
                <c:pt idx="25">
                  <c:v>0.64529999999999998</c:v>
                </c:pt>
                <c:pt idx="26">
                  <c:v>0.63959999999999995</c:v>
                </c:pt>
                <c:pt idx="27">
                  <c:v>0.63629999999999998</c:v>
                </c:pt>
                <c:pt idx="28">
                  <c:v>0.63380000000000003</c:v>
                </c:pt>
                <c:pt idx="29">
                  <c:v>0.63729999999999998</c:v>
                </c:pt>
                <c:pt idx="30">
                  <c:v>0.63149999999999995</c:v>
                </c:pt>
                <c:pt idx="31">
                  <c:v>0.63649999999999995</c:v>
                </c:pt>
                <c:pt idx="32">
                  <c:v>0.63009999999999999</c:v>
                </c:pt>
                <c:pt idx="33">
                  <c:v>0.63100000000000001</c:v>
                </c:pt>
                <c:pt idx="34">
                  <c:v>0.62090000000000001</c:v>
                </c:pt>
                <c:pt idx="35">
                  <c:v>0.62170000000000003</c:v>
                </c:pt>
                <c:pt idx="36">
                  <c:v>0.61799999999999999</c:v>
                </c:pt>
                <c:pt idx="37">
                  <c:v>0.62250000000000005</c:v>
                </c:pt>
                <c:pt idx="38">
                  <c:v>0.61360000000000003</c:v>
                </c:pt>
                <c:pt idx="39">
                  <c:v>0.61170000000000002</c:v>
                </c:pt>
                <c:pt idx="40">
                  <c:v>0.61409999999999998</c:v>
                </c:pt>
                <c:pt idx="41">
                  <c:v>0.60780000000000001</c:v>
                </c:pt>
                <c:pt idx="42">
                  <c:v>0.60499999999999998</c:v>
                </c:pt>
                <c:pt idx="43">
                  <c:v>0.61299999999999999</c:v>
                </c:pt>
                <c:pt idx="44">
                  <c:v>0.60589999999999999</c:v>
                </c:pt>
                <c:pt idx="45">
                  <c:v>0.60109999999999997</c:v>
                </c:pt>
                <c:pt idx="46">
                  <c:v>0.60309999999999997</c:v>
                </c:pt>
                <c:pt idx="47">
                  <c:v>0.59909999999999997</c:v>
                </c:pt>
                <c:pt idx="48">
                  <c:v>0.60489999999999999</c:v>
                </c:pt>
                <c:pt idx="49">
                  <c:v>0.59970000000000001</c:v>
                </c:pt>
                <c:pt idx="50">
                  <c:v>0.59860000000000002</c:v>
                </c:pt>
                <c:pt idx="51">
                  <c:v>0.59589999999999999</c:v>
                </c:pt>
                <c:pt idx="52">
                  <c:v>0.59470000000000001</c:v>
                </c:pt>
                <c:pt idx="53">
                  <c:v>0.59989999999999999</c:v>
                </c:pt>
                <c:pt idx="54">
                  <c:v>0.59450000000000003</c:v>
                </c:pt>
                <c:pt idx="55">
                  <c:v>0.59019999999999995</c:v>
                </c:pt>
                <c:pt idx="56">
                  <c:v>0.59140000000000004</c:v>
                </c:pt>
                <c:pt idx="57">
                  <c:v>0.58779999999999999</c:v>
                </c:pt>
                <c:pt idx="58">
                  <c:v>0.5867</c:v>
                </c:pt>
                <c:pt idx="59">
                  <c:v>0.58420000000000005</c:v>
                </c:pt>
                <c:pt idx="60">
                  <c:v>0.58950000000000002</c:v>
                </c:pt>
                <c:pt idx="61">
                  <c:v>0.58589999999999998</c:v>
                </c:pt>
                <c:pt idx="62">
                  <c:v>0.58540000000000003</c:v>
                </c:pt>
                <c:pt idx="63">
                  <c:v>0.58240000000000003</c:v>
                </c:pt>
                <c:pt idx="64">
                  <c:v>0.58140000000000003</c:v>
                </c:pt>
                <c:pt idx="65">
                  <c:v>0.58550000000000002</c:v>
                </c:pt>
                <c:pt idx="66">
                  <c:v>0.58160000000000001</c:v>
                </c:pt>
                <c:pt idx="67">
                  <c:v>0.57679999999999998</c:v>
                </c:pt>
                <c:pt idx="68">
                  <c:v>0.58240000000000003</c:v>
                </c:pt>
                <c:pt idx="69">
                  <c:v>0.5756</c:v>
                </c:pt>
                <c:pt idx="70">
                  <c:v>0.57769999999999999</c:v>
                </c:pt>
                <c:pt idx="71">
                  <c:v>0.57969999999999999</c:v>
                </c:pt>
                <c:pt idx="72">
                  <c:v>0.57889999999999997</c:v>
                </c:pt>
                <c:pt idx="73">
                  <c:v>0.57430000000000003</c:v>
                </c:pt>
                <c:pt idx="74">
                  <c:v>0.57579999999999998</c:v>
                </c:pt>
                <c:pt idx="75">
                  <c:v>0.56840000000000002</c:v>
                </c:pt>
                <c:pt idx="76">
                  <c:v>0.57210000000000005</c:v>
                </c:pt>
                <c:pt idx="77">
                  <c:v>0.57509999999999994</c:v>
                </c:pt>
                <c:pt idx="78">
                  <c:v>0.57489999999999997</c:v>
                </c:pt>
                <c:pt idx="79">
                  <c:v>0.57040000000000002</c:v>
                </c:pt>
                <c:pt idx="80">
                  <c:v>0.57569999999999999</c:v>
                </c:pt>
                <c:pt idx="81">
                  <c:v>0.57410000000000005</c:v>
                </c:pt>
                <c:pt idx="82">
                  <c:v>0.56659999999999999</c:v>
                </c:pt>
                <c:pt idx="83">
                  <c:v>0.57189999999999996</c:v>
                </c:pt>
                <c:pt idx="84">
                  <c:v>0.56189999999999996</c:v>
                </c:pt>
                <c:pt idx="85">
                  <c:v>0.56769999999999998</c:v>
                </c:pt>
                <c:pt idx="86">
                  <c:v>0.5675</c:v>
                </c:pt>
                <c:pt idx="87">
                  <c:v>0.5665</c:v>
                </c:pt>
                <c:pt idx="88">
                  <c:v>0.56110000000000004</c:v>
                </c:pt>
                <c:pt idx="89">
                  <c:v>0.56740000000000002</c:v>
                </c:pt>
                <c:pt idx="90">
                  <c:v>0.56679999999999997</c:v>
                </c:pt>
                <c:pt idx="91">
                  <c:v>0.56369999999999998</c:v>
                </c:pt>
                <c:pt idx="92">
                  <c:v>0.56069999999999998</c:v>
                </c:pt>
                <c:pt idx="93">
                  <c:v>0.56169999999999998</c:v>
                </c:pt>
                <c:pt idx="94">
                  <c:v>0.55610000000000004</c:v>
                </c:pt>
                <c:pt idx="95">
                  <c:v>0.56389999999999996</c:v>
                </c:pt>
                <c:pt idx="96">
                  <c:v>0.56389999999999996</c:v>
                </c:pt>
                <c:pt idx="97">
                  <c:v>0.56100000000000005</c:v>
                </c:pt>
                <c:pt idx="98">
                  <c:v>0.5544</c:v>
                </c:pt>
                <c:pt idx="99">
                  <c:v>0.56189999999999996</c:v>
                </c:pt>
                <c:pt idx="100">
                  <c:v>0.55579999999999996</c:v>
                </c:pt>
                <c:pt idx="101">
                  <c:v>0.56240000000000001</c:v>
                </c:pt>
                <c:pt idx="102">
                  <c:v>0.56040000000000001</c:v>
                </c:pt>
                <c:pt idx="103">
                  <c:v>0.55869999999999997</c:v>
                </c:pt>
                <c:pt idx="104">
                  <c:v>0.55579999999999996</c:v>
                </c:pt>
                <c:pt idx="105">
                  <c:v>0.55740000000000001</c:v>
                </c:pt>
                <c:pt idx="106">
                  <c:v>0.55900000000000005</c:v>
                </c:pt>
                <c:pt idx="107">
                  <c:v>0.55659999999999998</c:v>
                </c:pt>
                <c:pt idx="108">
                  <c:v>0.55269999999999997</c:v>
                </c:pt>
                <c:pt idx="109">
                  <c:v>0.55679999999999996</c:v>
                </c:pt>
                <c:pt idx="110">
                  <c:v>0.55330000000000001</c:v>
                </c:pt>
                <c:pt idx="111">
                  <c:v>0.55530000000000002</c:v>
                </c:pt>
                <c:pt idx="112">
                  <c:v>0.55530000000000002</c:v>
                </c:pt>
                <c:pt idx="113">
                  <c:v>0.55530000000000002</c:v>
                </c:pt>
                <c:pt idx="114">
                  <c:v>0.55400000000000005</c:v>
                </c:pt>
                <c:pt idx="115">
                  <c:v>0.5514</c:v>
                </c:pt>
                <c:pt idx="116">
                  <c:v>0.55120000000000002</c:v>
                </c:pt>
                <c:pt idx="117">
                  <c:v>0.55069999999999997</c:v>
                </c:pt>
                <c:pt idx="118">
                  <c:v>0.55089999999999995</c:v>
                </c:pt>
                <c:pt idx="119">
                  <c:v>0.54679999999999995</c:v>
                </c:pt>
                <c:pt idx="120">
                  <c:v>0.54969999999999997</c:v>
                </c:pt>
                <c:pt idx="121">
                  <c:v>0.54459999999999997</c:v>
                </c:pt>
                <c:pt idx="122">
                  <c:v>0.54830000000000001</c:v>
                </c:pt>
                <c:pt idx="123">
                  <c:v>0.54900000000000004</c:v>
                </c:pt>
                <c:pt idx="124">
                  <c:v>0.55300000000000005</c:v>
                </c:pt>
                <c:pt idx="125">
                  <c:v>0.54979999999999996</c:v>
                </c:pt>
                <c:pt idx="126">
                  <c:v>0.54859999999999998</c:v>
                </c:pt>
                <c:pt idx="127">
                  <c:v>0.54759999999999998</c:v>
                </c:pt>
                <c:pt idx="128">
                  <c:v>0.5504</c:v>
                </c:pt>
                <c:pt idx="129">
                  <c:v>0.5484</c:v>
                </c:pt>
                <c:pt idx="130">
                  <c:v>0.54720000000000002</c:v>
                </c:pt>
                <c:pt idx="131">
                  <c:v>0.5464</c:v>
                </c:pt>
                <c:pt idx="132">
                  <c:v>0.55169999999999997</c:v>
                </c:pt>
                <c:pt idx="133">
                  <c:v>0.54349999999999998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F9-4F11-BB27-E57C6C92249F}"/>
            </c:ext>
          </c:extLst>
        </c:ser>
        <c:ser>
          <c:idx val="3"/>
          <c:order val="3"/>
          <c:tx>
            <c:v>Step9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Graph10_data_12!$L$9:$L$82</c:f>
              <c:numCache>
                <c:formatCode>#,##0</c:formatCode>
                <c:ptCount val="74"/>
                <c:pt idx="0">
                  <c:v>10095</c:v>
                </c:pt>
                <c:pt idx="1">
                  <c:v>10405</c:v>
                </c:pt>
                <c:pt idx="2">
                  <c:v>10709</c:v>
                </c:pt>
                <c:pt idx="3">
                  <c:v>11004</c:v>
                </c:pt>
                <c:pt idx="4">
                  <c:v>11299</c:v>
                </c:pt>
                <c:pt idx="5">
                  <c:v>11594</c:v>
                </c:pt>
                <c:pt idx="6">
                  <c:v>11886</c:v>
                </c:pt>
                <c:pt idx="7">
                  <c:v>12179</c:v>
                </c:pt>
                <c:pt idx="8">
                  <c:v>12471</c:v>
                </c:pt>
                <c:pt idx="9">
                  <c:v>12764</c:v>
                </c:pt>
                <c:pt idx="10">
                  <c:v>13056</c:v>
                </c:pt>
                <c:pt idx="11">
                  <c:v>13349</c:v>
                </c:pt>
                <c:pt idx="12">
                  <c:v>13641</c:v>
                </c:pt>
                <c:pt idx="13">
                  <c:v>13934</c:v>
                </c:pt>
                <c:pt idx="14">
                  <c:v>14226</c:v>
                </c:pt>
                <c:pt idx="15">
                  <c:v>14518</c:v>
                </c:pt>
                <c:pt idx="16">
                  <c:v>14811</c:v>
                </c:pt>
                <c:pt idx="17">
                  <c:v>15103</c:v>
                </c:pt>
                <c:pt idx="18">
                  <c:v>15402</c:v>
                </c:pt>
                <c:pt idx="19">
                  <c:v>15705</c:v>
                </c:pt>
                <c:pt idx="20">
                  <c:v>16013</c:v>
                </c:pt>
                <c:pt idx="21">
                  <c:v>16321</c:v>
                </c:pt>
                <c:pt idx="22">
                  <c:v>16616</c:v>
                </c:pt>
                <c:pt idx="23">
                  <c:v>16918</c:v>
                </c:pt>
                <c:pt idx="24">
                  <c:v>17235</c:v>
                </c:pt>
                <c:pt idx="25">
                  <c:v>17536</c:v>
                </c:pt>
                <c:pt idx="26">
                  <c:v>17831</c:v>
                </c:pt>
                <c:pt idx="27">
                  <c:v>18123</c:v>
                </c:pt>
                <c:pt idx="28">
                  <c:v>18416</c:v>
                </c:pt>
                <c:pt idx="29">
                  <c:v>18709</c:v>
                </c:pt>
                <c:pt idx="30">
                  <c:v>19001</c:v>
                </c:pt>
                <c:pt idx="31">
                  <c:v>19294</c:v>
                </c:pt>
                <c:pt idx="32">
                  <c:v>19586</c:v>
                </c:pt>
                <c:pt idx="33">
                  <c:v>19879</c:v>
                </c:pt>
                <c:pt idx="34">
                  <c:v>20171</c:v>
                </c:pt>
                <c:pt idx="35">
                  <c:v>20464</c:v>
                </c:pt>
                <c:pt idx="36">
                  <c:v>20756</c:v>
                </c:pt>
                <c:pt idx="37">
                  <c:v>21049</c:v>
                </c:pt>
                <c:pt idx="38">
                  <c:v>21341</c:v>
                </c:pt>
                <c:pt idx="39">
                  <c:v>21634</c:v>
                </c:pt>
                <c:pt idx="40">
                  <c:v>21926</c:v>
                </c:pt>
                <c:pt idx="41">
                  <c:v>22219</c:v>
                </c:pt>
                <c:pt idx="42">
                  <c:v>22523</c:v>
                </c:pt>
                <c:pt idx="43">
                  <c:v>22820</c:v>
                </c:pt>
                <c:pt idx="44">
                  <c:v>23126</c:v>
                </c:pt>
                <c:pt idx="45">
                  <c:v>23429</c:v>
                </c:pt>
                <c:pt idx="46">
                  <c:v>23724</c:v>
                </c:pt>
                <c:pt idx="47">
                  <c:v>24019</c:v>
                </c:pt>
                <c:pt idx="48">
                  <c:v>24313</c:v>
                </c:pt>
                <c:pt idx="49">
                  <c:v>24606</c:v>
                </c:pt>
                <c:pt idx="50">
                  <c:v>24898</c:v>
                </c:pt>
                <c:pt idx="51">
                  <c:v>25191</c:v>
                </c:pt>
                <c:pt idx="52">
                  <c:v>25483</c:v>
                </c:pt>
                <c:pt idx="53">
                  <c:v>25776</c:v>
                </c:pt>
                <c:pt idx="54">
                  <c:v>26068</c:v>
                </c:pt>
                <c:pt idx="55">
                  <c:v>26361</c:v>
                </c:pt>
                <c:pt idx="56">
                  <c:v>26655</c:v>
                </c:pt>
                <c:pt idx="57">
                  <c:v>26952</c:v>
                </c:pt>
                <c:pt idx="58">
                  <c:v>27269</c:v>
                </c:pt>
                <c:pt idx="59">
                  <c:v>27588</c:v>
                </c:pt>
                <c:pt idx="60">
                  <c:v>27892</c:v>
                </c:pt>
                <c:pt idx="61">
                  <c:v>28196</c:v>
                </c:pt>
                <c:pt idx="62">
                  <c:v>28496</c:v>
                </c:pt>
                <c:pt idx="63">
                  <c:v>28795</c:v>
                </c:pt>
                <c:pt idx="64">
                  <c:v>29117</c:v>
                </c:pt>
                <c:pt idx="65">
                  <c:v>29415</c:v>
                </c:pt>
                <c:pt idx="66">
                  <c:v>29730</c:v>
                </c:pt>
                <c:pt idx="67">
                  <c:v>30025</c:v>
                </c:pt>
                <c:pt idx="68">
                  <c:v>30320</c:v>
                </c:pt>
                <c:pt idx="69">
                  <c:v>30613</c:v>
                </c:pt>
                <c:pt idx="70">
                  <c:v>30906</c:v>
                </c:pt>
                <c:pt idx="71">
                  <c:v>31206</c:v>
                </c:pt>
                <c:pt idx="72">
                  <c:v>31508</c:v>
                </c:pt>
                <c:pt idx="73">
                  <c:v>31812</c:v>
                </c:pt>
              </c:numCache>
            </c:numRef>
          </c:xVal>
          <c:yVal>
            <c:numRef>
              <c:f>Graph10_data_12!$M$9:$M$82</c:f>
              <c:numCache>
                <c:formatCode>#\ ##0.0000</c:formatCode>
                <c:ptCount val="74"/>
                <c:pt idx="0">
                  <c:v>0.87649999999999995</c:v>
                </c:pt>
                <c:pt idx="1">
                  <c:v>0.84699999999999998</c:v>
                </c:pt>
                <c:pt idx="2">
                  <c:v>0.82330000000000003</c:v>
                </c:pt>
                <c:pt idx="3">
                  <c:v>0.80320000000000003</c:v>
                </c:pt>
                <c:pt idx="4">
                  <c:v>0.79110000000000003</c:v>
                </c:pt>
                <c:pt idx="5">
                  <c:v>0.77969999999999995</c:v>
                </c:pt>
                <c:pt idx="6">
                  <c:v>0.76270000000000004</c:v>
                </c:pt>
                <c:pt idx="7">
                  <c:v>0.74690000000000001</c:v>
                </c:pt>
                <c:pt idx="8">
                  <c:v>0.74619999999999997</c:v>
                </c:pt>
                <c:pt idx="9">
                  <c:v>0.73640000000000005</c:v>
                </c:pt>
                <c:pt idx="10">
                  <c:v>0.7258</c:v>
                </c:pt>
                <c:pt idx="11">
                  <c:v>0.72260000000000002</c:v>
                </c:pt>
                <c:pt idx="12">
                  <c:v>0.71279999999999999</c:v>
                </c:pt>
                <c:pt idx="13">
                  <c:v>0.70860000000000001</c:v>
                </c:pt>
                <c:pt idx="14">
                  <c:v>0.70099999999999996</c:v>
                </c:pt>
                <c:pt idx="15">
                  <c:v>0.69769999999999999</c:v>
                </c:pt>
                <c:pt idx="16">
                  <c:v>0.69220000000000004</c:v>
                </c:pt>
                <c:pt idx="17">
                  <c:v>0.6835</c:v>
                </c:pt>
                <c:pt idx="18">
                  <c:v>0.67879999999999996</c:v>
                </c:pt>
                <c:pt idx="19">
                  <c:v>0.68289999999999995</c:v>
                </c:pt>
                <c:pt idx="20">
                  <c:v>0.68059999999999998</c:v>
                </c:pt>
                <c:pt idx="21">
                  <c:v>0.67030000000000001</c:v>
                </c:pt>
                <c:pt idx="22">
                  <c:v>0.67069999999999996</c:v>
                </c:pt>
                <c:pt idx="23">
                  <c:v>0.66449999999999998</c:v>
                </c:pt>
                <c:pt idx="24">
                  <c:v>0.65959999999999996</c:v>
                </c:pt>
                <c:pt idx="25">
                  <c:v>0.65590000000000004</c:v>
                </c:pt>
                <c:pt idx="26">
                  <c:v>0.65549999999999997</c:v>
                </c:pt>
                <c:pt idx="27">
                  <c:v>0.64939999999999998</c:v>
                </c:pt>
                <c:pt idx="28">
                  <c:v>0.64890000000000003</c:v>
                </c:pt>
                <c:pt idx="29">
                  <c:v>0.64359999999999995</c:v>
                </c:pt>
                <c:pt idx="30">
                  <c:v>0.64749999999999996</c:v>
                </c:pt>
                <c:pt idx="31">
                  <c:v>0.63490000000000002</c:v>
                </c:pt>
                <c:pt idx="32">
                  <c:v>0.63900000000000001</c:v>
                </c:pt>
                <c:pt idx="33">
                  <c:v>0.63990000000000002</c:v>
                </c:pt>
                <c:pt idx="34">
                  <c:v>0.63229999999999997</c:v>
                </c:pt>
                <c:pt idx="35">
                  <c:v>0.63239999999999996</c:v>
                </c:pt>
                <c:pt idx="36">
                  <c:v>0.62560000000000004</c:v>
                </c:pt>
                <c:pt idx="37">
                  <c:v>0.62490000000000001</c:v>
                </c:pt>
                <c:pt idx="38">
                  <c:v>0.61919999999999997</c:v>
                </c:pt>
                <c:pt idx="39">
                  <c:v>0.62070000000000003</c:v>
                </c:pt>
                <c:pt idx="40">
                  <c:v>0.61739999999999995</c:v>
                </c:pt>
                <c:pt idx="41">
                  <c:v>0.61919999999999997</c:v>
                </c:pt>
                <c:pt idx="42">
                  <c:v>0.61570000000000003</c:v>
                </c:pt>
                <c:pt idx="43">
                  <c:v>0.61660000000000004</c:v>
                </c:pt>
                <c:pt idx="44">
                  <c:v>0.61170000000000002</c:v>
                </c:pt>
                <c:pt idx="45">
                  <c:v>0.60799999999999998</c:v>
                </c:pt>
                <c:pt idx="46">
                  <c:v>0.60729999999999995</c:v>
                </c:pt>
                <c:pt idx="47">
                  <c:v>0.61229999999999996</c:v>
                </c:pt>
                <c:pt idx="48">
                  <c:v>0.60709999999999997</c:v>
                </c:pt>
                <c:pt idx="49">
                  <c:v>0.61219999999999997</c:v>
                </c:pt>
                <c:pt idx="50">
                  <c:v>0.60619999999999996</c:v>
                </c:pt>
                <c:pt idx="51">
                  <c:v>0.60760000000000003</c:v>
                </c:pt>
                <c:pt idx="52">
                  <c:v>0.6008</c:v>
                </c:pt>
                <c:pt idx="53">
                  <c:v>0.60070000000000001</c:v>
                </c:pt>
                <c:pt idx="54">
                  <c:v>0.5988</c:v>
                </c:pt>
                <c:pt idx="55">
                  <c:v>0.60260000000000002</c:v>
                </c:pt>
                <c:pt idx="56">
                  <c:v>0.59499999999999997</c:v>
                </c:pt>
                <c:pt idx="57">
                  <c:v>0.59330000000000005</c:v>
                </c:pt>
                <c:pt idx="58">
                  <c:v>0.59640000000000004</c:v>
                </c:pt>
                <c:pt idx="59">
                  <c:v>0.59009999999999996</c:v>
                </c:pt>
                <c:pt idx="60">
                  <c:v>0.58940000000000003</c:v>
                </c:pt>
                <c:pt idx="61">
                  <c:v>0.59660000000000002</c:v>
                </c:pt>
                <c:pt idx="62">
                  <c:v>0.58830000000000005</c:v>
                </c:pt>
                <c:pt idx="63">
                  <c:v>0.5847</c:v>
                </c:pt>
                <c:pt idx="64">
                  <c:v>0.58930000000000005</c:v>
                </c:pt>
                <c:pt idx="65">
                  <c:v>0.58450000000000002</c:v>
                </c:pt>
                <c:pt idx="66">
                  <c:v>0.58909999999999996</c:v>
                </c:pt>
                <c:pt idx="67">
                  <c:v>0.58660000000000001</c:v>
                </c:pt>
                <c:pt idx="68">
                  <c:v>0.58609999999999995</c:v>
                </c:pt>
                <c:pt idx="69">
                  <c:v>0.58330000000000004</c:v>
                </c:pt>
                <c:pt idx="70">
                  <c:v>0.58099999999999996</c:v>
                </c:pt>
                <c:pt idx="71">
                  <c:v>0.58879999999999999</c:v>
                </c:pt>
                <c:pt idx="72">
                  <c:v>0.58150000000000002</c:v>
                </c:pt>
                <c:pt idx="73">
                  <c:v>0.57879999999999998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F9-4F11-BB27-E57C6C92249F}"/>
            </c:ext>
          </c:extLst>
        </c:ser>
        <c:ser>
          <c:idx val="4"/>
          <c:order val="4"/>
          <c:tx>
            <c:v>Step10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Graph10_data_12!$O$9:$O$82</c:f>
              <c:numCache>
                <c:formatCode>#,##0</c:formatCode>
                <c:ptCount val="74"/>
                <c:pt idx="0">
                  <c:v>10154</c:v>
                </c:pt>
                <c:pt idx="1">
                  <c:v>10446</c:v>
                </c:pt>
                <c:pt idx="2">
                  <c:v>10739</c:v>
                </c:pt>
                <c:pt idx="3">
                  <c:v>11031</c:v>
                </c:pt>
                <c:pt idx="4">
                  <c:v>11324</c:v>
                </c:pt>
                <c:pt idx="5">
                  <c:v>11617</c:v>
                </c:pt>
                <c:pt idx="6">
                  <c:v>11909</c:v>
                </c:pt>
                <c:pt idx="7">
                  <c:v>12202</c:v>
                </c:pt>
                <c:pt idx="8">
                  <c:v>12497</c:v>
                </c:pt>
                <c:pt idx="9">
                  <c:v>12799</c:v>
                </c:pt>
                <c:pt idx="10">
                  <c:v>13095</c:v>
                </c:pt>
                <c:pt idx="11">
                  <c:v>13394</c:v>
                </c:pt>
                <c:pt idx="12">
                  <c:v>13718</c:v>
                </c:pt>
                <c:pt idx="13">
                  <c:v>14019</c:v>
                </c:pt>
                <c:pt idx="14">
                  <c:v>14325</c:v>
                </c:pt>
                <c:pt idx="15">
                  <c:v>14630</c:v>
                </c:pt>
                <c:pt idx="16">
                  <c:v>14936</c:v>
                </c:pt>
                <c:pt idx="17">
                  <c:v>15236</c:v>
                </c:pt>
                <c:pt idx="18">
                  <c:v>15542</c:v>
                </c:pt>
                <c:pt idx="19">
                  <c:v>15839</c:v>
                </c:pt>
                <c:pt idx="20">
                  <c:v>16143</c:v>
                </c:pt>
                <c:pt idx="21">
                  <c:v>16451</c:v>
                </c:pt>
                <c:pt idx="22">
                  <c:v>16754</c:v>
                </c:pt>
                <c:pt idx="23">
                  <c:v>17054</c:v>
                </c:pt>
                <c:pt idx="24">
                  <c:v>17356</c:v>
                </c:pt>
                <c:pt idx="25">
                  <c:v>17655</c:v>
                </c:pt>
                <c:pt idx="26">
                  <c:v>17955</c:v>
                </c:pt>
                <c:pt idx="27">
                  <c:v>18256</c:v>
                </c:pt>
                <c:pt idx="28">
                  <c:v>18557</c:v>
                </c:pt>
                <c:pt idx="29">
                  <c:v>18859</c:v>
                </c:pt>
                <c:pt idx="30">
                  <c:v>19154</c:v>
                </c:pt>
                <c:pt idx="31">
                  <c:v>19447</c:v>
                </c:pt>
                <c:pt idx="32">
                  <c:v>19739</c:v>
                </c:pt>
                <c:pt idx="33">
                  <c:v>20034</c:v>
                </c:pt>
                <c:pt idx="34">
                  <c:v>20329</c:v>
                </c:pt>
                <c:pt idx="35">
                  <c:v>20629</c:v>
                </c:pt>
                <c:pt idx="36">
                  <c:v>20933</c:v>
                </c:pt>
                <c:pt idx="37">
                  <c:v>21246</c:v>
                </c:pt>
                <c:pt idx="38">
                  <c:v>21564</c:v>
                </c:pt>
                <c:pt idx="39">
                  <c:v>21860</c:v>
                </c:pt>
                <c:pt idx="40">
                  <c:v>22154</c:v>
                </c:pt>
                <c:pt idx="41">
                  <c:v>22447</c:v>
                </c:pt>
                <c:pt idx="42">
                  <c:v>22740</c:v>
                </c:pt>
                <c:pt idx="43">
                  <c:v>23032</c:v>
                </c:pt>
                <c:pt idx="44">
                  <c:v>23325</c:v>
                </c:pt>
                <c:pt idx="45">
                  <c:v>23621</c:v>
                </c:pt>
                <c:pt idx="46">
                  <c:v>23918</c:v>
                </c:pt>
                <c:pt idx="47">
                  <c:v>24238</c:v>
                </c:pt>
                <c:pt idx="48">
                  <c:v>24551</c:v>
                </c:pt>
                <c:pt idx="49">
                  <c:v>24859</c:v>
                </c:pt>
                <c:pt idx="50">
                  <c:v>25168</c:v>
                </c:pt>
                <c:pt idx="51">
                  <c:v>25471</c:v>
                </c:pt>
                <c:pt idx="52">
                  <c:v>25766</c:v>
                </c:pt>
                <c:pt idx="53">
                  <c:v>26074</c:v>
                </c:pt>
                <c:pt idx="54">
                  <c:v>26377</c:v>
                </c:pt>
                <c:pt idx="55">
                  <c:v>26680</c:v>
                </c:pt>
                <c:pt idx="56">
                  <c:v>26978</c:v>
                </c:pt>
                <c:pt idx="57">
                  <c:v>27297</c:v>
                </c:pt>
                <c:pt idx="58">
                  <c:v>27602</c:v>
                </c:pt>
                <c:pt idx="59">
                  <c:v>27909</c:v>
                </c:pt>
                <c:pt idx="60">
                  <c:v>28211</c:v>
                </c:pt>
                <c:pt idx="61">
                  <c:v>28506</c:v>
                </c:pt>
                <c:pt idx="62">
                  <c:v>28814</c:v>
                </c:pt>
                <c:pt idx="63">
                  <c:v>29112</c:v>
                </c:pt>
                <c:pt idx="64">
                  <c:v>29421</c:v>
                </c:pt>
                <c:pt idx="65">
                  <c:v>29723</c:v>
                </c:pt>
                <c:pt idx="66">
                  <c:v>30024</c:v>
                </c:pt>
                <c:pt idx="67">
                  <c:v>30324</c:v>
                </c:pt>
                <c:pt idx="68">
                  <c:v>30637</c:v>
                </c:pt>
                <c:pt idx="69">
                  <c:v>30942</c:v>
                </c:pt>
                <c:pt idx="70">
                  <c:v>31249</c:v>
                </c:pt>
                <c:pt idx="71">
                  <c:v>31544</c:v>
                </c:pt>
                <c:pt idx="72">
                  <c:v>31838</c:v>
                </c:pt>
                <c:pt idx="73">
                  <c:v>32130</c:v>
                </c:pt>
              </c:numCache>
            </c:numRef>
          </c:xVal>
          <c:yVal>
            <c:numRef>
              <c:f>Graph10_data_12!$P$9:$P$82</c:f>
              <c:numCache>
                <c:formatCode>#\ ##0.0000</c:formatCode>
                <c:ptCount val="74"/>
                <c:pt idx="0">
                  <c:v>0.84550000000000003</c:v>
                </c:pt>
                <c:pt idx="1">
                  <c:v>0.82279999999999998</c:v>
                </c:pt>
                <c:pt idx="2">
                  <c:v>0.80300000000000005</c:v>
                </c:pt>
                <c:pt idx="3">
                  <c:v>0.78139999999999998</c:v>
                </c:pt>
                <c:pt idx="4">
                  <c:v>0.77339999999999998</c:v>
                </c:pt>
                <c:pt idx="5">
                  <c:v>0.76119999999999999</c:v>
                </c:pt>
                <c:pt idx="6">
                  <c:v>0.747</c:v>
                </c:pt>
                <c:pt idx="7">
                  <c:v>0.73050000000000004</c:v>
                </c:pt>
                <c:pt idx="8">
                  <c:v>0.72789999999999999</c:v>
                </c:pt>
                <c:pt idx="9">
                  <c:v>0.71950000000000003</c:v>
                </c:pt>
                <c:pt idx="10">
                  <c:v>0.7077</c:v>
                </c:pt>
                <c:pt idx="11">
                  <c:v>0.70469999999999999</c:v>
                </c:pt>
                <c:pt idx="12">
                  <c:v>0.69510000000000005</c:v>
                </c:pt>
                <c:pt idx="13">
                  <c:v>0.68940000000000001</c:v>
                </c:pt>
                <c:pt idx="14">
                  <c:v>0.68340000000000001</c:v>
                </c:pt>
                <c:pt idx="15">
                  <c:v>0.67989999999999995</c:v>
                </c:pt>
                <c:pt idx="16">
                  <c:v>0.67349999999999999</c:v>
                </c:pt>
                <c:pt idx="17">
                  <c:v>0.6663</c:v>
                </c:pt>
                <c:pt idx="18">
                  <c:v>0.66149999999999998</c:v>
                </c:pt>
                <c:pt idx="19">
                  <c:v>0.66420000000000001</c:v>
                </c:pt>
                <c:pt idx="20">
                  <c:v>0.6633</c:v>
                </c:pt>
                <c:pt idx="21">
                  <c:v>0.65449999999999997</c:v>
                </c:pt>
                <c:pt idx="22">
                  <c:v>0.65429999999999999</c:v>
                </c:pt>
                <c:pt idx="23">
                  <c:v>0.64900000000000002</c:v>
                </c:pt>
                <c:pt idx="24">
                  <c:v>0.64400000000000002</c:v>
                </c:pt>
                <c:pt idx="25">
                  <c:v>0.64019999999999999</c:v>
                </c:pt>
                <c:pt idx="26">
                  <c:v>0.64029999999999998</c:v>
                </c:pt>
                <c:pt idx="27">
                  <c:v>0.63500000000000001</c:v>
                </c:pt>
                <c:pt idx="28">
                  <c:v>0.63290000000000002</c:v>
                </c:pt>
                <c:pt idx="29">
                  <c:v>0.63009999999999999</c:v>
                </c:pt>
                <c:pt idx="30">
                  <c:v>0.63490000000000002</c:v>
                </c:pt>
                <c:pt idx="31">
                  <c:v>0.62239999999999995</c:v>
                </c:pt>
                <c:pt idx="32">
                  <c:v>0.62480000000000002</c:v>
                </c:pt>
                <c:pt idx="33">
                  <c:v>0.62619999999999998</c:v>
                </c:pt>
                <c:pt idx="34">
                  <c:v>0.62080000000000002</c:v>
                </c:pt>
                <c:pt idx="35">
                  <c:v>0.62150000000000005</c:v>
                </c:pt>
                <c:pt idx="36">
                  <c:v>0.61399999999999999</c:v>
                </c:pt>
                <c:pt idx="37">
                  <c:v>0.61250000000000004</c:v>
                </c:pt>
                <c:pt idx="38">
                  <c:v>0.60850000000000004</c:v>
                </c:pt>
                <c:pt idx="39">
                  <c:v>0.61119999999999997</c:v>
                </c:pt>
                <c:pt idx="40">
                  <c:v>0.60709999999999997</c:v>
                </c:pt>
                <c:pt idx="41">
                  <c:v>0.60980000000000001</c:v>
                </c:pt>
                <c:pt idx="42">
                  <c:v>0.60489999999999999</c:v>
                </c:pt>
                <c:pt idx="43">
                  <c:v>0.60619999999999996</c:v>
                </c:pt>
                <c:pt idx="44">
                  <c:v>0.60099999999999998</c:v>
                </c:pt>
                <c:pt idx="45">
                  <c:v>0.6</c:v>
                </c:pt>
                <c:pt idx="46">
                  <c:v>0.5968</c:v>
                </c:pt>
                <c:pt idx="47">
                  <c:v>0.60309999999999997</c:v>
                </c:pt>
                <c:pt idx="48">
                  <c:v>0.5998</c:v>
                </c:pt>
                <c:pt idx="49">
                  <c:v>0.60350000000000004</c:v>
                </c:pt>
                <c:pt idx="50">
                  <c:v>0.59799999999999998</c:v>
                </c:pt>
                <c:pt idx="51">
                  <c:v>0.60029999999999994</c:v>
                </c:pt>
                <c:pt idx="52">
                  <c:v>0.59240000000000004</c:v>
                </c:pt>
                <c:pt idx="53">
                  <c:v>0.5917</c:v>
                </c:pt>
                <c:pt idx="54">
                  <c:v>0.58979999999999999</c:v>
                </c:pt>
                <c:pt idx="55">
                  <c:v>0.59430000000000005</c:v>
                </c:pt>
                <c:pt idx="56">
                  <c:v>0.58840000000000003</c:v>
                </c:pt>
                <c:pt idx="57">
                  <c:v>0.58630000000000004</c:v>
                </c:pt>
                <c:pt idx="58">
                  <c:v>0.58940000000000003</c:v>
                </c:pt>
                <c:pt idx="59">
                  <c:v>0.58350000000000002</c:v>
                </c:pt>
                <c:pt idx="60">
                  <c:v>0.58160000000000001</c:v>
                </c:pt>
                <c:pt idx="61">
                  <c:v>0.58779999999999999</c:v>
                </c:pt>
                <c:pt idx="62">
                  <c:v>0.58130000000000004</c:v>
                </c:pt>
                <c:pt idx="63">
                  <c:v>0.57740000000000002</c:v>
                </c:pt>
                <c:pt idx="64">
                  <c:v>0.58260000000000001</c:v>
                </c:pt>
                <c:pt idx="65">
                  <c:v>0.57999999999999996</c:v>
                </c:pt>
                <c:pt idx="66">
                  <c:v>0.58399999999999996</c:v>
                </c:pt>
                <c:pt idx="67">
                  <c:v>0.57940000000000003</c:v>
                </c:pt>
                <c:pt idx="68">
                  <c:v>0.57889999999999997</c:v>
                </c:pt>
                <c:pt idx="69">
                  <c:v>0.57550000000000001</c:v>
                </c:pt>
                <c:pt idx="70">
                  <c:v>0.57440000000000002</c:v>
                </c:pt>
                <c:pt idx="71">
                  <c:v>0.58099999999999996</c:v>
                </c:pt>
                <c:pt idx="72">
                  <c:v>0.57540000000000002</c:v>
                </c:pt>
                <c:pt idx="73">
                  <c:v>0.57320000000000004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F9-4F11-BB27-E57C6C922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10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Graph10_data_10!$C$7:$C$122</c:f>
              <c:numCache>
                <c:formatCode>#,##0</c:formatCode>
                <c:ptCount val="116"/>
                <c:pt idx="0">
                  <c:v>5</c:v>
                </c:pt>
                <c:pt idx="1">
                  <c:v>403</c:v>
                </c:pt>
                <c:pt idx="2">
                  <c:v>799</c:v>
                </c:pt>
                <c:pt idx="3">
                  <c:v>1192</c:v>
                </c:pt>
                <c:pt idx="4">
                  <c:v>1570</c:v>
                </c:pt>
                <c:pt idx="5">
                  <c:v>1938</c:v>
                </c:pt>
                <c:pt idx="6">
                  <c:v>2303</c:v>
                </c:pt>
                <c:pt idx="7">
                  <c:v>2668</c:v>
                </c:pt>
                <c:pt idx="8">
                  <c:v>3033</c:v>
                </c:pt>
                <c:pt idx="9">
                  <c:v>3397</c:v>
                </c:pt>
                <c:pt idx="10">
                  <c:v>3762</c:v>
                </c:pt>
                <c:pt idx="11">
                  <c:v>4138</c:v>
                </c:pt>
                <c:pt idx="12">
                  <c:v>4510</c:v>
                </c:pt>
                <c:pt idx="13">
                  <c:v>4887</c:v>
                </c:pt>
                <c:pt idx="14">
                  <c:v>5258</c:v>
                </c:pt>
                <c:pt idx="15">
                  <c:v>5642</c:v>
                </c:pt>
                <c:pt idx="16">
                  <c:v>6010</c:v>
                </c:pt>
                <c:pt idx="17">
                  <c:v>6385</c:v>
                </c:pt>
                <c:pt idx="18">
                  <c:v>6767</c:v>
                </c:pt>
                <c:pt idx="19">
                  <c:v>7151</c:v>
                </c:pt>
                <c:pt idx="20">
                  <c:v>7547</c:v>
                </c:pt>
                <c:pt idx="21">
                  <c:v>7936</c:v>
                </c:pt>
                <c:pt idx="22">
                  <c:v>8340</c:v>
                </c:pt>
                <c:pt idx="23">
                  <c:v>8742</c:v>
                </c:pt>
                <c:pt idx="24">
                  <c:v>9139</c:v>
                </c:pt>
                <c:pt idx="25">
                  <c:v>9523</c:v>
                </c:pt>
                <c:pt idx="26">
                  <c:v>9897</c:v>
                </c:pt>
                <c:pt idx="27">
                  <c:v>10278</c:v>
                </c:pt>
                <c:pt idx="28">
                  <c:v>10658</c:v>
                </c:pt>
                <c:pt idx="29">
                  <c:v>11025</c:v>
                </c:pt>
                <c:pt idx="30">
                  <c:v>11390</c:v>
                </c:pt>
                <c:pt idx="31">
                  <c:v>11766</c:v>
                </c:pt>
                <c:pt idx="32">
                  <c:v>12133</c:v>
                </c:pt>
                <c:pt idx="33">
                  <c:v>12498</c:v>
                </c:pt>
                <c:pt idx="34">
                  <c:v>12863</c:v>
                </c:pt>
                <c:pt idx="35">
                  <c:v>13227</c:v>
                </c:pt>
                <c:pt idx="36">
                  <c:v>13592</c:v>
                </c:pt>
                <c:pt idx="37">
                  <c:v>13957</c:v>
                </c:pt>
                <c:pt idx="38">
                  <c:v>14321</c:v>
                </c:pt>
                <c:pt idx="39">
                  <c:v>14686</c:v>
                </c:pt>
                <c:pt idx="40">
                  <c:v>15050</c:v>
                </c:pt>
                <c:pt idx="41">
                  <c:v>15415</c:v>
                </c:pt>
                <c:pt idx="42">
                  <c:v>15780</c:v>
                </c:pt>
                <c:pt idx="43">
                  <c:v>16144</c:v>
                </c:pt>
                <c:pt idx="44">
                  <c:v>16509</c:v>
                </c:pt>
                <c:pt idx="45">
                  <c:v>16873</c:v>
                </c:pt>
                <c:pt idx="46">
                  <c:v>17238</c:v>
                </c:pt>
                <c:pt idx="47">
                  <c:v>17603</c:v>
                </c:pt>
                <c:pt idx="48">
                  <c:v>17967</c:v>
                </c:pt>
                <c:pt idx="49">
                  <c:v>18332</c:v>
                </c:pt>
                <c:pt idx="50">
                  <c:v>18696</c:v>
                </c:pt>
                <c:pt idx="51">
                  <c:v>19061</c:v>
                </c:pt>
                <c:pt idx="52">
                  <c:v>19425</c:v>
                </c:pt>
                <c:pt idx="53">
                  <c:v>19790</c:v>
                </c:pt>
                <c:pt idx="54">
                  <c:v>20155</c:v>
                </c:pt>
                <c:pt idx="55">
                  <c:v>20519</c:v>
                </c:pt>
                <c:pt idx="56">
                  <c:v>20884</c:v>
                </c:pt>
                <c:pt idx="57">
                  <c:v>21248</c:v>
                </c:pt>
                <c:pt idx="58">
                  <c:v>21613</c:v>
                </c:pt>
                <c:pt idx="59">
                  <c:v>21978</c:v>
                </c:pt>
                <c:pt idx="60">
                  <c:v>22350</c:v>
                </c:pt>
                <c:pt idx="61">
                  <c:v>22726</c:v>
                </c:pt>
                <c:pt idx="62">
                  <c:v>23105</c:v>
                </c:pt>
                <c:pt idx="63">
                  <c:v>23476</c:v>
                </c:pt>
                <c:pt idx="64">
                  <c:v>23843</c:v>
                </c:pt>
                <c:pt idx="65">
                  <c:v>24208</c:v>
                </c:pt>
                <c:pt idx="66">
                  <c:v>24572</c:v>
                </c:pt>
                <c:pt idx="67">
                  <c:v>24946</c:v>
                </c:pt>
                <c:pt idx="68">
                  <c:v>25332</c:v>
                </c:pt>
                <c:pt idx="69">
                  <c:v>25710</c:v>
                </c:pt>
                <c:pt idx="70">
                  <c:v>26083</c:v>
                </c:pt>
                <c:pt idx="71">
                  <c:v>26451</c:v>
                </c:pt>
                <c:pt idx="72">
                  <c:v>26816</c:v>
                </c:pt>
                <c:pt idx="73">
                  <c:v>27180</c:v>
                </c:pt>
                <c:pt idx="74">
                  <c:v>27545</c:v>
                </c:pt>
                <c:pt idx="75">
                  <c:v>27909</c:v>
                </c:pt>
                <c:pt idx="76">
                  <c:v>28274</c:v>
                </c:pt>
                <c:pt idx="77">
                  <c:v>28639</c:v>
                </c:pt>
                <c:pt idx="78">
                  <c:v>29003</c:v>
                </c:pt>
                <c:pt idx="79">
                  <c:v>29368</c:v>
                </c:pt>
                <c:pt idx="80">
                  <c:v>29735</c:v>
                </c:pt>
                <c:pt idx="81">
                  <c:v>30112</c:v>
                </c:pt>
                <c:pt idx="82">
                  <c:v>30494</c:v>
                </c:pt>
                <c:pt idx="83">
                  <c:v>30877</c:v>
                </c:pt>
                <c:pt idx="84">
                  <c:v>31248</c:v>
                </c:pt>
                <c:pt idx="85">
                  <c:v>31645</c:v>
                </c:pt>
                <c:pt idx="86">
                  <c:v>32029</c:v>
                </c:pt>
                <c:pt idx="87">
                  <c:v>32429</c:v>
                </c:pt>
                <c:pt idx="88">
                  <c:v>32825</c:v>
                </c:pt>
                <c:pt idx="89">
                  <c:v>33218</c:v>
                </c:pt>
                <c:pt idx="90">
                  <c:v>33606</c:v>
                </c:pt>
                <c:pt idx="91">
                  <c:v>33997</c:v>
                </c:pt>
                <c:pt idx="92">
                  <c:v>34388</c:v>
                </c:pt>
                <c:pt idx="93">
                  <c:v>34782</c:v>
                </c:pt>
                <c:pt idx="94">
                  <c:v>35171</c:v>
                </c:pt>
                <c:pt idx="95">
                  <c:v>35560</c:v>
                </c:pt>
                <c:pt idx="96">
                  <c:v>35949</c:v>
                </c:pt>
                <c:pt idx="97">
                  <c:v>36346</c:v>
                </c:pt>
                <c:pt idx="98">
                  <c:v>36748</c:v>
                </c:pt>
                <c:pt idx="99">
                  <c:v>37132</c:v>
                </c:pt>
                <c:pt idx="100">
                  <c:v>37500</c:v>
                </c:pt>
                <c:pt idx="101">
                  <c:v>37865</c:v>
                </c:pt>
                <c:pt idx="102">
                  <c:v>38229</c:v>
                </c:pt>
                <c:pt idx="103">
                  <c:v>38594</c:v>
                </c:pt>
                <c:pt idx="104">
                  <c:v>38958</c:v>
                </c:pt>
                <c:pt idx="105">
                  <c:v>39323</c:v>
                </c:pt>
                <c:pt idx="106">
                  <c:v>39687</c:v>
                </c:pt>
                <c:pt idx="107">
                  <c:v>40052</c:v>
                </c:pt>
                <c:pt idx="108">
                  <c:v>40416</c:v>
                </c:pt>
                <c:pt idx="109">
                  <c:v>40781</c:v>
                </c:pt>
                <c:pt idx="110">
                  <c:v>41145</c:v>
                </c:pt>
                <c:pt idx="111">
                  <c:v>41510</c:v>
                </c:pt>
                <c:pt idx="112">
                  <c:v>41874</c:v>
                </c:pt>
                <c:pt idx="113">
                  <c:v>42239</c:v>
                </c:pt>
                <c:pt idx="114">
                  <c:v>42603</c:v>
                </c:pt>
                <c:pt idx="115">
                  <c:v>42973</c:v>
                </c:pt>
              </c:numCache>
            </c:numRef>
          </c:xVal>
          <c:yVal>
            <c:numRef>
              <c:f>Graph10_data_10!$D$7:$D$122</c:f>
              <c:numCache>
                <c:formatCode>#\ ##0.0000</c:formatCode>
                <c:ptCount val="116"/>
                <c:pt idx="0">
                  <c:v>4.585</c:v>
                </c:pt>
                <c:pt idx="1">
                  <c:v>2.4113000000000002</c:v>
                </c:pt>
                <c:pt idx="2">
                  <c:v>1.5336000000000001</c:v>
                </c:pt>
                <c:pt idx="3">
                  <c:v>1.0790999999999999</c:v>
                </c:pt>
                <c:pt idx="4">
                  <c:v>0.95679999999999998</c:v>
                </c:pt>
                <c:pt idx="5">
                  <c:v>0.90559999999999996</c:v>
                </c:pt>
                <c:pt idx="6">
                  <c:v>0.86209999999999998</c:v>
                </c:pt>
                <c:pt idx="7">
                  <c:v>0.82940000000000003</c:v>
                </c:pt>
                <c:pt idx="8">
                  <c:v>0.81359999999999999</c:v>
                </c:pt>
                <c:pt idx="9">
                  <c:v>0.78669999999999995</c:v>
                </c:pt>
                <c:pt idx="10">
                  <c:v>0.77070000000000005</c:v>
                </c:pt>
                <c:pt idx="11">
                  <c:v>0.75280000000000002</c:v>
                </c:pt>
                <c:pt idx="12">
                  <c:v>0.74529999999999996</c:v>
                </c:pt>
                <c:pt idx="13">
                  <c:v>0.73180000000000001</c:v>
                </c:pt>
                <c:pt idx="14">
                  <c:v>0.72399999999999998</c:v>
                </c:pt>
                <c:pt idx="15">
                  <c:v>0.71430000000000005</c:v>
                </c:pt>
                <c:pt idx="16">
                  <c:v>0.70779999999999998</c:v>
                </c:pt>
                <c:pt idx="17">
                  <c:v>0.6966</c:v>
                </c:pt>
                <c:pt idx="18">
                  <c:v>0.69140000000000001</c:v>
                </c:pt>
                <c:pt idx="19">
                  <c:v>0.68420000000000003</c:v>
                </c:pt>
                <c:pt idx="20">
                  <c:v>0.67169999999999996</c:v>
                </c:pt>
                <c:pt idx="21">
                  <c:v>0.67100000000000004</c:v>
                </c:pt>
                <c:pt idx="22">
                  <c:v>0.66700000000000004</c:v>
                </c:pt>
                <c:pt idx="23">
                  <c:v>0.66149999999999998</c:v>
                </c:pt>
                <c:pt idx="24">
                  <c:v>0.65229999999999999</c:v>
                </c:pt>
                <c:pt idx="25">
                  <c:v>0.65129999999999999</c:v>
                </c:pt>
                <c:pt idx="26">
                  <c:v>0.64800000000000002</c:v>
                </c:pt>
                <c:pt idx="27">
                  <c:v>0.64370000000000005</c:v>
                </c:pt>
                <c:pt idx="28">
                  <c:v>0.63270000000000004</c:v>
                </c:pt>
                <c:pt idx="29">
                  <c:v>0.63370000000000004</c:v>
                </c:pt>
                <c:pt idx="30">
                  <c:v>0.62990000000000002</c:v>
                </c:pt>
                <c:pt idx="31">
                  <c:v>0.62690000000000001</c:v>
                </c:pt>
                <c:pt idx="32">
                  <c:v>0.62290000000000001</c:v>
                </c:pt>
                <c:pt idx="33">
                  <c:v>0.61939999999999995</c:v>
                </c:pt>
                <c:pt idx="34">
                  <c:v>0.61670000000000003</c:v>
                </c:pt>
                <c:pt idx="35">
                  <c:v>0.61650000000000005</c:v>
                </c:pt>
                <c:pt idx="36">
                  <c:v>0.61650000000000005</c:v>
                </c:pt>
                <c:pt idx="37">
                  <c:v>0.60580000000000001</c:v>
                </c:pt>
                <c:pt idx="38">
                  <c:v>0.60780000000000001</c:v>
                </c:pt>
                <c:pt idx="39">
                  <c:v>0.60050000000000003</c:v>
                </c:pt>
                <c:pt idx="40">
                  <c:v>0.60050000000000003</c:v>
                </c:pt>
                <c:pt idx="41">
                  <c:v>0.59689999999999999</c:v>
                </c:pt>
                <c:pt idx="42">
                  <c:v>0.59709999999999996</c:v>
                </c:pt>
                <c:pt idx="43">
                  <c:v>0.59489999999999998</c:v>
                </c:pt>
                <c:pt idx="44">
                  <c:v>0.58850000000000002</c:v>
                </c:pt>
                <c:pt idx="45">
                  <c:v>0.58979999999999999</c:v>
                </c:pt>
                <c:pt idx="46">
                  <c:v>0.58730000000000004</c:v>
                </c:pt>
                <c:pt idx="47">
                  <c:v>0.58819999999999995</c:v>
                </c:pt>
                <c:pt idx="48">
                  <c:v>0.57750000000000001</c:v>
                </c:pt>
                <c:pt idx="49">
                  <c:v>0.58509999999999995</c:v>
                </c:pt>
                <c:pt idx="50">
                  <c:v>0.57750000000000001</c:v>
                </c:pt>
                <c:pt idx="51">
                  <c:v>0.57340000000000002</c:v>
                </c:pt>
                <c:pt idx="52">
                  <c:v>0.57250000000000001</c:v>
                </c:pt>
                <c:pt idx="53">
                  <c:v>0.56999999999999995</c:v>
                </c:pt>
                <c:pt idx="54">
                  <c:v>0.56810000000000005</c:v>
                </c:pt>
                <c:pt idx="55">
                  <c:v>0.56759999999999999</c:v>
                </c:pt>
                <c:pt idx="56">
                  <c:v>0.57199999999999995</c:v>
                </c:pt>
                <c:pt idx="57">
                  <c:v>0.56740000000000002</c:v>
                </c:pt>
                <c:pt idx="58">
                  <c:v>0.56410000000000005</c:v>
                </c:pt>
                <c:pt idx="59">
                  <c:v>0.5655</c:v>
                </c:pt>
                <c:pt idx="60">
                  <c:v>0.56200000000000006</c:v>
                </c:pt>
                <c:pt idx="61">
                  <c:v>0.5575</c:v>
                </c:pt>
                <c:pt idx="62">
                  <c:v>0.56320000000000003</c:v>
                </c:pt>
                <c:pt idx="63">
                  <c:v>0.55700000000000005</c:v>
                </c:pt>
                <c:pt idx="64">
                  <c:v>0.55269999999999997</c:v>
                </c:pt>
                <c:pt idx="65">
                  <c:v>0.55400000000000005</c:v>
                </c:pt>
                <c:pt idx="66">
                  <c:v>0.55759999999999998</c:v>
                </c:pt>
                <c:pt idx="67">
                  <c:v>0.55210000000000004</c:v>
                </c:pt>
                <c:pt idx="68">
                  <c:v>0.54659999999999997</c:v>
                </c:pt>
                <c:pt idx="69">
                  <c:v>0.54600000000000004</c:v>
                </c:pt>
                <c:pt idx="70">
                  <c:v>0.54379999999999995</c:v>
                </c:pt>
                <c:pt idx="71">
                  <c:v>0.54359999999999997</c:v>
                </c:pt>
                <c:pt idx="72">
                  <c:v>0.54630000000000001</c:v>
                </c:pt>
                <c:pt idx="73">
                  <c:v>0.54369999999999996</c:v>
                </c:pt>
                <c:pt idx="74">
                  <c:v>0.5403</c:v>
                </c:pt>
                <c:pt idx="75">
                  <c:v>0.53520000000000001</c:v>
                </c:pt>
                <c:pt idx="76">
                  <c:v>0.54139999999999999</c:v>
                </c:pt>
                <c:pt idx="77">
                  <c:v>0.54049999999999998</c:v>
                </c:pt>
                <c:pt idx="78">
                  <c:v>0.54620000000000002</c:v>
                </c:pt>
                <c:pt idx="79">
                  <c:v>0.53969999999999996</c:v>
                </c:pt>
                <c:pt idx="80">
                  <c:v>0.53410000000000002</c:v>
                </c:pt>
                <c:pt idx="81">
                  <c:v>0.53649999999999998</c:v>
                </c:pt>
                <c:pt idx="82">
                  <c:v>0.53359999999999996</c:v>
                </c:pt>
                <c:pt idx="83">
                  <c:v>0.5373</c:v>
                </c:pt>
                <c:pt idx="84">
                  <c:v>0.54090000000000005</c:v>
                </c:pt>
                <c:pt idx="85">
                  <c:v>0.53600000000000003</c:v>
                </c:pt>
                <c:pt idx="86">
                  <c:v>0.52700000000000002</c:v>
                </c:pt>
                <c:pt idx="87">
                  <c:v>0.53590000000000004</c:v>
                </c:pt>
                <c:pt idx="88">
                  <c:v>0.53380000000000005</c:v>
                </c:pt>
                <c:pt idx="89">
                  <c:v>0.53100000000000003</c:v>
                </c:pt>
                <c:pt idx="90">
                  <c:v>0.52239999999999998</c:v>
                </c:pt>
                <c:pt idx="91">
                  <c:v>0.5252</c:v>
                </c:pt>
                <c:pt idx="92">
                  <c:v>0.53049999999999997</c:v>
                </c:pt>
                <c:pt idx="93">
                  <c:v>0.52380000000000004</c:v>
                </c:pt>
                <c:pt idx="94">
                  <c:v>0.52929999999999999</c:v>
                </c:pt>
                <c:pt idx="95">
                  <c:v>0.52580000000000005</c:v>
                </c:pt>
                <c:pt idx="96">
                  <c:v>0.52280000000000004</c:v>
                </c:pt>
                <c:pt idx="97">
                  <c:v>0.52159999999999995</c:v>
                </c:pt>
                <c:pt idx="98">
                  <c:v>0.51890000000000003</c:v>
                </c:pt>
                <c:pt idx="99">
                  <c:v>0.51859999999999995</c:v>
                </c:pt>
                <c:pt idx="100">
                  <c:v>0.51929999999999998</c:v>
                </c:pt>
                <c:pt idx="101">
                  <c:v>0.51980000000000004</c:v>
                </c:pt>
                <c:pt idx="102">
                  <c:v>0.52180000000000004</c:v>
                </c:pt>
                <c:pt idx="103">
                  <c:v>0.51659999999999995</c:v>
                </c:pt>
                <c:pt idx="104">
                  <c:v>0.5161</c:v>
                </c:pt>
                <c:pt idx="105">
                  <c:v>0.52259999999999995</c:v>
                </c:pt>
                <c:pt idx="106">
                  <c:v>0.50919999999999999</c:v>
                </c:pt>
                <c:pt idx="107">
                  <c:v>0.51259999999999994</c:v>
                </c:pt>
                <c:pt idx="108">
                  <c:v>0.51470000000000005</c:v>
                </c:pt>
                <c:pt idx="109">
                  <c:v>0.51100000000000001</c:v>
                </c:pt>
                <c:pt idx="110">
                  <c:v>0.51219999999999999</c:v>
                </c:pt>
                <c:pt idx="111">
                  <c:v>0.51129999999999998</c:v>
                </c:pt>
                <c:pt idx="112">
                  <c:v>0.51280000000000003</c:v>
                </c:pt>
                <c:pt idx="113">
                  <c:v>0.51490000000000002</c:v>
                </c:pt>
                <c:pt idx="114">
                  <c:v>0.5121</c:v>
                </c:pt>
                <c:pt idx="115">
                  <c:v>0.51060000000000005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A7-46A9-8C6E-B76E3F0F5000}"/>
            </c:ext>
          </c:extLst>
        </c:ser>
        <c:ser>
          <c:idx val="1"/>
          <c:order val="1"/>
          <c:tx>
            <c:v>Step5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Graph10_data_10!$F$7:$F$65</c:f>
              <c:numCache>
                <c:formatCode>#,##0</c:formatCode>
                <c:ptCount val="59"/>
                <c:pt idx="0">
                  <c:v>12643</c:v>
                </c:pt>
                <c:pt idx="1">
                  <c:v>13017</c:v>
                </c:pt>
                <c:pt idx="2">
                  <c:v>13405</c:v>
                </c:pt>
                <c:pt idx="3">
                  <c:v>13794</c:v>
                </c:pt>
                <c:pt idx="4">
                  <c:v>14162</c:v>
                </c:pt>
                <c:pt idx="5">
                  <c:v>14537</c:v>
                </c:pt>
                <c:pt idx="6">
                  <c:v>14921</c:v>
                </c:pt>
                <c:pt idx="7">
                  <c:v>15289</c:v>
                </c:pt>
                <c:pt idx="8">
                  <c:v>15655</c:v>
                </c:pt>
                <c:pt idx="9">
                  <c:v>16021</c:v>
                </c:pt>
                <c:pt idx="10">
                  <c:v>16397</c:v>
                </c:pt>
                <c:pt idx="11">
                  <c:v>16780</c:v>
                </c:pt>
                <c:pt idx="12">
                  <c:v>17163</c:v>
                </c:pt>
                <c:pt idx="13">
                  <c:v>17543</c:v>
                </c:pt>
                <c:pt idx="14">
                  <c:v>17920</c:v>
                </c:pt>
                <c:pt idx="15">
                  <c:v>18290</c:v>
                </c:pt>
                <c:pt idx="16">
                  <c:v>18659</c:v>
                </c:pt>
                <c:pt idx="17">
                  <c:v>19035</c:v>
                </c:pt>
                <c:pt idx="18">
                  <c:v>19419</c:v>
                </c:pt>
                <c:pt idx="19">
                  <c:v>19797</c:v>
                </c:pt>
                <c:pt idx="20">
                  <c:v>20188</c:v>
                </c:pt>
                <c:pt idx="21">
                  <c:v>20583</c:v>
                </c:pt>
                <c:pt idx="22">
                  <c:v>20971</c:v>
                </c:pt>
                <c:pt idx="23">
                  <c:v>21338</c:v>
                </c:pt>
                <c:pt idx="24">
                  <c:v>21702</c:v>
                </c:pt>
                <c:pt idx="25">
                  <c:v>22067</c:v>
                </c:pt>
                <c:pt idx="26">
                  <c:v>22432</c:v>
                </c:pt>
                <c:pt idx="27">
                  <c:v>22797</c:v>
                </c:pt>
                <c:pt idx="28">
                  <c:v>23165</c:v>
                </c:pt>
                <c:pt idx="29">
                  <c:v>23542</c:v>
                </c:pt>
                <c:pt idx="30">
                  <c:v>23910</c:v>
                </c:pt>
                <c:pt idx="31">
                  <c:v>24276</c:v>
                </c:pt>
                <c:pt idx="32">
                  <c:v>24649</c:v>
                </c:pt>
                <c:pt idx="33">
                  <c:v>25018</c:v>
                </c:pt>
                <c:pt idx="34">
                  <c:v>25385</c:v>
                </c:pt>
                <c:pt idx="35">
                  <c:v>25749</c:v>
                </c:pt>
                <c:pt idx="36">
                  <c:v>26114</c:v>
                </c:pt>
                <c:pt idx="37">
                  <c:v>26479</c:v>
                </c:pt>
                <c:pt idx="38">
                  <c:v>26844</c:v>
                </c:pt>
                <c:pt idx="39">
                  <c:v>27215</c:v>
                </c:pt>
                <c:pt idx="40">
                  <c:v>27583</c:v>
                </c:pt>
                <c:pt idx="41">
                  <c:v>27948</c:v>
                </c:pt>
                <c:pt idx="42">
                  <c:v>28313</c:v>
                </c:pt>
                <c:pt idx="43">
                  <c:v>28678</c:v>
                </c:pt>
                <c:pt idx="44">
                  <c:v>29043</c:v>
                </c:pt>
                <c:pt idx="45">
                  <c:v>29407</c:v>
                </c:pt>
                <c:pt idx="46">
                  <c:v>29772</c:v>
                </c:pt>
                <c:pt idx="47">
                  <c:v>30137</c:v>
                </c:pt>
                <c:pt idx="48">
                  <c:v>30502</c:v>
                </c:pt>
                <c:pt idx="49">
                  <c:v>30871</c:v>
                </c:pt>
                <c:pt idx="50">
                  <c:v>31253</c:v>
                </c:pt>
                <c:pt idx="51">
                  <c:v>31642</c:v>
                </c:pt>
                <c:pt idx="52">
                  <c:v>32024</c:v>
                </c:pt>
                <c:pt idx="53">
                  <c:v>32400</c:v>
                </c:pt>
                <c:pt idx="54">
                  <c:v>32781</c:v>
                </c:pt>
                <c:pt idx="55">
                  <c:v>33164</c:v>
                </c:pt>
                <c:pt idx="56">
                  <c:v>33540</c:v>
                </c:pt>
                <c:pt idx="57">
                  <c:v>33913</c:v>
                </c:pt>
                <c:pt idx="58">
                  <c:v>34292</c:v>
                </c:pt>
              </c:numCache>
            </c:numRef>
          </c:xVal>
          <c:yVal>
            <c:numRef>
              <c:f>Graph10_data_10!$G$7:$G$65</c:f>
              <c:numCache>
                <c:formatCode>#\ ##0.0000</c:formatCode>
                <c:ptCount val="59"/>
                <c:pt idx="0">
                  <c:v>3.895</c:v>
                </c:pt>
                <c:pt idx="1">
                  <c:v>0.75919999999999999</c:v>
                </c:pt>
                <c:pt idx="2">
                  <c:v>0.70179999999999998</c:v>
                </c:pt>
                <c:pt idx="3">
                  <c:v>0.68059999999999998</c:v>
                </c:pt>
                <c:pt idx="4">
                  <c:v>0.66769999999999996</c:v>
                </c:pt>
                <c:pt idx="5">
                  <c:v>0.65900000000000003</c:v>
                </c:pt>
                <c:pt idx="6">
                  <c:v>0.64070000000000005</c:v>
                </c:pt>
                <c:pt idx="7">
                  <c:v>0.6361</c:v>
                </c:pt>
                <c:pt idx="8">
                  <c:v>0.63619999999999999</c:v>
                </c:pt>
                <c:pt idx="9">
                  <c:v>0.62150000000000005</c:v>
                </c:pt>
                <c:pt idx="10">
                  <c:v>0.61760000000000004</c:v>
                </c:pt>
                <c:pt idx="11">
                  <c:v>0.61219999999999997</c:v>
                </c:pt>
                <c:pt idx="12">
                  <c:v>0.60340000000000005</c:v>
                </c:pt>
                <c:pt idx="13">
                  <c:v>0.59609999999999996</c:v>
                </c:pt>
                <c:pt idx="14">
                  <c:v>0.59930000000000005</c:v>
                </c:pt>
                <c:pt idx="15">
                  <c:v>0.58350000000000002</c:v>
                </c:pt>
                <c:pt idx="16">
                  <c:v>0.58230000000000004</c:v>
                </c:pt>
                <c:pt idx="17">
                  <c:v>0.57320000000000004</c:v>
                </c:pt>
                <c:pt idx="18">
                  <c:v>0.56710000000000005</c:v>
                </c:pt>
                <c:pt idx="19">
                  <c:v>0.56540000000000001</c:v>
                </c:pt>
                <c:pt idx="20">
                  <c:v>0.55700000000000005</c:v>
                </c:pt>
                <c:pt idx="21">
                  <c:v>0.55220000000000002</c:v>
                </c:pt>
                <c:pt idx="22">
                  <c:v>0.54910000000000003</c:v>
                </c:pt>
                <c:pt idx="23">
                  <c:v>0.54630000000000001</c:v>
                </c:pt>
                <c:pt idx="24">
                  <c:v>0.53839999999999999</c:v>
                </c:pt>
                <c:pt idx="25">
                  <c:v>0.53959999999999997</c:v>
                </c:pt>
                <c:pt idx="26">
                  <c:v>0.53369999999999995</c:v>
                </c:pt>
                <c:pt idx="27">
                  <c:v>0.53359999999999996</c:v>
                </c:pt>
                <c:pt idx="28">
                  <c:v>0.53039999999999998</c:v>
                </c:pt>
                <c:pt idx="29">
                  <c:v>0.52559999999999996</c:v>
                </c:pt>
                <c:pt idx="30">
                  <c:v>0.51690000000000003</c:v>
                </c:pt>
                <c:pt idx="31">
                  <c:v>0.52190000000000003</c:v>
                </c:pt>
                <c:pt idx="32">
                  <c:v>0.52070000000000005</c:v>
                </c:pt>
                <c:pt idx="33">
                  <c:v>0.51439999999999997</c:v>
                </c:pt>
                <c:pt idx="34">
                  <c:v>0.51090000000000002</c:v>
                </c:pt>
                <c:pt idx="35">
                  <c:v>0.50849999999999995</c:v>
                </c:pt>
                <c:pt idx="36">
                  <c:v>0.50670000000000004</c:v>
                </c:pt>
                <c:pt idx="37">
                  <c:v>0.50690000000000002</c:v>
                </c:pt>
                <c:pt idx="38">
                  <c:v>0.50229999999999997</c:v>
                </c:pt>
                <c:pt idx="39">
                  <c:v>0.50029999999999997</c:v>
                </c:pt>
                <c:pt idx="40">
                  <c:v>0.49859999999999999</c:v>
                </c:pt>
                <c:pt idx="41">
                  <c:v>0.4945</c:v>
                </c:pt>
                <c:pt idx="42">
                  <c:v>0.49180000000000001</c:v>
                </c:pt>
                <c:pt idx="43">
                  <c:v>0.49609999999999999</c:v>
                </c:pt>
                <c:pt idx="44">
                  <c:v>0.48830000000000001</c:v>
                </c:pt>
                <c:pt idx="45">
                  <c:v>0.48630000000000001</c:v>
                </c:pt>
                <c:pt idx="46">
                  <c:v>0.48680000000000001</c:v>
                </c:pt>
                <c:pt idx="47">
                  <c:v>0.4849</c:v>
                </c:pt>
                <c:pt idx="48">
                  <c:v>0.48280000000000001</c:v>
                </c:pt>
                <c:pt idx="49">
                  <c:v>0.48159999999999997</c:v>
                </c:pt>
                <c:pt idx="50">
                  <c:v>0.47870000000000001</c:v>
                </c:pt>
                <c:pt idx="51">
                  <c:v>0.48099999999999998</c:v>
                </c:pt>
                <c:pt idx="52">
                  <c:v>0.47610000000000002</c:v>
                </c:pt>
                <c:pt idx="53">
                  <c:v>0.47670000000000001</c:v>
                </c:pt>
                <c:pt idx="54">
                  <c:v>0.47570000000000001</c:v>
                </c:pt>
                <c:pt idx="55">
                  <c:v>0.46870000000000001</c:v>
                </c:pt>
                <c:pt idx="56">
                  <c:v>0.46960000000000002</c:v>
                </c:pt>
                <c:pt idx="57">
                  <c:v>0.46639999999999998</c:v>
                </c:pt>
                <c:pt idx="58">
                  <c:v>0.46739999999999998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A7-46A9-8C6E-B76E3F0F5000}"/>
            </c:ext>
          </c:extLst>
        </c:ser>
        <c:ser>
          <c:idx val="2"/>
          <c:order val="2"/>
          <c:tx>
            <c:v>Step8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Graph10_data_10!$I$7:$I$58</c:f>
              <c:numCache>
                <c:formatCode>#,##0</c:formatCode>
                <c:ptCount val="52"/>
                <c:pt idx="0">
                  <c:v>12884</c:v>
                </c:pt>
                <c:pt idx="1">
                  <c:v>13272</c:v>
                </c:pt>
                <c:pt idx="2">
                  <c:v>13659</c:v>
                </c:pt>
                <c:pt idx="3">
                  <c:v>14043</c:v>
                </c:pt>
                <c:pt idx="4">
                  <c:v>14413</c:v>
                </c:pt>
                <c:pt idx="5">
                  <c:v>14790</c:v>
                </c:pt>
                <c:pt idx="6">
                  <c:v>15169</c:v>
                </c:pt>
                <c:pt idx="7">
                  <c:v>15554</c:v>
                </c:pt>
                <c:pt idx="8">
                  <c:v>15940</c:v>
                </c:pt>
                <c:pt idx="9">
                  <c:v>16332</c:v>
                </c:pt>
                <c:pt idx="10">
                  <c:v>16716</c:v>
                </c:pt>
                <c:pt idx="11">
                  <c:v>17100</c:v>
                </c:pt>
                <c:pt idx="12">
                  <c:v>17480</c:v>
                </c:pt>
                <c:pt idx="13">
                  <c:v>17862</c:v>
                </c:pt>
                <c:pt idx="14">
                  <c:v>18250</c:v>
                </c:pt>
                <c:pt idx="15">
                  <c:v>18639</c:v>
                </c:pt>
                <c:pt idx="16">
                  <c:v>19026</c:v>
                </c:pt>
                <c:pt idx="17">
                  <c:v>19396</c:v>
                </c:pt>
                <c:pt idx="18">
                  <c:v>19767</c:v>
                </c:pt>
                <c:pt idx="19">
                  <c:v>20136</c:v>
                </c:pt>
                <c:pt idx="20">
                  <c:v>20502</c:v>
                </c:pt>
                <c:pt idx="21">
                  <c:v>20869</c:v>
                </c:pt>
                <c:pt idx="22">
                  <c:v>21236</c:v>
                </c:pt>
                <c:pt idx="23">
                  <c:v>21602</c:v>
                </c:pt>
                <c:pt idx="24">
                  <c:v>21967</c:v>
                </c:pt>
                <c:pt idx="25">
                  <c:v>22335</c:v>
                </c:pt>
                <c:pt idx="26">
                  <c:v>22702</c:v>
                </c:pt>
                <c:pt idx="27">
                  <c:v>23068</c:v>
                </c:pt>
                <c:pt idx="28">
                  <c:v>23435</c:v>
                </c:pt>
                <c:pt idx="29">
                  <c:v>23802</c:v>
                </c:pt>
                <c:pt idx="30">
                  <c:v>24168</c:v>
                </c:pt>
                <c:pt idx="31">
                  <c:v>24535</c:v>
                </c:pt>
                <c:pt idx="32">
                  <c:v>24901</c:v>
                </c:pt>
                <c:pt idx="33">
                  <c:v>25268</c:v>
                </c:pt>
                <c:pt idx="34">
                  <c:v>25634</c:v>
                </c:pt>
                <c:pt idx="35">
                  <c:v>26001</c:v>
                </c:pt>
                <c:pt idx="36">
                  <c:v>26368</c:v>
                </c:pt>
                <c:pt idx="37">
                  <c:v>26734</c:v>
                </c:pt>
                <c:pt idx="38">
                  <c:v>27101</c:v>
                </c:pt>
                <c:pt idx="39">
                  <c:v>27467</c:v>
                </c:pt>
                <c:pt idx="40">
                  <c:v>27834</c:v>
                </c:pt>
                <c:pt idx="41">
                  <c:v>28200</c:v>
                </c:pt>
                <c:pt idx="42">
                  <c:v>28570</c:v>
                </c:pt>
                <c:pt idx="43">
                  <c:v>28947</c:v>
                </c:pt>
                <c:pt idx="44">
                  <c:v>29332</c:v>
                </c:pt>
                <c:pt idx="45">
                  <c:v>29711</c:v>
                </c:pt>
                <c:pt idx="46">
                  <c:v>30095</c:v>
                </c:pt>
                <c:pt idx="47">
                  <c:v>30467</c:v>
                </c:pt>
                <c:pt idx="48">
                  <c:v>30836</c:v>
                </c:pt>
                <c:pt idx="49">
                  <c:v>31203</c:v>
                </c:pt>
                <c:pt idx="50">
                  <c:v>31575</c:v>
                </c:pt>
                <c:pt idx="51">
                  <c:v>31953</c:v>
                </c:pt>
              </c:numCache>
            </c:numRef>
          </c:xVal>
          <c:yVal>
            <c:numRef>
              <c:f>Graph10_data_10!$J$7:$J$58</c:f>
              <c:numCache>
                <c:formatCode>#\ ##0.0000</c:formatCode>
                <c:ptCount val="52"/>
                <c:pt idx="0">
                  <c:v>5.0252999999999997</c:v>
                </c:pt>
                <c:pt idx="1">
                  <c:v>0.76129999999999998</c:v>
                </c:pt>
                <c:pt idx="2">
                  <c:v>0.69520000000000004</c:v>
                </c:pt>
                <c:pt idx="3">
                  <c:v>0.67210000000000003</c:v>
                </c:pt>
                <c:pt idx="4">
                  <c:v>0.66559999999999997</c:v>
                </c:pt>
                <c:pt idx="5">
                  <c:v>0.65310000000000001</c:v>
                </c:pt>
                <c:pt idx="6">
                  <c:v>0.63859999999999995</c:v>
                </c:pt>
                <c:pt idx="7">
                  <c:v>0.63490000000000002</c:v>
                </c:pt>
                <c:pt idx="8">
                  <c:v>0.62260000000000004</c:v>
                </c:pt>
                <c:pt idx="9">
                  <c:v>0.62339999999999995</c:v>
                </c:pt>
                <c:pt idx="10">
                  <c:v>0.61250000000000004</c:v>
                </c:pt>
                <c:pt idx="11">
                  <c:v>0.60170000000000001</c:v>
                </c:pt>
                <c:pt idx="12">
                  <c:v>0.58850000000000002</c:v>
                </c:pt>
                <c:pt idx="13">
                  <c:v>0.58850000000000002</c:v>
                </c:pt>
                <c:pt idx="14">
                  <c:v>0.58499999999999996</c:v>
                </c:pt>
                <c:pt idx="15">
                  <c:v>0.57840000000000003</c:v>
                </c:pt>
                <c:pt idx="16">
                  <c:v>0.57250000000000001</c:v>
                </c:pt>
                <c:pt idx="17">
                  <c:v>0.56559999999999999</c:v>
                </c:pt>
                <c:pt idx="18">
                  <c:v>0.5615</c:v>
                </c:pt>
                <c:pt idx="19">
                  <c:v>0.55900000000000005</c:v>
                </c:pt>
                <c:pt idx="20">
                  <c:v>0.55510000000000004</c:v>
                </c:pt>
                <c:pt idx="21">
                  <c:v>0.54600000000000004</c:v>
                </c:pt>
                <c:pt idx="22">
                  <c:v>0.54379999999999995</c:v>
                </c:pt>
                <c:pt idx="23">
                  <c:v>0.54120000000000001</c:v>
                </c:pt>
                <c:pt idx="24">
                  <c:v>0.53339999999999999</c:v>
                </c:pt>
                <c:pt idx="25">
                  <c:v>0.53620000000000001</c:v>
                </c:pt>
                <c:pt idx="26">
                  <c:v>0.52839999999999998</c:v>
                </c:pt>
                <c:pt idx="27">
                  <c:v>0.52129999999999999</c:v>
                </c:pt>
                <c:pt idx="28">
                  <c:v>0.52380000000000004</c:v>
                </c:pt>
                <c:pt idx="29">
                  <c:v>0.52039999999999997</c:v>
                </c:pt>
                <c:pt idx="30">
                  <c:v>0.51780000000000004</c:v>
                </c:pt>
                <c:pt idx="31">
                  <c:v>0.51380000000000003</c:v>
                </c:pt>
                <c:pt idx="32">
                  <c:v>0.51</c:v>
                </c:pt>
                <c:pt idx="33">
                  <c:v>0.51349999999999996</c:v>
                </c:pt>
                <c:pt idx="34">
                  <c:v>0.50449999999999995</c:v>
                </c:pt>
                <c:pt idx="35">
                  <c:v>0.50470000000000004</c:v>
                </c:pt>
                <c:pt idx="36">
                  <c:v>0.50170000000000003</c:v>
                </c:pt>
                <c:pt idx="37">
                  <c:v>0.49769999999999998</c:v>
                </c:pt>
                <c:pt idx="38">
                  <c:v>0.49540000000000001</c:v>
                </c:pt>
                <c:pt idx="39">
                  <c:v>0.49370000000000003</c:v>
                </c:pt>
                <c:pt idx="40">
                  <c:v>0.49109999999999998</c:v>
                </c:pt>
                <c:pt idx="41">
                  <c:v>0.48499999999999999</c:v>
                </c:pt>
                <c:pt idx="42">
                  <c:v>0.49209999999999998</c:v>
                </c:pt>
                <c:pt idx="43">
                  <c:v>0.49049999999999999</c:v>
                </c:pt>
                <c:pt idx="44">
                  <c:v>0.48110000000000003</c:v>
                </c:pt>
                <c:pt idx="45">
                  <c:v>0.48259999999999997</c:v>
                </c:pt>
                <c:pt idx="46">
                  <c:v>0.48259999999999997</c:v>
                </c:pt>
                <c:pt idx="47">
                  <c:v>0.48180000000000001</c:v>
                </c:pt>
                <c:pt idx="48">
                  <c:v>0.47510000000000002</c:v>
                </c:pt>
                <c:pt idx="49">
                  <c:v>0.4743</c:v>
                </c:pt>
                <c:pt idx="50">
                  <c:v>0.4723</c:v>
                </c:pt>
                <c:pt idx="51">
                  <c:v>0.47199999999999998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A7-46A9-8C6E-B76E3F0F5000}"/>
            </c:ext>
          </c:extLst>
        </c:ser>
        <c:ser>
          <c:idx val="3"/>
          <c:order val="3"/>
          <c:tx>
            <c:v>Step9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Graph10_data_10!$L$7:$L$58</c:f>
              <c:numCache>
                <c:formatCode>#,##0</c:formatCode>
                <c:ptCount val="52"/>
                <c:pt idx="0">
                  <c:v>13640</c:v>
                </c:pt>
                <c:pt idx="1">
                  <c:v>14007</c:v>
                </c:pt>
                <c:pt idx="2">
                  <c:v>14374</c:v>
                </c:pt>
                <c:pt idx="3">
                  <c:v>14740</c:v>
                </c:pt>
                <c:pt idx="4">
                  <c:v>15107</c:v>
                </c:pt>
                <c:pt idx="5">
                  <c:v>15473</c:v>
                </c:pt>
                <c:pt idx="6">
                  <c:v>15840</c:v>
                </c:pt>
                <c:pt idx="7">
                  <c:v>16207</c:v>
                </c:pt>
                <c:pt idx="8">
                  <c:v>16573</c:v>
                </c:pt>
                <c:pt idx="9">
                  <c:v>16940</c:v>
                </c:pt>
                <c:pt idx="10">
                  <c:v>17307</c:v>
                </c:pt>
                <c:pt idx="11">
                  <c:v>17673</c:v>
                </c:pt>
                <c:pt idx="12">
                  <c:v>18040</c:v>
                </c:pt>
                <c:pt idx="13">
                  <c:v>18406</c:v>
                </c:pt>
                <c:pt idx="14">
                  <c:v>18773</c:v>
                </c:pt>
                <c:pt idx="15">
                  <c:v>19140</c:v>
                </c:pt>
                <c:pt idx="16">
                  <c:v>19506</c:v>
                </c:pt>
                <c:pt idx="17">
                  <c:v>19873</c:v>
                </c:pt>
                <c:pt idx="18">
                  <c:v>20248</c:v>
                </c:pt>
                <c:pt idx="19">
                  <c:v>20628</c:v>
                </c:pt>
                <c:pt idx="20">
                  <c:v>21022</c:v>
                </c:pt>
                <c:pt idx="21">
                  <c:v>21392</c:v>
                </c:pt>
                <c:pt idx="22">
                  <c:v>21770</c:v>
                </c:pt>
                <c:pt idx="23">
                  <c:v>22149</c:v>
                </c:pt>
                <c:pt idx="24">
                  <c:v>22527</c:v>
                </c:pt>
                <c:pt idx="25">
                  <c:v>22913</c:v>
                </c:pt>
                <c:pt idx="26">
                  <c:v>23296</c:v>
                </c:pt>
                <c:pt idx="27">
                  <c:v>23674</c:v>
                </c:pt>
                <c:pt idx="28">
                  <c:v>24067</c:v>
                </c:pt>
                <c:pt idx="29">
                  <c:v>24449</c:v>
                </c:pt>
                <c:pt idx="30">
                  <c:v>24824</c:v>
                </c:pt>
                <c:pt idx="31">
                  <c:v>25199</c:v>
                </c:pt>
                <c:pt idx="32">
                  <c:v>25568</c:v>
                </c:pt>
                <c:pt idx="33">
                  <c:v>25935</c:v>
                </c:pt>
                <c:pt idx="34">
                  <c:v>26301</c:v>
                </c:pt>
                <c:pt idx="35">
                  <c:v>26668</c:v>
                </c:pt>
                <c:pt idx="36">
                  <c:v>27034</c:v>
                </c:pt>
                <c:pt idx="37">
                  <c:v>27426</c:v>
                </c:pt>
                <c:pt idx="38">
                  <c:v>27809</c:v>
                </c:pt>
                <c:pt idx="39">
                  <c:v>28207</c:v>
                </c:pt>
                <c:pt idx="40">
                  <c:v>28591</c:v>
                </c:pt>
                <c:pt idx="41">
                  <c:v>28970</c:v>
                </c:pt>
                <c:pt idx="42">
                  <c:v>29354</c:v>
                </c:pt>
                <c:pt idx="43">
                  <c:v>29734</c:v>
                </c:pt>
                <c:pt idx="44">
                  <c:v>30133</c:v>
                </c:pt>
                <c:pt idx="45">
                  <c:v>30536</c:v>
                </c:pt>
                <c:pt idx="46">
                  <c:v>30922</c:v>
                </c:pt>
                <c:pt idx="47">
                  <c:v>31303</c:v>
                </c:pt>
                <c:pt idx="48">
                  <c:v>31678</c:v>
                </c:pt>
                <c:pt idx="49">
                  <c:v>32048</c:v>
                </c:pt>
                <c:pt idx="50">
                  <c:v>32420</c:v>
                </c:pt>
                <c:pt idx="51">
                  <c:v>32795</c:v>
                </c:pt>
              </c:numCache>
            </c:numRef>
          </c:xVal>
          <c:yVal>
            <c:numRef>
              <c:f>Graph10_data_10!$M$7:$M$58</c:f>
              <c:numCache>
                <c:formatCode>#\ ##0.0000</c:formatCode>
                <c:ptCount val="52"/>
                <c:pt idx="0">
                  <c:v>3.6840000000000002</c:v>
                </c:pt>
                <c:pt idx="1">
                  <c:v>0.74970000000000003</c:v>
                </c:pt>
                <c:pt idx="2">
                  <c:v>0.68899999999999995</c:v>
                </c:pt>
                <c:pt idx="3">
                  <c:v>0.66910000000000003</c:v>
                </c:pt>
                <c:pt idx="4">
                  <c:v>0.65639999999999998</c:v>
                </c:pt>
                <c:pt idx="5">
                  <c:v>0.64849999999999997</c:v>
                </c:pt>
                <c:pt idx="6">
                  <c:v>0.63160000000000005</c:v>
                </c:pt>
                <c:pt idx="7">
                  <c:v>0.62680000000000002</c:v>
                </c:pt>
                <c:pt idx="8">
                  <c:v>0.62509999999999999</c:v>
                </c:pt>
                <c:pt idx="9">
                  <c:v>0.61519999999999997</c:v>
                </c:pt>
                <c:pt idx="10">
                  <c:v>0.60940000000000005</c:v>
                </c:pt>
                <c:pt idx="11">
                  <c:v>0.60509999999999997</c:v>
                </c:pt>
                <c:pt idx="12">
                  <c:v>0.59660000000000002</c:v>
                </c:pt>
                <c:pt idx="13">
                  <c:v>0.58989999999999998</c:v>
                </c:pt>
                <c:pt idx="14">
                  <c:v>0.58989999999999998</c:v>
                </c:pt>
                <c:pt idx="15">
                  <c:v>0.57630000000000003</c:v>
                </c:pt>
                <c:pt idx="16">
                  <c:v>0.57540000000000002</c:v>
                </c:pt>
                <c:pt idx="17">
                  <c:v>0.56559999999999999</c:v>
                </c:pt>
                <c:pt idx="18">
                  <c:v>0.5595</c:v>
                </c:pt>
                <c:pt idx="19">
                  <c:v>0.5585</c:v>
                </c:pt>
                <c:pt idx="20">
                  <c:v>0.55189999999999995</c:v>
                </c:pt>
                <c:pt idx="21">
                  <c:v>0.54690000000000005</c:v>
                </c:pt>
                <c:pt idx="22">
                  <c:v>0.54369999999999996</c:v>
                </c:pt>
                <c:pt idx="23">
                  <c:v>0.54249999999999998</c:v>
                </c:pt>
                <c:pt idx="24">
                  <c:v>0.5343</c:v>
                </c:pt>
                <c:pt idx="25">
                  <c:v>0.53759999999999997</c:v>
                </c:pt>
                <c:pt idx="26">
                  <c:v>0.53029999999999999</c:v>
                </c:pt>
                <c:pt idx="27">
                  <c:v>0.53069999999999995</c:v>
                </c:pt>
                <c:pt idx="28">
                  <c:v>0.52729999999999999</c:v>
                </c:pt>
                <c:pt idx="29">
                  <c:v>0.52349999999999997</c:v>
                </c:pt>
                <c:pt idx="30">
                  <c:v>0.51619999999999999</c:v>
                </c:pt>
                <c:pt idx="31">
                  <c:v>0.52049999999999996</c:v>
                </c:pt>
                <c:pt idx="32">
                  <c:v>0.5202</c:v>
                </c:pt>
                <c:pt idx="33">
                  <c:v>0.51390000000000002</c:v>
                </c:pt>
                <c:pt idx="34">
                  <c:v>0.50929999999999997</c:v>
                </c:pt>
                <c:pt idx="35">
                  <c:v>0.50780000000000003</c:v>
                </c:pt>
                <c:pt idx="36">
                  <c:v>0.50649999999999995</c:v>
                </c:pt>
                <c:pt idx="37">
                  <c:v>0.50600000000000001</c:v>
                </c:pt>
                <c:pt idx="38">
                  <c:v>0.50270000000000004</c:v>
                </c:pt>
                <c:pt idx="39">
                  <c:v>0.4985</c:v>
                </c:pt>
                <c:pt idx="40">
                  <c:v>0.49740000000000001</c:v>
                </c:pt>
                <c:pt idx="41">
                  <c:v>0.49609999999999999</c:v>
                </c:pt>
                <c:pt idx="42">
                  <c:v>0.49249999999999999</c:v>
                </c:pt>
                <c:pt idx="43">
                  <c:v>0.49640000000000001</c:v>
                </c:pt>
                <c:pt idx="44">
                  <c:v>0.48899999999999999</c:v>
                </c:pt>
                <c:pt idx="45">
                  <c:v>0.48670000000000002</c:v>
                </c:pt>
                <c:pt idx="46">
                  <c:v>0.4884</c:v>
                </c:pt>
                <c:pt idx="47">
                  <c:v>0.48799999999999999</c:v>
                </c:pt>
                <c:pt idx="48">
                  <c:v>0.48399999999999999</c:v>
                </c:pt>
                <c:pt idx="49">
                  <c:v>0.48199999999999998</c:v>
                </c:pt>
                <c:pt idx="50">
                  <c:v>0.48080000000000001</c:v>
                </c:pt>
                <c:pt idx="51">
                  <c:v>0.48330000000000001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A7-46A9-8C6E-B76E3F0F5000}"/>
            </c:ext>
          </c:extLst>
        </c:ser>
        <c:ser>
          <c:idx val="4"/>
          <c:order val="4"/>
          <c:tx>
            <c:v>Step10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Graph10_data_10!$O$7:$O$57</c:f>
              <c:numCache>
                <c:formatCode>#,##0</c:formatCode>
                <c:ptCount val="51"/>
                <c:pt idx="0">
                  <c:v>14669</c:v>
                </c:pt>
                <c:pt idx="1">
                  <c:v>15052</c:v>
                </c:pt>
                <c:pt idx="2">
                  <c:v>15436</c:v>
                </c:pt>
                <c:pt idx="3">
                  <c:v>15819</c:v>
                </c:pt>
                <c:pt idx="4">
                  <c:v>16201</c:v>
                </c:pt>
                <c:pt idx="5">
                  <c:v>16583</c:v>
                </c:pt>
                <c:pt idx="6">
                  <c:v>16966</c:v>
                </c:pt>
                <c:pt idx="7">
                  <c:v>17355</c:v>
                </c:pt>
                <c:pt idx="8">
                  <c:v>17741</c:v>
                </c:pt>
                <c:pt idx="9">
                  <c:v>18113</c:v>
                </c:pt>
                <c:pt idx="10">
                  <c:v>18482</c:v>
                </c:pt>
                <c:pt idx="11">
                  <c:v>18849</c:v>
                </c:pt>
                <c:pt idx="12">
                  <c:v>19216</c:v>
                </c:pt>
                <c:pt idx="13">
                  <c:v>19582</c:v>
                </c:pt>
                <c:pt idx="14">
                  <c:v>19949</c:v>
                </c:pt>
                <c:pt idx="15">
                  <c:v>20316</c:v>
                </c:pt>
                <c:pt idx="16">
                  <c:v>20683</c:v>
                </c:pt>
                <c:pt idx="17">
                  <c:v>21049</c:v>
                </c:pt>
                <c:pt idx="18">
                  <c:v>21416</c:v>
                </c:pt>
                <c:pt idx="19">
                  <c:v>21783</c:v>
                </c:pt>
                <c:pt idx="20">
                  <c:v>22149</c:v>
                </c:pt>
                <c:pt idx="21">
                  <c:v>22516</c:v>
                </c:pt>
                <c:pt idx="22">
                  <c:v>22883</c:v>
                </c:pt>
                <c:pt idx="23">
                  <c:v>23249</c:v>
                </c:pt>
                <c:pt idx="24">
                  <c:v>23616</c:v>
                </c:pt>
                <c:pt idx="25">
                  <c:v>23983</c:v>
                </c:pt>
                <c:pt idx="26">
                  <c:v>24349</c:v>
                </c:pt>
                <c:pt idx="27">
                  <c:v>24716</c:v>
                </c:pt>
                <c:pt idx="28">
                  <c:v>25083</c:v>
                </c:pt>
                <c:pt idx="29">
                  <c:v>25450</c:v>
                </c:pt>
                <c:pt idx="30">
                  <c:v>25816</c:v>
                </c:pt>
                <c:pt idx="31">
                  <c:v>26183</c:v>
                </c:pt>
                <c:pt idx="32">
                  <c:v>26550</c:v>
                </c:pt>
                <c:pt idx="33">
                  <c:v>26916</c:v>
                </c:pt>
                <c:pt idx="34">
                  <c:v>27283</c:v>
                </c:pt>
                <c:pt idx="35">
                  <c:v>27650</c:v>
                </c:pt>
                <c:pt idx="36">
                  <c:v>28016</c:v>
                </c:pt>
                <c:pt idx="37">
                  <c:v>28383</c:v>
                </c:pt>
                <c:pt idx="38">
                  <c:v>28751</c:v>
                </c:pt>
                <c:pt idx="39">
                  <c:v>29121</c:v>
                </c:pt>
                <c:pt idx="40">
                  <c:v>29487</c:v>
                </c:pt>
                <c:pt idx="41">
                  <c:v>29854</c:v>
                </c:pt>
                <c:pt idx="42">
                  <c:v>30221</c:v>
                </c:pt>
                <c:pt idx="43">
                  <c:v>30587</c:v>
                </c:pt>
                <c:pt idx="44">
                  <c:v>30954</c:v>
                </c:pt>
                <c:pt idx="45">
                  <c:v>31321</c:v>
                </c:pt>
                <c:pt idx="46">
                  <c:v>31687</c:v>
                </c:pt>
                <c:pt idx="47">
                  <c:v>32054</c:v>
                </c:pt>
                <c:pt idx="48">
                  <c:v>32421</c:v>
                </c:pt>
                <c:pt idx="49">
                  <c:v>32787</c:v>
                </c:pt>
                <c:pt idx="50">
                  <c:v>33154</c:v>
                </c:pt>
              </c:numCache>
            </c:numRef>
          </c:xVal>
          <c:yVal>
            <c:numRef>
              <c:f>Graph10_data_10!$P$7:$P$57</c:f>
              <c:numCache>
                <c:formatCode>#\ ##0.0000</c:formatCode>
                <c:ptCount val="51"/>
                <c:pt idx="0">
                  <c:v>4.9284999999999997</c:v>
                </c:pt>
                <c:pt idx="1">
                  <c:v>0.75590000000000002</c:v>
                </c:pt>
                <c:pt idx="2">
                  <c:v>0.68789999999999996</c:v>
                </c:pt>
                <c:pt idx="3">
                  <c:v>0.66459999999999997</c:v>
                </c:pt>
                <c:pt idx="4">
                  <c:v>0.65049999999999997</c:v>
                </c:pt>
                <c:pt idx="5">
                  <c:v>0.64139999999999997</c:v>
                </c:pt>
                <c:pt idx="6">
                  <c:v>0.62380000000000002</c:v>
                </c:pt>
                <c:pt idx="7">
                  <c:v>0.62050000000000005</c:v>
                </c:pt>
                <c:pt idx="8">
                  <c:v>0.61780000000000002</c:v>
                </c:pt>
                <c:pt idx="9">
                  <c:v>0.60560000000000003</c:v>
                </c:pt>
                <c:pt idx="10">
                  <c:v>0.60040000000000004</c:v>
                </c:pt>
                <c:pt idx="11">
                  <c:v>0.59660000000000002</c:v>
                </c:pt>
                <c:pt idx="12">
                  <c:v>0.58819999999999995</c:v>
                </c:pt>
                <c:pt idx="13">
                  <c:v>0.58179999999999998</c:v>
                </c:pt>
                <c:pt idx="14">
                  <c:v>0.58120000000000005</c:v>
                </c:pt>
                <c:pt idx="15">
                  <c:v>0.56930000000000003</c:v>
                </c:pt>
                <c:pt idx="16">
                  <c:v>0.56710000000000005</c:v>
                </c:pt>
                <c:pt idx="17">
                  <c:v>0.55740000000000001</c:v>
                </c:pt>
                <c:pt idx="18">
                  <c:v>0.54990000000000006</c:v>
                </c:pt>
                <c:pt idx="19">
                  <c:v>0.55159999999999998</c:v>
                </c:pt>
                <c:pt idx="20">
                  <c:v>0.54410000000000003</c:v>
                </c:pt>
                <c:pt idx="21">
                  <c:v>0.53739999999999999</c:v>
                </c:pt>
                <c:pt idx="22">
                  <c:v>0.5353</c:v>
                </c:pt>
                <c:pt idx="23">
                  <c:v>0.53249999999999997</c:v>
                </c:pt>
                <c:pt idx="24">
                  <c:v>0.52559999999999996</c:v>
                </c:pt>
                <c:pt idx="25">
                  <c:v>0.52729999999999999</c:v>
                </c:pt>
                <c:pt idx="26">
                  <c:v>0.52059999999999995</c:v>
                </c:pt>
                <c:pt idx="27">
                  <c:v>0.52059999999999995</c:v>
                </c:pt>
                <c:pt idx="28">
                  <c:v>0.51949999999999996</c:v>
                </c:pt>
                <c:pt idx="29">
                  <c:v>0.5131</c:v>
                </c:pt>
                <c:pt idx="30">
                  <c:v>0.50700000000000001</c:v>
                </c:pt>
                <c:pt idx="31">
                  <c:v>0.51160000000000005</c:v>
                </c:pt>
                <c:pt idx="32">
                  <c:v>0.50990000000000002</c:v>
                </c:pt>
                <c:pt idx="33">
                  <c:v>0.50349999999999995</c:v>
                </c:pt>
                <c:pt idx="34">
                  <c:v>0.49940000000000001</c:v>
                </c:pt>
                <c:pt idx="35">
                  <c:v>0.49980000000000002</c:v>
                </c:pt>
                <c:pt idx="36">
                  <c:v>0.4955</c:v>
                </c:pt>
                <c:pt idx="37">
                  <c:v>0.49640000000000001</c:v>
                </c:pt>
                <c:pt idx="38">
                  <c:v>0.49059999999999998</c:v>
                </c:pt>
                <c:pt idx="39">
                  <c:v>0.48959999999999998</c:v>
                </c:pt>
                <c:pt idx="40">
                  <c:v>0.48870000000000002</c:v>
                </c:pt>
                <c:pt idx="41">
                  <c:v>0.48609999999999998</c:v>
                </c:pt>
                <c:pt idx="42">
                  <c:v>0.4819</c:v>
                </c:pt>
                <c:pt idx="43">
                  <c:v>0.48659999999999998</c:v>
                </c:pt>
                <c:pt idx="44">
                  <c:v>0.47799999999999998</c:v>
                </c:pt>
                <c:pt idx="45">
                  <c:v>0.47770000000000001</c:v>
                </c:pt>
                <c:pt idx="46">
                  <c:v>0.47810000000000002</c:v>
                </c:pt>
                <c:pt idx="47">
                  <c:v>0.4763</c:v>
                </c:pt>
                <c:pt idx="48">
                  <c:v>0.47320000000000001</c:v>
                </c:pt>
                <c:pt idx="49">
                  <c:v>0.47120000000000001</c:v>
                </c:pt>
                <c:pt idx="50">
                  <c:v>0.47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A7-46A9-8C6E-B76E3F0F5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10/192/6/2048/0.10/4 Step 10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Graph10_data_10!$C$14:$C$122</c:f>
              <c:numCache>
                <c:formatCode>#,##0</c:formatCode>
                <c:ptCount val="109"/>
                <c:pt idx="0">
                  <c:v>2668</c:v>
                </c:pt>
                <c:pt idx="1">
                  <c:v>3033</c:v>
                </c:pt>
                <c:pt idx="2">
                  <c:v>3397</c:v>
                </c:pt>
                <c:pt idx="3">
                  <c:v>3762</c:v>
                </c:pt>
                <c:pt idx="4">
                  <c:v>4138</c:v>
                </c:pt>
                <c:pt idx="5">
                  <c:v>4510</c:v>
                </c:pt>
                <c:pt idx="6">
                  <c:v>4887</c:v>
                </c:pt>
                <c:pt idx="7">
                  <c:v>5258</c:v>
                </c:pt>
                <c:pt idx="8">
                  <c:v>5642</c:v>
                </c:pt>
                <c:pt idx="9">
                  <c:v>6010</c:v>
                </c:pt>
                <c:pt idx="10">
                  <c:v>6385</c:v>
                </c:pt>
                <c:pt idx="11">
                  <c:v>6767</c:v>
                </c:pt>
                <c:pt idx="12">
                  <c:v>7151</c:v>
                </c:pt>
                <c:pt idx="13">
                  <c:v>7547</c:v>
                </c:pt>
                <c:pt idx="14">
                  <c:v>7936</c:v>
                </c:pt>
                <c:pt idx="15">
                  <c:v>8340</c:v>
                </c:pt>
                <c:pt idx="16">
                  <c:v>8742</c:v>
                </c:pt>
                <c:pt idx="17">
                  <c:v>9139</c:v>
                </c:pt>
                <c:pt idx="18">
                  <c:v>9523</c:v>
                </c:pt>
                <c:pt idx="19">
                  <c:v>9897</c:v>
                </c:pt>
                <c:pt idx="20">
                  <c:v>10278</c:v>
                </c:pt>
                <c:pt idx="21">
                  <c:v>10658</c:v>
                </c:pt>
                <c:pt idx="22">
                  <c:v>11025</c:v>
                </c:pt>
                <c:pt idx="23">
                  <c:v>11390</c:v>
                </c:pt>
                <c:pt idx="24">
                  <c:v>11766</c:v>
                </c:pt>
                <c:pt idx="25">
                  <c:v>12133</c:v>
                </c:pt>
                <c:pt idx="26">
                  <c:v>12498</c:v>
                </c:pt>
                <c:pt idx="27">
                  <c:v>12863</c:v>
                </c:pt>
                <c:pt idx="28">
                  <c:v>13227</c:v>
                </c:pt>
                <c:pt idx="29">
                  <c:v>13592</c:v>
                </c:pt>
                <c:pt idx="30">
                  <c:v>13957</c:v>
                </c:pt>
                <c:pt idx="31">
                  <c:v>14321</c:v>
                </c:pt>
                <c:pt idx="32">
                  <c:v>14686</c:v>
                </c:pt>
                <c:pt idx="33">
                  <c:v>15050</c:v>
                </c:pt>
                <c:pt idx="34">
                  <c:v>15415</c:v>
                </c:pt>
                <c:pt idx="35">
                  <c:v>15780</c:v>
                </c:pt>
                <c:pt idx="36">
                  <c:v>16144</c:v>
                </c:pt>
                <c:pt idx="37">
                  <c:v>16509</c:v>
                </c:pt>
                <c:pt idx="38">
                  <c:v>16873</c:v>
                </c:pt>
                <c:pt idx="39">
                  <c:v>17238</c:v>
                </c:pt>
                <c:pt idx="40">
                  <c:v>17603</c:v>
                </c:pt>
                <c:pt idx="41">
                  <c:v>17967</c:v>
                </c:pt>
                <c:pt idx="42">
                  <c:v>18332</c:v>
                </c:pt>
                <c:pt idx="43">
                  <c:v>18696</c:v>
                </c:pt>
                <c:pt idx="44">
                  <c:v>19061</c:v>
                </c:pt>
                <c:pt idx="45">
                  <c:v>19425</c:v>
                </c:pt>
                <c:pt idx="46">
                  <c:v>19790</c:v>
                </c:pt>
                <c:pt idx="47">
                  <c:v>20155</c:v>
                </c:pt>
                <c:pt idx="48">
                  <c:v>20519</c:v>
                </c:pt>
                <c:pt idx="49">
                  <c:v>20884</c:v>
                </c:pt>
                <c:pt idx="50">
                  <c:v>21248</c:v>
                </c:pt>
                <c:pt idx="51">
                  <c:v>21613</c:v>
                </c:pt>
                <c:pt idx="52">
                  <c:v>21978</c:v>
                </c:pt>
                <c:pt idx="53">
                  <c:v>22350</c:v>
                </c:pt>
                <c:pt idx="54">
                  <c:v>22726</c:v>
                </c:pt>
                <c:pt idx="55">
                  <c:v>23105</c:v>
                </c:pt>
                <c:pt idx="56">
                  <c:v>23476</c:v>
                </c:pt>
                <c:pt idx="57">
                  <c:v>23843</c:v>
                </c:pt>
                <c:pt idx="58">
                  <c:v>24208</c:v>
                </c:pt>
                <c:pt idx="59">
                  <c:v>24572</c:v>
                </c:pt>
                <c:pt idx="60">
                  <c:v>24946</c:v>
                </c:pt>
                <c:pt idx="61">
                  <c:v>25332</c:v>
                </c:pt>
                <c:pt idx="62">
                  <c:v>25710</c:v>
                </c:pt>
                <c:pt idx="63">
                  <c:v>26083</c:v>
                </c:pt>
                <c:pt idx="64">
                  <c:v>26451</c:v>
                </c:pt>
                <c:pt idx="65">
                  <c:v>26816</c:v>
                </c:pt>
                <c:pt idx="66">
                  <c:v>27180</c:v>
                </c:pt>
                <c:pt idx="67">
                  <c:v>27545</c:v>
                </c:pt>
                <c:pt idx="68">
                  <c:v>27909</c:v>
                </c:pt>
                <c:pt idx="69">
                  <c:v>28274</c:v>
                </c:pt>
                <c:pt idx="70">
                  <c:v>28639</c:v>
                </c:pt>
                <c:pt idx="71">
                  <c:v>29003</c:v>
                </c:pt>
                <c:pt idx="72">
                  <c:v>29368</c:v>
                </c:pt>
                <c:pt idx="73">
                  <c:v>29735</c:v>
                </c:pt>
                <c:pt idx="74">
                  <c:v>30112</c:v>
                </c:pt>
                <c:pt idx="75">
                  <c:v>30494</c:v>
                </c:pt>
                <c:pt idx="76">
                  <c:v>30877</c:v>
                </c:pt>
                <c:pt idx="77">
                  <c:v>31248</c:v>
                </c:pt>
                <c:pt idx="78">
                  <c:v>31645</c:v>
                </c:pt>
                <c:pt idx="79">
                  <c:v>32029</c:v>
                </c:pt>
                <c:pt idx="80">
                  <c:v>32429</c:v>
                </c:pt>
                <c:pt idx="81">
                  <c:v>32825</c:v>
                </c:pt>
                <c:pt idx="82">
                  <c:v>33218</c:v>
                </c:pt>
                <c:pt idx="83">
                  <c:v>33606</c:v>
                </c:pt>
                <c:pt idx="84">
                  <c:v>33997</c:v>
                </c:pt>
                <c:pt idx="85">
                  <c:v>34388</c:v>
                </c:pt>
                <c:pt idx="86">
                  <c:v>34782</c:v>
                </c:pt>
                <c:pt idx="87">
                  <c:v>35171</c:v>
                </c:pt>
                <c:pt idx="88">
                  <c:v>35560</c:v>
                </c:pt>
                <c:pt idx="89">
                  <c:v>35949</c:v>
                </c:pt>
                <c:pt idx="90">
                  <c:v>36346</c:v>
                </c:pt>
                <c:pt idx="91">
                  <c:v>36748</c:v>
                </c:pt>
                <c:pt idx="92">
                  <c:v>37132</c:v>
                </c:pt>
                <c:pt idx="93">
                  <c:v>37500</c:v>
                </c:pt>
                <c:pt idx="94">
                  <c:v>37865</c:v>
                </c:pt>
                <c:pt idx="95">
                  <c:v>38229</c:v>
                </c:pt>
                <c:pt idx="96">
                  <c:v>38594</c:v>
                </c:pt>
                <c:pt idx="97">
                  <c:v>38958</c:v>
                </c:pt>
                <c:pt idx="98">
                  <c:v>39323</c:v>
                </c:pt>
                <c:pt idx="99">
                  <c:v>39687</c:v>
                </c:pt>
                <c:pt idx="100">
                  <c:v>40052</c:v>
                </c:pt>
                <c:pt idx="101">
                  <c:v>40416</c:v>
                </c:pt>
                <c:pt idx="102">
                  <c:v>40781</c:v>
                </c:pt>
                <c:pt idx="103">
                  <c:v>41145</c:v>
                </c:pt>
                <c:pt idx="104">
                  <c:v>41510</c:v>
                </c:pt>
                <c:pt idx="105">
                  <c:v>41874</c:v>
                </c:pt>
                <c:pt idx="106">
                  <c:v>42239</c:v>
                </c:pt>
                <c:pt idx="107">
                  <c:v>42603</c:v>
                </c:pt>
                <c:pt idx="108">
                  <c:v>42973</c:v>
                </c:pt>
              </c:numCache>
            </c:numRef>
          </c:xVal>
          <c:yVal>
            <c:numRef>
              <c:f>Graph10_data_10!$D$14:$D$122</c:f>
              <c:numCache>
                <c:formatCode>#\ ##0.0000</c:formatCode>
                <c:ptCount val="109"/>
                <c:pt idx="0">
                  <c:v>0.82940000000000003</c:v>
                </c:pt>
                <c:pt idx="1">
                  <c:v>0.81359999999999999</c:v>
                </c:pt>
                <c:pt idx="2">
                  <c:v>0.78669999999999995</c:v>
                </c:pt>
                <c:pt idx="3">
                  <c:v>0.77070000000000005</c:v>
                </c:pt>
                <c:pt idx="4">
                  <c:v>0.75280000000000002</c:v>
                </c:pt>
                <c:pt idx="5">
                  <c:v>0.74529999999999996</c:v>
                </c:pt>
                <c:pt idx="6">
                  <c:v>0.73180000000000001</c:v>
                </c:pt>
                <c:pt idx="7">
                  <c:v>0.72399999999999998</c:v>
                </c:pt>
                <c:pt idx="8">
                  <c:v>0.71430000000000005</c:v>
                </c:pt>
                <c:pt idx="9">
                  <c:v>0.70779999999999998</c:v>
                </c:pt>
                <c:pt idx="10">
                  <c:v>0.6966</c:v>
                </c:pt>
                <c:pt idx="11">
                  <c:v>0.69140000000000001</c:v>
                </c:pt>
                <c:pt idx="12">
                  <c:v>0.68420000000000003</c:v>
                </c:pt>
                <c:pt idx="13">
                  <c:v>0.67169999999999996</c:v>
                </c:pt>
                <c:pt idx="14">
                  <c:v>0.67100000000000004</c:v>
                </c:pt>
                <c:pt idx="15">
                  <c:v>0.66700000000000004</c:v>
                </c:pt>
                <c:pt idx="16">
                  <c:v>0.66149999999999998</c:v>
                </c:pt>
                <c:pt idx="17">
                  <c:v>0.65229999999999999</c:v>
                </c:pt>
                <c:pt idx="18">
                  <c:v>0.65129999999999999</c:v>
                </c:pt>
                <c:pt idx="19">
                  <c:v>0.64800000000000002</c:v>
                </c:pt>
                <c:pt idx="20">
                  <c:v>0.64370000000000005</c:v>
                </c:pt>
                <c:pt idx="21">
                  <c:v>0.63270000000000004</c:v>
                </c:pt>
                <c:pt idx="22">
                  <c:v>0.63370000000000004</c:v>
                </c:pt>
                <c:pt idx="23">
                  <c:v>0.62990000000000002</c:v>
                </c:pt>
                <c:pt idx="24">
                  <c:v>0.62690000000000001</c:v>
                </c:pt>
                <c:pt idx="25">
                  <c:v>0.62290000000000001</c:v>
                </c:pt>
                <c:pt idx="26">
                  <c:v>0.61939999999999995</c:v>
                </c:pt>
                <c:pt idx="27">
                  <c:v>0.61670000000000003</c:v>
                </c:pt>
                <c:pt idx="28">
                  <c:v>0.61650000000000005</c:v>
                </c:pt>
                <c:pt idx="29">
                  <c:v>0.61650000000000005</c:v>
                </c:pt>
                <c:pt idx="30">
                  <c:v>0.60580000000000001</c:v>
                </c:pt>
                <c:pt idx="31">
                  <c:v>0.60780000000000001</c:v>
                </c:pt>
                <c:pt idx="32">
                  <c:v>0.60050000000000003</c:v>
                </c:pt>
                <c:pt idx="33">
                  <c:v>0.60050000000000003</c:v>
                </c:pt>
                <c:pt idx="34">
                  <c:v>0.59689999999999999</c:v>
                </c:pt>
                <c:pt idx="35">
                  <c:v>0.59709999999999996</c:v>
                </c:pt>
                <c:pt idx="36">
                  <c:v>0.59489999999999998</c:v>
                </c:pt>
                <c:pt idx="37">
                  <c:v>0.58850000000000002</c:v>
                </c:pt>
                <c:pt idx="38">
                  <c:v>0.58979999999999999</c:v>
                </c:pt>
                <c:pt idx="39">
                  <c:v>0.58730000000000004</c:v>
                </c:pt>
                <c:pt idx="40">
                  <c:v>0.58819999999999995</c:v>
                </c:pt>
                <c:pt idx="41">
                  <c:v>0.57750000000000001</c:v>
                </c:pt>
                <c:pt idx="42">
                  <c:v>0.58509999999999995</c:v>
                </c:pt>
                <c:pt idx="43">
                  <c:v>0.57750000000000001</c:v>
                </c:pt>
                <c:pt idx="44">
                  <c:v>0.57340000000000002</c:v>
                </c:pt>
                <c:pt idx="45">
                  <c:v>0.57250000000000001</c:v>
                </c:pt>
                <c:pt idx="46">
                  <c:v>0.56999999999999995</c:v>
                </c:pt>
                <c:pt idx="47">
                  <c:v>0.56810000000000005</c:v>
                </c:pt>
                <c:pt idx="48">
                  <c:v>0.56759999999999999</c:v>
                </c:pt>
                <c:pt idx="49">
                  <c:v>0.57199999999999995</c:v>
                </c:pt>
                <c:pt idx="50">
                  <c:v>0.56740000000000002</c:v>
                </c:pt>
                <c:pt idx="51">
                  <c:v>0.56410000000000005</c:v>
                </c:pt>
                <c:pt idx="52">
                  <c:v>0.5655</c:v>
                </c:pt>
                <c:pt idx="53">
                  <c:v>0.56200000000000006</c:v>
                </c:pt>
                <c:pt idx="54">
                  <c:v>0.5575</c:v>
                </c:pt>
                <c:pt idx="55">
                  <c:v>0.56320000000000003</c:v>
                </c:pt>
                <c:pt idx="56">
                  <c:v>0.55700000000000005</c:v>
                </c:pt>
                <c:pt idx="57">
                  <c:v>0.55269999999999997</c:v>
                </c:pt>
                <c:pt idx="58">
                  <c:v>0.55400000000000005</c:v>
                </c:pt>
                <c:pt idx="59">
                  <c:v>0.55759999999999998</c:v>
                </c:pt>
                <c:pt idx="60">
                  <c:v>0.55210000000000004</c:v>
                </c:pt>
                <c:pt idx="61">
                  <c:v>0.54659999999999997</c:v>
                </c:pt>
                <c:pt idx="62">
                  <c:v>0.54600000000000004</c:v>
                </c:pt>
                <c:pt idx="63">
                  <c:v>0.54379999999999995</c:v>
                </c:pt>
                <c:pt idx="64">
                  <c:v>0.54359999999999997</c:v>
                </c:pt>
                <c:pt idx="65">
                  <c:v>0.54630000000000001</c:v>
                </c:pt>
                <c:pt idx="66">
                  <c:v>0.54369999999999996</c:v>
                </c:pt>
                <c:pt idx="67">
                  <c:v>0.5403</c:v>
                </c:pt>
                <c:pt idx="68">
                  <c:v>0.53520000000000001</c:v>
                </c:pt>
                <c:pt idx="69">
                  <c:v>0.54139999999999999</c:v>
                </c:pt>
                <c:pt idx="70">
                  <c:v>0.54049999999999998</c:v>
                </c:pt>
                <c:pt idx="71">
                  <c:v>0.54620000000000002</c:v>
                </c:pt>
                <c:pt idx="72">
                  <c:v>0.53969999999999996</c:v>
                </c:pt>
                <c:pt idx="73">
                  <c:v>0.53410000000000002</c:v>
                </c:pt>
                <c:pt idx="74">
                  <c:v>0.53649999999999998</c:v>
                </c:pt>
                <c:pt idx="75">
                  <c:v>0.53359999999999996</c:v>
                </c:pt>
                <c:pt idx="76">
                  <c:v>0.5373</c:v>
                </c:pt>
                <c:pt idx="77">
                  <c:v>0.54090000000000005</c:v>
                </c:pt>
                <c:pt idx="78">
                  <c:v>0.53600000000000003</c:v>
                </c:pt>
                <c:pt idx="79">
                  <c:v>0.52700000000000002</c:v>
                </c:pt>
                <c:pt idx="80">
                  <c:v>0.53590000000000004</c:v>
                </c:pt>
                <c:pt idx="81">
                  <c:v>0.53380000000000005</c:v>
                </c:pt>
                <c:pt idx="82">
                  <c:v>0.53100000000000003</c:v>
                </c:pt>
                <c:pt idx="83">
                  <c:v>0.52239999999999998</c:v>
                </c:pt>
                <c:pt idx="84">
                  <c:v>0.5252</c:v>
                </c:pt>
                <c:pt idx="85">
                  <c:v>0.53049999999999997</c:v>
                </c:pt>
                <c:pt idx="86">
                  <c:v>0.52380000000000004</c:v>
                </c:pt>
                <c:pt idx="87">
                  <c:v>0.52929999999999999</c:v>
                </c:pt>
                <c:pt idx="88">
                  <c:v>0.52580000000000005</c:v>
                </c:pt>
                <c:pt idx="89">
                  <c:v>0.52280000000000004</c:v>
                </c:pt>
                <c:pt idx="90">
                  <c:v>0.52159999999999995</c:v>
                </c:pt>
                <c:pt idx="91">
                  <c:v>0.51890000000000003</c:v>
                </c:pt>
                <c:pt idx="92">
                  <c:v>0.51859999999999995</c:v>
                </c:pt>
                <c:pt idx="93">
                  <c:v>0.51929999999999998</c:v>
                </c:pt>
                <c:pt idx="94">
                  <c:v>0.51980000000000004</c:v>
                </c:pt>
                <c:pt idx="95">
                  <c:v>0.52180000000000004</c:v>
                </c:pt>
                <c:pt idx="96">
                  <c:v>0.51659999999999995</c:v>
                </c:pt>
                <c:pt idx="97">
                  <c:v>0.5161</c:v>
                </c:pt>
                <c:pt idx="98">
                  <c:v>0.52259999999999995</c:v>
                </c:pt>
                <c:pt idx="99">
                  <c:v>0.50919999999999999</c:v>
                </c:pt>
                <c:pt idx="100">
                  <c:v>0.51259999999999994</c:v>
                </c:pt>
                <c:pt idx="101">
                  <c:v>0.51470000000000005</c:v>
                </c:pt>
                <c:pt idx="102">
                  <c:v>0.51100000000000001</c:v>
                </c:pt>
                <c:pt idx="103">
                  <c:v>0.51219999999999999</c:v>
                </c:pt>
                <c:pt idx="104">
                  <c:v>0.51129999999999998</c:v>
                </c:pt>
                <c:pt idx="105">
                  <c:v>0.51280000000000003</c:v>
                </c:pt>
                <c:pt idx="106">
                  <c:v>0.51490000000000002</c:v>
                </c:pt>
                <c:pt idx="107">
                  <c:v>0.5121</c:v>
                </c:pt>
                <c:pt idx="108">
                  <c:v>0.51060000000000005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6C-47E2-9D4A-FB5ED11B7C09}"/>
            </c:ext>
          </c:extLst>
        </c:ser>
        <c:ser>
          <c:idx val="1"/>
          <c:order val="1"/>
          <c:tx>
            <c:v>Step5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Graph10_data_10!$F$9:$F$65</c:f>
              <c:numCache>
                <c:formatCode>#,##0</c:formatCode>
                <c:ptCount val="57"/>
                <c:pt idx="0">
                  <c:v>13405</c:v>
                </c:pt>
                <c:pt idx="1">
                  <c:v>13794</c:v>
                </c:pt>
                <c:pt idx="2">
                  <c:v>14162</c:v>
                </c:pt>
                <c:pt idx="3">
                  <c:v>14537</c:v>
                </c:pt>
                <c:pt idx="4">
                  <c:v>14921</c:v>
                </c:pt>
                <c:pt idx="5">
                  <c:v>15289</c:v>
                </c:pt>
                <c:pt idx="6">
                  <c:v>15655</c:v>
                </c:pt>
                <c:pt idx="7">
                  <c:v>16021</c:v>
                </c:pt>
                <c:pt idx="8">
                  <c:v>16397</c:v>
                </c:pt>
                <c:pt idx="9">
                  <c:v>16780</c:v>
                </c:pt>
                <c:pt idx="10">
                  <c:v>17163</c:v>
                </c:pt>
                <c:pt idx="11">
                  <c:v>17543</c:v>
                </c:pt>
                <c:pt idx="12">
                  <c:v>17920</c:v>
                </c:pt>
                <c:pt idx="13">
                  <c:v>18290</c:v>
                </c:pt>
                <c:pt idx="14">
                  <c:v>18659</c:v>
                </c:pt>
                <c:pt idx="15">
                  <c:v>19035</c:v>
                </c:pt>
                <c:pt idx="16">
                  <c:v>19419</c:v>
                </c:pt>
                <c:pt idx="17">
                  <c:v>19797</c:v>
                </c:pt>
                <c:pt idx="18">
                  <c:v>20188</c:v>
                </c:pt>
                <c:pt idx="19">
                  <c:v>20583</c:v>
                </c:pt>
                <c:pt idx="20">
                  <c:v>20971</c:v>
                </c:pt>
                <c:pt idx="21">
                  <c:v>21338</c:v>
                </c:pt>
                <c:pt idx="22">
                  <c:v>21702</c:v>
                </c:pt>
                <c:pt idx="23">
                  <c:v>22067</c:v>
                </c:pt>
                <c:pt idx="24">
                  <c:v>22432</c:v>
                </c:pt>
                <c:pt idx="25">
                  <c:v>22797</c:v>
                </c:pt>
                <c:pt idx="26">
                  <c:v>23165</c:v>
                </c:pt>
                <c:pt idx="27">
                  <c:v>23542</c:v>
                </c:pt>
                <c:pt idx="28">
                  <c:v>23910</c:v>
                </c:pt>
                <c:pt idx="29">
                  <c:v>24276</c:v>
                </c:pt>
                <c:pt idx="30">
                  <c:v>24649</c:v>
                </c:pt>
                <c:pt idx="31">
                  <c:v>25018</c:v>
                </c:pt>
                <c:pt idx="32">
                  <c:v>25385</c:v>
                </c:pt>
                <c:pt idx="33">
                  <c:v>25749</c:v>
                </c:pt>
                <c:pt idx="34">
                  <c:v>26114</c:v>
                </c:pt>
                <c:pt idx="35">
                  <c:v>26479</c:v>
                </c:pt>
                <c:pt idx="36">
                  <c:v>26844</c:v>
                </c:pt>
                <c:pt idx="37">
                  <c:v>27215</c:v>
                </c:pt>
                <c:pt idx="38">
                  <c:v>27583</c:v>
                </c:pt>
                <c:pt idx="39">
                  <c:v>27948</c:v>
                </c:pt>
                <c:pt idx="40">
                  <c:v>28313</c:v>
                </c:pt>
                <c:pt idx="41">
                  <c:v>28678</c:v>
                </c:pt>
                <c:pt idx="42">
                  <c:v>29043</c:v>
                </c:pt>
                <c:pt idx="43">
                  <c:v>29407</c:v>
                </c:pt>
                <c:pt idx="44">
                  <c:v>29772</c:v>
                </c:pt>
                <c:pt idx="45">
                  <c:v>30137</c:v>
                </c:pt>
                <c:pt idx="46">
                  <c:v>30502</c:v>
                </c:pt>
                <c:pt idx="47">
                  <c:v>30871</c:v>
                </c:pt>
                <c:pt idx="48">
                  <c:v>31253</c:v>
                </c:pt>
                <c:pt idx="49">
                  <c:v>31642</c:v>
                </c:pt>
                <c:pt idx="50">
                  <c:v>32024</c:v>
                </c:pt>
                <c:pt idx="51">
                  <c:v>32400</c:v>
                </c:pt>
                <c:pt idx="52">
                  <c:v>32781</c:v>
                </c:pt>
                <c:pt idx="53">
                  <c:v>33164</c:v>
                </c:pt>
                <c:pt idx="54">
                  <c:v>33540</c:v>
                </c:pt>
                <c:pt idx="55">
                  <c:v>33913</c:v>
                </c:pt>
                <c:pt idx="56">
                  <c:v>34292</c:v>
                </c:pt>
              </c:numCache>
            </c:numRef>
          </c:xVal>
          <c:yVal>
            <c:numRef>
              <c:f>Graph10_data_10!$G$9:$G$65</c:f>
              <c:numCache>
                <c:formatCode>#\ ##0.0000</c:formatCode>
                <c:ptCount val="57"/>
                <c:pt idx="0">
                  <c:v>0.70179999999999998</c:v>
                </c:pt>
                <c:pt idx="1">
                  <c:v>0.68059999999999998</c:v>
                </c:pt>
                <c:pt idx="2">
                  <c:v>0.66769999999999996</c:v>
                </c:pt>
                <c:pt idx="3">
                  <c:v>0.65900000000000003</c:v>
                </c:pt>
                <c:pt idx="4">
                  <c:v>0.64070000000000005</c:v>
                </c:pt>
                <c:pt idx="5">
                  <c:v>0.6361</c:v>
                </c:pt>
                <c:pt idx="6">
                  <c:v>0.63619999999999999</c:v>
                </c:pt>
                <c:pt idx="7">
                  <c:v>0.62150000000000005</c:v>
                </c:pt>
                <c:pt idx="8">
                  <c:v>0.61760000000000004</c:v>
                </c:pt>
                <c:pt idx="9">
                  <c:v>0.61219999999999997</c:v>
                </c:pt>
                <c:pt idx="10">
                  <c:v>0.60340000000000005</c:v>
                </c:pt>
                <c:pt idx="11">
                  <c:v>0.59609999999999996</c:v>
                </c:pt>
                <c:pt idx="12">
                  <c:v>0.59930000000000005</c:v>
                </c:pt>
                <c:pt idx="13">
                  <c:v>0.58350000000000002</c:v>
                </c:pt>
                <c:pt idx="14">
                  <c:v>0.58230000000000004</c:v>
                </c:pt>
                <c:pt idx="15">
                  <c:v>0.57320000000000004</c:v>
                </c:pt>
                <c:pt idx="16">
                  <c:v>0.56710000000000005</c:v>
                </c:pt>
                <c:pt idx="17">
                  <c:v>0.56540000000000001</c:v>
                </c:pt>
                <c:pt idx="18">
                  <c:v>0.55700000000000005</c:v>
                </c:pt>
                <c:pt idx="19">
                  <c:v>0.55220000000000002</c:v>
                </c:pt>
                <c:pt idx="20">
                  <c:v>0.54910000000000003</c:v>
                </c:pt>
                <c:pt idx="21">
                  <c:v>0.54630000000000001</c:v>
                </c:pt>
                <c:pt idx="22">
                  <c:v>0.53839999999999999</c:v>
                </c:pt>
                <c:pt idx="23">
                  <c:v>0.53959999999999997</c:v>
                </c:pt>
                <c:pt idx="24">
                  <c:v>0.53369999999999995</c:v>
                </c:pt>
                <c:pt idx="25">
                  <c:v>0.53359999999999996</c:v>
                </c:pt>
                <c:pt idx="26">
                  <c:v>0.53039999999999998</c:v>
                </c:pt>
                <c:pt idx="27">
                  <c:v>0.52559999999999996</c:v>
                </c:pt>
                <c:pt idx="28">
                  <c:v>0.51690000000000003</c:v>
                </c:pt>
                <c:pt idx="29">
                  <c:v>0.52190000000000003</c:v>
                </c:pt>
                <c:pt idx="30">
                  <c:v>0.52070000000000005</c:v>
                </c:pt>
                <c:pt idx="31">
                  <c:v>0.51439999999999997</c:v>
                </c:pt>
                <c:pt idx="32">
                  <c:v>0.51090000000000002</c:v>
                </c:pt>
                <c:pt idx="33">
                  <c:v>0.50849999999999995</c:v>
                </c:pt>
                <c:pt idx="34">
                  <c:v>0.50670000000000004</c:v>
                </c:pt>
                <c:pt idx="35">
                  <c:v>0.50690000000000002</c:v>
                </c:pt>
                <c:pt idx="36">
                  <c:v>0.50229999999999997</c:v>
                </c:pt>
                <c:pt idx="37">
                  <c:v>0.50029999999999997</c:v>
                </c:pt>
                <c:pt idx="38">
                  <c:v>0.49859999999999999</c:v>
                </c:pt>
                <c:pt idx="39">
                  <c:v>0.4945</c:v>
                </c:pt>
                <c:pt idx="40">
                  <c:v>0.49180000000000001</c:v>
                </c:pt>
                <c:pt idx="41">
                  <c:v>0.49609999999999999</c:v>
                </c:pt>
                <c:pt idx="42">
                  <c:v>0.48830000000000001</c:v>
                </c:pt>
                <c:pt idx="43">
                  <c:v>0.48630000000000001</c:v>
                </c:pt>
                <c:pt idx="44">
                  <c:v>0.48680000000000001</c:v>
                </c:pt>
                <c:pt idx="45">
                  <c:v>0.4849</c:v>
                </c:pt>
                <c:pt idx="46">
                  <c:v>0.48280000000000001</c:v>
                </c:pt>
                <c:pt idx="47">
                  <c:v>0.48159999999999997</c:v>
                </c:pt>
                <c:pt idx="48">
                  <c:v>0.47870000000000001</c:v>
                </c:pt>
                <c:pt idx="49">
                  <c:v>0.48099999999999998</c:v>
                </c:pt>
                <c:pt idx="50">
                  <c:v>0.47610000000000002</c:v>
                </c:pt>
                <c:pt idx="51">
                  <c:v>0.47670000000000001</c:v>
                </c:pt>
                <c:pt idx="52">
                  <c:v>0.47570000000000001</c:v>
                </c:pt>
                <c:pt idx="53">
                  <c:v>0.46870000000000001</c:v>
                </c:pt>
                <c:pt idx="54">
                  <c:v>0.46960000000000002</c:v>
                </c:pt>
                <c:pt idx="55">
                  <c:v>0.46639999999999998</c:v>
                </c:pt>
                <c:pt idx="56">
                  <c:v>0.46739999999999998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6C-47E2-9D4A-FB5ED11B7C09}"/>
            </c:ext>
          </c:extLst>
        </c:ser>
        <c:ser>
          <c:idx val="2"/>
          <c:order val="2"/>
          <c:tx>
            <c:v>Step8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Graph10_data_10!$I$9:$I$58</c:f>
              <c:numCache>
                <c:formatCode>#,##0</c:formatCode>
                <c:ptCount val="50"/>
                <c:pt idx="0">
                  <c:v>13659</c:v>
                </c:pt>
                <c:pt idx="1">
                  <c:v>14043</c:v>
                </c:pt>
                <c:pt idx="2">
                  <c:v>14413</c:v>
                </c:pt>
                <c:pt idx="3">
                  <c:v>14790</c:v>
                </c:pt>
                <c:pt idx="4">
                  <c:v>15169</c:v>
                </c:pt>
                <c:pt idx="5">
                  <c:v>15554</c:v>
                </c:pt>
                <c:pt idx="6">
                  <c:v>15940</c:v>
                </c:pt>
                <c:pt idx="7">
                  <c:v>16332</c:v>
                </c:pt>
                <c:pt idx="8">
                  <c:v>16716</c:v>
                </c:pt>
                <c:pt idx="9">
                  <c:v>17100</c:v>
                </c:pt>
                <c:pt idx="10">
                  <c:v>17480</c:v>
                </c:pt>
                <c:pt idx="11">
                  <c:v>17862</c:v>
                </c:pt>
                <c:pt idx="12">
                  <c:v>18250</c:v>
                </c:pt>
                <c:pt idx="13">
                  <c:v>18639</c:v>
                </c:pt>
                <c:pt idx="14">
                  <c:v>19026</c:v>
                </c:pt>
                <c:pt idx="15">
                  <c:v>19396</c:v>
                </c:pt>
                <c:pt idx="16">
                  <c:v>19767</c:v>
                </c:pt>
                <c:pt idx="17">
                  <c:v>20136</c:v>
                </c:pt>
                <c:pt idx="18">
                  <c:v>20502</c:v>
                </c:pt>
                <c:pt idx="19">
                  <c:v>20869</c:v>
                </c:pt>
                <c:pt idx="20">
                  <c:v>21236</c:v>
                </c:pt>
                <c:pt idx="21">
                  <c:v>21602</c:v>
                </c:pt>
                <c:pt idx="22">
                  <c:v>21967</c:v>
                </c:pt>
                <c:pt idx="23">
                  <c:v>22335</c:v>
                </c:pt>
                <c:pt idx="24">
                  <c:v>22702</c:v>
                </c:pt>
                <c:pt idx="25">
                  <c:v>23068</c:v>
                </c:pt>
                <c:pt idx="26">
                  <c:v>23435</c:v>
                </c:pt>
                <c:pt idx="27">
                  <c:v>23802</c:v>
                </c:pt>
                <c:pt idx="28">
                  <c:v>24168</c:v>
                </c:pt>
                <c:pt idx="29">
                  <c:v>24535</c:v>
                </c:pt>
                <c:pt idx="30">
                  <c:v>24901</c:v>
                </c:pt>
                <c:pt idx="31">
                  <c:v>25268</c:v>
                </c:pt>
                <c:pt idx="32">
                  <c:v>25634</c:v>
                </c:pt>
                <c:pt idx="33">
                  <c:v>26001</c:v>
                </c:pt>
                <c:pt idx="34">
                  <c:v>26368</c:v>
                </c:pt>
                <c:pt idx="35">
                  <c:v>26734</c:v>
                </c:pt>
                <c:pt idx="36">
                  <c:v>27101</c:v>
                </c:pt>
                <c:pt idx="37">
                  <c:v>27467</c:v>
                </c:pt>
                <c:pt idx="38">
                  <c:v>27834</c:v>
                </c:pt>
                <c:pt idx="39">
                  <c:v>28200</c:v>
                </c:pt>
                <c:pt idx="40">
                  <c:v>28570</c:v>
                </c:pt>
                <c:pt idx="41">
                  <c:v>28947</c:v>
                </c:pt>
                <c:pt idx="42">
                  <c:v>29332</c:v>
                </c:pt>
                <c:pt idx="43">
                  <c:v>29711</c:v>
                </c:pt>
                <c:pt idx="44">
                  <c:v>30095</c:v>
                </c:pt>
                <c:pt idx="45">
                  <c:v>30467</c:v>
                </c:pt>
                <c:pt idx="46">
                  <c:v>30836</c:v>
                </c:pt>
                <c:pt idx="47">
                  <c:v>31203</c:v>
                </c:pt>
                <c:pt idx="48">
                  <c:v>31575</c:v>
                </c:pt>
                <c:pt idx="49">
                  <c:v>31953</c:v>
                </c:pt>
              </c:numCache>
            </c:numRef>
          </c:xVal>
          <c:yVal>
            <c:numRef>
              <c:f>Graph10_data_10!$J$9:$J$58</c:f>
              <c:numCache>
                <c:formatCode>#\ ##0.0000</c:formatCode>
                <c:ptCount val="50"/>
                <c:pt idx="0">
                  <c:v>0.69520000000000004</c:v>
                </c:pt>
                <c:pt idx="1">
                  <c:v>0.67210000000000003</c:v>
                </c:pt>
                <c:pt idx="2">
                  <c:v>0.66559999999999997</c:v>
                </c:pt>
                <c:pt idx="3">
                  <c:v>0.65310000000000001</c:v>
                </c:pt>
                <c:pt idx="4">
                  <c:v>0.63859999999999995</c:v>
                </c:pt>
                <c:pt idx="5">
                  <c:v>0.63490000000000002</c:v>
                </c:pt>
                <c:pt idx="6">
                  <c:v>0.62260000000000004</c:v>
                </c:pt>
                <c:pt idx="7">
                  <c:v>0.62339999999999995</c:v>
                </c:pt>
                <c:pt idx="8">
                  <c:v>0.61250000000000004</c:v>
                </c:pt>
                <c:pt idx="9">
                  <c:v>0.60170000000000001</c:v>
                </c:pt>
                <c:pt idx="10">
                  <c:v>0.58850000000000002</c:v>
                </c:pt>
                <c:pt idx="11">
                  <c:v>0.58850000000000002</c:v>
                </c:pt>
                <c:pt idx="12">
                  <c:v>0.58499999999999996</c:v>
                </c:pt>
                <c:pt idx="13">
                  <c:v>0.57840000000000003</c:v>
                </c:pt>
                <c:pt idx="14">
                  <c:v>0.57250000000000001</c:v>
                </c:pt>
                <c:pt idx="15">
                  <c:v>0.56559999999999999</c:v>
                </c:pt>
                <c:pt idx="16">
                  <c:v>0.5615</c:v>
                </c:pt>
                <c:pt idx="17">
                  <c:v>0.55900000000000005</c:v>
                </c:pt>
                <c:pt idx="18">
                  <c:v>0.55510000000000004</c:v>
                </c:pt>
                <c:pt idx="19">
                  <c:v>0.54600000000000004</c:v>
                </c:pt>
                <c:pt idx="20">
                  <c:v>0.54379999999999995</c:v>
                </c:pt>
                <c:pt idx="21">
                  <c:v>0.54120000000000001</c:v>
                </c:pt>
                <c:pt idx="22">
                  <c:v>0.53339999999999999</c:v>
                </c:pt>
                <c:pt idx="23">
                  <c:v>0.53620000000000001</c:v>
                </c:pt>
                <c:pt idx="24">
                  <c:v>0.52839999999999998</c:v>
                </c:pt>
                <c:pt idx="25">
                  <c:v>0.52129999999999999</c:v>
                </c:pt>
                <c:pt idx="26">
                  <c:v>0.52380000000000004</c:v>
                </c:pt>
                <c:pt idx="27">
                  <c:v>0.52039999999999997</c:v>
                </c:pt>
                <c:pt idx="28">
                  <c:v>0.51780000000000004</c:v>
                </c:pt>
                <c:pt idx="29">
                  <c:v>0.51380000000000003</c:v>
                </c:pt>
                <c:pt idx="30">
                  <c:v>0.51</c:v>
                </c:pt>
                <c:pt idx="31">
                  <c:v>0.51349999999999996</c:v>
                </c:pt>
                <c:pt idx="32">
                  <c:v>0.50449999999999995</c:v>
                </c:pt>
                <c:pt idx="33">
                  <c:v>0.50470000000000004</c:v>
                </c:pt>
                <c:pt idx="34">
                  <c:v>0.50170000000000003</c:v>
                </c:pt>
                <c:pt idx="35">
                  <c:v>0.49769999999999998</c:v>
                </c:pt>
                <c:pt idx="36">
                  <c:v>0.49540000000000001</c:v>
                </c:pt>
                <c:pt idx="37">
                  <c:v>0.49370000000000003</c:v>
                </c:pt>
                <c:pt idx="38">
                  <c:v>0.49109999999999998</c:v>
                </c:pt>
                <c:pt idx="39">
                  <c:v>0.48499999999999999</c:v>
                </c:pt>
                <c:pt idx="40">
                  <c:v>0.49209999999999998</c:v>
                </c:pt>
                <c:pt idx="41">
                  <c:v>0.49049999999999999</c:v>
                </c:pt>
                <c:pt idx="42">
                  <c:v>0.48110000000000003</c:v>
                </c:pt>
                <c:pt idx="43">
                  <c:v>0.48259999999999997</c:v>
                </c:pt>
                <c:pt idx="44">
                  <c:v>0.48259999999999997</c:v>
                </c:pt>
                <c:pt idx="45">
                  <c:v>0.48180000000000001</c:v>
                </c:pt>
                <c:pt idx="46">
                  <c:v>0.47510000000000002</c:v>
                </c:pt>
                <c:pt idx="47">
                  <c:v>0.4743</c:v>
                </c:pt>
                <c:pt idx="48">
                  <c:v>0.4723</c:v>
                </c:pt>
                <c:pt idx="49">
                  <c:v>0.47199999999999998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6C-47E2-9D4A-FB5ED11B7C09}"/>
            </c:ext>
          </c:extLst>
        </c:ser>
        <c:ser>
          <c:idx val="3"/>
          <c:order val="3"/>
          <c:tx>
            <c:v>Step9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Graph10_data_10!$L$9:$L$58</c:f>
              <c:numCache>
                <c:formatCode>#,##0</c:formatCode>
                <c:ptCount val="50"/>
                <c:pt idx="0">
                  <c:v>14374</c:v>
                </c:pt>
                <c:pt idx="1">
                  <c:v>14740</c:v>
                </c:pt>
                <c:pt idx="2">
                  <c:v>15107</c:v>
                </c:pt>
                <c:pt idx="3">
                  <c:v>15473</c:v>
                </c:pt>
                <c:pt idx="4">
                  <c:v>15840</c:v>
                </c:pt>
                <c:pt idx="5">
                  <c:v>16207</c:v>
                </c:pt>
                <c:pt idx="6">
                  <c:v>16573</c:v>
                </c:pt>
                <c:pt idx="7">
                  <c:v>16940</c:v>
                </c:pt>
                <c:pt idx="8">
                  <c:v>17307</c:v>
                </c:pt>
                <c:pt idx="9">
                  <c:v>17673</c:v>
                </c:pt>
                <c:pt idx="10">
                  <c:v>18040</c:v>
                </c:pt>
                <c:pt idx="11">
                  <c:v>18406</c:v>
                </c:pt>
                <c:pt idx="12">
                  <c:v>18773</c:v>
                </c:pt>
                <c:pt idx="13">
                  <c:v>19140</c:v>
                </c:pt>
                <c:pt idx="14">
                  <c:v>19506</c:v>
                </c:pt>
                <c:pt idx="15">
                  <c:v>19873</c:v>
                </c:pt>
                <c:pt idx="16">
                  <c:v>20248</c:v>
                </c:pt>
                <c:pt idx="17">
                  <c:v>20628</c:v>
                </c:pt>
                <c:pt idx="18">
                  <c:v>21022</c:v>
                </c:pt>
                <c:pt idx="19">
                  <c:v>21392</c:v>
                </c:pt>
                <c:pt idx="20">
                  <c:v>21770</c:v>
                </c:pt>
                <c:pt idx="21">
                  <c:v>22149</c:v>
                </c:pt>
                <c:pt idx="22">
                  <c:v>22527</c:v>
                </c:pt>
                <c:pt idx="23">
                  <c:v>22913</c:v>
                </c:pt>
                <c:pt idx="24">
                  <c:v>23296</c:v>
                </c:pt>
                <c:pt idx="25">
                  <c:v>23674</c:v>
                </c:pt>
                <c:pt idx="26">
                  <c:v>24067</c:v>
                </c:pt>
                <c:pt idx="27">
                  <c:v>24449</c:v>
                </c:pt>
                <c:pt idx="28">
                  <c:v>24824</c:v>
                </c:pt>
                <c:pt idx="29">
                  <c:v>25199</c:v>
                </c:pt>
                <c:pt idx="30">
                  <c:v>25568</c:v>
                </c:pt>
                <c:pt idx="31">
                  <c:v>25935</c:v>
                </c:pt>
                <c:pt idx="32">
                  <c:v>26301</c:v>
                </c:pt>
                <c:pt idx="33">
                  <c:v>26668</c:v>
                </c:pt>
                <c:pt idx="34">
                  <c:v>27034</c:v>
                </c:pt>
                <c:pt idx="35">
                  <c:v>27426</c:v>
                </c:pt>
                <c:pt idx="36">
                  <c:v>27809</c:v>
                </c:pt>
                <c:pt idx="37">
                  <c:v>28207</c:v>
                </c:pt>
                <c:pt idx="38">
                  <c:v>28591</c:v>
                </c:pt>
                <c:pt idx="39">
                  <c:v>28970</c:v>
                </c:pt>
                <c:pt idx="40">
                  <c:v>29354</c:v>
                </c:pt>
                <c:pt idx="41">
                  <c:v>29734</c:v>
                </c:pt>
                <c:pt idx="42">
                  <c:v>30133</c:v>
                </c:pt>
                <c:pt idx="43">
                  <c:v>30536</c:v>
                </c:pt>
                <c:pt idx="44">
                  <c:v>30922</c:v>
                </c:pt>
                <c:pt idx="45">
                  <c:v>31303</c:v>
                </c:pt>
                <c:pt idx="46">
                  <c:v>31678</c:v>
                </c:pt>
                <c:pt idx="47">
                  <c:v>32048</c:v>
                </c:pt>
                <c:pt idx="48">
                  <c:v>32420</c:v>
                </c:pt>
                <c:pt idx="49">
                  <c:v>32795</c:v>
                </c:pt>
              </c:numCache>
            </c:numRef>
          </c:xVal>
          <c:yVal>
            <c:numRef>
              <c:f>Graph10_data_10!$M$9:$M$58</c:f>
              <c:numCache>
                <c:formatCode>#\ ##0.0000</c:formatCode>
                <c:ptCount val="50"/>
                <c:pt idx="0">
                  <c:v>0.68899999999999995</c:v>
                </c:pt>
                <c:pt idx="1">
                  <c:v>0.66910000000000003</c:v>
                </c:pt>
                <c:pt idx="2">
                  <c:v>0.65639999999999998</c:v>
                </c:pt>
                <c:pt idx="3">
                  <c:v>0.64849999999999997</c:v>
                </c:pt>
                <c:pt idx="4">
                  <c:v>0.63160000000000005</c:v>
                </c:pt>
                <c:pt idx="5">
                  <c:v>0.62680000000000002</c:v>
                </c:pt>
                <c:pt idx="6">
                  <c:v>0.62509999999999999</c:v>
                </c:pt>
                <c:pt idx="7">
                  <c:v>0.61519999999999997</c:v>
                </c:pt>
                <c:pt idx="8">
                  <c:v>0.60940000000000005</c:v>
                </c:pt>
                <c:pt idx="9">
                  <c:v>0.60509999999999997</c:v>
                </c:pt>
                <c:pt idx="10">
                  <c:v>0.59660000000000002</c:v>
                </c:pt>
                <c:pt idx="11">
                  <c:v>0.58989999999999998</c:v>
                </c:pt>
                <c:pt idx="12">
                  <c:v>0.58989999999999998</c:v>
                </c:pt>
                <c:pt idx="13">
                  <c:v>0.57630000000000003</c:v>
                </c:pt>
                <c:pt idx="14">
                  <c:v>0.57540000000000002</c:v>
                </c:pt>
                <c:pt idx="15">
                  <c:v>0.56559999999999999</c:v>
                </c:pt>
                <c:pt idx="16">
                  <c:v>0.5595</c:v>
                </c:pt>
                <c:pt idx="17">
                  <c:v>0.5585</c:v>
                </c:pt>
                <c:pt idx="18">
                  <c:v>0.55189999999999995</c:v>
                </c:pt>
                <c:pt idx="19">
                  <c:v>0.54690000000000005</c:v>
                </c:pt>
                <c:pt idx="20">
                  <c:v>0.54369999999999996</c:v>
                </c:pt>
                <c:pt idx="21">
                  <c:v>0.54249999999999998</c:v>
                </c:pt>
                <c:pt idx="22">
                  <c:v>0.5343</c:v>
                </c:pt>
                <c:pt idx="23">
                  <c:v>0.53759999999999997</c:v>
                </c:pt>
                <c:pt idx="24">
                  <c:v>0.53029999999999999</c:v>
                </c:pt>
                <c:pt idx="25">
                  <c:v>0.53069999999999995</c:v>
                </c:pt>
                <c:pt idx="26">
                  <c:v>0.52729999999999999</c:v>
                </c:pt>
                <c:pt idx="27">
                  <c:v>0.52349999999999997</c:v>
                </c:pt>
                <c:pt idx="28">
                  <c:v>0.51619999999999999</c:v>
                </c:pt>
                <c:pt idx="29">
                  <c:v>0.52049999999999996</c:v>
                </c:pt>
                <c:pt idx="30">
                  <c:v>0.5202</c:v>
                </c:pt>
                <c:pt idx="31">
                  <c:v>0.51390000000000002</c:v>
                </c:pt>
                <c:pt idx="32">
                  <c:v>0.50929999999999997</c:v>
                </c:pt>
                <c:pt idx="33">
                  <c:v>0.50780000000000003</c:v>
                </c:pt>
                <c:pt idx="34">
                  <c:v>0.50649999999999995</c:v>
                </c:pt>
                <c:pt idx="35">
                  <c:v>0.50600000000000001</c:v>
                </c:pt>
                <c:pt idx="36">
                  <c:v>0.50270000000000004</c:v>
                </c:pt>
                <c:pt idx="37">
                  <c:v>0.4985</c:v>
                </c:pt>
                <c:pt idx="38">
                  <c:v>0.49740000000000001</c:v>
                </c:pt>
                <c:pt idx="39">
                  <c:v>0.49609999999999999</c:v>
                </c:pt>
                <c:pt idx="40">
                  <c:v>0.49249999999999999</c:v>
                </c:pt>
                <c:pt idx="41">
                  <c:v>0.49640000000000001</c:v>
                </c:pt>
                <c:pt idx="42">
                  <c:v>0.48899999999999999</c:v>
                </c:pt>
                <c:pt idx="43">
                  <c:v>0.48670000000000002</c:v>
                </c:pt>
                <c:pt idx="44">
                  <c:v>0.4884</c:v>
                </c:pt>
                <c:pt idx="45">
                  <c:v>0.48799999999999999</c:v>
                </c:pt>
                <c:pt idx="46">
                  <c:v>0.48399999999999999</c:v>
                </c:pt>
                <c:pt idx="47">
                  <c:v>0.48199999999999998</c:v>
                </c:pt>
                <c:pt idx="48">
                  <c:v>0.48080000000000001</c:v>
                </c:pt>
                <c:pt idx="49">
                  <c:v>0.48330000000000001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6C-47E2-9D4A-FB5ED11B7C09}"/>
            </c:ext>
          </c:extLst>
        </c:ser>
        <c:ser>
          <c:idx val="4"/>
          <c:order val="4"/>
          <c:tx>
            <c:v>Step10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Graph10_data_10!$O$9:$O$57</c:f>
              <c:numCache>
                <c:formatCode>#,##0</c:formatCode>
                <c:ptCount val="49"/>
                <c:pt idx="0">
                  <c:v>15436</c:v>
                </c:pt>
                <c:pt idx="1">
                  <c:v>15819</c:v>
                </c:pt>
                <c:pt idx="2">
                  <c:v>16201</c:v>
                </c:pt>
                <c:pt idx="3">
                  <c:v>16583</c:v>
                </c:pt>
                <c:pt idx="4">
                  <c:v>16966</c:v>
                </c:pt>
                <c:pt idx="5">
                  <c:v>17355</c:v>
                </c:pt>
                <c:pt idx="6">
                  <c:v>17741</c:v>
                </c:pt>
                <c:pt idx="7">
                  <c:v>18113</c:v>
                </c:pt>
                <c:pt idx="8">
                  <c:v>18482</c:v>
                </c:pt>
                <c:pt idx="9">
                  <c:v>18849</c:v>
                </c:pt>
                <c:pt idx="10">
                  <c:v>19216</c:v>
                </c:pt>
                <c:pt idx="11">
                  <c:v>19582</c:v>
                </c:pt>
                <c:pt idx="12">
                  <c:v>19949</c:v>
                </c:pt>
                <c:pt idx="13">
                  <c:v>20316</c:v>
                </c:pt>
                <c:pt idx="14">
                  <c:v>20683</c:v>
                </c:pt>
                <c:pt idx="15">
                  <c:v>21049</c:v>
                </c:pt>
                <c:pt idx="16">
                  <c:v>21416</c:v>
                </c:pt>
                <c:pt idx="17">
                  <c:v>21783</c:v>
                </c:pt>
                <c:pt idx="18">
                  <c:v>22149</c:v>
                </c:pt>
                <c:pt idx="19">
                  <c:v>22516</c:v>
                </c:pt>
                <c:pt idx="20">
                  <c:v>22883</c:v>
                </c:pt>
                <c:pt idx="21">
                  <c:v>23249</c:v>
                </c:pt>
                <c:pt idx="22">
                  <c:v>23616</c:v>
                </c:pt>
                <c:pt idx="23">
                  <c:v>23983</c:v>
                </c:pt>
                <c:pt idx="24">
                  <c:v>24349</c:v>
                </c:pt>
                <c:pt idx="25">
                  <c:v>24716</c:v>
                </c:pt>
                <c:pt idx="26">
                  <c:v>25083</c:v>
                </c:pt>
                <c:pt idx="27">
                  <c:v>25450</c:v>
                </c:pt>
                <c:pt idx="28">
                  <c:v>25816</c:v>
                </c:pt>
                <c:pt idx="29">
                  <c:v>26183</c:v>
                </c:pt>
                <c:pt idx="30">
                  <c:v>26550</c:v>
                </c:pt>
                <c:pt idx="31">
                  <c:v>26916</c:v>
                </c:pt>
                <c:pt idx="32">
                  <c:v>27283</c:v>
                </c:pt>
                <c:pt idx="33">
                  <c:v>27650</c:v>
                </c:pt>
                <c:pt idx="34">
                  <c:v>28016</c:v>
                </c:pt>
                <c:pt idx="35">
                  <c:v>28383</c:v>
                </c:pt>
                <c:pt idx="36">
                  <c:v>28751</c:v>
                </c:pt>
                <c:pt idx="37">
                  <c:v>29121</c:v>
                </c:pt>
                <c:pt idx="38">
                  <c:v>29487</c:v>
                </c:pt>
                <c:pt idx="39">
                  <c:v>29854</c:v>
                </c:pt>
                <c:pt idx="40">
                  <c:v>30221</c:v>
                </c:pt>
                <c:pt idx="41">
                  <c:v>30587</c:v>
                </c:pt>
                <c:pt idx="42">
                  <c:v>30954</c:v>
                </c:pt>
                <c:pt idx="43">
                  <c:v>31321</c:v>
                </c:pt>
                <c:pt idx="44">
                  <c:v>31687</c:v>
                </c:pt>
                <c:pt idx="45">
                  <c:v>32054</c:v>
                </c:pt>
                <c:pt idx="46">
                  <c:v>32421</c:v>
                </c:pt>
                <c:pt idx="47">
                  <c:v>32787</c:v>
                </c:pt>
                <c:pt idx="48">
                  <c:v>33154</c:v>
                </c:pt>
              </c:numCache>
            </c:numRef>
          </c:xVal>
          <c:yVal>
            <c:numRef>
              <c:f>Graph10_data_10!$P$9:$P$57</c:f>
              <c:numCache>
                <c:formatCode>#\ ##0.0000</c:formatCode>
                <c:ptCount val="49"/>
                <c:pt idx="0">
                  <c:v>0.68789999999999996</c:v>
                </c:pt>
                <c:pt idx="1">
                  <c:v>0.66459999999999997</c:v>
                </c:pt>
                <c:pt idx="2">
                  <c:v>0.65049999999999997</c:v>
                </c:pt>
                <c:pt idx="3">
                  <c:v>0.64139999999999997</c:v>
                </c:pt>
                <c:pt idx="4">
                  <c:v>0.62380000000000002</c:v>
                </c:pt>
                <c:pt idx="5">
                  <c:v>0.62050000000000005</c:v>
                </c:pt>
                <c:pt idx="6">
                  <c:v>0.61780000000000002</c:v>
                </c:pt>
                <c:pt idx="7">
                  <c:v>0.60560000000000003</c:v>
                </c:pt>
                <c:pt idx="8">
                  <c:v>0.60040000000000004</c:v>
                </c:pt>
                <c:pt idx="9">
                  <c:v>0.59660000000000002</c:v>
                </c:pt>
                <c:pt idx="10">
                  <c:v>0.58819999999999995</c:v>
                </c:pt>
                <c:pt idx="11">
                  <c:v>0.58179999999999998</c:v>
                </c:pt>
                <c:pt idx="12">
                  <c:v>0.58120000000000005</c:v>
                </c:pt>
                <c:pt idx="13">
                  <c:v>0.56930000000000003</c:v>
                </c:pt>
                <c:pt idx="14">
                  <c:v>0.56710000000000005</c:v>
                </c:pt>
                <c:pt idx="15">
                  <c:v>0.55740000000000001</c:v>
                </c:pt>
                <c:pt idx="16">
                  <c:v>0.54990000000000006</c:v>
                </c:pt>
                <c:pt idx="17">
                  <c:v>0.55159999999999998</c:v>
                </c:pt>
                <c:pt idx="18">
                  <c:v>0.54410000000000003</c:v>
                </c:pt>
                <c:pt idx="19">
                  <c:v>0.53739999999999999</c:v>
                </c:pt>
                <c:pt idx="20">
                  <c:v>0.5353</c:v>
                </c:pt>
                <c:pt idx="21">
                  <c:v>0.53249999999999997</c:v>
                </c:pt>
                <c:pt idx="22">
                  <c:v>0.52559999999999996</c:v>
                </c:pt>
                <c:pt idx="23">
                  <c:v>0.52729999999999999</c:v>
                </c:pt>
                <c:pt idx="24">
                  <c:v>0.52059999999999995</c:v>
                </c:pt>
                <c:pt idx="25">
                  <c:v>0.52059999999999995</c:v>
                </c:pt>
                <c:pt idx="26">
                  <c:v>0.51949999999999996</c:v>
                </c:pt>
                <c:pt idx="27">
                  <c:v>0.5131</c:v>
                </c:pt>
                <c:pt idx="28">
                  <c:v>0.50700000000000001</c:v>
                </c:pt>
                <c:pt idx="29">
                  <c:v>0.51160000000000005</c:v>
                </c:pt>
                <c:pt idx="30">
                  <c:v>0.50990000000000002</c:v>
                </c:pt>
                <c:pt idx="31">
                  <c:v>0.50349999999999995</c:v>
                </c:pt>
                <c:pt idx="32">
                  <c:v>0.49940000000000001</c:v>
                </c:pt>
                <c:pt idx="33">
                  <c:v>0.49980000000000002</c:v>
                </c:pt>
                <c:pt idx="34">
                  <c:v>0.4955</c:v>
                </c:pt>
                <c:pt idx="35">
                  <c:v>0.49640000000000001</c:v>
                </c:pt>
                <c:pt idx="36">
                  <c:v>0.49059999999999998</c:v>
                </c:pt>
                <c:pt idx="37">
                  <c:v>0.48959999999999998</c:v>
                </c:pt>
                <c:pt idx="38">
                  <c:v>0.48870000000000002</c:v>
                </c:pt>
                <c:pt idx="39">
                  <c:v>0.48609999999999998</c:v>
                </c:pt>
                <c:pt idx="40">
                  <c:v>0.4819</c:v>
                </c:pt>
                <c:pt idx="41">
                  <c:v>0.48659999999999998</c:v>
                </c:pt>
                <c:pt idx="42">
                  <c:v>0.47799999999999998</c:v>
                </c:pt>
                <c:pt idx="43">
                  <c:v>0.47770000000000001</c:v>
                </c:pt>
                <c:pt idx="44">
                  <c:v>0.47810000000000002</c:v>
                </c:pt>
                <c:pt idx="45">
                  <c:v>0.4763</c:v>
                </c:pt>
                <c:pt idx="46">
                  <c:v>0.47320000000000001</c:v>
                </c:pt>
                <c:pt idx="47">
                  <c:v>0.47120000000000001</c:v>
                </c:pt>
                <c:pt idx="48">
                  <c:v>0.47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6C-47E2-9D4A-FB5ED11B7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75000000000000011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8/256/8/2048/0.15/4 Step 10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Graph10_data_8!$C$7:$C$117</c:f>
              <c:numCache>
                <c:formatCode>#,##0</c:formatCode>
                <c:ptCount val="111"/>
                <c:pt idx="0">
                  <c:v>5</c:v>
                </c:pt>
                <c:pt idx="1">
                  <c:v>408</c:v>
                </c:pt>
                <c:pt idx="2">
                  <c:v>814</c:v>
                </c:pt>
                <c:pt idx="3">
                  <c:v>1215</c:v>
                </c:pt>
                <c:pt idx="4">
                  <c:v>1618</c:v>
                </c:pt>
                <c:pt idx="5">
                  <c:v>2033</c:v>
                </c:pt>
                <c:pt idx="6">
                  <c:v>2436</c:v>
                </c:pt>
                <c:pt idx="7">
                  <c:v>2845</c:v>
                </c:pt>
                <c:pt idx="8">
                  <c:v>3261</c:v>
                </c:pt>
                <c:pt idx="9">
                  <c:v>3676</c:v>
                </c:pt>
                <c:pt idx="10">
                  <c:v>4072</c:v>
                </c:pt>
                <c:pt idx="11">
                  <c:v>4483</c:v>
                </c:pt>
                <c:pt idx="12">
                  <c:v>4876</c:v>
                </c:pt>
                <c:pt idx="13">
                  <c:v>5271</c:v>
                </c:pt>
                <c:pt idx="14">
                  <c:v>5663</c:v>
                </c:pt>
                <c:pt idx="15">
                  <c:v>6052</c:v>
                </c:pt>
                <c:pt idx="16">
                  <c:v>6441</c:v>
                </c:pt>
                <c:pt idx="17">
                  <c:v>6830</c:v>
                </c:pt>
                <c:pt idx="18">
                  <c:v>7219</c:v>
                </c:pt>
                <c:pt idx="19">
                  <c:v>7608</c:v>
                </c:pt>
                <c:pt idx="20">
                  <c:v>7997</c:v>
                </c:pt>
                <c:pt idx="21">
                  <c:v>8386</c:v>
                </c:pt>
                <c:pt idx="22">
                  <c:v>8775</c:v>
                </c:pt>
                <c:pt idx="23">
                  <c:v>9164</c:v>
                </c:pt>
                <c:pt idx="24">
                  <c:v>9553</c:v>
                </c:pt>
                <c:pt idx="25">
                  <c:v>9942</c:v>
                </c:pt>
                <c:pt idx="26">
                  <c:v>10331</c:v>
                </c:pt>
                <c:pt idx="27">
                  <c:v>10720</c:v>
                </c:pt>
                <c:pt idx="28">
                  <c:v>11109</c:v>
                </c:pt>
                <c:pt idx="29">
                  <c:v>11498</c:v>
                </c:pt>
                <c:pt idx="30">
                  <c:v>11886</c:v>
                </c:pt>
                <c:pt idx="31">
                  <c:v>12279</c:v>
                </c:pt>
                <c:pt idx="32">
                  <c:v>12669</c:v>
                </c:pt>
                <c:pt idx="33">
                  <c:v>13058</c:v>
                </c:pt>
                <c:pt idx="34">
                  <c:v>13447</c:v>
                </c:pt>
                <c:pt idx="35">
                  <c:v>13836</c:v>
                </c:pt>
                <c:pt idx="36">
                  <c:v>14226</c:v>
                </c:pt>
                <c:pt idx="37">
                  <c:v>14625</c:v>
                </c:pt>
                <c:pt idx="38">
                  <c:v>15034</c:v>
                </c:pt>
                <c:pt idx="39">
                  <c:v>15450</c:v>
                </c:pt>
                <c:pt idx="40">
                  <c:v>15861</c:v>
                </c:pt>
                <c:pt idx="41">
                  <c:v>16265</c:v>
                </c:pt>
                <c:pt idx="42">
                  <c:v>16670</c:v>
                </c:pt>
                <c:pt idx="43">
                  <c:v>17078</c:v>
                </c:pt>
                <c:pt idx="44">
                  <c:v>17484</c:v>
                </c:pt>
                <c:pt idx="45">
                  <c:v>17881</c:v>
                </c:pt>
                <c:pt idx="46">
                  <c:v>18279</c:v>
                </c:pt>
                <c:pt idx="47">
                  <c:v>18692</c:v>
                </c:pt>
                <c:pt idx="48">
                  <c:v>19121</c:v>
                </c:pt>
                <c:pt idx="49">
                  <c:v>19532</c:v>
                </c:pt>
                <c:pt idx="50">
                  <c:v>19924</c:v>
                </c:pt>
                <c:pt idx="51">
                  <c:v>20313</c:v>
                </c:pt>
                <c:pt idx="52">
                  <c:v>20703</c:v>
                </c:pt>
                <c:pt idx="53">
                  <c:v>21092</c:v>
                </c:pt>
                <c:pt idx="54">
                  <c:v>21481</c:v>
                </c:pt>
                <c:pt idx="55">
                  <c:v>21870</c:v>
                </c:pt>
                <c:pt idx="56">
                  <c:v>22260</c:v>
                </c:pt>
                <c:pt idx="57">
                  <c:v>22649</c:v>
                </c:pt>
                <c:pt idx="58">
                  <c:v>23038</c:v>
                </c:pt>
                <c:pt idx="59">
                  <c:v>23427</c:v>
                </c:pt>
                <c:pt idx="60">
                  <c:v>23816</c:v>
                </c:pt>
                <c:pt idx="61">
                  <c:v>24205</c:v>
                </c:pt>
                <c:pt idx="62">
                  <c:v>24632</c:v>
                </c:pt>
                <c:pt idx="63">
                  <c:v>25025</c:v>
                </c:pt>
                <c:pt idx="64">
                  <c:v>25420</c:v>
                </c:pt>
                <c:pt idx="65">
                  <c:v>25825</c:v>
                </c:pt>
                <c:pt idx="66">
                  <c:v>26218</c:v>
                </c:pt>
                <c:pt idx="67">
                  <c:v>26607</c:v>
                </c:pt>
                <c:pt idx="68">
                  <c:v>26996</c:v>
                </c:pt>
                <c:pt idx="69">
                  <c:v>27386</c:v>
                </c:pt>
                <c:pt idx="70">
                  <c:v>27775</c:v>
                </c:pt>
                <c:pt idx="71">
                  <c:v>28164</c:v>
                </c:pt>
                <c:pt idx="72">
                  <c:v>28553</c:v>
                </c:pt>
                <c:pt idx="73">
                  <c:v>28942</c:v>
                </c:pt>
                <c:pt idx="74">
                  <c:v>29350</c:v>
                </c:pt>
                <c:pt idx="75">
                  <c:v>29749</c:v>
                </c:pt>
                <c:pt idx="76">
                  <c:v>30157</c:v>
                </c:pt>
                <c:pt idx="77">
                  <c:v>30595</c:v>
                </c:pt>
                <c:pt idx="78">
                  <c:v>31012</c:v>
                </c:pt>
                <c:pt idx="79">
                  <c:v>31421</c:v>
                </c:pt>
                <c:pt idx="80">
                  <c:v>31822</c:v>
                </c:pt>
                <c:pt idx="81">
                  <c:v>32222</c:v>
                </c:pt>
                <c:pt idx="82">
                  <c:v>32635</c:v>
                </c:pt>
                <c:pt idx="83">
                  <c:v>33049</c:v>
                </c:pt>
                <c:pt idx="84">
                  <c:v>33457</c:v>
                </c:pt>
                <c:pt idx="85">
                  <c:v>33861</c:v>
                </c:pt>
                <c:pt idx="86">
                  <c:v>34263</c:v>
                </c:pt>
                <c:pt idx="87">
                  <c:v>34690</c:v>
                </c:pt>
                <c:pt idx="88">
                  <c:v>35094</c:v>
                </c:pt>
                <c:pt idx="89">
                  <c:v>35488</c:v>
                </c:pt>
                <c:pt idx="90">
                  <c:v>35936</c:v>
                </c:pt>
                <c:pt idx="91">
                  <c:v>36364</c:v>
                </c:pt>
                <c:pt idx="92">
                  <c:v>36774</c:v>
                </c:pt>
                <c:pt idx="93">
                  <c:v>37177</c:v>
                </c:pt>
                <c:pt idx="94">
                  <c:v>37604</c:v>
                </c:pt>
                <c:pt idx="95">
                  <c:v>38010</c:v>
                </c:pt>
                <c:pt idx="96">
                  <c:v>38403</c:v>
                </c:pt>
                <c:pt idx="97">
                  <c:v>38793</c:v>
                </c:pt>
                <c:pt idx="98">
                  <c:v>39193</c:v>
                </c:pt>
                <c:pt idx="99">
                  <c:v>39598</c:v>
                </c:pt>
                <c:pt idx="100">
                  <c:v>40003</c:v>
                </c:pt>
                <c:pt idx="101">
                  <c:v>40405</c:v>
                </c:pt>
                <c:pt idx="102">
                  <c:v>40809</c:v>
                </c:pt>
                <c:pt idx="103">
                  <c:v>41216</c:v>
                </c:pt>
                <c:pt idx="104">
                  <c:v>41621</c:v>
                </c:pt>
                <c:pt idx="105">
                  <c:v>42027</c:v>
                </c:pt>
                <c:pt idx="106">
                  <c:v>42432</c:v>
                </c:pt>
                <c:pt idx="107">
                  <c:v>42838</c:v>
                </c:pt>
                <c:pt idx="108">
                  <c:v>43246</c:v>
                </c:pt>
                <c:pt idx="109">
                  <c:v>43653</c:v>
                </c:pt>
                <c:pt idx="110">
                  <c:v>44059</c:v>
                </c:pt>
              </c:numCache>
            </c:numRef>
          </c:xVal>
          <c:yVal>
            <c:numRef>
              <c:f>Graph10_data_8!$D$7:$D$117</c:f>
              <c:numCache>
                <c:formatCode>#\ ##0.0000</c:formatCode>
                <c:ptCount val="111"/>
                <c:pt idx="0">
                  <c:v>4.5445000000000002</c:v>
                </c:pt>
                <c:pt idx="1">
                  <c:v>2.3913000000000002</c:v>
                </c:pt>
                <c:pt idx="2">
                  <c:v>1.3686</c:v>
                </c:pt>
                <c:pt idx="3">
                  <c:v>1.0369999999999999</c:v>
                </c:pt>
                <c:pt idx="4">
                  <c:v>0.9385</c:v>
                </c:pt>
                <c:pt idx="5">
                  <c:v>0.87849999999999995</c:v>
                </c:pt>
                <c:pt idx="6">
                  <c:v>0.83979999999999999</c:v>
                </c:pt>
                <c:pt idx="7">
                  <c:v>0.80979999999999996</c:v>
                </c:pt>
                <c:pt idx="8">
                  <c:v>0.79200000000000004</c:v>
                </c:pt>
                <c:pt idx="9">
                  <c:v>0.76849999999999996</c:v>
                </c:pt>
                <c:pt idx="10">
                  <c:v>0.75700000000000001</c:v>
                </c:pt>
                <c:pt idx="11">
                  <c:v>0.74129999999999996</c:v>
                </c:pt>
                <c:pt idx="12">
                  <c:v>0.72150000000000003</c:v>
                </c:pt>
                <c:pt idx="13">
                  <c:v>0.72499999999999998</c:v>
                </c:pt>
                <c:pt idx="14">
                  <c:v>0.7137</c:v>
                </c:pt>
                <c:pt idx="15">
                  <c:v>0.69569999999999999</c:v>
                </c:pt>
                <c:pt idx="16">
                  <c:v>0.69140000000000001</c:v>
                </c:pt>
                <c:pt idx="17">
                  <c:v>0.68410000000000004</c:v>
                </c:pt>
                <c:pt idx="18">
                  <c:v>0.66720000000000002</c:v>
                </c:pt>
                <c:pt idx="19">
                  <c:v>0.67020000000000002</c:v>
                </c:pt>
                <c:pt idx="20">
                  <c:v>0.66039999999999999</c:v>
                </c:pt>
                <c:pt idx="21">
                  <c:v>0.65869999999999995</c:v>
                </c:pt>
                <c:pt idx="22">
                  <c:v>0.64890000000000003</c:v>
                </c:pt>
                <c:pt idx="23">
                  <c:v>0.64749999999999996</c:v>
                </c:pt>
                <c:pt idx="24">
                  <c:v>0.64149999999999996</c:v>
                </c:pt>
                <c:pt idx="25">
                  <c:v>0.63570000000000004</c:v>
                </c:pt>
                <c:pt idx="26">
                  <c:v>0.63219999999999998</c:v>
                </c:pt>
                <c:pt idx="27">
                  <c:v>0.62070000000000003</c:v>
                </c:pt>
                <c:pt idx="28">
                  <c:v>0.61950000000000005</c:v>
                </c:pt>
                <c:pt idx="29">
                  <c:v>0.61739999999999995</c:v>
                </c:pt>
                <c:pt idx="30">
                  <c:v>0.61419999999999997</c:v>
                </c:pt>
                <c:pt idx="31">
                  <c:v>0.6179</c:v>
                </c:pt>
                <c:pt idx="32">
                  <c:v>0.60429999999999995</c:v>
                </c:pt>
                <c:pt idx="33">
                  <c:v>0.60599999999999998</c:v>
                </c:pt>
                <c:pt idx="34">
                  <c:v>0.60370000000000001</c:v>
                </c:pt>
                <c:pt idx="35">
                  <c:v>0.60460000000000003</c:v>
                </c:pt>
                <c:pt idx="36">
                  <c:v>0.59709999999999996</c:v>
                </c:pt>
                <c:pt idx="37">
                  <c:v>0.59499999999999997</c:v>
                </c:pt>
                <c:pt idx="38">
                  <c:v>0.59379999999999999</c:v>
                </c:pt>
                <c:pt idx="39">
                  <c:v>0.58730000000000004</c:v>
                </c:pt>
                <c:pt idx="40">
                  <c:v>0.58220000000000005</c:v>
                </c:pt>
                <c:pt idx="41">
                  <c:v>0.58640000000000003</c:v>
                </c:pt>
                <c:pt idx="42">
                  <c:v>0.5766</c:v>
                </c:pt>
                <c:pt idx="43">
                  <c:v>0.57920000000000005</c:v>
                </c:pt>
                <c:pt idx="44">
                  <c:v>0.57920000000000005</c:v>
                </c:pt>
                <c:pt idx="45">
                  <c:v>0.57210000000000005</c:v>
                </c:pt>
                <c:pt idx="46">
                  <c:v>0.57230000000000003</c:v>
                </c:pt>
                <c:pt idx="47">
                  <c:v>0.57489999999999997</c:v>
                </c:pt>
                <c:pt idx="48">
                  <c:v>0.56920000000000004</c:v>
                </c:pt>
                <c:pt idx="49">
                  <c:v>0.56659999999999999</c:v>
                </c:pt>
                <c:pt idx="50">
                  <c:v>0.56620000000000004</c:v>
                </c:pt>
                <c:pt idx="51">
                  <c:v>0.55920000000000003</c:v>
                </c:pt>
                <c:pt idx="52">
                  <c:v>0.56259999999999999</c:v>
                </c:pt>
                <c:pt idx="53">
                  <c:v>0.56210000000000004</c:v>
                </c:pt>
                <c:pt idx="54">
                  <c:v>0.55759999999999998</c:v>
                </c:pt>
                <c:pt idx="55">
                  <c:v>0.55520000000000003</c:v>
                </c:pt>
                <c:pt idx="56">
                  <c:v>0.55449999999999999</c:v>
                </c:pt>
                <c:pt idx="57">
                  <c:v>0.55189999999999995</c:v>
                </c:pt>
                <c:pt idx="58">
                  <c:v>0.54759999999999998</c:v>
                </c:pt>
                <c:pt idx="59">
                  <c:v>0.54769999999999996</c:v>
                </c:pt>
                <c:pt idx="60">
                  <c:v>0.55079999999999996</c:v>
                </c:pt>
                <c:pt idx="61">
                  <c:v>0.54720000000000002</c:v>
                </c:pt>
                <c:pt idx="62">
                  <c:v>0.54700000000000004</c:v>
                </c:pt>
                <c:pt idx="63">
                  <c:v>0.54590000000000005</c:v>
                </c:pt>
                <c:pt idx="64">
                  <c:v>0.54469999999999996</c:v>
                </c:pt>
                <c:pt idx="65">
                  <c:v>0.54179999999999995</c:v>
                </c:pt>
                <c:pt idx="66">
                  <c:v>0.53590000000000004</c:v>
                </c:pt>
                <c:pt idx="67">
                  <c:v>0.5353</c:v>
                </c:pt>
                <c:pt idx="68">
                  <c:v>0.53869999999999996</c:v>
                </c:pt>
                <c:pt idx="69">
                  <c:v>0.53779999999999994</c:v>
                </c:pt>
                <c:pt idx="70">
                  <c:v>0.53520000000000001</c:v>
                </c:pt>
                <c:pt idx="71">
                  <c:v>0.53049999999999997</c:v>
                </c:pt>
                <c:pt idx="72">
                  <c:v>0.53149999999999997</c:v>
                </c:pt>
                <c:pt idx="73">
                  <c:v>0.53049999999999997</c:v>
                </c:pt>
                <c:pt idx="74">
                  <c:v>0.52680000000000005</c:v>
                </c:pt>
                <c:pt idx="75">
                  <c:v>0.53190000000000004</c:v>
                </c:pt>
                <c:pt idx="76">
                  <c:v>0.52349999999999997</c:v>
                </c:pt>
                <c:pt idx="77">
                  <c:v>0.52729999999999999</c:v>
                </c:pt>
                <c:pt idx="78">
                  <c:v>0.53159999999999996</c:v>
                </c:pt>
                <c:pt idx="79">
                  <c:v>0.5252</c:v>
                </c:pt>
                <c:pt idx="80">
                  <c:v>0.52390000000000003</c:v>
                </c:pt>
                <c:pt idx="81">
                  <c:v>0.52410000000000001</c:v>
                </c:pt>
                <c:pt idx="82">
                  <c:v>0.52059999999999995</c:v>
                </c:pt>
                <c:pt idx="83">
                  <c:v>0.52229999999999999</c:v>
                </c:pt>
                <c:pt idx="84">
                  <c:v>0.51719999999999999</c:v>
                </c:pt>
                <c:pt idx="85">
                  <c:v>0.52010000000000001</c:v>
                </c:pt>
                <c:pt idx="86">
                  <c:v>0.51449999999999996</c:v>
                </c:pt>
                <c:pt idx="87">
                  <c:v>0.5141</c:v>
                </c:pt>
                <c:pt idx="88">
                  <c:v>0.51739999999999997</c:v>
                </c:pt>
                <c:pt idx="89">
                  <c:v>0.5161</c:v>
                </c:pt>
                <c:pt idx="90">
                  <c:v>0.51270000000000004</c:v>
                </c:pt>
                <c:pt idx="91">
                  <c:v>0.51100000000000001</c:v>
                </c:pt>
                <c:pt idx="92">
                  <c:v>0.51570000000000005</c:v>
                </c:pt>
                <c:pt idx="93">
                  <c:v>0.50890000000000002</c:v>
                </c:pt>
                <c:pt idx="94">
                  <c:v>0.51759999999999995</c:v>
                </c:pt>
                <c:pt idx="95">
                  <c:v>0.51100000000000001</c:v>
                </c:pt>
                <c:pt idx="96">
                  <c:v>0.50690000000000002</c:v>
                </c:pt>
                <c:pt idx="97">
                  <c:v>0.50990000000000002</c:v>
                </c:pt>
                <c:pt idx="98">
                  <c:v>0.50349999999999995</c:v>
                </c:pt>
                <c:pt idx="99">
                  <c:v>0.50719999999999998</c:v>
                </c:pt>
                <c:pt idx="100">
                  <c:v>0.50680000000000003</c:v>
                </c:pt>
                <c:pt idx="101">
                  <c:v>0.50619999999999998</c:v>
                </c:pt>
                <c:pt idx="102">
                  <c:v>0.50229999999999997</c:v>
                </c:pt>
                <c:pt idx="103">
                  <c:v>0.50339999999999996</c:v>
                </c:pt>
                <c:pt idx="104">
                  <c:v>0.50280000000000002</c:v>
                </c:pt>
                <c:pt idx="105">
                  <c:v>0.49990000000000001</c:v>
                </c:pt>
                <c:pt idx="106">
                  <c:v>0.50439999999999996</c:v>
                </c:pt>
                <c:pt idx="107">
                  <c:v>0.50180000000000002</c:v>
                </c:pt>
                <c:pt idx="108">
                  <c:v>0.49940000000000001</c:v>
                </c:pt>
                <c:pt idx="109">
                  <c:v>0.50490000000000002</c:v>
                </c:pt>
                <c:pt idx="110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5D-4040-AABE-D144363784B6}"/>
            </c:ext>
          </c:extLst>
        </c:ser>
        <c:ser>
          <c:idx val="1"/>
          <c:order val="1"/>
          <c:tx>
            <c:v>Step5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Graph10_data_8!$F$7:$F$60</c:f>
              <c:numCache>
                <c:formatCode>#,##0</c:formatCode>
                <c:ptCount val="54"/>
                <c:pt idx="0">
                  <c:v>11589</c:v>
                </c:pt>
                <c:pt idx="1">
                  <c:v>11993</c:v>
                </c:pt>
                <c:pt idx="2">
                  <c:v>12409</c:v>
                </c:pt>
                <c:pt idx="3">
                  <c:v>12830</c:v>
                </c:pt>
                <c:pt idx="4">
                  <c:v>13243</c:v>
                </c:pt>
                <c:pt idx="5">
                  <c:v>13652</c:v>
                </c:pt>
                <c:pt idx="6">
                  <c:v>14060</c:v>
                </c:pt>
                <c:pt idx="7">
                  <c:v>14464</c:v>
                </c:pt>
                <c:pt idx="8">
                  <c:v>14857</c:v>
                </c:pt>
                <c:pt idx="9">
                  <c:v>15247</c:v>
                </c:pt>
                <c:pt idx="10">
                  <c:v>15637</c:v>
                </c:pt>
                <c:pt idx="11">
                  <c:v>16026</c:v>
                </c:pt>
                <c:pt idx="12">
                  <c:v>16416</c:v>
                </c:pt>
                <c:pt idx="13">
                  <c:v>16805</c:v>
                </c:pt>
                <c:pt idx="14">
                  <c:v>17195</c:v>
                </c:pt>
                <c:pt idx="15">
                  <c:v>17586</c:v>
                </c:pt>
                <c:pt idx="16">
                  <c:v>17987</c:v>
                </c:pt>
                <c:pt idx="17">
                  <c:v>18392</c:v>
                </c:pt>
                <c:pt idx="18">
                  <c:v>18799</c:v>
                </c:pt>
                <c:pt idx="19">
                  <c:v>19197</c:v>
                </c:pt>
                <c:pt idx="20">
                  <c:v>19595</c:v>
                </c:pt>
                <c:pt idx="21">
                  <c:v>19993</c:v>
                </c:pt>
                <c:pt idx="22">
                  <c:v>20386</c:v>
                </c:pt>
                <c:pt idx="23">
                  <c:v>20776</c:v>
                </c:pt>
                <c:pt idx="24">
                  <c:v>21165</c:v>
                </c:pt>
                <c:pt idx="25">
                  <c:v>21561</c:v>
                </c:pt>
                <c:pt idx="26">
                  <c:v>21960</c:v>
                </c:pt>
                <c:pt idx="27">
                  <c:v>22361</c:v>
                </c:pt>
                <c:pt idx="28">
                  <c:v>22764</c:v>
                </c:pt>
                <c:pt idx="29">
                  <c:v>23157</c:v>
                </c:pt>
                <c:pt idx="30">
                  <c:v>23546</c:v>
                </c:pt>
                <c:pt idx="31">
                  <c:v>23935</c:v>
                </c:pt>
                <c:pt idx="32">
                  <c:v>24325</c:v>
                </c:pt>
                <c:pt idx="33">
                  <c:v>24714</c:v>
                </c:pt>
                <c:pt idx="34">
                  <c:v>25107</c:v>
                </c:pt>
                <c:pt idx="35">
                  <c:v>25498</c:v>
                </c:pt>
                <c:pt idx="36">
                  <c:v>25888</c:v>
                </c:pt>
                <c:pt idx="37">
                  <c:v>26277</c:v>
                </c:pt>
                <c:pt idx="38">
                  <c:v>26672</c:v>
                </c:pt>
                <c:pt idx="39">
                  <c:v>27079</c:v>
                </c:pt>
                <c:pt idx="40">
                  <c:v>27483</c:v>
                </c:pt>
                <c:pt idx="41">
                  <c:v>27902</c:v>
                </c:pt>
                <c:pt idx="42">
                  <c:v>28295</c:v>
                </c:pt>
                <c:pt idx="43">
                  <c:v>28686</c:v>
                </c:pt>
                <c:pt idx="44">
                  <c:v>29091</c:v>
                </c:pt>
                <c:pt idx="45">
                  <c:v>29484</c:v>
                </c:pt>
                <c:pt idx="46">
                  <c:v>29874</c:v>
                </c:pt>
                <c:pt idx="47">
                  <c:v>30264</c:v>
                </c:pt>
                <c:pt idx="48">
                  <c:v>30653</c:v>
                </c:pt>
                <c:pt idx="49">
                  <c:v>31042</c:v>
                </c:pt>
                <c:pt idx="50">
                  <c:v>31432</c:v>
                </c:pt>
                <c:pt idx="51">
                  <c:v>31829</c:v>
                </c:pt>
                <c:pt idx="52">
                  <c:v>32239</c:v>
                </c:pt>
                <c:pt idx="53">
                  <c:v>32651</c:v>
                </c:pt>
              </c:numCache>
            </c:numRef>
          </c:xVal>
          <c:yVal>
            <c:numRef>
              <c:f>Graph10_data_8!$G$7:$G$60</c:f>
              <c:numCache>
                <c:formatCode>#\ ##0.0000</c:formatCode>
                <c:ptCount val="54"/>
                <c:pt idx="0">
                  <c:v>3.2241</c:v>
                </c:pt>
                <c:pt idx="1">
                  <c:v>0.79120000000000001</c:v>
                </c:pt>
                <c:pt idx="2">
                  <c:v>0.72089999999999999</c:v>
                </c:pt>
                <c:pt idx="3">
                  <c:v>0.69899999999999995</c:v>
                </c:pt>
                <c:pt idx="4">
                  <c:v>0.68189999999999995</c:v>
                </c:pt>
                <c:pt idx="5">
                  <c:v>0.67259999999999998</c:v>
                </c:pt>
                <c:pt idx="6">
                  <c:v>0.66590000000000005</c:v>
                </c:pt>
                <c:pt idx="7">
                  <c:v>0.65029999999999999</c:v>
                </c:pt>
                <c:pt idx="8">
                  <c:v>0.64500000000000002</c:v>
                </c:pt>
                <c:pt idx="9">
                  <c:v>0.63090000000000002</c:v>
                </c:pt>
                <c:pt idx="10">
                  <c:v>0.62250000000000005</c:v>
                </c:pt>
                <c:pt idx="11">
                  <c:v>0.61170000000000002</c:v>
                </c:pt>
                <c:pt idx="12">
                  <c:v>0.60729999999999995</c:v>
                </c:pt>
                <c:pt idx="13">
                  <c:v>0.59260000000000002</c:v>
                </c:pt>
                <c:pt idx="14">
                  <c:v>0.58299999999999996</c:v>
                </c:pt>
                <c:pt idx="15">
                  <c:v>0.57809999999999995</c:v>
                </c:pt>
                <c:pt idx="16">
                  <c:v>0.57030000000000003</c:v>
                </c:pt>
                <c:pt idx="17">
                  <c:v>0.56469999999999998</c:v>
                </c:pt>
                <c:pt idx="18">
                  <c:v>0.56079999999999997</c:v>
                </c:pt>
                <c:pt idx="19">
                  <c:v>0.55730000000000002</c:v>
                </c:pt>
                <c:pt idx="20">
                  <c:v>0.54890000000000005</c:v>
                </c:pt>
                <c:pt idx="21">
                  <c:v>0.54820000000000002</c:v>
                </c:pt>
                <c:pt idx="22">
                  <c:v>0.54759999999999998</c:v>
                </c:pt>
                <c:pt idx="23">
                  <c:v>0.54120000000000001</c:v>
                </c:pt>
                <c:pt idx="24">
                  <c:v>0.53710000000000002</c:v>
                </c:pt>
                <c:pt idx="25">
                  <c:v>0.53400000000000003</c:v>
                </c:pt>
                <c:pt idx="26">
                  <c:v>0.52639999999999998</c:v>
                </c:pt>
                <c:pt idx="27">
                  <c:v>0.52159999999999995</c:v>
                </c:pt>
                <c:pt idx="28">
                  <c:v>0.52029999999999998</c:v>
                </c:pt>
                <c:pt idx="29">
                  <c:v>0.51690000000000003</c:v>
                </c:pt>
                <c:pt idx="30">
                  <c:v>0.50870000000000004</c:v>
                </c:pt>
                <c:pt idx="31">
                  <c:v>0.50829999999999997</c:v>
                </c:pt>
                <c:pt idx="32">
                  <c:v>0.50939999999999996</c:v>
                </c:pt>
                <c:pt idx="33">
                  <c:v>0.50439999999999996</c:v>
                </c:pt>
                <c:pt idx="34">
                  <c:v>0.50229999999999997</c:v>
                </c:pt>
                <c:pt idx="35">
                  <c:v>0.49709999999999999</c:v>
                </c:pt>
                <c:pt idx="36">
                  <c:v>0.49480000000000002</c:v>
                </c:pt>
                <c:pt idx="37">
                  <c:v>0.48980000000000001</c:v>
                </c:pt>
                <c:pt idx="38">
                  <c:v>0.48570000000000002</c:v>
                </c:pt>
                <c:pt idx="39">
                  <c:v>0.4859</c:v>
                </c:pt>
                <c:pt idx="40">
                  <c:v>0.48620000000000002</c:v>
                </c:pt>
                <c:pt idx="41">
                  <c:v>0.48249999999999998</c:v>
                </c:pt>
                <c:pt idx="42">
                  <c:v>0.48060000000000003</c:v>
                </c:pt>
                <c:pt idx="43">
                  <c:v>0.48020000000000002</c:v>
                </c:pt>
                <c:pt idx="44">
                  <c:v>0.47520000000000001</c:v>
                </c:pt>
                <c:pt idx="45">
                  <c:v>0.47289999999999999</c:v>
                </c:pt>
                <c:pt idx="46">
                  <c:v>0.4667</c:v>
                </c:pt>
                <c:pt idx="47">
                  <c:v>0.47199999999999998</c:v>
                </c:pt>
                <c:pt idx="48">
                  <c:v>0.46889999999999998</c:v>
                </c:pt>
                <c:pt idx="49">
                  <c:v>0.46260000000000001</c:v>
                </c:pt>
                <c:pt idx="50">
                  <c:v>0.46710000000000002</c:v>
                </c:pt>
                <c:pt idx="51">
                  <c:v>0.45960000000000001</c:v>
                </c:pt>
                <c:pt idx="52">
                  <c:v>0.46239999999999998</c:v>
                </c:pt>
                <c:pt idx="53">
                  <c:v>0.4541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5D-4040-AABE-D144363784B6}"/>
            </c:ext>
          </c:extLst>
        </c:ser>
        <c:ser>
          <c:idx val="2"/>
          <c:order val="2"/>
          <c:tx>
            <c:v>Step8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Graph10_data_8!$I$7:$I$61</c:f>
              <c:numCache>
                <c:formatCode>#,##0</c:formatCode>
                <c:ptCount val="55"/>
                <c:pt idx="0">
                  <c:v>9686</c:v>
                </c:pt>
                <c:pt idx="1">
                  <c:v>10074</c:v>
                </c:pt>
                <c:pt idx="2">
                  <c:v>10465</c:v>
                </c:pt>
                <c:pt idx="3">
                  <c:v>10856</c:v>
                </c:pt>
                <c:pt idx="4">
                  <c:v>11247</c:v>
                </c:pt>
                <c:pt idx="5">
                  <c:v>11638</c:v>
                </c:pt>
                <c:pt idx="6">
                  <c:v>12029</c:v>
                </c:pt>
                <c:pt idx="7">
                  <c:v>12419</c:v>
                </c:pt>
                <c:pt idx="8">
                  <c:v>12810</c:v>
                </c:pt>
                <c:pt idx="9">
                  <c:v>13201</c:v>
                </c:pt>
                <c:pt idx="10">
                  <c:v>13592</c:v>
                </c:pt>
                <c:pt idx="11">
                  <c:v>13983</c:v>
                </c:pt>
                <c:pt idx="12">
                  <c:v>14374</c:v>
                </c:pt>
                <c:pt idx="13">
                  <c:v>14765</c:v>
                </c:pt>
                <c:pt idx="14">
                  <c:v>15156</c:v>
                </c:pt>
                <c:pt idx="15">
                  <c:v>15547</c:v>
                </c:pt>
                <c:pt idx="16">
                  <c:v>15938</c:v>
                </c:pt>
                <c:pt idx="17">
                  <c:v>16329</c:v>
                </c:pt>
                <c:pt idx="18">
                  <c:v>16719</c:v>
                </c:pt>
                <c:pt idx="19">
                  <c:v>17110</c:v>
                </c:pt>
                <c:pt idx="20">
                  <c:v>17501</c:v>
                </c:pt>
                <c:pt idx="21">
                  <c:v>17892</c:v>
                </c:pt>
                <c:pt idx="22">
                  <c:v>18283</c:v>
                </c:pt>
                <c:pt idx="23">
                  <c:v>18674</c:v>
                </c:pt>
                <c:pt idx="24">
                  <c:v>19064</c:v>
                </c:pt>
                <c:pt idx="25">
                  <c:v>19455</c:v>
                </c:pt>
                <c:pt idx="26">
                  <c:v>19846</c:v>
                </c:pt>
                <c:pt idx="27">
                  <c:v>20236</c:v>
                </c:pt>
                <c:pt idx="28">
                  <c:v>20627</c:v>
                </c:pt>
                <c:pt idx="29">
                  <c:v>21025</c:v>
                </c:pt>
                <c:pt idx="30">
                  <c:v>21423</c:v>
                </c:pt>
                <c:pt idx="31">
                  <c:v>21823</c:v>
                </c:pt>
                <c:pt idx="32">
                  <c:v>22233</c:v>
                </c:pt>
                <c:pt idx="33">
                  <c:v>22629</c:v>
                </c:pt>
                <c:pt idx="34">
                  <c:v>23033</c:v>
                </c:pt>
                <c:pt idx="35">
                  <c:v>23435</c:v>
                </c:pt>
                <c:pt idx="36">
                  <c:v>23830</c:v>
                </c:pt>
                <c:pt idx="37">
                  <c:v>24220</c:v>
                </c:pt>
                <c:pt idx="38">
                  <c:v>24611</c:v>
                </c:pt>
                <c:pt idx="39">
                  <c:v>25002</c:v>
                </c:pt>
                <c:pt idx="40">
                  <c:v>25393</c:v>
                </c:pt>
                <c:pt idx="41">
                  <c:v>25784</c:v>
                </c:pt>
                <c:pt idx="42">
                  <c:v>26175</c:v>
                </c:pt>
                <c:pt idx="43">
                  <c:v>26574</c:v>
                </c:pt>
                <c:pt idx="44">
                  <c:v>26977</c:v>
                </c:pt>
                <c:pt idx="45">
                  <c:v>27382</c:v>
                </c:pt>
                <c:pt idx="46">
                  <c:v>27810</c:v>
                </c:pt>
                <c:pt idx="47">
                  <c:v>28211</c:v>
                </c:pt>
                <c:pt idx="48">
                  <c:v>28610</c:v>
                </c:pt>
                <c:pt idx="49">
                  <c:v>29005</c:v>
                </c:pt>
                <c:pt idx="50">
                  <c:v>29396</c:v>
                </c:pt>
                <c:pt idx="51">
                  <c:v>29787</c:v>
                </c:pt>
                <c:pt idx="52">
                  <c:v>30177</c:v>
                </c:pt>
                <c:pt idx="53">
                  <c:v>30577</c:v>
                </c:pt>
                <c:pt idx="54">
                  <c:v>30981</c:v>
                </c:pt>
              </c:numCache>
            </c:numRef>
          </c:xVal>
          <c:yVal>
            <c:numRef>
              <c:f>Graph10_data_8!$J$7:$J$61</c:f>
              <c:numCache>
                <c:formatCode>#\ ##0.0000</c:formatCode>
                <c:ptCount val="55"/>
                <c:pt idx="0">
                  <c:v>4.4668999999999999</c:v>
                </c:pt>
                <c:pt idx="1">
                  <c:v>0.81979999999999997</c:v>
                </c:pt>
                <c:pt idx="2">
                  <c:v>0.73629999999999995</c:v>
                </c:pt>
                <c:pt idx="3">
                  <c:v>0.71719999999999995</c:v>
                </c:pt>
                <c:pt idx="4">
                  <c:v>0.70709999999999995</c:v>
                </c:pt>
                <c:pt idx="5">
                  <c:v>0.69020000000000004</c:v>
                </c:pt>
                <c:pt idx="6">
                  <c:v>0.67559999999999998</c:v>
                </c:pt>
                <c:pt idx="7">
                  <c:v>0.66679999999999995</c:v>
                </c:pt>
                <c:pt idx="8">
                  <c:v>0.64270000000000005</c:v>
                </c:pt>
                <c:pt idx="9">
                  <c:v>0.6321</c:v>
                </c:pt>
                <c:pt idx="10">
                  <c:v>0.62260000000000004</c:v>
                </c:pt>
                <c:pt idx="11">
                  <c:v>0.61619999999999997</c:v>
                </c:pt>
                <c:pt idx="12">
                  <c:v>0.59970000000000001</c:v>
                </c:pt>
                <c:pt idx="13">
                  <c:v>0.59730000000000005</c:v>
                </c:pt>
                <c:pt idx="14">
                  <c:v>0.59319999999999995</c:v>
                </c:pt>
                <c:pt idx="15">
                  <c:v>0.58189999999999997</c:v>
                </c:pt>
                <c:pt idx="16">
                  <c:v>0.57609999999999995</c:v>
                </c:pt>
                <c:pt idx="17">
                  <c:v>0.56730000000000003</c:v>
                </c:pt>
                <c:pt idx="18">
                  <c:v>0.56459999999999999</c:v>
                </c:pt>
                <c:pt idx="19">
                  <c:v>0.55989999999999995</c:v>
                </c:pt>
                <c:pt idx="20">
                  <c:v>0.55079999999999996</c:v>
                </c:pt>
                <c:pt idx="21">
                  <c:v>0.54630000000000001</c:v>
                </c:pt>
                <c:pt idx="22">
                  <c:v>0.54379999999999995</c:v>
                </c:pt>
                <c:pt idx="23">
                  <c:v>0.53800000000000003</c:v>
                </c:pt>
                <c:pt idx="24">
                  <c:v>0.53739999999999999</c:v>
                </c:pt>
                <c:pt idx="25">
                  <c:v>0.53120000000000001</c:v>
                </c:pt>
                <c:pt idx="26">
                  <c:v>0.52880000000000005</c:v>
                </c:pt>
                <c:pt idx="27">
                  <c:v>0.52139999999999997</c:v>
                </c:pt>
                <c:pt idx="28">
                  <c:v>0.51290000000000002</c:v>
                </c:pt>
                <c:pt idx="29">
                  <c:v>0.51639999999999997</c:v>
                </c:pt>
                <c:pt idx="30">
                  <c:v>0.51149999999999995</c:v>
                </c:pt>
                <c:pt idx="31">
                  <c:v>0.50739999999999996</c:v>
                </c:pt>
                <c:pt idx="32">
                  <c:v>0.50770000000000004</c:v>
                </c:pt>
                <c:pt idx="33">
                  <c:v>0.49940000000000001</c:v>
                </c:pt>
                <c:pt idx="34">
                  <c:v>0.50209999999999999</c:v>
                </c:pt>
                <c:pt idx="35">
                  <c:v>0.49330000000000002</c:v>
                </c:pt>
                <c:pt idx="36">
                  <c:v>0.4899</c:v>
                </c:pt>
                <c:pt idx="37">
                  <c:v>0.48630000000000001</c:v>
                </c:pt>
                <c:pt idx="38">
                  <c:v>0.48880000000000001</c:v>
                </c:pt>
                <c:pt idx="39">
                  <c:v>0.48530000000000001</c:v>
                </c:pt>
                <c:pt idx="40">
                  <c:v>0.48089999999999999</c:v>
                </c:pt>
                <c:pt idx="41">
                  <c:v>0.48320000000000002</c:v>
                </c:pt>
                <c:pt idx="42">
                  <c:v>0.48070000000000002</c:v>
                </c:pt>
                <c:pt idx="43">
                  <c:v>0.48170000000000002</c:v>
                </c:pt>
                <c:pt idx="44">
                  <c:v>0.47160000000000002</c:v>
                </c:pt>
                <c:pt idx="45">
                  <c:v>0.47460000000000002</c:v>
                </c:pt>
                <c:pt idx="46">
                  <c:v>0.46660000000000001</c:v>
                </c:pt>
                <c:pt idx="47">
                  <c:v>0.46679999999999999</c:v>
                </c:pt>
                <c:pt idx="48">
                  <c:v>0.46389999999999998</c:v>
                </c:pt>
                <c:pt idx="49">
                  <c:v>0.4612</c:v>
                </c:pt>
                <c:pt idx="50">
                  <c:v>0.46179999999999999</c:v>
                </c:pt>
                <c:pt idx="51">
                  <c:v>0.46010000000000001</c:v>
                </c:pt>
                <c:pt idx="52">
                  <c:v>0.45540000000000003</c:v>
                </c:pt>
                <c:pt idx="53">
                  <c:v>0.45240000000000002</c:v>
                </c:pt>
                <c:pt idx="54">
                  <c:v>0.44950000000000001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5D-4040-AABE-D144363784B6}"/>
            </c:ext>
          </c:extLst>
        </c:ser>
        <c:ser>
          <c:idx val="3"/>
          <c:order val="3"/>
          <c:tx>
            <c:v>Step9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Graph10_data_8!$L$7:$L$58</c:f>
              <c:numCache>
                <c:formatCode>#,##0</c:formatCode>
                <c:ptCount val="52"/>
                <c:pt idx="0">
                  <c:v>12229</c:v>
                </c:pt>
                <c:pt idx="1">
                  <c:v>12641</c:v>
                </c:pt>
                <c:pt idx="2">
                  <c:v>13040</c:v>
                </c:pt>
                <c:pt idx="3">
                  <c:v>13448</c:v>
                </c:pt>
                <c:pt idx="4">
                  <c:v>13853</c:v>
                </c:pt>
                <c:pt idx="5">
                  <c:v>14252</c:v>
                </c:pt>
                <c:pt idx="6">
                  <c:v>14658</c:v>
                </c:pt>
                <c:pt idx="7">
                  <c:v>15060</c:v>
                </c:pt>
                <c:pt idx="8">
                  <c:v>15456</c:v>
                </c:pt>
                <c:pt idx="9">
                  <c:v>15859</c:v>
                </c:pt>
                <c:pt idx="10">
                  <c:v>16264</c:v>
                </c:pt>
                <c:pt idx="11">
                  <c:v>16668</c:v>
                </c:pt>
                <c:pt idx="12">
                  <c:v>17062</c:v>
                </c:pt>
                <c:pt idx="13">
                  <c:v>17458</c:v>
                </c:pt>
                <c:pt idx="14">
                  <c:v>17880</c:v>
                </c:pt>
                <c:pt idx="15">
                  <c:v>18294</c:v>
                </c:pt>
                <c:pt idx="16">
                  <c:v>18697</c:v>
                </c:pt>
                <c:pt idx="17">
                  <c:v>19110</c:v>
                </c:pt>
                <c:pt idx="18">
                  <c:v>19538</c:v>
                </c:pt>
                <c:pt idx="19">
                  <c:v>19955</c:v>
                </c:pt>
                <c:pt idx="20">
                  <c:v>20370</c:v>
                </c:pt>
                <c:pt idx="21">
                  <c:v>20769</c:v>
                </c:pt>
                <c:pt idx="22">
                  <c:v>21167</c:v>
                </c:pt>
                <c:pt idx="23">
                  <c:v>21573</c:v>
                </c:pt>
                <c:pt idx="24">
                  <c:v>21968</c:v>
                </c:pt>
                <c:pt idx="25">
                  <c:v>22366</c:v>
                </c:pt>
                <c:pt idx="26">
                  <c:v>22793</c:v>
                </c:pt>
                <c:pt idx="27">
                  <c:v>23192</c:v>
                </c:pt>
                <c:pt idx="28">
                  <c:v>23593</c:v>
                </c:pt>
                <c:pt idx="29">
                  <c:v>23994</c:v>
                </c:pt>
                <c:pt idx="30">
                  <c:v>24395</c:v>
                </c:pt>
                <c:pt idx="31">
                  <c:v>24792</c:v>
                </c:pt>
                <c:pt idx="32">
                  <c:v>25190</c:v>
                </c:pt>
                <c:pt idx="33">
                  <c:v>25590</c:v>
                </c:pt>
                <c:pt idx="34">
                  <c:v>25990</c:v>
                </c:pt>
                <c:pt idx="35">
                  <c:v>26390</c:v>
                </c:pt>
                <c:pt idx="36">
                  <c:v>26791</c:v>
                </c:pt>
                <c:pt idx="37">
                  <c:v>27190</c:v>
                </c:pt>
                <c:pt idx="38">
                  <c:v>27597</c:v>
                </c:pt>
                <c:pt idx="39">
                  <c:v>27996</c:v>
                </c:pt>
                <c:pt idx="40">
                  <c:v>28390</c:v>
                </c:pt>
                <c:pt idx="41">
                  <c:v>28781</c:v>
                </c:pt>
                <c:pt idx="42">
                  <c:v>29184</c:v>
                </c:pt>
                <c:pt idx="43">
                  <c:v>29586</c:v>
                </c:pt>
                <c:pt idx="44">
                  <c:v>29981</c:v>
                </c:pt>
                <c:pt idx="45">
                  <c:v>30372</c:v>
                </c:pt>
                <c:pt idx="46">
                  <c:v>30763</c:v>
                </c:pt>
                <c:pt idx="47">
                  <c:v>31153</c:v>
                </c:pt>
                <c:pt idx="48">
                  <c:v>31544</c:v>
                </c:pt>
                <c:pt idx="49">
                  <c:v>31942</c:v>
                </c:pt>
                <c:pt idx="50">
                  <c:v>32357</c:v>
                </c:pt>
                <c:pt idx="51">
                  <c:v>32768</c:v>
                </c:pt>
              </c:numCache>
            </c:numRef>
          </c:xVal>
          <c:yVal>
            <c:numRef>
              <c:f>Graph10_data_8!$M$7:$M$58</c:f>
              <c:numCache>
                <c:formatCode>#\ ##0.0000</c:formatCode>
                <c:ptCount val="52"/>
                <c:pt idx="0">
                  <c:v>3.3243</c:v>
                </c:pt>
                <c:pt idx="1">
                  <c:v>0.79779999999999995</c:v>
                </c:pt>
                <c:pt idx="2">
                  <c:v>0.72509999999999997</c:v>
                </c:pt>
                <c:pt idx="3">
                  <c:v>0.70150000000000001</c:v>
                </c:pt>
                <c:pt idx="4">
                  <c:v>0.68230000000000002</c:v>
                </c:pt>
                <c:pt idx="5">
                  <c:v>0.67230000000000001</c:v>
                </c:pt>
                <c:pt idx="6">
                  <c:v>0.66620000000000001</c:v>
                </c:pt>
                <c:pt idx="7">
                  <c:v>0.64980000000000004</c:v>
                </c:pt>
                <c:pt idx="8">
                  <c:v>0.63939999999999997</c:v>
                </c:pt>
                <c:pt idx="9">
                  <c:v>0.62560000000000004</c:v>
                </c:pt>
                <c:pt idx="10">
                  <c:v>0.61350000000000005</c:v>
                </c:pt>
                <c:pt idx="11">
                  <c:v>0.60640000000000005</c:v>
                </c:pt>
                <c:pt idx="12">
                  <c:v>0.60189999999999999</c:v>
                </c:pt>
                <c:pt idx="13">
                  <c:v>0.58799999999999997</c:v>
                </c:pt>
                <c:pt idx="14">
                  <c:v>0.57989999999999997</c:v>
                </c:pt>
                <c:pt idx="15">
                  <c:v>0.57450000000000001</c:v>
                </c:pt>
                <c:pt idx="16">
                  <c:v>0.56720000000000004</c:v>
                </c:pt>
                <c:pt idx="17">
                  <c:v>0.56259999999999999</c:v>
                </c:pt>
                <c:pt idx="18">
                  <c:v>0.55779999999999996</c:v>
                </c:pt>
                <c:pt idx="19">
                  <c:v>0.55649999999999999</c:v>
                </c:pt>
                <c:pt idx="20">
                  <c:v>0.55000000000000004</c:v>
                </c:pt>
                <c:pt idx="21">
                  <c:v>0.54620000000000002</c:v>
                </c:pt>
                <c:pt idx="22">
                  <c:v>0.54479999999999995</c:v>
                </c:pt>
                <c:pt idx="23">
                  <c:v>0.54020000000000001</c:v>
                </c:pt>
                <c:pt idx="24">
                  <c:v>0.53549999999999998</c:v>
                </c:pt>
                <c:pt idx="25">
                  <c:v>0.53220000000000001</c:v>
                </c:pt>
                <c:pt idx="26">
                  <c:v>0.52510000000000001</c:v>
                </c:pt>
                <c:pt idx="27">
                  <c:v>0.52100000000000002</c:v>
                </c:pt>
                <c:pt idx="28">
                  <c:v>0.51970000000000005</c:v>
                </c:pt>
                <c:pt idx="29">
                  <c:v>0.51570000000000005</c:v>
                </c:pt>
                <c:pt idx="30">
                  <c:v>0.50609999999999999</c:v>
                </c:pt>
                <c:pt idx="31">
                  <c:v>0.50770000000000004</c:v>
                </c:pt>
                <c:pt idx="32">
                  <c:v>0.5071</c:v>
                </c:pt>
                <c:pt idx="33">
                  <c:v>0.50309999999999999</c:v>
                </c:pt>
                <c:pt idx="34">
                  <c:v>0.50190000000000001</c:v>
                </c:pt>
                <c:pt idx="35">
                  <c:v>0.49540000000000001</c:v>
                </c:pt>
                <c:pt idx="36">
                  <c:v>0.49519999999999997</c:v>
                </c:pt>
                <c:pt idx="37">
                  <c:v>0.48980000000000001</c:v>
                </c:pt>
                <c:pt idx="38">
                  <c:v>0.48559999999999998</c:v>
                </c:pt>
                <c:pt idx="39">
                  <c:v>0.48470000000000002</c:v>
                </c:pt>
                <c:pt idx="40">
                  <c:v>0.48559999999999998</c:v>
                </c:pt>
                <c:pt idx="41">
                  <c:v>0.48320000000000002</c:v>
                </c:pt>
                <c:pt idx="42">
                  <c:v>0.48159999999999997</c:v>
                </c:pt>
                <c:pt idx="43">
                  <c:v>0.47910000000000003</c:v>
                </c:pt>
                <c:pt idx="44">
                  <c:v>0.47389999999999999</c:v>
                </c:pt>
                <c:pt idx="45">
                  <c:v>0.47370000000000001</c:v>
                </c:pt>
                <c:pt idx="46">
                  <c:v>0.46689999999999998</c:v>
                </c:pt>
                <c:pt idx="47">
                  <c:v>0.47099999999999997</c:v>
                </c:pt>
                <c:pt idx="48">
                  <c:v>0.46750000000000003</c:v>
                </c:pt>
                <c:pt idx="49">
                  <c:v>0.46410000000000001</c:v>
                </c:pt>
                <c:pt idx="50">
                  <c:v>0.4672</c:v>
                </c:pt>
                <c:pt idx="51">
                  <c:v>0.45979999999999999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5D-4040-AABE-D144363784B6}"/>
            </c:ext>
          </c:extLst>
        </c:ser>
        <c:ser>
          <c:idx val="4"/>
          <c:order val="4"/>
          <c:tx>
            <c:v>Step10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Graph10_data_8!$O$7:$O$57</c:f>
              <c:numCache>
                <c:formatCode>#,##0</c:formatCode>
                <c:ptCount val="51"/>
                <c:pt idx="0">
                  <c:v>11835</c:v>
                </c:pt>
                <c:pt idx="1">
                  <c:v>12226</c:v>
                </c:pt>
                <c:pt idx="2">
                  <c:v>12617</c:v>
                </c:pt>
                <c:pt idx="3">
                  <c:v>13008</c:v>
                </c:pt>
                <c:pt idx="4">
                  <c:v>13399</c:v>
                </c:pt>
                <c:pt idx="5">
                  <c:v>13790</c:v>
                </c:pt>
                <c:pt idx="6">
                  <c:v>14181</c:v>
                </c:pt>
                <c:pt idx="7">
                  <c:v>14572</c:v>
                </c:pt>
                <c:pt idx="8">
                  <c:v>14963</c:v>
                </c:pt>
                <c:pt idx="9">
                  <c:v>15353</c:v>
                </c:pt>
                <c:pt idx="10">
                  <c:v>15744</c:v>
                </c:pt>
                <c:pt idx="11">
                  <c:v>16135</c:v>
                </c:pt>
                <c:pt idx="12">
                  <c:v>16526</c:v>
                </c:pt>
                <c:pt idx="13">
                  <c:v>16917</c:v>
                </c:pt>
                <c:pt idx="14">
                  <c:v>17308</c:v>
                </c:pt>
                <c:pt idx="15">
                  <c:v>17699</c:v>
                </c:pt>
                <c:pt idx="16">
                  <c:v>18090</c:v>
                </c:pt>
                <c:pt idx="17">
                  <c:v>18481</c:v>
                </c:pt>
                <c:pt idx="18">
                  <c:v>18872</c:v>
                </c:pt>
                <c:pt idx="19">
                  <c:v>19263</c:v>
                </c:pt>
                <c:pt idx="20">
                  <c:v>19653</c:v>
                </c:pt>
                <c:pt idx="21">
                  <c:v>20044</c:v>
                </c:pt>
                <c:pt idx="22">
                  <c:v>20435</c:v>
                </c:pt>
                <c:pt idx="23">
                  <c:v>20826</c:v>
                </c:pt>
                <c:pt idx="24">
                  <c:v>21229</c:v>
                </c:pt>
                <c:pt idx="25">
                  <c:v>21629</c:v>
                </c:pt>
                <c:pt idx="26">
                  <c:v>22032</c:v>
                </c:pt>
                <c:pt idx="27">
                  <c:v>22430</c:v>
                </c:pt>
                <c:pt idx="28">
                  <c:v>22829</c:v>
                </c:pt>
                <c:pt idx="29">
                  <c:v>23234</c:v>
                </c:pt>
                <c:pt idx="30">
                  <c:v>23626</c:v>
                </c:pt>
                <c:pt idx="31">
                  <c:v>24017</c:v>
                </c:pt>
                <c:pt idx="32">
                  <c:v>24408</c:v>
                </c:pt>
                <c:pt idx="33">
                  <c:v>24799</c:v>
                </c:pt>
                <c:pt idx="34">
                  <c:v>25190</c:v>
                </c:pt>
                <c:pt idx="35">
                  <c:v>25581</c:v>
                </c:pt>
                <c:pt idx="36">
                  <c:v>25972</c:v>
                </c:pt>
                <c:pt idx="37">
                  <c:v>26365</c:v>
                </c:pt>
                <c:pt idx="38">
                  <c:v>26765</c:v>
                </c:pt>
                <c:pt idx="39">
                  <c:v>27182</c:v>
                </c:pt>
                <c:pt idx="40">
                  <c:v>27595</c:v>
                </c:pt>
                <c:pt idx="41">
                  <c:v>28003</c:v>
                </c:pt>
                <c:pt idx="42">
                  <c:v>28414</c:v>
                </c:pt>
                <c:pt idx="43">
                  <c:v>28831</c:v>
                </c:pt>
                <c:pt idx="44">
                  <c:v>29241</c:v>
                </c:pt>
                <c:pt idx="45">
                  <c:v>29648</c:v>
                </c:pt>
                <c:pt idx="46">
                  <c:v>30052</c:v>
                </c:pt>
                <c:pt idx="47">
                  <c:v>30459</c:v>
                </c:pt>
                <c:pt idx="48">
                  <c:v>30870</c:v>
                </c:pt>
                <c:pt idx="49">
                  <c:v>31274</c:v>
                </c:pt>
                <c:pt idx="50">
                  <c:v>31681</c:v>
                </c:pt>
              </c:numCache>
            </c:numRef>
          </c:xVal>
          <c:yVal>
            <c:numRef>
              <c:f>Graph10_data_8!$P$7:$P$57</c:f>
              <c:numCache>
                <c:formatCode>#\ ##0.0000</c:formatCode>
                <c:ptCount val="51"/>
                <c:pt idx="0">
                  <c:v>4.4454000000000002</c:v>
                </c:pt>
                <c:pt idx="1">
                  <c:v>0.7984</c:v>
                </c:pt>
                <c:pt idx="2">
                  <c:v>0.72199999999999998</c:v>
                </c:pt>
                <c:pt idx="3">
                  <c:v>0.69820000000000004</c:v>
                </c:pt>
                <c:pt idx="4">
                  <c:v>0.68359999999999999</c:v>
                </c:pt>
                <c:pt idx="5">
                  <c:v>0.67210000000000003</c:v>
                </c:pt>
                <c:pt idx="6">
                  <c:v>0.66920000000000002</c:v>
                </c:pt>
                <c:pt idx="7">
                  <c:v>0.6502</c:v>
                </c:pt>
                <c:pt idx="8">
                  <c:v>0.64219999999999999</c:v>
                </c:pt>
                <c:pt idx="9">
                  <c:v>0.62419999999999998</c:v>
                </c:pt>
                <c:pt idx="10">
                  <c:v>0.61299999999999999</c:v>
                </c:pt>
                <c:pt idx="11">
                  <c:v>0.60519999999999996</c:v>
                </c:pt>
                <c:pt idx="12">
                  <c:v>0.60099999999999998</c:v>
                </c:pt>
                <c:pt idx="13">
                  <c:v>0.58530000000000004</c:v>
                </c:pt>
                <c:pt idx="14">
                  <c:v>0.57750000000000001</c:v>
                </c:pt>
                <c:pt idx="15">
                  <c:v>0.57299999999999995</c:v>
                </c:pt>
                <c:pt idx="16">
                  <c:v>0.56469999999999998</c:v>
                </c:pt>
                <c:pt idx="17">
                  <c:v>0.55940000000000001</c:v>
                </c:pt>
                <c:pt idx="18">
                  <c:v>0.55740000000000001</c:v>
                </c:pt>
                <c:pt idx="19">
                  <c:v>0.55630000000000002</c:v>
                </c:pt>
                <c:pt idx="20">
                  <c:v>0.54630000000000001</c:v>
                </c:pt>
                <c:pt idx="21">
                  <c:v>0.54449999999999998</c:v>
                </c:pt>
                <c:pt idx="22">
                  <c:v>0.54330000000000001</c:v>
                </c:pt>
                <c:pt idx="23">
                  <c:v>0.53749999999999998</c:v>
                </c:pt>
                <c:pt idx="24">
                  <c:v>0.53249999999999997</c:v>
                </c:pt>
                <c:pt idx="25">
                  <c:v>0.52990000000000004</c:v>
                </c:pt>
                <c:pt idx="26">
                  <c:v>0.52200000000000002</c:v>
                </c:pt>
                <c:pt idx="27">
                  <c:v>0.51790000000000003</c:v>
                </c:pt>
                <c:pt idx="28">
                  <c:v>0.5151</c:v>
                </c:pt>
                <c:pt idx="29">
                  <c:v>0.51329999999999998</c:v>
                </c:pt>
                <c:pt idx="30">
                  <c:v>0.50519999999999998</c:v>
                </c:pt>
                <c:pt idx="31">
                  <c:v>0.50649999999999995</c:v>
                </c:pt>
                <c:pt idx="32">
                  <c:v>0.50570000000000004</c:v>
                </c:pt>
                <c:pt idx="33">
                  <c:v>0.50029999999999997</c:v>
                </c:pt>
                <c:pt idx="34">
                  <c:v>0.49790000000000001</c:v>
                </c:pt>
                <c:pt idx="35">
                  <c:v>0.49359999999999998</c:v>
                </c:pt>
                <c:pt idx="36">
                  <c:v>0.49519999999999997</c:v>
                </c:pt>
                <c:pt idx="37">
                  <c:v>0.48909999999999998</c:v>
                </c:pt>
                <c:pt idx="38">
                  <c:v>0.48270000000000002</c:v>
                </c:pt>
                <c:pt idx="39">
                  <c:v>0.48249999999999998</c:v>
                </c:pt>
                <c:pt idx="40">
                  <c:v>0.48380000000000001</c:v>
                </c:pt>
                <c:pt idx="41">
                  <c:v>0.48039999999999999</c:v>
                </c:pt>
                <c:pt idx="42">
                  <c:v>0.47989999999999999</c:v>
                </c:pt>
                <c:pt idx="43">
                  <c:v>0.47910000000000003</c:v>
                </c:pt>
                <c:pt idx="44">
                  <c:v>0.47410000000000002</c:v>
                </c:pt>
                <c:pt idx="45">
                  <c:v>0.47</c:v>
                </c:pt>
                <c:pt idx="46">
                  <c:v>0.46439999999999998</c:v>
                </c:pt>
                <c:pt idx="47">
                  <c:v>0.46879999999999999</c:v>
                </c:pt>
                <c:pt idx="48">
                  <c:v>0.46710000000000002</c:v>
                </c:pt>
                <c:pt idx="49">
                  <c:v>0.46139999999999998</c:v>
                </c:pt>
                <c:pt idx="50">
                  <c:v>0.46589999999999998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5D-4040-AABE-D1443637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8/256/8/2048/0.15/4 Step 10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Step1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Graph10_data_8!$C$16:$C$117</c:f>
              <c:numCache>
                <c:formatCode>#,##0</c:formatCode>
                <c:ptCount val="102"/>
                <c:pt idx="0">
                  <c:v>3676</c:v>
                </c:pt>
                <c:pt idx="1">
                  <c:v>4072</c:v>
                </c:pt>
                <c:pt idx="2">
                  <c:v>4483</c:v>
                </c:pt>
                <c:pt idx="3">
                  <c:v>4876</c:v>
                </c:pt>
                <c:pt idx="4">
                  <c:v>5271</c:v>
                </c:pt>
                <c:pt idx="5">
                  <c:v>5663</c:v>
                </c:pt>
                <c:pt idx="6">
                  <c:v>6052</c:v>
                </c:pt>
                <c:pt idx="7">
                  <c:v>6441</c:v>
                </c:pt>
                <c:pt idx="8">
                  <c:v>6830</c:v>
                </c:pt>
                <c:pt idx="9">
                  <c:v>7219</c:v>
                </c:pt>
                <c:pt idx="10">
                  <c:v>7608</c:v>
                </c:pt>
                <c:pt idx="11">
                  <c:v>7997</c:v>
                </c:pt>
                <c:pt idx="12">
                  <c:v>8386</c:v>
                </c:pt>
                <c:pt idx="13">
                  <c:v>8775</c:v>
                </c:pt>
                <c:pt idx="14">
                  <c:v>9164</c:v>
                </c:pt>
                <c:pt idx="15">
                  <c:v>9553</c:v>
                </c:pt>
                <c:pt idx="16">
                  <c:v>9942</c:v>
                </c:pt>
                <c:pt idx="17">
                  <c:v>10331</c:v>
                </c:pt>
                <c:pt idx="18">
                  <c:v>10720</c:v>
                </c:pt>
                <c:pt idx="19">
                  <c:v>11109</c:v>
                </c:pt>
                <c:pt idx="20">
                  <c:v>11498</c:v>
                </c:pt>
                <c:pt idx="21">
                  <c:v>11886</c:v>
                </c:pt>
                <c:pt idx="22">
                  <c:v>12279</c:v>
                </c:pt>
                <c:pt idx="23">
                  <c:v>12669</c:v>
                </c:pt>
                <c:pt idx="24">
                  <c:v>13058</c:v>
                </c:pt>
                <c:pt idx="25">
                  <c:v>13447</c:v>
                </c:pt>
                <c:pt idx="26">
                  <c:v>13836</c:v>
                </c:pt>
                <c:pt idx="27">
                  <c:v>14226</c:v>
                </c:pt>
                <c:pt idx="28">
                  <c:v>14625</c:v>
                </c:pt>
                <c:pt idx="29">
                  <c:v>15034</c:v>
                </c:pt>
                <c:pt idx="30">
                  <c:v>15450</c:v>
                </c:pt>
                <c:pt idx="31">
                  <c:v>15861</c:v>
                </c:pt>
                <c:pt idx="32">
                  <c:v>16265</c:v>
                </c:pt>
                <c:pt idx="33">
                  <c:v>16670</c:v>
                </c:pt>
                <c:pt idx="34">
                  <c:v>17078</c:v>
                </c:pt>
                <c:pt idx="35">
                  <c:v>17484</c:v>
                </c:pt>
                <c:pt idx="36">
                  <c:v>17881</c:v>
                </c:pt>
                <c:pt idx="37">
                  <c:v>18279</c:v>
                </c:pt>
                <c:pt idx="38">
                  <c:v>18692</c:v>
                </c:pt>
                <c:pt idx="39">
                  <c:v>19121</c:v>
                </c:pt>
                <c:pt idx="40">
                  <c:v>19532</c:v>
                </c:pt>
                <c:pt idx="41">
                  <c:v>19924</c:v>
                </c:pt>
                <c:pt idx="42">
                  <c:v>20313</c:v>
                </c:pt>
                <c:pt idx="43">
                  <c:v>20703</c:v>
                </c:pt>
                <c:pt idx="44">
                  <c:v>21092</c:v>
                </c:pt>
                <c:pt idx="45">
                  <c:v>21481</c:v>
                </c:pt>
                <c:pt idx="46">
                  <c:v>21870</c:v>
                </c:pt>
                <c:pt idx="47">
                  <c:v>22260</c:v>
                </c:pt>
                <c:pt idx="48">
                  <c:v>22649</c:v>
                </c:pt>
                <c:pt idx="49">
                  <c:v>23038</c:v>
                </c:pt>
                <c:pt idx="50">
                  <c:v>23427</c:v>
                </c:pt>
                <c:pt idx="51">
                  <c:v>23816</c:v>
                </c:pt>
                <c:pt idx="52">
                  <c:v>24205</c:v>
                </c:pt>
                <c:pt idx="53">
                  <c:v>24632</c:v>
                </c:pt>
                <c:pt idx="54">
                  <c:v>25025</c:v>
                </c:pt>
                <c:pt idx="55">
                  <c:v>25420</c:v>
                </c:pt>
                <c:pt idx="56">
                  <c:v>25825</c:v>
                </c:pt>
                <c:pt idx="57">
                  <c:v>26218</c:v>
                </c:pt>
                <c:pt idx="58">
                  <c:v>26607</c:v>
                </c:pt>
                <c:pt idx="59">
                  <c:v>26996</c:v>
                </c:pt>
                <c:pt idx="60">
                  <c:v>27386</c:v>
                </c:pt>
                <c:pt idx="61">
                  <c:v>27775</c:v>
                </c:pt>
                <c:pt idx="62">
                  <c:v>28164</c:v>
                </c:pt>
                <c:pt idx="63">
                  <c:v>28553</c:v>
                </c:pt>
                <c:pt idx="64">
                  <c:v>28942</c:v>
                </c:pt>
                <c:pt idx="65">
                  <c:v>29350</c:v>
                </c:pt>
                <c:pt idx="66">
                  <c:v>29749</c:v>
                </c:pt>
                <c:pt idx="67">
                  <c:v>30157</c:v>
                </c:pt>
                <c:pt idx="68">
                  <c:v>30595</c:v>
                </c:pt>
                <c:pt idx="69">
                  <c:v>31012</c:v>
                </c:pt>
                <c:pt idx="70">
                  <c:v>31421</c:v>
                </c:pt>
                <c:pt idx="71">
                  <c:v>31822</c:v>
                </c:pt>
                <c:pt idx="72">
                  <c:v>32222</c:v>
                </c:pt>
                <c:pt idx="73">
                  <c:v>32635</c:v>
                </c:pt>
                <c:pt idx="74">
                  <c:v>33049</c:v>
                </c:pt>
                <c:pt idx="75">
                  <c:v>33457</c:v>
                </c:pt>
                <c:pt idx="76">
                  <c:v>33861</c:v>
                </c:pt>
                <c:pt idx="77">
                  <c:v>34263</c:v>
                </c:pt>
                <c:pt idx="78">
                  <c:v>34690</c:v>
                </c:pt>
                <c:pt idx="79">
                  <c:v>35094</c:v>
                </c:pt>
                <c:pt idx="80">
                  <c:v>35488</c:v>
                </c:pt>
                <c:pt idx="81">
                  <c:v>35936</c:v>
                </c:pt>
                <c:pt idx="82">
                  <c:v>36364</c:v>
                </c:pt>
                <c:pt idx="83">
                  <c:v>36774</c:v>
                </c:pt>
                <c:pt idx="84">
                  <c:v>37177</c:v>
                </c:pt>
                <c:pt idx="85">
                  <c:v>37604</c:v>
                </c:pt>
                <c:pt idx="86">
                  <c:v>38010</c:v>
                </c:pt>
                <c:pt idx="87">
                  <c:v>38403</c:v>
                </c:pt>
                <c:pt idx="88">
                  <c:v>38793</c:v>
                </c:pt>
                <c:pt idx="89">
                  <c:v>39193</c:v>
                </c:pt>
                <c:pt idx="90">
                  <c:v>39598</c:v>
                </c:pt>
                <c:pt idx="91">
                  <c:v>40003</c:v>
                </c:pt>
                <c:pt idx="92">
                  <c:v>40405</c:v>
                </c:pt>
                <c:pt idx="93">
                  <c:v>40809</c:v>
                </c:pt>
                <c:pt idx="94">
                  <c:v>41216</c:v>
                </c:pt>
                <c:pt idx="95">
                  <c:v>41621</c:v>
                </c:pt>
                <c:pt idx="96">
                  <c:v>42027</c:v>
                </c:pt>
                <c:pt idx="97">
                  <c:v>42432</c:v>
                </c:pt>
                <c:pt idx="98">
                  <c:v>42838</c:v>
                </c:pt>
                <c:pt idx="99">
                  <c:v>43246</c:v>
                </c:pt>
                <c:pt idx="100">
                  <c:v>43653</c:v>
                </c:pt>
                <c:pt idx="101">
                  <c:v>44059</c:v>
                </c:pt>
              </c:numCache>
            </c:numRef>
          </c:xVal>
          <c:yVal>
            <c:numRef>
              <c:f>Graph10_data_8!$D$16:$D$117</c:f>
              <c:numCache>
                <c:formatCode>#\ ##0.0000</c:formatCode>
                <c:ptCount val="102"/>
                <c:pt idx="0">
                  <c:v>0.76849999999999996</c:v>
                </c:pt>
                <c:pt idx="1">
                  <c:v>0.75700000000000001</c:v>
                </c:pt>
                <c:pt idx="2">
                  <c:v>0.74129999999999996</c:v>
                </c:pt>
                <c:pt idx="3">
                  <c:v>0.72150000000000003</c:v>
                </c:pt>
                <c:pt idx="4">
                  <c:v>0.72499999999999998</c:v>
                </c:pt>
                <c:pt idx="5">
                  <c:v>0.7137</c:v>
                </c:pt>
                <c:pt idx="6">
                  <c:v>0.69569999999999999</c:v>
                </c:pt>
                <c:pt idx="7">
                  <c:v>0.69140000000000001</c:v>
                </c:pt>
                <c:pt idx="8">
                  <c:v>0.68410000000000004</c:v>
                </c:pt>
                <c:pt idx="9">
                  <c:v>0.66720000000000002</c:v>
                </c:pt>
                <c:pt idx="10">
                  <c:v>0.67020000000000002</c:v>
                </c:pt>
                <c:pt idx="11">
                  <c:v>0.66039999999999999</c:v>
                </c:pt>
                <c:pt idx="12">
                  <c:v>0.65869999999999995</c:v>
                </c:pt>
                <c:pt idx="13">
                  <c:v>0.64890000000000003</c:v>
                </c:pt>
                <c:pt idx="14">
                  <c:v>0.64749999999999996</c:v>
                </c:pt>
                <c:pt idx="15">
                  <c:v>0.64149999999999996</c:v>
                </c:pt>
                <c:pt idx="16">
                  <c:v>0.63570000000000004</c:v>
                </c:pt>
                <c:pt idx="17">
                  <c:v>0.63219999999999998</c:v>
                </c:pt>
                <c:pt idx="18">
                  <c:v>0.62070000000000003</c:v>
                </c:pt>
                <c:pt idx="19">
                  <c:v>0.61950000000000005</c:v>
                </c:pt>
                <c:pt idx="20">
                  <c:v>0.61739999999999995</c:v>
                </c:pt>
                <c:pt idx="21">
                  <c:v>0.61419999999999997</c:v>
                </c:pt>
                <c:pt idx="22">
                  <c:v>0.6179</c:v>
                </c:pt>
                <c:pt idx="23">
                  <c:v>0.60429999999999995</c:v>
                </c:pt>
                <c:pt idx="24">
                  <c:v>0.60599999999999998</c:v>
                </c:pt>
                <c:pt idx="25">
                  <c:v>0.60370000000000001</c:v>
                </c:pt>
                <c:pt idx="26">
                  <c:v>0.60460000000000003</c:v>
                </c:pt>
                <c:pt idx="27">
                  <c:v>0.59709999999999996</c:v>
                </c:pt>
                <c:pt idx="28">
                  <c:v>0.59499999999999997</c:v>
                </c:pt>
                <c:pt idx="29">
                  <c:v>0.59379999999999999</c:v>
                </c:pt>
                <c:pt idx="30">
                  <c:v>0.58730000000000004</c:v>
                </c:pt>
                <c:pt idx="31">
                  <c:v>0.58220000000000005</c:v>
                </c:pt>
                <c:pt idx="32">
                  <c:v>0.58640000000000003</c:v>
                </c:pt>
                <c:pt idx="33">
                  <c:v>0.5766</c:v>
                </c:pt>
                <c:pt idx="34">
                  <c:v>0.57920000000000005</c:v>
                </c:pt>
                <c:pt idx="35">
                  <c:v>0.57920000000000005</c:v>
                </c:pt>
                <c:pt idx="36">
                  <c:v>0.57210000000000005</c:v>
                </c:pt>
                <c:pt idx="37">
                  <c:v>0.57230000000000003</c:v>
                </c:pt>
                <c:pt idx="38">
                  <c:v>0.57489999999999997</c:v>
                </c:pt>
                <c:pt idx="39">
                  <c:v>0.56920000000000004</c:v>
                </c:pt>
                <c:pt idx="40">
                  <c:v>0.56659999999999999</c:v>
                </c:pt>
                <c:pt idx="41">
                  <c:v>0.56620000000000004</c:v>
                </c:pt>
                <c:pt idx="42">
                  <c:v>0.55920000000000003</c:v>
                </c:pt>
                <c:pt idx="43">
                  <c:v>0.56259999999999999</c:v>
                </c:pt>
                <c:pt idx="44">
                  <c:v>0.56210000000000004</c:v>
                </c:pt>
                <c:pt idx="45">
                  <c:v>0.55759999999999998</c:v>
                </c:pt>
                <c:pt idx="46">
                  <c:v>0.55520000000000003</c:v>
                </c:pt>
                <c:pt idx="47">
                  <c:v>0.55449999999999999</c:v>
                </c:pt>
                <c:pt idx="48">
                  <c:v>0.55189999999999995</c:v>
                </c:pt>
                <c:pt idx="49">
                  <c:v>0.54759999999999998</c:v>
                </c:pt>
                <c:pt idx="50">
                  <c:v>0.54769999999999996</c:v>
                </c:pt>
                <c:pt idx="51">
                  <c:v>0.55079999999999996</c:v>
                </c:pt>
                <c:pt idx="52">
                  <c:v>0.54720000000000002</c:v>
                </c:pt>
                <c:pt idx="53">
                  <c:v>0.54700000000000004</c:v>
                </c:pt>
                <c:pt idx="54">
                  <c:v>0.54590000000000005</c:v>
                </c:pt>
                <c:pt idx="55">
                  <c:v>0.54469999999999996</c:v>
                </c:pt>
                <c:pt idx="56">
                  <c:v>0.54179999999999995</c:v>
                </c:pt>
                <c:pt idx="57">
                  <c:v>0.53590000000000004</c:v>
                </c:pt>
                <c:pt idx="58">
                  <c:v>0.5353</c:v>
                </c:pt>
                <c:pt idx="59">
                  <c:v>0.53869999999999996</c:v>
                </c:pt>
                <c:pt idx="60">
                  <c:v>0.53779999999999994</c:v>
                </c:pt>
                <c:pt idx="61">
                  <c:v>0.53520000000000001</c:v>
                </c:pt>
                <c:pt idx="62">
                  <c:v>0.53049999999999997</c:v>
                </c:pt>
                <c:pt idx="63">
                  <c:v>0.53149999999999997</c:v>
                </c:pt>
                <c:pt idx="64">
                  <c:v>0.53049999999999997</c:v>
                </c:pt>
                <c:pt idx="65">
                  <c:v>0.52680000000000005</c:v>
                </c:pt>
                <c:pt idx="66">
                  <c:v>0.53190000000000004</c:v>
                </c:pt>
                <c:pt idx="67">
                  <c:v>0.52349999999999997</c:v>
                </c:pt>
                <c:pt idx="68">
                  <c:v>0.52729999999999999</c:v>
                </c:pt>
                <c:pt idx="69">
                  <c:v>0.53159999999999996</c:v>
                </c:pt>
                <c:pt idx="70">
                  <c:v>0.5252</c:v>
                </c:pt>
                <c:pt idx="71">
                  <c:v>0.52390000000000003</c:v>
                </c:pt>
                <c:pt idx="72">
                  <c:v>0.52410000000000001</c:v>
                </c:pt>
                <c:pt idx="73">
                  <c:v>0.52059999999999995</c:v>
                </c:pt>
                <c:pt idx="74">
                  <c:v>0.52229999999999999</c:v>
                </c:pt>
                <c:pt idx="75">
                  <c:v>0.51719999999999999</c:v>
                </c:pt>
                <c:pt idx="76">
                  <c:v>0.52010000000000001</c:v>
                </c:pt>
                <c:pt idx="77">
                  <c:v>0.51449999999999996</c:v>
                </c:pt>
                <c:pt idx="78">
                  <c:v>0.5141</c:v>
                </c:pt>
                <c:pt idx="79">
                  <c:v>0.51739999999999997</c:v>
                </c:pt>
                <c:pt idx="80">
                  <c:v>0.5161</c:v>
                </c:pt>
                <c:pt idx="81">
                  <c:v>0.51270000000000004</c:v>
                </c:pt>
                <c:pt idx="82">
                  <c:v>0.51100000000000001</c:v>
                </c:pt>
                <c:pt idx="83">
                  <c:v>0.51570000000000005</c:v>
                </c:pt>
                <c:pt idx="84">
                  <c:v>0.50890000000000002</c:v>
                </c:pt>
                <c:pt idx="85">
                  <c:v>0.51759999999999995</c:v>
                </c:pt>
                <c:pt idx="86">
                  <c:v>0.51100000000000001</c:v>
                </c:pt>
                <c:pt idx="87">
                  <c:v>0.50690000000000002</c:v>
                </c:pt>
                <c:pt idx="88">
                  <c:v>0.50990000000000002</c:v>
                </c:pt>
                <c:pt idx="89">
                  <c:v>0.50349999999999995</c:v>
                </c:pt>
                <c:pt idx="90">
                  <c:v>0.50719999999999998</c:v>
                </c:pt>
                <c:pt idx="91">
                  <c:v>0.50680000000000003</c:v>
                </c:pt>
                <c:pt idx="92">
                  <c:v>0.50619999999999998</c:v>
                </c:pt>
                <c:pt idx="93">
                  <c:v>0.50229999999999997</c:v>
                </c:pt>
                <c:pt idx="94">
                  <c:v>0.50339999999999996</c:v>
                </c:pt>
                <c:pt idx="95">
                  <c:v>0.50280000000000002</c:v>
                </c:pt>
                <c:pt idx="96">
                  <c:v>0.49990000000000001</c:v>
                </c:pt>
                <c:pt idx="97">
                  <c:v>0.50439999999999996</c:v>
                </c:pt>
                <c:pt idx="98">
                  <c:v>0.50180000000000002</c:v>
                </c:pt>
                <c:pt idx="99">
                  <c:v>0.49940000000000001</c:v>
                </c:pt>
                <c:pt idx="100">
                  <c:v>0.50490000000000002</c:v>
                </c:pt>
                <c:pt idx="101">
                  <c:v>0.50139999999999996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5B-473E-A806-E238BA9283EC}"/>
            </c:ext>
          </c:extLst>
        </c:ser>
        <c:ser>
          <c:idx val="1"/>
          <c:order val="1"/>
          <c:tx>
            <c:v>Step5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Graph10_data_8!$F$9:$F$60</c:f>
              <c:numCache>
                <c:formatCode>#,##0</c:formatCode>
                <c:ptCount val="52"/>
                <c:pt idx="0">
                  <c:v>12409</c:v>
                </c:pt>
                <c:pt idx="1">
                  <c:v>12830</c:v>
                </c:pt>
                <c:pt idx="2">
                  <c:v>13243</c:v>
                </c:pt>
                <c:pt idx="3">
                  <c:v>13652</c:v>
                </c:pt>
                <c:pt idx="4">
                  <c:v>14060</c:v>
                </c:pt>
                <c:pt idx="5">
                  <c:v>14464</c:v>
                </c:pt>
                <c:pt idx="6">
                  <c:v>14857</c:v>
                </c:pt>
                <c:pt idx="7">
                  <c:v>15247</c:v>
                </c:pt>
                <c:pt idx="8">
                  <c:v>15637</c:v>
                </c:pt>
                <c:pt idx="9">
                  <c:v>16026</c:v>
                </c:pt>
                <c:pt idx="10">
                  <c:v>16416</c:v>
                </c:pt>
                <c:pt idx="11">
                  <c:v>16805</c:v>
                </c:pt>
                <c:pt idx="12">
                  <c:v>17195</c:v>
                </c:pt>
                <c:pt idx="13">
                  <c:v>17586</c:v>
                </c:pt>
                <c:pt idx="14">
                  <c:v>17987</c:v>
                </c:pt>
                <c:pt idx="15">
                  <c:v>18392</c:v>
                </c:pt>
                <c:pt idx="16">
                  <c:v>18799</c:v>
                </c:pt>
                <c:pt idx="17">
                  <c:v>19197</c:v>
                </c:pt>
                <c:pt idx="18">
                  <c:v>19595</c:v>
                </c:pt>
                <c:pt idx="19">
                  <c:v>19993</c:v>
                </c:pt>
                <c:pt idx="20">
                  <c:v>20386</c:v>
                </c:pt>
                <c:pt idx="21">
                  <c:v>20776</c:v>
                </c:pt>
                <c:pt idx="22">
                  <c:v>21165</c:v>
                </c:pt>
                <c:pt idx="23">
                  <c:v>21561</c:v>
                </c:pt>
                <c:pt idx="24">
                  <c:v>21960</c:v>
                </c:pt>
                <c:pt idx="25">
                  <c:v>22361</c:v>
                </c:pt>
                <c:pt idx="26">
                  <c:v>22764</c:v>
                </c:pt>
                <c:pt idx="27">
                  <c:v>23157</c:v>
                </c:pt>
                <c:pt idx="28">
                  <c:v>23546</c:v>
                </c:pt>
                <c:pt idx="29">
                  <c:v>23935</c:v>
                </c:pt>
                <c:pt idx="30">
                  <c:v>24325</c:v>
                </c:pt>
                <c:pt idx="31">
                  <c:v>24714</c:v>
                </c:pt>
                <c:pt idx="32">
                  <c:v>25107</c:v>
                </c:pt>
                <c:pt idx="33">
                  <c:v>25498</c:v>
                </c:pt>
                <c:pt idx="34">
                  <c:v>25888</c:v>
                </c:pt>
                <c:pt idx="35">
                  <c:v>26277</c:v>
                </c:pt>
                <c:pt idx="36">
                  <c:v>26672</c:v>
                </c:pt>
                <c:pt idx="37">
                  <c:v>27079</c:v>
                </c:pt>
                <c:pt idx="38">
                  <c:v>27483</c:v>
                </c:pt>
                <c:pt idx="39">
                  <c:v>27902</c:v>
                </c:pt>
                <c:pt idx="40">
                  <c:v>28295</c:v>
                </c:pt>
                <c:pt idx="41">
                  <c:v>28686</c:v>
                </c:pt>
                <c:pt idx="42">
                  <c:v>29091</c:v>
                </c:pt>
                <c:pt idx="43">
                  <c:v>29484</c:v>
                </c:pt>
                <c:pt idx="44">
                  <c:v>29874</c:v>
                </c:pt>
                <c:pt idx="45">
                  <c:v>30264</c:v>
                </c:pt>
                <c:pt idx="46">
                  <c:v>30653</c:v>
                </c:pt>
                <c:pt idx="47">
                  <c:v>31042</c:v>
                </c:pt>
                <c:pt idx="48">
                  <c:v>31432</c:v>
                </c:pt>
                <c:pt idx="49">
                  <c:v>31829</c:v>
                </c:pt>
                <c:pt idx="50">
                  <c:v>32239</c:v>
                </c:pt>
                <c:pt idx="51">
                  <c:v>32651</c:v>
                </c:pt>
              </c:numCache>
            </c:numRef>
          </c:xVal>
          <c:yVal>
            <c:numRef>
              <c:f>Graph10_data_8!$G$9:$G$60</c:f>
              <c:numCache>
                <c:formatCode>#\ ##0.0000</c:formatCode>
                <c:ptCount val="52"/>
                <c:pt idx="0">
                  <c:v>0.72089999999999999</c:v>
                </c:pt>
                <c:pt idx="1">
                  <c:v>0.69899999999999995</c:v>
                </c:pt>
                <c:pt idx="2">
                  <c:v>0.68189999999999995</c:v>
                </c:pt>
                <c:pt idx="3">
                  <c:v>0.67259999999999998</c:v>
                </c:pt>
                <c:pt idx="4">
                  <c:v>0.66590000000000005</c:v>
                </c:pt>
                <c:pt idx="5">
                  <c:v>0.65029999999999999</c:v>
                </c:pt>
                <c:pt idx="6">
                  <c:v>0.64500000000000002</c:v>
                </c:pt>
                <c:pt idx="7">
                  <c:v>0.63090000000000002</c:v>
                </c:pt>
                <c:pt idx="8">
                  <c:v>0.62250000000000005</c:v>
                </c:pt>
                <c:pt idx="9">
                  <c:v>0.61170000000000002</c:v>
                </c:pt>
                <c:pt idx="10">
                  <c:v>0.60729999999999995</c:v>
                </c:pt>
                <c:pt idx="11">
                  <c:v>0.59260000000000002</c:v>
                </c:pt>
                <c:pt idx="12">
                  <c:v>0.58299999999999996</c:v>
                </c:pt>
                <c:pt idx="13">
                  <c:v>0.57809999999999995</c:v>
                </c:pt>
                <c:pt idx="14">
                  <c:v>0.57030000000000003</c:v>
                </c:pt>
                <c:pt idx="15">
                  <c:v>0.56469999999999998</c:v>
                </c:pt>
                <c:pt idx="16">
                  <c:v>0.56079999999999997</c:v>
                </c:pt>
                <c:pt idx="17">
                  <c:v>0.55730000000000002</c:v>
                </c:pt>
                <c:pt idx="18">
                  <c:v>0.54890000000000005</c:v>
                </c:pt>
                <c:pt idx="19">
                  <c:v>0.54820000000000002</c:v>
                </c:pt>
                <c:pt idx="20">
                  <c:v>0.54759999999999998</c:v>
                </c:pt>
                <c:pt idx="21">
                  <c:v>0.54120000000000001</c:v>
                </c:pt>
                <c:pt idx="22">
                  <c:v>0.53710000000000002</c:v>
                </c:pt>
                <c:pt idx="23">
                  <c:v>0.53400000000000003</c:v>
                </c:pt>
                <c:pt idx="24">
                  <c:v>0.52639999999999998</c:v>
                </c:pt>
                <c:pt idx="25">
                  <c:v>0.52159999999999995</c:v>
                </c:pt>
                <c:pt idx="26">
                  <c:v>0.52029999999999998</c:v>
                </c:pt>
                <c:pt idx="27">
                  <c:v>0.51690000000000003</c:v>
                </c:pt>
                <c:pt idx="28">
                  <c:v>0.50870000000000004</c:v>
                </c:pt>
                <c:pt idx="29">
                  <c:v>0.50829999999999997</c:v>
                </c:pt>
                <c:pt idx="30">
                  <c:v>0.50939999999999996</c:v>
                </c:pt>
                <c:pt idx="31">
                  <c:v>0.50439999999999996</c:v>
                </c:pt>
                <c:pt idx="32">
                  <c:v>0.50229999999999997</c:v>
                </c:pt>
                <c:pt idx="33">
                  <c:v>0.49709999999999999</c:v>
                </c:pt>
                <c:pt idx="34">
                  <c:v>0.49480000000000002</c:v>
                </c:pt>
                <c:pt idx="35">
                  <c:v>0.48980000000000001</c:v>
                </c:pt>
                <c:pt idx="36">
                  <c:v>0.48570000000000002</c:v>
                </c:pt>
                <c:pt idx="37">
                  <c:v>0.4859</c:v>
                </c:pt>
                <c:pt idx="38">
                  <c:v>0.48620000000000002</c:v>
                </c:pt>
                <c:pt idx="39">
                  <c:v>0.48249999999999998</c:v>
                </c:pt>
                <c:pt idx="40">
                  <c:v>0.48060000000000003</c:v>
                </c:pt>
                <c:pt idx="41">
                  <c:v>0.48020000000000002</c:v>
                </c:pt>
                <c:pt idx="42">
                  <c:v>0.47520000000000001</c:v>
                </c:pt>
                <c:pt idx="43">
                  <c:v>0.47289999999999999</c:v>
                </c:pt>
                <c:pt idx="44">
                  <c:v>0.4667</c:v>
                </c:pt>
                <c:pt idx="45">
                  <c:v>0.47199999999999998</c:v>
                </c:pt>
                <c:pt idx="46">
                  <c:v>0.46889999999999998</c:v>
                </c:pt>
                <c:pt idx="47">
                  <c:v>0.46260000000000001</c:v>
                </c:pt>
                <c:pt idx="48">
                  <c:v>0.46710000000000002</c:v>
                </c:pt>
                <c:pt idx="49">
                  <c:v>0.45960000000000001</c:v>
                </c:pt>
                <c:pt idx="50">
                  <c:v>0.46239999999999998</c:v>
                </c:pt>
                <c:pt idx="51">
                  <c:v>0.4541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5B-473E-A806-E238BA9283EC}"/>
            </c:ext>
          </c:extLst>
        </c:ser>
        <c:ser>
          <c:idx val="2"/>
          <c:order val="2"/>
          <c:tx>
            <c:v>Step8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Graph10_data_8!$I$9:$I$61</c:f>
              <c:numCache>
                <c:formatCode>#,##0</c:formatCode>
                <c:ptCount val="53"/>
                <c:pt idx="0">
                  <c:v>10465</c:v>
                </c:pt>
                <c:pt idx="1">
                  <c:v>10856</c:v>
                </c:pt>
                <c:pt idx="2">
                  <c:v>11247</c:v>
                </c:pt>
                <c:pt idx="3">
                  <c:v>11638</c:v>
                </c:pt>
                <c:pt idx="4">
                  <c:v>12029</c:v>
                </c:pt>
                <c:pt idx="5">
                  <c:v>12419</c:v>
                </c:pt>
                <c:pt idx="6">
                  <c:v>12810</c:v>
                </c:pt>
                <c:pt idx="7">
                  <c:v>13201</c:v>
                </c:pt>
                <c:pt idx="8">
                  <c:v>13592</c:v>
                </c:pt>
                <c:pt idx="9">
                  <c:v>13983</c:v>
                </c:pt>
                <c:pt idx="10">
                  <c:v>14374</c:v>
                </c:pt>
                <c:pt idx="11">
                  <c:v>14765</c:v>
                </c:pt>
                <c:pt idx="12">
                  <c:v>15156</c:v>
                </c:pt>
                <c:pt idx="13">
                  <c:v>15547</c:v>
                </c:pt>
                <c:pt idx="14">
                  <c:v>15938</c:v>
                </c:pt>
                <c:pt idx="15">
                  <c:v>16329</c:v>
                </c:pt>
                <c:pt idx="16">
                  <c:v>16719</c:v>
                </c:pt>
                <c:pt idx="17">
                  <c:v>17110</c:v>
                </c:pt>
                <c:pt idx="18">
                  <c:v>17501</c:v>
                </c:pt>
                <c:pt idx="19">
                  <c:v>17892</c:v>
                </c:pt>
                <c:pt idx="20">
                  <c:v>18283</c:v>
                </c:pt>
                <c:pt idx="21">
                  <c:v>18674</c:v>
                </c:pt>
                <c:pt idx="22">
                  <c:v>19064</c:v>
                </c:pt>
                <c:pt idx="23">
                  <c:v>19455</c:v>
                </c:pt>
                <c:pt idx="24">
                  <c:v>19846</c:v>
                </c:pt>
                <c:pt idx="25">
                  <c:v>20236</c:v>
                </c:pt>
                <c:pt idx="26">
                  <c:v>20627</c:v>
                </c:pt>
                <c:pt idx="27">
                  <c:v>21025</c:v>
                </c:pt>
                <c:pt idx="28">
                  <c:v>21423</c:v>
                </c:pt>
                <c:pt idx="29">
                  <c:v>21823</c:v>
                </c:pt>
                <c:pt idx="30">
                  <c:v>22233</c:v>
                </c:pt>
                <c:pt idx="31">
                  <c:v>22629</c:v>
                </c:pt>
                <c:pt idx="32">
                  <c:v>23033</c:v>
                </c:pt>
                <c:pt idx="33">
                  <c:v>23435</c:v>
                </c:pt>
                <c:pt idx="34">
                  <c:v>23830</c:v>
                </c:pt>
                <c:pt idx="35">
                  <c:v>24220</c:v>
                </c:pt>
                <c:pt idx="36">
                  <c:v>24611</c:v>
                </c:pt>
                <c:pt idx="37">
                  <c:v>25002</c:v>
                </c:pt>
                <c:pt idx="38">
                  <c:v>25393</c:v>
                </c:pt>
                <c:pt idx="39">
                  <c:v>25784</c:v>
                </c:pt>
                <c:pt idx="40">
                  <c:v>26175</c:v>
                </c:pt>
                <c:pt idx="41">
                  <c:v>26574</c:v>
                </c:pt>
                <c:pt idx="42">
                  <c:v>26977</c:v>
                </c:pt>
                <c:pt idx="43">
                  <c:v>27382</c:v>
                </c:pt>
                <c:pt idx="44">
                  <c:v>27810</c:v>
                </c:pt>
                <c:pt idx="45">
                  <c:v>28211</c:v>
                </c:pt>
                <c:pt idx="46">
                  <c:v>28610</c:v>
                </c:pt>
                <c:pt idx="47">
                  <c:v>29005</c:v>
                </c:pt>
                <c:pt idx="48">
                  <c:v>29396</c:v>
                </c:pt>
                <c:pt idx="49">
                  <c:v>29787</c:v>
                </c:pt>
                <c:pt idx="50">
                  <c:v>30177</c:v>
                </c:pt>
                <c:pt idx="51">
                  <c:v>30577</c:v>
                </c:pt>
                <c:pt idx="52">
                  <c:v>30981</c:v>
                </c:pt>
              </c:numCache>
            </c:numRef>
          </c:xVal>
          <c:yVal>
            <c:numRef>
              <c:f>Graph10_data_8!$J$9:$J$61</c:f>
              <c:numCache>
                <c:formatCode>#\ ##0.0000</c:formatCode>
                <c:ptCount val="53"/>
                <c:pt idx="0">
                  <c:v>0.73629999999999995</c:v>
                </c:pt>
                <c:pt idx="1">
                  <c:v>0.71719999999999995</c:v>
                </c:pt>
                <c:pt idx="2">
                  <c:v>0.70709999999999995</c:v>
                </c:pt>
                <c:pt idx="3">
                  <c:v>0.69020000000000004</c:v>
                </c:pt>
                <c:pt idx="4">
                  <c:v>0.67559999999999998</c:v>
                </c:pt>
                <c:pt idx="5">
                  <c:v>0.66679999999999995</c:v>
                </c:pt>
                <c:pt idx="6">
                  <c:v>0.64270000000000005</c:v>
                </c:pt>
                <c:pt idx="7">
                  <c:v>0.6321</c:v>
                </c:pt>
                <c:pt idx="8">
                  <c:v>0.62260000000000004</c:v>
                </c:pt>
                <c:pt idx="9">
                  <c:v>0.61619999999999997</c:v>
                </c:pt>
                <c:pt idx="10">
                  <c:v>0.59970000000000001</c:v>
                </c:pt>
                <c:pt idx="11">
                  <c:v>0.59730000000000005</c:v>
                </c:pt>
                <c:pt idx="12">
                  <c:v>0.59319999999999995</c:v>
                </c:pt>
                <c:pt idx="13">
                  <c:v>0.58189999999999997</c:v>
                </c:pt>
                <c:pt idx="14">
                  <c:v>0.57609999999999995</c:v>
                </c:pt>
                <c:pt idx="15">
                  <c:v>0.56730000000000003</c:v>
                </c:pt>
                <c:pt idx="16">
                  <c:v>0.56459999999999999</c:v>
                </c:pt>
                <c:pt idx="17">
                  <c:v>0.55989999999999995</c:v>
                </c:pt>
                <c:pt idx="18">
                  <c:v>0.55079999999999996</c:v>
                </c:pt>
                <c:pt idx="19">
                  <c:v>0.54630000000000001</c:v>
                </c:pt>
                <c:pt idx="20">
                  <c:v>0.54379999999999995</c:v>
                </c:pt>
                <c:pt idx="21">
                  <c:v>0.53800000000000003</c:v>
                </c:pt>
                <c:pt idx="22">
                  <c:v>0.53739999999999999</c:v>
                </c:pt>
                <c:pt idx="23">
                  <c:v>0.53120000000000001</c:v>
                </c:pt>
                <c:pt idx="24">
                  <c:v>0.52880000000000005</c:v>
                </c:pt>
                <c:pt idx="25">
                  <c:v>0.52139999999999997</c:v>
                </c:pt>
                <c:pt idx="26">
                  <c:v>0.51290000000000002</c:v>
                </c:pt>
                <c:pt idx="27">
                  <c:v>0.51639999999999997</c:v>
                </c:pt>
                <c:pt idx="28">
                  <c:v>0.51149999999999995</c:v>
                </c:pt>
                <c:pt idx="29">
                  <c:v>0.50739999999999996</c:v>
                </c:pt>
                <c:pt idx="30">
                  <c:v>0.50770000000000004</c:v>
                </c:pt>
                <c:pt idx="31">
                  <c:v>0.49940000000000001</c:v>
                </c:pt>
                <c:pt idx="32">
                  <c:v>0.50209999999999999</c:v>
                </c:pt>
                <c:pt idx="33">
                  <c:v>0.49330000000000002</c:v>
                </c:pt>
                <c:pt idx="34">
                  <c:v>0.4899</c:v>
                </c:pt>
                <c:pt idx="35">
                  <c:v>0.48630000000000001</c:v>
                </c:pt>
                <c:pt idx="36">
                  <c:v>0.48880000000000001</c:v>
                </c:pt>
                <c:pt idx="37">
                  <c:v>0.48530000000000001</c:v>
                </c:pt>
                <c:pt idx="38">
                  <c:v>0.48089999999999999</c:v>
                </c:pt>
                <c:pt idx="39">
                  <c:v>0.48320000000000002</c:v>
                </c:pt>
                <c:pt idx="40">
                  <c:v>0.48070000000000002</c:v>
                </c:pt>
                <c:pt idx="41">
                  <c:v>0.48170000000000002</c:v>
                </c:pt>
                <c:pt idx="42">
                  <c:v>0.47160000000000002</c:v>
                </c:pt>
                <c:pt idx="43">
                  <c:v>0.47460000000000002</c:v>
                </c:pt>
                <c:pt idx="44">
                  <c:v>0.46660000000000001</c:v>
                </c:pt>
                <c:pt idx="45">
                  <c:v>0.46679999999999999</c:v>
                </c:pt>
                <c:pt idx="46">
                  <c:v>0.46389999999999998</c:v>
                </c:pt>
                <c:pt idx="47">
                  <c:v>0.4612</c:v>
                </c:pt>
                <c:pt idx="48">
                  <c:v>0.46179999999999999</c:v>
                </c:pt>
                <c:pt idx="49">
                  <c:v>0.46010000000000001</c:v>
                </c:pt>
                <c:pt idx="50">
                  <c:v>0.45540000000000003</c:v>
                </c:pt>
                <c:pt idx="51">
                  <c:v>0.45240000000000002</c:v>
                </c:pt>
                <c:pt idx="52">
                  <c:v>0.44950000000000001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5B-473E-A806-E238BA9283EC}"/>
            </c:ext>
          </c:extLst>
        </c:ser>
        <c:ser>
          <c:idx val="3"/>
          <c:order val="3"/>
          <c:tx>
            <c:v>Step9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Graph10_data_8!$L$9:$L$58</c:f>
              <c:numCache>
                <c:formatCode>#,##0</c:formatCode>
                <c:ptCount val="50"/>
                <c:pt idx="0">
                  <c:v>13040</c:v>
                </c:pt>
                <c:pt idx="1">
                  <c:v>13448</c:v>
                </c:pt>
                <c:pt idx="2">
                  <c:v>13853</c:v>
                </c:pt>
                <c:pt idx="3">
                  <c:v>14252</c:v>
                </c:pt>
                <c:pt idx="4">
                  <c:v>14658</c:v>
                </c:pt>
                <c:pt idx="5">
                  <c:v>15060</c:v>
                </c:pt>
                <c:pt idx="6">
                  <c:v>15456</c:v>
                </c:pt>
                <c:pt idx="7">
                  <c:v>15859</c:v>
                </c:pt>
                <c:pt idx="8">
                  <c:v>16264</c:v>
                </c:pt>
                <c:pt idx="9">
                  <c:v>16668</c:v>
                </c:pt>
                <c:pt idx="10">
                  <c:v>17062</c:v>
                </c:pt>
                <c:pt idx="11">
                  <c:v>17458</c:v>
                </c:pt>
                <c:pt idx="12">
                  <c:v>17880</c:v>
                </c:pt>
                <c:pt idx="13">
                  <c:v>18294</c:v>
                </c:pt>
                <c:pt idx="14">
                  <c:v>18697</c:v>
                </c:pt>
                <c:pt idx="15">
                  <c:v>19110</c:v>
                </c:pt>
                <c:pt idx="16">
                  <c:v>19538</c:v>
                </c:pt>
                <c:pt idx="17">
                  <c:v>19955</c:v>
                </c:pt>
                <c:pt idx="18">
                  <c:v>20370</c:v>
                </c:pt>
                <c:pt idx="19">
                  <c:v>20769</c:v>
                </c:pt>
                <c:pt idx="20">
                  <c:v>21167</c:v>
                </c:pt>
                <c:pt idx="21">
                  <c:v>21573</c:v>
                </c:pt>
                <c:pt idx="22">
                  <c:v>21968</c:v>
                </c:pt>
                <c:pt idx="23">
                  <c:v>22366</c:v>
                </c:pt>
                <c:pt idx="24">
                  <c:v>22793</c:v>
                </c:pt>
                <c:pt idx="25">
                  <c:v>23192</c:v>
                </c:pt>
                <c:pt idx="26">
                  <c:v>23593</c:v>
                </c:pt>
                <c:pt idx="27">
                  <c:v>23994</c:v>
                </c:pt>
                <c:pt idx="28">
                  <c:v>24395</c:v>
                </c:pt>
                <c:pt idx="29">
                  <c:v>24792</c:v>
                </c:pt>
                <c:pt idx="30">
                  <c:v>25190</c:v>
                </c:pt>
                <c:pt idx="31">
                  <c:v>25590</c:v>
                </c:pt>
                <c:pt idx="32">
                  <c:v>25990</c:v>
                </c:pt>
                <c:pt idx="33">
                  <c:v>26390</c:v>
                </c:pt>
                <c:pt idx="34">
                  <c:v>26791</c:v>
                </c:pt>
                <c:pt idx="35">
                  <c:v>27190</c:v>
                </c:pt>
                <c:pt idx="36">
                  <c:v>27597</c:v>
                </c:pt>
                <c:pt idx="37">
                  <c:v>27996</c:v>
                </c:pt>
                <c:pt idx="38">
                  <c:v>28390</c:v>
                </c:pt>
                <c:pt idx="39">
                  <c:v>28781</c:v>
                </c:pt>
                <c:pt idx="40">
                  <c:v>29184</c:v>
                </c:pt>
                <c:pt idx="41">
                  <c:v>29586</c:v>
                </c:pt>
                <c:pt idx="42">
                  <c:v>29981</c:v>
                </c:pt>
                <c:pt idx="43">
                  <c:v>30372</c:v>
                </c:pt>
                <c:pt idx="44">
                  <c:v>30763</c:v>
                </c:pt>
                <c:pt idx="45">
                  <c:v>31153</c:v>
                </c:pt>
                <c:pt idx="46">
                  <c:v>31544</c:v>
                </c:pt>
                <c:pt idx="47">
                  <c:v>31942</c:v>
                </c:pt>
                <c:pt idx="48">
                  <c:v>32357</c:v>
                </c:pt>
                <c:pt idx="49">
                  <c:v>32768</c:v>
                </c:pt>
              </c:numCache>
            </c:numRef>
          </c:xVal>
          <c:yVal>
            <c:numRef>
              <c:f>Graph10_data_8!$M$9:$M$58</c:f>
              <c:numCache>
                <c:formatCode>#\ ##0.0000</c:formatCode>
                <c:ptCount val="50"/>
                <c:pt idx="0">
                  <c:v>0.72509999999999997</c:v>
                </c:pt>
                <c:pt idx="1">
                  <c:v>0.70150000000000001</c:v>
                </c:pt>
                <c:pt idx="2">
                  <c:v>0.68230000000000002</c:v>
                </c:pt>
                <c:pt idx="3">
                  <c:v>0.67230000000000001</c:v>
                </c:pt>
                <c:pt idx="4">
                  <c:v>0.66620000000000001</c:v>
                </c:pt>
                <c:pt idx="5">
                  <c:v>0.64980000000000004</c:v>
                </c:pt>
                <c:pt idx="6">
                  <c:v>0.63939999999999997</c:v>
                </c:pt>
                <c:pt idx="7">
                  <c:v>0.62560000000000004</c:v>
                </c:pt>
                <c:pt idx="8">
                  <c:v>0.61350000000000005</c:v>
                </c:pt>
                <c:pt idx="9">
                  <c:v>0.60640000000000005</c:v>
                </c:pt>
                <c:pt idx="10">
                  <c:v>0.60189999999999999</c:v>
                </c:pt>
                <c:pt idx="11">
                  <c:v>0.58799999999999997</c:v>
                </c:pt>
                <c:pt idx="12">
                  <c:v>0.57989999999999997</c:v>
                </c:pt>
                <c:pt idx="13">
                  <c:v>0.57450000000000001</c:v>
                </c:pt>
                <c:pt idx="14">
                  <c:v>0.56720000000000004</c:v>
                </c:pt>
                <c:pt idx="15">
                  <c:v>0.56259999999999999</c:v>
                </c:pt>
                <c:pt idx="16">
                  <c:v>0.55779999999999996</c:v>
                </c:pt>
                <c:pt idx="17">
                  <c:v>0.55649999999999999</c:v>
                </c:pt>
                <c:pt idx="18">
                  <c:v>0.55000000000000004</c:v>
                </c:pt>
                <c:pt idx="19">
                  <c:v>0.54620000000000002</c:v>
                </c:pt>
                <c:pt idx="20">
                  <c:v>0.54479999999999995</c:v>
                </c:pt>
                <c:pt idx="21">
                  <c:v>0.54020000000000001</c:v>
                </c:pt>
                <c:pt idx="22">
                  <c:v>0.53549999999999998</c:v>
                </c:pt>
                <c:pt idx="23">
                  <c:v>0.53220000000000001</c:v>
                </c:pt>
                <c:pt idx="24">
                  <c:v>0.52510000000000001</c:v>
                </c:pt>
                <c:pt idx="25">
                  <c:v>0.52100000000000002</c:v>
                </c:pt>
                <c:pt idx="26">
                  <c:v>0.51970000000000005</c:v>
                </c:pt>
                <c:pt idx="27">
                  <c:v>0.51570000000000005</c:v>
                </c:pt>
                <c:pt idx="28">
                  <c:v>0.50609999999999999</c:v>
                </c:pt>
                <c:pt idx="29">
                  <c:v>0.50770000000000004</c:v>
                </c:pt>
                <c:pt idx="30">
                  <c:v>0.5071</c:v>
                </c:pt>
                <c:pt idx="31">
                  <c:v>0.50309999999999999</c:v>
                </c:pt>
                <c:pt idx="32">
                  <c:v>0.50190000000000001</c:v>
                </c:pt>
                <c:pt idx="33">
                  <c:v>0.49540000000000001</c:v>
                </c:pt>
                <c:pt idx="34">
                  <c:v>0.49519999999999997</c:v>
                </c:pt>
                <c:pt idx="35">
                  <c:v>0.48980000000000001</c:v>
                </c:pt>
                <c:pt idx="36">
                  <c:v>0.48559999999999998</c:v>
                </c:pt>
                <c:pt idx="37">
                  <c:v>0.48470000000000002</c:v>
                </c:pt>
                <c:pt idx="38">
                  <c:v>0.48559999999999998</c:v>
                </c:pt>
                <c:pt idx="39">
                  <c:v>0.48320000000000002</c:v>
                </c:pt>
                <c:pt idx="40">
                  <c:v>0.48159999999999997</c:v>
                </c:pt>
                <c:pt idx="41">
                  <c:v>0.47910000000000003</c:v>
                </c:pt>
                <c:pt idx="42">
                  <c:v>0.47389999999999999</c:v>
                </c:pt>
                <c:pt idx="43">
                  <c:v>0.47370000000000001</c:v>
                </c:pt>
                <c:pt idx="44">
                  <c:v>0.46689999999999998</c:v>
                </c:pt>
                <c:pt idx="45">
                  <c:v>0.47099999999999997</c:v>
                </c:pt>
                <c:pt idx="46">
                  <c:v>0.46750000000000003</c:v>
                </c:pt>
                <c:pt idx="47">
                  <c:v>0.46410000000000001</c:v>
                </c:pt>
                <c:pt idx="48">
                  <c:v>0.4672</c:v>
                </c:pt>
                <c:pt idx="49">
                  <c:v>0.45979999999999999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5B-473E-A806-E238BA9283EC}"/>
            </c:ext>
          </c:extLst>
        </c:ser>
        <c:ser>
          <c:idx val="4"/>
          <c:order val="4"/>
          <c:tx>
            <c:v>Step10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Graph10_data_8!$O$9:$O$57</c:f>
              <c:numCache>
                <c:formatCode>#,##0</c:formatCode>
                <c:ptCount val="49"/>
                <c:pt idx="0">
                  <c:v>12617</c:v>
                </c:pt>
                <c:pt idx="1">
                  <c:v>13008</c:v>
                </c:pt>
                <c:pt idx="2">
                  <c:v>13399</c:v>
                </c:pt>
                <c:pt idx="3">
                  <c:v>13790</c:v>
                </c:pt>
                <c:pt idx="4">
                  <c:v>14181</c:v>
                </c:pt>
                <c:pt idx="5">
                  <c:v>14572</c:v>
                </c:pt>
                <c:pt idx="6">
                  <c:v>14963</c:v>
                </c:pt>
                <c:pt idx="7">
                  <c:v>15353</c:v>
                </c:pt>
                <c:pt idx="8">
                  <c:v>15744</c:v>
                </c:pt>
                <c:pt idx="9">
                  <c:v>16135</c:v>
                </c:pt>
                <c:pt idx="10">
                  <c:v>16526</c:v>
                </c:pt>
                <c:pt idx="11">
                  <c:v>16917</c:v>
                </c:pt>
                <c:pt idx="12">
                  <c:v>17308</c:v>
                </c:pt>
                <c:pt idx="13">
                  <c:v>17699</c:v>
                </c:pt>
                <c:pt idx="14">
                  <c:v>18090</c:v>
                </c:pt>
                <c:pt idx="15">
                  <c:v>18481</c:v>
                </c:pt>
                <c:pt idx="16">
                  <c:v>18872</c:v>
                </c:pt>
                <c:pt idx="17">
                  <c:v>19263</c:v>
                </c:pt>
                <c:pt idx="18">
                  <c:v>19653</c:v>
                </c:pt>
                <c:pt idx="19">
                  <c:v>20044</c:v>
                </c:pt>
                <c:pt idx="20">
                  <c:v>20435</c:v>
                </c:pt>
                <c:pt idx="21">
                  <c:v>20826</c:v>
                </c:pt>
                <c:pt idx="22">
                  <c:v>21229</c:v>
                </c:pt>
                <c:pt idx="23">
                  <c:v>21629</c:v>
                </c:pt>
                <c:pt idx="24">
                  <c:v>22032</c:v>
                </c:pt>
                <c:pt idx="25">
                  <c:v>22430</c:v>
                </c:pt>
                <c:pt idx="26">
                  <c:v>22829</c:v>
                </c:pt>
                <c:pt idx="27">
                  <c:v>23234</c:v>
                </c:pt>
                <c:pt idx="28">
                  <c:v>23626</c:v>
                </c:pt>
                <c:pt idx="29">
                  <c:v>24017</c:v>
                </c:pt>
                <c:pt idx="30">
                  <c:v>24408</c:v>
                </c:pt>
                <c:pt idx="31">
                  <c:v>24799</c:v>
                </c:pt>
                <c:pt idx="32">
                  <c:v>25190</c:v>
                </c:pt>
                <c:pt idx="33">
                  <c:v>25581</c:v>
                </c:pt>
                <c:pt idx="34">
                  <c:v>25972</c:v>
                </c:pt>
                <c:pt idx="35">
                  <c:v>26365</c:v>
                </c:pt>
                <c:pt idx="36">
                  <c:v>26765</c:v>
                </c:pt>
                <c:pt idx="37">
                  <c:v>27182</c:v>
                </c:pt>
                <c:pt idx="38">
                  <c:v>27595</c:v>
                </c:pt>
                <c:pt idx="39">
                  <c:v>28003</c:v>
                </c:pt>
                <c:pt idx="40">
                  <c:v>28414</c:v>
                </c:pt>
                <c:pt idx="41">
                  <c:v>28831</c:v>
                </c:pt>
                <c:pt idx="42">
                  <c:v>29241</c:v>
                </c:pt>
                <c:pt idx="43">
                  <c:v>29648</c:v>
                </c:pt>
                <c:pt idx="44">
                  <c:v>30052</c:v>
                </c:pt>
                <c:pt idx="45">
                  <c:v>30459</c:v>
                </c:pt>
                <c:pt idx="46">
                  <c:v>30870</c:v>
                </c:pt>
                <c:pt idx="47">
                  <c:v>31274</c:v>
                </c:pt>
                <c:pt idx="48">
                  <c:v>31681</c:v>
                </c:pt>
              </c:numCache>
            </c:numRef>
          </c:xVal>
          <c:yVal>
            <c:numRef>
              <c:f>Graph10_data_8!$P$9:$P$57</c:f>
              <c:numCache>
                <c:formatCode>#\ ##0.0000</c:formatCode>
                <c:ptCount val="49"/>
                <c:pt idx="0">
                  <c:v>0.72199999999999998</c:v>
                </c:pt>
                <c:pt idx="1">
                  <c:v>0.69820000000000004</c:v>
                </c:pt>
                <c:pt idx="2">
                  <c:v>0.68359999999999999</c:v>
                </c:pt>
                <c:pt idx="3">
                  <c:v>0.67210000000000003</c:v>
                </c:pt>
                <c:pt idx="4">
                  <c:v>0.66920000000000002</c:v>
                </c:pt>
                <c:pt idx="5">
                  <c:v>0.6502</c:v>
                </c:pt>
                <c:pt idx="6">
                  <c:v>0.64219999999999999</c:v>
                </c:pt>
                <c:pt idx="7">
                  <c:v>0.62419999999999998</c:v>
                </c:pt>
                <c:pt idx="8">
                  <c:v>0.61299999999999999</c:v>
                </c:pt>
                <c:pt idx="9">
                  <c:v>0.60519999999999996</c:v>
                </c:pt>
                <c:pt idx="10">
                  <c:v>0.60099999999999998</c:v>
                </c:pt>
                <c:pt idx="11">
                  <c:v>0.58530000000000004</c:v>
                </c:pt>
                <c:pt idx="12">
                  <c:v>0.57750000000000001</c:v>
                </c:pt>
                <c:pt idx="13">
                  <c:v>0.57299999999999995</c:v>
                </c:pt>
                <c:pt idx="14">
                  <c:v>0.56469999999999998</c:v>
                </c:pt>
                <c:pt idx="15">
                  <c:v>0.55940000000000001</c:v>
                </c:pt>
                <c:pt idx="16">
                  <c:v>0.55740000000000001</c:v>
                </c:pt>
                <c:pt idx="17">
                  <c:v>0.55630000000000002</c:v>
                </c:pt>
                <c:pt idx="18">
                  <c:v>0.54630000000000001</c:v>
                </c:pt>
                <c:pt idx="19">
                  <c:v>0.54449999999999998</c:v>
                </c:pt>
                <c:pt idx="20">
                  <c:v>0.54330000000000001</c:v>
                </c:pt>
                <c:pt idx="21">
                  <c:v>0.53749999999999998</c:v>
                </c:pt>
                <c:pt idx="22">
                  <c:v>0.53249999999999997</c:v>
                </c:pt>
                <c:pt idx="23">
                  <c:v>0.52990000000000004</c:v>
                </c:pt>
                <c:pt idx="24">
                  <c:v>0.52200000000000002</c:v>
                </c:pt>
                <c:pt idx="25">
                  <c:v>0.51790000000000003</c:v>
                </c:pt>
                <c:pt idx="26">
                  <c:v>0.5151</c:v>
                </c:pt>
                <c:pt idx="27">
                  <c:v>0.51329999999999998</c:v>
                </c:pt>
                <c:pt idx="28">
                  <c:v>0.50519999999999998</c:v>
                </c:pt>
                <c:pt idx="29">
                  <c:v>0.50649999999999995</c:v>
                </c:pt>
                <c:pt idx="30">
                  <c:v>0.50570000000000004</c:v>
                </c:pt>
                <c:pt idx="31">
                  <c:v>0.50029999999999997</c:v>
                </c:pt>
                <c:pt idx="32">
                  <c:v>0.49790000000000001</c:v>
                </c:pt>
                <c:pt idx="33">
                  <c:v>0.49359999999999998</c:v>
                </c:pt>
                <c:pt idx="34">
                  <c:v>0.49519999999999997</c:v>
                </c:pt>
                <c:pt idx="35">
                  <c:v>0.48909999999999998</c:v>
                </c:pt>
                <c:pt idx="36">
                  <c:v>0.48270000000000002</c:v>
                </c:pt>
                <c:pt idx="37">
                  <c:v>0.48249999999999998</c:v>
                </c:pt>
                <c:pt idx="38">
                  <c:v>0.48380000000000001</c:v>
                </c:pt>
                <c:pt idx="39">
                  <c:v>0.48039999999999999</c:v>
                </c:pt>
                <c:pt idx="40">
                  <c:v>0.47989999999999999</c:v>
                </c:pt>
                <c:pt idx="41">
                  <c:v>0.47910000000000003</c:v>
                </c:pt>
                <c:pt idx="42">
                  <c:v>0.47410000000000002</c:v>
                </c:pt>
                <c:pt idx="43">
                  <c:v>0.47</c:v>
                </c:pt>
                <c:pt idx="44">
                  <c:v>0.46439999999999998</c:v>
                </c:pt>
                <c:pt idx="45">
                  <c:v>0.46879999999999999</c:v>
                </c:pt>
                <c:pt idx="46">
                  <c:v>0.46710000000000002</c:v>
                </c:pt>
                <c:pt idx="47">
                  <c:v>0.46139999999999998</c:v>
                </c:pt>
                <c:pt idx="48">
                  <c:v>0.46589999999999998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5B-473E-A806-E238BA928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87727"/>
        <c:axId val="1194283887"/>
      </c:scatterChart>
      <c:valAx>
        <c:axId val="1194287727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Duration, 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3887"/>
        <c:crosses val="autoZero"/>
        <c:crossBetween val="midCat"/>
      </c:valAx>
      <c:valAx>
        <c:axId val="1194283887"/>
        <c:scaling>
          <c:orientation val="minMax"/>
          <c:max val="0.7500000000000001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28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811E68-FB7F-4F09-90A8-2B59DDE42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E2226A1-575B-4D6E-998A-E925B09AA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B57347-FEA5-431A-914B-0789C4B08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C1BFC4-EF06-4924-BE6A-A4450AA95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540B1B-5458-4557-AFA6-93DD4F9A8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AF36F3A-8F1B-4F0E-BC1D-3A7A4752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E171F5-0044-4D49-A2A2-75214E554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CE6FF8-E481-413A-B9F0-60541BF39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4EF06F-D16F-4079-AD04-6CF3A78B4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387DB5-5D22-4777-AD9C-8E77F4BB5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DEBDA2-C839-47B9-84EE-C0EFF80F1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57AF63-78AA-438E-8313-A37C6A41C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EB32DA-3E83-4FA1-AE54-73A87B37E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28A90D-5BAB-4F5D-A425-58D5D1160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AEB1C82-12DB-4134-8835-37074A8FC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65C684-F4A0-40EE-9525-B18AAEDD4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37B223-BE44-4F02-BA66-9FB1BA791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B581CB-FDEA-4D24-A7F6-EF45ECD3C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22069F-746C-4C6E-8D07-A8740679D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B9D52E-D869-4187-AD66-F3124E863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105</xdr:row>
      <xdr:rowOff>0</xdr:rowOff>
    </xdr:from>
    <xdr:ext cx="304800" cy="304800"/>
    <xdr:sp macro="" textlink="">
      <xdr:nvSpPr>
        <xdr:cNvPr id="3" name="AutoShape 1" descr="Адаптер для камеры 1/4&quot; на M4-M12, 4 от 1 женщины до M4 mal #5">
          <a:extLst>
            <a:ext uri="{FF2B5EF4-FFF2-40B4-BE49-F238E27FC236}">
              <a16:creationId xmlns:a16="http://schemas.microsoft.com/office/drawing/2014/main" id="{02FB050A-E82A-45F3-9D13-1C12CBB60A67}"/>
            </a:ext>
          </a:extLst>
        </xdr:cNvPr>
        <xdr:cNvSpPr>
          <a:spLocks noChangeAspect="1" noChangeArrowheads="1"/>
        </xdr:cNvSpPr>
      </xdr:nvSpPr>
      <xdr:spPr bwMode="auto">
        <a:xfrm>
          <a:off x="876300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5AA6C01-C1F0-4212-84D8-6D580C3F5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AA20B6-B78F-4352-882F-255D11A61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23F905-5749-4223-A116-BE6E6516A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2749E1-2EA9-43AC-9B21-29B9155F1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17B1D3-57A3-4C21-91F1-5CA32D328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15240</xdr:colOff>
      <xdr:row>41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F7362F-2B06-40A8-91CD-219579CA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M20" sqref="M20"/>
    </sheetView>
  </sheetViews>
  <sheetFormatPr defaultRowHeight="14.4" x14ac:dyDescent="0.3"/>
  <cols>
    <col min="1" max="1" width="4" bestFit="1" customWidth="1"/>
    <col min="2" max="2" width="20.5546875" bestFit="1" customWidth="1"/>
    <col min="3" max="3" width="6.77734375" bestFit="1" customWidth="1"/>
    <col min="7" max="7" width="9.77734375" bestFit="1" customWidth="1"/>
    <col min="8" max="8" width="8" bestFit="1" customWidth="1"/>
    <col min="9" max="9" width="10.109375" bestFit="1" customWidth="1"/>
    <col min="10" max="10" width="9.6640625" bestFit="1" customWidth="1"/>
    <col min="12" max="12" width="9.6640625" bestFit="1" customWidth="1"/>
    <col min="15" max="15" width="9.88671875" bestFit="1" customWidth="1"/>
  </cols>
  <sheetData>
    <row r="1" spans="1:16" ht="28.8" x14ac:dyDescent="0.3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1" t="s">
        <v>12</v>
      </c>
      <c r="K1" s="22" t="s">
        <v>9</v>
      </c>
      <c r="L1" s="21" t="s">
        <v>13</v>
      </c>
      <c r="M1" s="22" t="s">
        <v>10</v>
      </c>
    </row>
    <row r="2" spans="1:16" x14ac:dyDescent="0.3">
      <c r="A2" s="1">
        <v>1</v>
      </c>
      <c r="B2" s="2" t="str">
        <f>D2&amp;"/"&amp;E2&amp;"/"&amp;F2&amp;"/"&amp;G2&amp;"/"&amp;TEXT(H2,"0.00")&amp;"/"&amp;I2</f>
        <v>1/32/1/32/0.00/64</v>
      </c>
      <c r="C2" s="3">
        <f>($P$2*E2+E2*G2+D2*(12*E2^2+13*E2)+E2*$P$2)/1000000</f>
        <v>2.5568E-2</v>
      </c>
      <c r="D2" s="2">
        <v>1</v>
      </c>
      <c r="E2" s="2">
        <v>32</v>
      </c>
      <c r="F2" s="2">
        <v>1</v>
      </c>
      <c r="G2" s="2">
        <v>32</v>
      </c>
      <c r="H2" s="3">
        <v>0</v>
      </c>
      <c r="I2" s="4">
        <v>64</v>
      </c>
      <c r="J2" s="5">
        <v>800000</v>
      </c>
      <c r="K2" s="6">
        <v>1.6392</v>
      </c>
      <c r="L2" s="5">
        <v>970000</v>
      </c>
      <c r="M2" s="6">
        <v>1.9899</v>
      </c>
      <c r="O2" t="s">
        <v>11</v>
      </c>
      <c r="P2">
        <v>185</v>
      </c>
    </row>
    <row r="3" spans="1:16" x14ac:dyDescent="0.3">
      <c r="A3" s="1">
        <v>2</v>
      </c>
      <c r="B3" s="2" t="str">
        <f t="shared" ref="B3:B30" si="0">D3&amp;"/"&amp;E3&amp;"/"&amp;F3&amp;"/"&amp;G3&amp;"/"&amp;TEXT(H3,"0.00")&amp;"/"&amp;I3</f>
        <v>1/32/1/64/0.00/64</v>
      </c>
      <c r="C3" s="3">
        <f t="shared" ref="C3:C9" si="1">($P$2*E3+E3*G3+D3*(12*E3^2+13*E3)+E3*$P$2)/1000000</f>
        <v>2.6592000000000001E-2</v>
      </c>
      <c r="D3" s="2">
        <v>1</v>
      </c>
      <c r="E3" s="2">
        <v>32</v>
      </c>
      <c r="F3" s="2">
        <v>1</v>
      </c>
      <c r="G3" s="2">
        <v>64</v>
      </c>
      <c r="H3" s="3">
        <v>0</v>
      </c>
      <c r="I3" s="4">
        <v>64</v>
      </c>
      <c r="J3" s="5">
        <v>800000</v>
      </c>
      <c r="K3" s="6">
        <v>1.6274</v>
      </c>
      <c r="L3" s="5">
        <v>820000</v>
      </c>
      <c r="M3" s="6">
        <v>1.9898</v>
      </c>
    </row>
    <row r="4" spans="1:16" x14ac:dyDescent="0.3">
      <c r="A4" s="1">
        <v>3</v>
      </c>
      <c r="B4" s="2" t="str">
        <f t="shared" si="0"/>
        <v>1/32/1/128/0.00/64</v>
      </c>
      <c r="C4" s="3">
        <f t="shared" si="1"/>
        <v>2.8639999999999999E-2</v>
      </c>
      <c r="D4" s="2">
        <v>1</v>
      </c>
      <c r="E4" s="2">
        <v>32</v>
      </c>
      <c r="F4" s="2">
        <v>1</v>
      </c>
      <c r="G4" s="2">
        <v>128</v>
      </c>
      <c r="H4" s="3">
        <v>0</v>
      </c>
      <c r="I4" s="4">
        <v>64</v>
      </c>
      <c r="J4" s="5">
        <v>890000</v>
      </c>
      <c r="K4" s="6">
        <v>1.629</v>
      </c>
      <c r="L4" s="5">
        <v>840000</v>
      </c>
      <c r="M4" s="6">
        <v>1.9990000000000001</v>
      </c>
    </row>
    <row r="5" spans="1:16" x14ac:dyDescent="0.3">
      <c r="A5" s="13">
        <v>4</v>
      </c>
      <c r="B5" s="14" t="str">
        <f t="shared" si="0"/>
        <v>1/32/1/256/0.00/64</v>
      </c>
      <c r="C5" s="15">
        <f t="shared" si="1"/>
        <v>3.2736000000000001E-2</v>
      </c>
      <c r="D5" s="14">
        <v>1</v>
      </c>
      <c r="E5" s="14">
        <v>32</v>
      </c>
      <c r="F5" s="14">
        <v>1</v>
      </c>
      <c r="G5" s="14">
        <v>256</v>
      </c>
      <c r="H5" s="15">
        <v>0</v>
      </c>
      <c r="I5" s="16">
        <v>64</v>
      </c>
      <c r="J5" s="17">
        <v>930000</v>
      </c>
      <c r="K5" s="18">
        <v>1.6695</v>
      </c>
      <c r="L5" s="17">
        <v>980000</v>
      </c>
      <c r="M5" s="18">
        <v>2.0392000000000001</v>
      </c>
    </row>
    <row r="6" spans="1:16" x14ac:dyDescent="0.3">
      <c r="A6" s="1">
        <v>5</v>
      </c>
      <c r="B6" s="2" t="str">
        <f t="shared" si="0"/>
        <v>2/32/1/32/0.00/64</v>
      </c>
      <c r="C6" s="3">
        <f t="shared" si="1"/>
        <v>3.8272E-2</v>
      </c>
      <c r="D6" s="2">
        <v>2</v>
      </c>
      <c r="E6" s="2">
        <v>32</v>
      </c>
      <c r="F6" s="2">
        <v>1</v>
      </c>
      <c r="G6" s="2">
        <v>32</v>
      </c>
      <c r="H6" s="3">
        <v>0</v>
      </c>
      <c r="I6" s="4">
        <v>64</v>
      </c>
      <c r="J6" s="5">
        <v>890000</v>
      </c>
      <c r="K6" s="6">
        <v>1.4792000000000001</v>
      </c>
      <c r="L6" s="5">
        <v>790000</v>
      </c>
      <c r="M6" s="6">
        <v>1.8493999999999999</v>
      </c>
    </row>
    <row r="7" spans="1:16" x14ac:dyDescent="0.3">
      <c r="A7" s="1">
        <v>6</v>
      </c>
      <c r="B7" s="2" t="str">
        <f t="shared" si="0"/>
        <v>2/32/1/64/0.00/64</v>
      </c>
      <c r="C7" s="3">
        <f t="shared" si="1"/>
        <v>3.9295999999999998E-2</v>
      </c>
      <c r="D7" s="2">
        <v>2</v>
      </c>
      <c r="E7" s="2">
        <v>32</v>
      </c>
      <c r="F7" s="2">
        <v>1</v>
      </c>
      <c r="G7" s="2">
        <v>64</v>
      </c>
      <c r="H7" s="3">
        <v>0</v>
      </c>
      <c r="I7" s="4">
        <v>64</v>
      </c>
      <c r="J7" s="5">
        <v>890000</v>
      </c>
      <c r="K7" s="6">
        <v>1.4491000000000001</v>
      </c>
      <c r="L7" s="5">
        <v>700000</v>
      </c>
      <c r="M7" s="6">
        <v>1.8495999999999999</v>
      </c>
    </row>
    <row r="8" spans="1:16" x14ac:dyDescent="0.3">
      <c r="A8" s="1">
        <v>7</v>
      </c>
      <c r="B8" s="2" t="str">
        <f t="shared" si="0"/>
        <v>2/32/1/128/0.00/64</v>
      </c>
      <c r="C8" s="3">
        <f t="shared" si="1"/>
        <v>4.1343999999999999E-2</v>
      </c>
      <c r="D8" s="2">
        <v>2</v>
      </c>
      <c r="E8" s="2">
        <v>32</v>
      </c>
      <c r="F8" s="2">
        <v>1</v>
      </c>
      <c r="G8" s="2">
        <v>128</v>
      </c>
      <c r="H8" s="3">
        <v>0</v>
      </c>
      <c r="I8" s="4">
        <v>64</v>
      </c>
      <c r="J8" s="5">
        <v>1000000</v>
      </c>
      <c r="K8" s="6">
        <v>1.4176</v>
      </c>
      <c r="L8" s="5">
        <v>780000</v>
      </c>
      <c r="M8" s="6">
        <v>1.8180000000000001</v>
      </c>
    </row>
    <row r="9" spans="1:16" x14ac:dyDescent="0.3">
      <c r="A9" s="13">
        <v>8</v>
      </c>
      <c r="B9" s="14" t="str">
        <f t="shared" si="0"/>
        <v>2/32/1/256/0.00/64</v>
      </c>
      <c r="C9" s="15">
        <f t="shared" si="1"/>
        <v>4.5440000000000001E-2</v>
      </c>
      <c r="D9" s="14">
        <v>2</v>
      </c>
      <c r="E9" s="14">
        <v>32</v>
      </c>
      <c r="F9" s="14">
        <v>1</v>
      </c>
      <c r="G9" s="14">
        <v>256</v>
      </c>
      <c r="H9" s="15">
        <v>0</v>
      </c>
      <c r="I9" s="16">
        <v>64</v>
      </c>
      <c r="J9" s="17">
        <v>960000</v>
      </c>
      <c r="K9" s="18">
        <v>1.4366000000000001</v>
      </c>
      <c r="L9" s="17">
        <v>850000</v>
      </c>
      <c r="M9" s="18">
        <v>1.8479000000000001</v>
      </c>
    </row>
    <row r="10" spans="1:16" x14ac:dyDescent="0.3">
      <c r="A10" s="1">
        <v>9</v>
      </c>
      <c r="B10" s="2" t="str">
        <f t="shared" si="0"/>
        <v>1/64/2/64/0.00/64</v>
      </c>
      <c r="C10" s="3">
        <f t="shared" ref="C10:C13" si="2">($P$2*E10+E10*G10+D10*(12*E10^2+13*E10)+E10*$P$2)/1000000</f>
        <v>7.7759999999999996E-2</v>
      </c>
      <c r="D10" s="2">
        <v>1</v>
      </c>
      <c r="E10" s="2">
        <v>64</v>
      </c>
      <c r="F10" s="2">
        <v>2</v>
      </c>
      <c r="G10" s="2">
        <v>64</v>
      </c>
      <c r="H10" s="3">
        <v>0</v>
      </c>
      <c r="I10" s="4">
        <v>64</v>
      </c>
      <c r="J10" s="5">
        <v>530000</v>
      </c>
      <c r="K10" s="6">
        <v>1.379</v>
      </c>
      <c r="L10" s="5">
        <v>530000</v>
      </c>
      <c r="M10" s="6">
        <v>1.8149999999999999</v>
      </c>
    </row>
    <row r="11" spans="1:16" x14ac:dyDescent="0.3">
      <c r="A11" s="1">
        <v>10</v>
      </c>
      <c r="B11" s="2" t="str">
        <f t="shared" si="0"/>
        <v>1/64/2/128/0.00/64</v>
      </c>
      <c r="C11" s="3">
        <f t="shared" si="2"/>
        <v>8.1855999999999998E-2</v>
      </c>
      <c r="D11" s="2">
        <v>1</v>
      </c>
      <c r="E11" s="2">
        <v>64</v>
      </c>
      <c r="F11" s="2">
        <v>2</v>
      </c>
      <c r="G11" s="2">
        <v>128</v>
      </c>
      <c r="H11" s="3">
        <v>0</v>
      </c>
      <c r="I11" s="4">
        <v>64</v>
      </c>
      <c r="J11" s="5">
        <v>450000</v>
      </c>
      <c r="K11" s="6">
        <v>1.3693</v>
      </c>
      <c r="L11" s="5">
        <v>330000</v>
      </c>
      <c r="M11" s="6">
        <v>1.7952999999999999</v>
      </c>
    </row>
    <row r="12" spans="1:16" x14ac:dyDescent="0.3">
      <c r="A12" s="1">
        <v>11</v>
      </c>
      <c r="B12" s="2" t="str">
        <f t="shared" si="0"/>
        <v>1/64/2/256/0.00/64</v>
      </c>
      <c r="C12" s="3">
        <f t="shared" si="2"/>
        <v>9.0048000000000003E-2</v>
      </c>
      <c r="D12" s="2">
        <v>1</v>
      </c>
      <c r="E12" s="2">
        <v>64</v>
      </c>
      <c r="F12" s="2">
        <v>2</v>
      </c>
      <c r="G12" s="2">
        <v>256</v>
      </c>
      <c r="H12" s="3">
        <v>0</v>
      </c>
      <c r="I12" s="4">
        <v>64</v>
      </c>
      <c r="J12" s="5">
        <v>530000</v>
      </c>
      <c r="K12" s="6">
        <v>1.3586</v>
      </c>
      <c r="L12" s="5">
        <v>590000</v>
      </c>
      <c r="M12" s="6">
        <v>1.8198000000000001</v>
      </c>
    </row>
    <row r="13" spans="1:16" x14ac:dyDescent="0.3">
      <c r="A13" s="13">
        <v>12</v>
      </c>
      <c r="B13" s="14" t="str">
        <f t="shared" si="0"/>
        <v>1/64/2/512/0.00/64</v>
      </c>
      <c r="C13" s="15">
        <f t="shared" si="2"/>
        <v>0.106432</v>
      </c>
      <c r="D13" s="14">
        <v>1</v>
      </c>
      <c r="E13" s="14">
        <v>64</v>
      </c>
      <c r="F13" s="14">
        <v>2</v>
      </c>
      <c r="G13" s="14">
        <v>512</v>
      </c>
      <c r="H13" s="15">
        <v>0</v>
      </c>
      <c r="I13" s="16">
        <v>64</v>
      </c>
      <c r="J13" s="17">
        <v>610000</v>
      </c>
      <c r="K13" s="18">
        <v>1.3688</v>
      </c>
      <c r="L13" s="17">
        <v>490000</v>
      </c>
      <c r="M13" s="18">
        <v>1.8294999999999999</v>
      </c>
    </row>
    <row r="14" spans="1:16" x14ac:dyDescent="0.3">
      <c r="A14" s="1">
        <v>13</v>
      </c>
      <c r="B14" s="2" t="str">
        <f t="shared" si="0"/>
        <v>2/64/2/128/0.00/64</v>
      </c>
      <c r="C14" s="3">
        <f t="shared" ref="C14:C16" si="3">($P$2*E14+E14*G14+D14*(12*E14^2+13*E14)+E14*$P$2)/1000000</f>
        <v>0.13184000000000001</v>
      </c>
      <c r="D14" s="2">
        <v>2</v>
      </c>
      <c r="E14" s="2">
        <v>64</v>
      </c>
      <c r="F14" s="2">
        <v>2</v>
      </c>
      <c r="G14" s="2">
        <v>128</v>
      </c>
      <c r="H14" s="3">
        <v>0</v>
      </c>
      <c r="I14" s="4">
        <v>64</v>
      </c>
      <c r="J14" s="5">
        <v>940000</v>
      </c>
      <c r="K14" s="6">
        <v>1.1379999999999999</v>
      </c>
      <c r="L14" s="5">
        <v>800000</v>
      </c>
      <c r="M14" s="6">
        <v>1.6839</v>
      </c>
    </row>
    <row r="15" spans="1:16" x14ac:dyDescent="0.3">
      <c r="A15" s="1">
        <v>14</v>
      </c>
      <c r="B15" s="2" t="str">
        <f t="shared" si="0"/>
        <v>2/64/2/256/0.00/64</v>
      </c>
      <c r="C15" s="3">
        <f t="shared" si="3"/>
        <v>0.14003199999999999</v>
      </c>
      <c r="D15" s="2">
        <v>2</v>
      </c>
      <c r="E15" s="2">
        <v>64</v>
      </c>
      <c r="F15" s="2">
        <v>2</v>
      </c>
      <c r="G15" s="2">
        <v>256</v>
      </c>
      <c r="H15" s="3">
        <v>0</v>
      </c>
      <c r="I15" s="4">
        <v>64</v>
      </c>
      <c r="J15" s="5">
        <v>870000</v>
      </c>
      <c r="K15" s="6">
        <v>1.1594</v>
      </c>
      <c r="L15" s="5">
        <v>810000</v>
      </c>
      <c r="M15" s="6">
        <v>1.6891</v>
      </c>
    </row>
    <row r="16" spans="1:16" x14ac:dyDescent="0.3">
      <c r="A16" s="13">
        <v>15</v>
      </c>
      <c r="B16" s="14" t="str">
        <f t="shared" si="0"/>
        <v>2/64/2/512/0.00/64</v>
      </c>
      <c r="C16" s="15">
        <f t="shared" si="3"/>
        <v>0.156416</v>
      </c>
      <c r="D16" s="14">
        <v>2</v>
      </c>
      <c r="E16" s="14">
        <v>64</v>
      </c>
      <c r="F16" s="14">
        <v>2</v>
      </c>
      <c r="G16" s="14">
        <v>512</v>
      </c>
      <c r="H16" s="15">
        <v>0</v>
      </c>
      <c r="I16" s="16">
        <v>64</v>
      </c>
      <c r="J16" s="17">
        <v>930000</v>
      </c>
      <c r="K16" s="18">
        <v>1.1585000000000001</v>
      </c>
      <c r="L16" s="17">
        <v>940000</v>
      </c>
      <c r="M16" s="18">
        <v>1.7282999999999999</v>
      </c>
    </row>
    <row r="17" spans="1:13" x14ac:dyDescent="0.3">
      <c r="A17" s="1">
        <v>16</v>
      </c>
      <c r="B17" s="2" t="str">
        <f t="shared" si="0"/>
        <v>3/64/2/128/0.00/64</v>
      </c>
      <c r="C17" s="3">
        <f t="shared" ref="C17:C19" si="4">($P$2*E17+E17*G17+D17*(12*E17^2+13*E17)+E17*$P$2)/1000000</f>
        <v>0.18182400000000001</v>
      </c>
      <c r="D17" s="2">
        <v>3</v>
      </c>
      <c r="E17" s="2">
        <v>64</v>
      </c>
      <c r="F17" s="2">
        <v>2</v>
      </c>
      <c r="G17" s="2">
        <v>128</v>
      </c>
      <c r="H17" s="3">
        <v>0</v>
      </c>
      <c r="I17" s="4">
        <v>64</v>
      </c>
      <c r="J17" s="5">
        <v>760000</v>
      </c>
      <c r="K17" s="6">
        <v>1.0889</v>
      </c>
      <c r="L17" s="5">
        <v>670000</v>
      </c>
      <c r="M17" s="6">
        <v>1.6369</v>
      </c>
    </row>
    <row r="18" spans="1:13" x14ac:dyDescent="0.3">
      <c r="A18" s="1">
        <v>17</v>
      </c>
      <c r="B18" s="2" t="str">
        <f t="shared" si="0"/>
        <v>3/64/2/256/0.00/64</v>
      </c>
      <c r="C18" s="3">
        <f t="shared" si="4"/>
        <v>0.19001599999999999</v>
      </c>
      <c r="D18" s="2">
        <v>3</v>
      </c>
      <c r="E18" s="2">
        <v>64</v>
      </c>
      <c r="F18" s="2">
        <v>2</v>
      </c>
      <c r="G18" s="2">
        <v>256</v>
      </c>
      <c r="H18" s="3">
        <v>0</v>
      </c>
      <c r="I18" s="4">
        <v>64</v>
      </c>
      <c r="J18" s="5">
        <v>940000</v>
      </c>
      <c r="K18" s="6">
        <v>1.0563</v>
      </c>
      <c r="L18" s="5">
        <v>860000</v>
      </c>
      <c r="M18" s="6">
        <v>1.6659999999999999</v>
      </c>
    </row>
    <row r="19" spans="1:13" x14ac:dyDescent="0.3">
      <c r="A19" s="13">
        <v>18</v>
      </c>
      <c r="B19" s="14" t="str">
        <f t="shared" si="0"/>
        <v>3/64/2/512/0.00/64</v>
      </c>
      <c r="C19" s="15">
        <f t="shared" si="4"/>
        <v>0.2064</v>
      </c>
      <c r="D19" s="14">
        <v>3</v>
      </c>
      <c r="E19" s="14">
        <v>64</v>
      </c>
      <c r="F19" s="14">
        <v>2</v>
      </c>
      <c r="G19" s="14">
        <v>512</v>
      </c>
      <c r="H19" s="15">
        <v>0</v>
      </c>
      <c r="I19" s="16">
        <v>64</v>
      </c>
      <c r="J19" s="17">
        <v>470000</v>
      </c>
      <c r="K19" s="18">
        <v>1.0597000000000001</v>
      </c>
      <c r="L19" s="17">
        <v>480000</v>
      </c>
      <c r="M19" s="18">
        <v>1.7291000000000001</v>
      </c>
    </row>
    <row r="20" spans="1:13" x14ac:dyDescent="0.3">
      <c r="A20" s="23">
        <v>19</v>
      </c>
      <c r="B20" s="2" t="str">
        <f t="shared" si="0"/>
        <v>4/64/2/128/0.00/64</v>
      </c>
      <c r="C20" s="24">
        <f t="shared" ref="C20:C21" si="5">($P$2*E20+E20*G20+D20*(12*E20^2+13*E20)+E20*$P$2)/1000000</f>
        <v>0.23180799999999999</v>
      </c>
      <c r="D20" s="25">
        <v>4</v>
      </c>
      <c r="E20" s="25">
        <v>64</v>
      </c>
      <c r="F20" s="25">
        <v>2</v>
      </c>
      <c r="G20" s="25">
        <v>128</v>
      </c>
      <c r="H20" s="24">
        <v>0</v>
      </c>
      <c r="I20" s="26">
        <v>64</v>
      </c>
      <c r="J20" s="27">
        <v>360000</v>
      </c>
      <c r="K20" s="28">
        <v>1.0589</v>
      </c>
      <c r="L20" s="29">
        <v>240000</v>
      </c>
      <c r="M20" s="30">
        <v>1.6577</v>
      </c>
    </row>
    <row r="21" spans="1:13" x14ac:dyDescent="0.3">
      <c r="A21" s="13">
        <v>20</v>
      </c>
      <c r="B21" s="14" t="str">
        <f t="shared" si="0"/>
        <v>4/64/2/256/0.00/64</v>
      </c>
      <c r="C21" s="15">
        <f t="shared" si="5"/>
        <v>0.24</v>
      </c>
      <c r="D21" s="14">
        <v>4</v>
      </c>
      <c r="E21" s="14">
        <v>64</v>
      </c>
      <c r="F21" s="14">
        <v>2</v>
      </c>
      <c r="G21" s="14">
        <v>256</v>
      </c>
      <c r="H21" s="15">
        <v>0</v>
      </c>
      <c r="I21" s="16">
        <v>64</v>
      </c>
      <c r="J21" s="17">
        <v>360000</v>
      </c>
      <c r="K21" s="18">
        <v>1.0489999999999999</v>
      </c>
      <c r="L21" s="31">
        <v>30000</v>
      </c>
      <c r="M21" s="32">
        <v>1.7256</v>
      </c>
    </row>
    <row r="22" spans="1:13" x14ac:dyDescent="0.3">
      <c r="A22" s="1">
        <v>21</v>
      </c>
      <c r="B22" s="2" t="str">
        <f t="shared" si="0"/>
        <v>3/96/3/128/0.00/64</v>
      </c>
      <c r="C22" s="3">
        <f t="shared" ref="C22:C23" si="6">($P$2*E22+E22*G22+D22*(12*E22^2+13*E22)+E22*$P$2)/1000000</f>
        <v>0.383328</v>
      </c>
      <c r="D22" s="2">
        <v>3</v>
      </c>
      <c r="E22" s="2">
        <v>96</v>
      </c>
      <c r="F22" s="2">
        <v>3</v>
      </c>
      <c r="G22" s="2">
        <v>128</v>
      </c>
      <c r="H22" s="3">
        <v>0</v>
      </c>
      <c r="I22" s="4">
        <v>64</v>
      </c>
      <c r="J22" s="5">
        <v>280000</v>
      </c>
      <c r="K22" s="6">
        <v>0.99550000000000005</v>
      </c>
      <c r="L22" s="33">
        <v>120000</v>
      </c>
      <c r="M22" s="34">
        <v>1.6498999999999999</v>
      </c>
    </row>
    <row r="23" spans="1:13" x14ac:dyDescent="0.3">
      <c r="A23" s="13">
        <v>22</v>
      </c>
      <c r="B23" s="14" t="str">
        <f t="shared" si="0"/>
        <v>3/96/3/256/0.00/64</v>
      </c>
      <c r="C23" s="15">
        <f t="shared" si="6"/>
        <v>0.39561600000000002</v>
      </c>
      <c r="D23" s="14">
        <v>3</v>
      </c>
      <c r="E23" s="14">
        <v>96</v>
      </c>
      <c r="F23" s="14">
        <v>3</v>
      </c>
      <c r="G23" s="14">
        <v>256</v>
      </c>
      <c r="H23" s="15">
        <v>0</v>
      </c>
      <c r="I23" s="16">
        <v>64</v>
      </c>
      <c r="J23" s="17">
        <v>240000</v>
      </c>
      <c r="K23" s="18">
        <v>0.96699999999999997</v>
      </c>
      <c r="L23" s="31">
        <v>100000</v>
      </c>
      <c r="M23" s="32">
        <v>1.6361000000000001</v>
      </c>
    </row>
    <row r="24" spans="1:13" x14ac:dyDescent="0.3">
      <c r="A24" s="1">
        <v>23</v>
      </c>
      <c r="B24" s="2" t="str">
        <f t="shared" si="0"/>
        <v>2/128/4/128/0.00/64</v>
      </c>
      <c r="C24" s="3">
        <f t="shared" ref="C24:C26" si="7">($P$2*E24+E24*G24+D24*(12*E24^2+13*E24)+E24*$P$2)/1000000</f>
        <v>0.46028799999999997</v>
      </c>
      <c r="D24" s="2">
        <v>2</v>
      </c>
      <c r="E24" s="2">
        <v>128</v>
      </c>
      <c r="F24" s="2">
        <v>4</v>
      </c>
      <c r="G24" s="2">
        <v>128</v>
      </c>
      <c r="H24" s="3">
        <v>0</v>
      </c>
      <c r="I24" s="4">
        <v>64</v>
      </c>
      <c r="J24" s="5">
        <v>540000</v>
      </c>
      <c r="K24" s="6">
        <v>0.95950000000000002</v>
      </c>
      <c r="L24" s="5">
        <v>450000</v>
      </c>
      <c r="M24" s="6">
        <v>1.6471</v>
      </c>
    </row>
    <row r="25" spans="1:13" x14ac:dyDescent="0.3">
      <c r="A25" s="1">
        <v>24</v>
      </c>
      <c r="B25" s="2" t="str">
        <f t="shared" si="0"/>
        <v>2/128/4/256/0.00/64</v>
      </c>
      <c r="C25" s="3">
        <f t="shared" si="7"/>
        <v>0.47667199999999998</v>
      </c>
      <c r="D25" s="2">
        <v>2</v>
      </c>
      <c r="E25" s="2">
        <v>128</v>
      </c>
      <c r="F25" s="2">
        <v>4</v>
      </c>
      <c r="G25" s="2">
        <v>256</v>
      </c>
      <c r="H25" s="3">
        <v>0</v>
      </c>
      <c r="I25" s="4">
        <v>64</v>
      </c>
      <c r="J25" s="5">
        <v>430000</v>
      </c>
      <c r="K25" s="6">
        <v>0.9496</v>
      </c>
      <c r="L25" s="5">
        <v>380000</v>
      </c>
      <c r="M25" s="6">
        <v>1.6578999999999999</v>
      </c>
    </row>
    <row r="26" spans="1:13" x14ac:dyDescent="0.3">
      <c r="A26" s="13">
        <v>25</v>
      </c>
      <c r="B26" s="14" t="str">
        <f t="shared" si="0"/>
        <v>2/128/4/512/0.00/64</v>
      </c>
      <c r="C26" s="15">
        <f t="shared" si="7"/>
        <v>0.50944</v>
      </c>
      <c r="D26" s="14">
        <v>2</v>
      </c>
      <c r="E26" s="14">
        <v>128</v>
      </c>
      <c r="F26" s="14">
        <v>4</v>
      </c>
      <c r="G26" s="14">
        <v>512</v>
      </c>
      <c r="H26" s="15">
        <v>0</v>
      </c>
      <c r="I26" s="16">
        <v>64</v>
      </c>
      <c r="J26" s="17">
        <v>240000</v>
      </c>
      <c r="K26" s="18">
        <v>0.99790000000000001</v>
      </c>
      <c r="L26" s="17">
        <v>180000</v>
      </c>
      <c r="M26" s="18">
        <v>1.6875</v>
      </c>
    </row>
    <row r="27" spans="1:13" x14ac:dyDescent="0.3">
      <c r="A27" s="1">
        <v>26</v>
      </c>
      <c r="B27" s="2" t="str">
        <f t="shared" si="0"/>
        <v>4/96/3/128/0.00/64</v>
      </c>
      <c r="C27" s="3">
        <f t="shared" ref="C27:C28" si="8">($P$2*E27+E27*G27+D27*(12*E27^2+13*E27)+E27*$P$2)/1000000</f>
        <v>0.495168</v>
      </c>
      <c r="D27" s="2">
        <v>4</v>
      </c>
      <c r="E27" s="2">
        <v>96</v>
      </c>
      <c r="F27" s="2">
        <v>3</v>
      </c>
      <c r="G27" s="2">
        <v>128</v>
      </c>
      <c r="H27" s="3">
        <v>0</v>
      </c>
      <c r="I27" s="4">
        <v>64</v>
      </c>
      <c r="J27" s="5">
        <v>410000</v>
      </c>
      <c r="K27" s="6">
        <v>0.92879999999999996</v>
      </c>
      <c r="L27" s="5">
        <v>470000</v>
      </c>
      <c r="M27" s="6">
        <v>1.6638999999999999</v>
      </c>
    </row>
    <row r="28" spans="1:13" x14ac:dyDescent="0.3">
      <c r="A28" s="13">
        <v>27</v>
      </c>
      <c r="B28" s="14" t="str">
        <f t="shared" si="0"/>
        <v>4/96/3/256/0.00/64</v>
      </c>
      <c r="C28" s="15">
        <f t="shared" si="8"/>
        <v>0.50745600000000002</v>
      </c>
      <c r="D28" s="14">
        <v>4</v>
      </c>
      <c r="E28" s="14">
        <v>96</v>
      </c>
      <c r="F28" s="14">
        <v>3</v>
      </c>
      <c r="G28" s="14">
        <v>256</v>
      </c>
      <c r="H28" s="15">
        <v>0</v>
      </c>
      <c r="I28" s="16">
        <v>64</v>
      </c>
      <c r="J28" s="17">
        <v>320000</v>
      </c>
      <c r="K28" s="18">
        <v>0.90990000000000004</v>
      </c>
      <c r="L28" s="31">
        <v>50000</v>
      </c>
      <c r="M28" s="32">
        <v>1.6767000000000001</v>
      </c>
    </row>
    <row r="29" spans="1:13" x14ac:dyDescent="0.3">
      <c r="A29" s="1">
        <v>28</v>
      </c>
      <c r="B29" s="2" t="str">
        <f t="shared" si="0"/>
        <v>3/128/4/128/0.00/64</v>
      </c>
      <c r="C29" s="3">
        <f t="shared" ref="C29:C30" si="9">($P$2*E29+E29*G29+D29*(12*E29^2+13*E29)+E29*$P$2)/1000000</f>
        <v>0.65856000000000003</v>
      </c>
      <c r="D29" s="2">
        <v>3</v>
      </c>
      <c r="E29" s="2">
        <v>128</v>
      </c>
      <c r="F29" s="2">
        <v>4</v>
      </c>
      <c r="G29" s="2">
        <v>128</v>
      </c>
      <c r="H29" s="3">
        <v>0</v>
      </c>
      <c r="I29" s="4">
        <v>64</v>
      </c>
      <c r="J29" s="5">
        <v>610000</v>
      </c>
      <c r="K29" s="6">
        <v>0.88939999999999997</v>
      </c>
      <c r="L29" s="33">
        <v>120000</v>
      </c>
      <c r="M29" s="34">
        <v>1.6289</v>
      </c>
    </row>
    <row r="30" spans="1:13" x14ac:dyDescent="0.3">
      <c r="A30" s="13">
        <v>29</v>
      </c>
      <c r="B30" s="14" t="str">
        <f t="shared" si="0"/>
        <v>3/128/4/256/0.00/64</v>
      </c>
      <c r="C30" s="15">
        <f t="shared" si="9"/>
        <v>0.67494399999999999</v>
      </c>
      <c r="D30" s="14">
        <v>3</v>
      </c>
      <c r="E30" s="14">
        <v>128</v>
      </c>
      <c r="F30" s="14">
        <v>4</v>
      </c>
      <c r="G30" s="14">
        <v>256</v>
      </c>
      <c r="H30" s="15">
        <v>0</v>
      </c>
      <c r="I30" s="16">
        <v>64</v>
      </c>
      <c r="J30" s="17">
        <v>450000</v>
      </c>
      <c r="K30" s="18">
        <v>0.83989999999999998</v>
      </c>
      <c r="L30" s="31">
        <v>20000</v>
      </c>
      <c r="M30" s="32">
        <v>1.6158999999999999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045B-8BF9-47FA-8FB6-D5BB23D1FB0D}">
  <dimension ref="A1:P41"/>
  <sheetViews>
    <sheetView workbookViewId="0">
      <selection activeCell="M9" sqref="M9"/>
    </sheetView>
  </sheetViews>
  <sheetFormatPr defaultRowHeight="14.4" x14ac:dyDescent="0.3"/>
  <cols>
    <col min="1" max="1" width="4" bestFit="1" customWidth="1"/>
    <col min="2" max="2" width="20.5546875" bestFit="1" customWidth="1"/>
    <col min="3" max="3" width="6.77734375" bestFit="1" customWidth="1"/>
    <col min="7" max="7" width="9.77734375" bestFit="1" customWidth="1"/>
    <col min="8" max="8" width="8" bestFit="1" customWidth="1"/>
    <col min="9" max="9" width="10.109375" bestFit="1" customWidth="1"/>
    <col min="10" max="10" width="9.6640625" bestFit="1" customWidth="1"/>
    <col min="12" max="12" width="9.6640625" bestFit="1" customWidth="1"/>
    <col min="15" max="15" width="9.88671875" bestFit="1" customWidth="1"/>
  </cols>
  <sheetData>
    <row r="1" spans="1:16" ht="28.8" x14ac:dyDescent="0.3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1" t="s">
        <v>12</v>
      </c>
      <c r="K1" s="22" t="s">
        <v>9</v>
      </c>
      <c r="L1" s="21" t="s">
        <v>13</v>
      </c>
      <c r="M1" s="22" t="s">
        <v>10</v>
      </c>
    </row>
    <row r="2" spans="1:16" x14ac:dyDescent="0.3">
      <c r="A2" s="1">
        <v>1</v>
      </c>
      <c r="B2" s="2" t="str">
        <f t="shared" ref="B2:B41" si="0">D2&amp;"/"&amp;E2&amp;"/"&amp;F2&amp;"/"&amp;G2&amp;"/"&amp;TEXT(H2,"0.00")&amp;"/"&amp;I2</f>
        <v>3/128/4/128/0.05/64</v>
      </c>
      <c r="C2" s="3">
        <f t="shared" ref="C2:C41" si="1">($P$2*E2+E2*G2+D2*(12*E2^2+13*E2)+E2*$P$2)/1000000</f>
        <v>0.65856000000000003</v>
      </c>
      <c r="D2" s="2">
        <v>3</v>
      </c>
      <c r="E2" s="2">
        <v>128</v>
      </c>
      <c r="F2" s="2">
        <v>4</v>
      </c>
      <c r="G2" s="2">
        <v>128</v>
      </c>
      <c r="H2" s="3">
        <v>0.05</v>
      </c>
      <c r="I2" s="4">
        <v>64</v>
      </c>
      <c r="J2" s="5">
        <v>910000</v>
      </c>
      <c r="K2" s="6">
        <v>0.89690000000000003</v>
      </c>
      <c r="L2" s="5">
        <v>850000</v>
      </c>
      <c r="M2" s="6">
        <v>1.4479</v>
      </c>
      <c r="O2" t="s">
        <v>11</v>
      </c>
      <c r="P2">
        <v>185</v>
      </c>
    </row>
    <row r="3" spans="1:16" x14ac:dyDescent="0.3">
      <c r="A3" s="1">
        <v>2</v>
      </c>
      <c r="B3" s="2" t="str">
        <f t="shared" si="0"/>
        <v>3/128/4/256/0.05/64</v>
      </c>
      <c r="C3" s="3">
        <f t="shared" si="1"/>
        <v>0.67494399999999999</v>
      </c>
      <c r="D3" s="2">
        <v>3</v>
      </c>
      <c r="E3" s="2">
        <v>128</v>
      </c>
      <c r="F3" s="2">
        <v>4</v>
      </c>
      <c r="G3" s="2">
        <v>256</v>
      </c>
      <c r="H3" s="3">
        <v>0.05</v>
      </c>
      <c r="I3" s="4">
        <v>64</v>
      </c>
      <c r="J3" s="5">
        <v>630000</v>
      </c>
      <c r="K3" s="6">
        <v>0.83860000000000001</v>
      </c>
      <c r="L3" s="5">
        <v>350000</v>
      </c>
      <c r="M3" s="6">
        <v>1.3998999999999999</v>
      </c>
      <c r="P3" s="35"/>
    </row>
    <row r="4" spans="1:16" x14ac:dyDescent="0.3">
      <c r="A4" s="1">
        <v>3</v>
      </c>
      <c r="B4" s="2" t="str">
        <f t="shared" si="0"/>
        <v>3/128/4/128/0.10/64</v>
      </c>
      <c r="C4" s="3">
        <f t="shared" si="1"/>
        <v>0.65856000000000003</v>
      </c>
      <c r="D4" s="2">
        <v>3</v>
      </c>
      <c r="E4" s="2">
        <v>128</v>
      </c>
      <c r="F4" s="2">
        <v>4</v>
      </c>
      <c r="G4" s="2">
        <v>128</v>
      </c>
      <c r="H4" s="3">
        <v>0.1</v>
      </c>
      <c r="I4" s="4">
        <v>64</v>
      </c>
      <c r="J4" s="5">
        <v>740000</v>
      </c>
      <c r="K4" s="6">
        <v>0.93969999999999998</v>
      </c>
      <c r="L4" s="5">
        <v>620000</v>
      </c>
      <c r="M4" s="6">
        <v>1.4592000000000001</v>
      </c>
      <c r="P4" s="35"/>
    </row>
    <row r="5" spans="1:16" x14ac:dyDescent="0.3">
      <c r="A5" s="13">
        <v>4</v>
      </c>
      <c r="B5" s="14" t="str">
        <f t="shared" si="0"/>
        <v>3/128/4/256/0.10/64</v>
      </c>
      <c r="C5" s="15">
        <f t="shared" si="1"/>
        <v>0.67494399999999999</v>
      </c>
      <c r="D5" s="14">
        <v>3</v>
      </c>
      <c r="E5" s="14">
        <v>128</v>
      </c>
      <c r="F5" s="14">
        <v>4</v>
      </c>
      <c r="G5" s="14">
        <v>256</v>
      </c>
      <c r="H5" s="15">
        <v>0.1</v>
      </c>
      <c r="I5" s="16">
        <v>64</v>
      </c>
      <c r="J5" s="17">
        <v>760000</v>
      </c>
      <c r="K5" s="18">
        <v>0.86860000000000004</v>
      </c>
      <c r="L5" s="17">
        <v>380000</v>
      </c>
      <c r="M5" s="18">
        <v>1.4079999999999999</v>
      </c>
      <c r="P5" s="35"/>
    </row>
    <row r="6" spans="1:16" x14ac:dyDescent="0.3">
      <c r="A6" s="1">
        <v>5</v>
      </c>
      <c r="B6" s="2" t="str">
        <f t="shared" si="0"/>
        <v>4/128/4/256/0.05/64</v>
      </c>
      <c r="C6" s="3">
        <f t="shared" si="1"/>
        <v>0.87321599999999999</v>
      </c>
      <c r="D6" s="2">
        <v>4</v>
      </c>
      <c r="E6" s="2">
        <v>128</v>
      </c>
      <c r="F6" s="2">
        <v>4</v>
      </c>
      <c r="G6" s="2">
        <v>256</v>
      </c>
      <c r="H6" s="3">
        <v>0.05</v>
      </c>
      <c r="I6" s="4">
        <v>64</v>
      </c>
      <c r="J6" s="5">
        <v>400000</v>
      </c>
      <c r="K6" s="6">
        <v>0.8095</v>
      </c>
      <c r="L6" s="5">
        <v>450000</v>
      </c>
      <c r="M6" s="6">
        <v>1.4447000000000001</v>
      </c>
      <c r="P6" s="35"/>
    </row>
    <row r="7" spans="1:16" x14ac:dyDescent="0.3">
      <c r="A7" s="13">
        <v>6</v>
      </c>
      <c r="B7" s="14" t="str">
        <f t="shared" si="0"/>
        <v>4/128/4/512/0.05/64</v>
      </c>
      <c r="C7" s="15">
        <f t="shared" si="1"/>
        <v>0.90598400000000001</v>
      </c>
      <c r="D7" s="14">
        <v>4</v>
      </c>
      <c r="E7" s="14">
        <v>128</v>
      </c>
      <c r="F7" s="14">
        <v>4</v>
      </c>
      <c r="G7" s="14">
        <v>512</v>
      </c>
      <c r="H7" s="15">
        <v>0.05</v>
      </c>
      <c r="I7" s="16">
        <v>64</v>
      </c>
      <c r="J7" s="17">
        <v>270000</v>
      </c>
      <c r="K7" s="18">
        <v>0.77810000000000001</v>
      </c>
      <c r="L7" s="17">
        <v>180000</v>
      </c>
      <c r="M7" s="18">
        <v>1.3394999999999999</v>
      </c>
      <c r="P7" s="35"/>
    </row>
    <row r="8" spans="1:16" x14ac:dyDescent="0.3">
      <c r="A8" s="1">
        <v>7</v>
      </c>
      <c r="B8" s="2" t="str">
        <f t="shared" si="0"/>
        <v>3/192/6/512/0.05/32</v>
      </c>
      <c r="C8" s="3">
        <f t="shared" si="1"/>
        <v>1.5039359999999999</v>
      </c>
      <c r="D8" s="2">
        <v>3</v>
      </c>
      <c r="E8" s="2">
        <v>192</v>
      </c>
      <c r="F8" s="2">
        <v>6</v>
      </c>
      <c r="G8" s="2">
        <v>512</v>
      </c>
      <c r="H8" s="3">
        <v>0.05</v>
      </c>
      <c r="I8" s="4">
        <v>32</v>
      </c>
      <c r="J8" s="5">
        <v>350000</v>
      </c>
      <c r="K8" s="6">
        <v>0.70430000000000004</v>
      </c>
      <c r="L8" s="5">
        <v>130000</v>
      </c>
      <c r="M8" s="6">
        <v>1.3391999999999999</v>
      </c>
      <c r="P8" s="35"/>
    </row>
    <row r="9" spans="1:16" x14ac:dyDescent="0.3">
      <c r="A9" s="13">
        <v>8</v>
      </c>
      <c r="B9" s="14" t="str">
        <f t="shared" si="0"/>
        <v>3/192/6/1024/0.05/32</v>
      </c>
      <c r="C9" s="15">
        <f t="shared" si="1"/>
        <v>1.6022400000000001</v>
      </c>
      <c r="D9" s="14">
        <v>3</v>
      </c>
      <c r="E9" s="14">
        <v>192</v>
      </c>
      <c r="F9" s="14">
        <v>6</v>
      </c>
      <c r="G9" s="14">
        <v>1024</v>
      </c>
      <c r="H9" s="15">
        <v>0.05</v>
      </c>
      <c r="I9" s="16">
        <v>32</v>
      </c>
      <c r="J9" s="17">
        <v>120000</v>
      </c>
      <c r="K9" s="18">
        <v>0.74570000000000003</v>
      </c>
      <c r="L9" s="17">
        <v>100000</v>
      </c>
      <c r="M9" s="18">
        <v>1.2775000000000001</v>
      </c>
      <c r="P9" s="35"/>
    </row>
    <row r="10" spans="1:16" x14ac:dyDescent="0.3">
      <c r="A10" s="1">
        <v>9</v>
      </c>
      <c r="B10" s="2" t="str">
        <f t="shared" si="0"/>
        <v>4/192/6/1024/0.05/8</v>
      </c>
      <c r="C10" s="3">
        <f t="shared" si="1"/>
        <v>2.047104</v>
      </c>
      <c r="D10" s="2">
        <v>4</v>
      </c>
      <c r="E10" s="2">
        <v>192</v>
      </c>
      <c r="F10" s="2">
        <v>6</v>
      </c>
      <c r="G10" s="2">
        <v>1024</v>
      </c>
      <c r="H10" s="3">
        <v>0.05</v>
      </c>
      <c r="I10" s="4">
        <v>8</v>
      </c>
      <c r="J10" s="5">
        <v>250000</v>
      </c>
      <c r="K10" s="6">
        <v>0.68979999999999997</v>
      </c>
      <c r="L10" s="5">
        <v>230000</v>
      </c>
      <c r="M10" s="6">
        <v>1.2453000000000001</v>
      </c>
      <c r="P10" s="35"/>
    </row>
    <row r="11" spans="1:16" x14ac:dyDescent="0.3">
      <c r="A11" s="13">
        <v>10</v>
      </c>
      <c r="B11" s="14" t="str">
        <f t="shared" si="0"/>
        <v>4/192/6/1536/0.05/8</v>
      </c>
      <c r="C11" s="15">
        <f t="shared" si="1"/>
        <v>2.1454080000000002</v>
      </c>
      <c r="D11" s="14">
        <v>4</v>
      </c>
      <c r="E11" s="14">
        <v>192</v>
      </c>
      <c r="F11" s="14">
        <v>6</v>
      </c>
      <c r="G11" s="14">
        <v>1536</v>
      </c>
      <c r="H11" s="15">
        <v>0.05</v>
      </c>
      <c r="I11" s="16">
        <v>8</v>
      </c>
      <c r="J11" s="17">
        <v>260000</v>
      </c>
      <c r="K11" s="18">
        <v>0.66769999999999996</v>
      </c>
      <c r="L11" s="17">
        <v>240000</v>
      </c>
      <c r="M11" s="18">
        <v>1.2115</v>
      </c>
      <c r="P11" s="35"/>
    </row>
    <row r="12" spans="1:16" x14ac:dyDescent="0.3">
      <c r="A12" s="13">
        <v>11</v>
      </c>
      <c r="B12" s="14" t="str">
        <f t="shared" si="0"/>
        <v>10/128/4/1536/0.05/8</v>
      </c>
      <c r="C12" s="15">
        <f t="shared" si="1"/>
        <v>2.2266879999999998</v>
      </c>
      <c r="D12" s="14">
        <v>10</v>
      </c>
      <c r="E12" s="14">
        <v>128</v>
      </c>
      <c r="F12" s="14">
        <v>4</v>
      </c>
      <c r="G12" s="14">
        <v>1536</v>
      </c>
      <c r="H12" s="15">
        <v>0.05</v>
      </c>
      <c r="I12" s="16">
        <v>8</v>
      </c>
      <c r="J12" s="17">
        <v>80000</v>
      </c>
      <c r="K12" s="18">
        <v>0.67569999999999997</v>
      </c>
      <c r="L12" s="17">
        <v>50000</v>
      </c>
      <c r="M12" s="18">
        <v>1.1731</v>
      </c>
    </row>
    <row r="13" spans="1:16" x14ac:dyDescent="0.3">
      <c r="A13" s="1">
        <v>12</v>
      </c>
      <c r="B13" s="2" t="str">
        <f t="shared" si="0"/>
        <v>5/192/6/1536/0.05/8</v>
      </c>
      <c r="C13" s="3">
        <f t="shared" si="1"/>
        <v>2.5902720000000001</v>
      </c>
      <c r="D13" s="2">
        <v>5</v>
      </c>
      <c r="E13" s="2">
        <v>192</v>
      </c>
      <c r="F13" s="2">
        <v>6</v>
      </c>
      <c r="G13" s="2">
        <v>1536</v>
      </c>
      <c r="H13" s="3">
        <v>0.05</v>
      </c>
      <c r="I13" s="4">
        <v>8</v>
      </c>
      <c r="J13" s="5">
        <v>220000</v>
      </c>
      <c r="K13" s="6">
        <v>0.61929999999999996</v>
      </c>
      <c r="L13" s="5">
        <v>80000</v>
      </c>
      <c r="M13" s="6">
        <v>1.2044999999999999</v>
      </c>
      <c r="P13" s="35"/>
    </row>
    <row r="14" spans="1:16" x14ac:dyDescent="0.3">
      <c r="A14" s="13">
        <v>13</v>
      </c>
      <c r="B14" s="14" t="str">
        <f t="shared" si="0"/>
        <v>5/192/6/2048/0.05/8</v>
      </c>
      <c r="C14" s="15">
        <f t="shared" si="1"/>
        <v>2.6885759999999999</v>
      </c>
      <c r="D14" s="14">
        <v>5</v>
      </c>
      <c r="E14" s="14">
        <v>192</v>
      </c>
      <c r="F14" s="14">
        <v>6</v>
      </c>
      <c r="G14" s="14">
        <v>2048</v>
      </c>
      <c r="H14" s="15">
        <v>0.05</v>
      </c>
      <c r="I14" s="16">
        <v>8</v>
      </c>
      <c r="J14" s="17">
        <v>160000</v>
      </c>
      <c r="K14" s="18">
        <v>0.62680000000000002</v>
      </c>
      <c r="L14" s="36">
        <v>50000</v>
      </c>
      <c r="M14" s="37">
        <v>1.1879</v>
      </c>
      <c r="P14" s="35"/>
    </row>
    <row r="15" spans="1:16" x14ac:dyDescent="0.3">
      <c r="A15" s="23">
        <v>14</v>
      </c>
      <c r="B15" s="25" t="str">
        <f t="shared" si="0"/>
        <v>12/128/4/2048/0.05/4</v>
      </c>
      <c r="C15" s="24">
        <f t="shared" si="1"/>
        <v>2.688768</v>
      </c>
      <c r="D15" s="25">
        <v>12</v>
      </c>
      <c r="E15" s="25">
        <v>128</v>
      </c>
      <c r="F15" s="25">
        <v>4</v>
      </c>
      <c r="G15" s="25">
        <v>2048</v>
      </c>
      <c r="H15" s="24">
        <v>0.05</v>
      </c>
      <c r="I15" s="26">
        <v>4</v>
      </c>
      <c r="J15" s="27">
        <v>90000</v>
      </c>
      <c r="K15" s="28">
        <v>0.64400000000000002</v>
      </c>
      <c r="L15" s="27">
        <v>70000</v>
      </c>
      <c r="M15" s="28">
        <v>1.1259999999999999</v>
      </c>
    </row>
    <row r="16" spans="1:16" x14ac:dyDescent="0.3">
      <c r="A16" s="7">
        <v>15</v>
      </c>
      <c r="B16" s="8" t="str">
        <f t="shared" si="0"/>
        <v>12/128/4/2048/0.10/4</v>
      </c>
      <c r="C16" s="9">
        <f t="shared" si="1"/>
        <v>2.688768</v>
      </c>
      <c r="D16" s="8">
        <v>12</v>
      </c>
      <c r="E16" s="8">
        <v>128</v>
      </c>
      <c r="F16" s="8">
        <v>4</v>
      </c>
      <c r="G16" s="8">
        <v>2048</v>
      </c>
      <c r="H16" s="9">
        <v>0.1</v>
      </c>
      <c r="I16" s="10">
        <v>4</v>
      </c>
      <c r="J16" s="11">
        <v>140000</v>
      </c>
      <c r="K16" s="12">
        <v>0.63780000000000003</v>
      </c>
      <c r="L16" s="11">
        <v>120000</v>
      </c>
      <c r="M16" s="12">
        <v>1.0961000000000001</v>
      </c>
    </row>
    <row r="17" spans="1:16" x14ac:dyDescent="0.3">
      <c r="A17" s="13">
        <v>16</v>
      </c>
      <c r="B17" s="14" t="str">
        <f t="shared" si="0"/>
        <v>8/160/5/2048/0.05/8</v>
      </c>
      <c r="C17" s="15">
        <f t="shared" si="1"/>
        <v>2.8611200000000001</v>
      </c>
      <c r="D17" s="14">
        <v>8</v>
      </c>
      <c r="E17" s="14">
        <v>160</v>
      </c>
      <c r="F17" s="14">
        <v>5</v>
      </c>
      <c r="G17" s="14">
        <v>2048</v>
      </c>
      <c r="H17" s="15">
        <v>0.05</v>
      </c>
      <c r="I17" s="16">
        <v>8</v>
      </c>
      <c r="J17" s="17">
        <v>90000</v>
      </c>
      <c r="K17" s="18">
        <v>0.61819999999999997</v>
      </c>
      <c r="L17" s="17">
        <v>30000</v>
      </c>
      <c r="M17" s="18">
        <v>1.1527000000000001</v>
      </c>
    </row>
    <row r="18" spans="1:16" x14ac:dyDescent="0.3">
      <c r="A18" s="13">
        <v>17</v>
      </c>
      <c r="B18" s="14" t="str">
        <f t="shared" si="0"/>
        <v>10/160/5/2048/0.05/4</v>
      </c>
      <c r="C18" s="15">
        <f t="shared" si="1"/>
        <v>3.4796800000000001</v>
      </c>
      <c r="D18" s="14">
        <v>10</v>
      </c>
      <c r="E18" s="14">
        <v>160</v>
      </c>
      <c r="F18" s="14">
        <v>5</v>
      </c>
      <c r="G18" s="14">
        <v>2048</v>
      </c>
      <c r="H18" s="15">
        <v>0.05</v>
      </c>
      <c r="I18" s="16">
        <v>4</v>
      </c>
      <c r="J18" s="17">
        <v>100000</v>
      </c>
      <c r="K18" s="18">
        <v>0.59240000000000004</v>
      </c>
      <c r="L18" s="17">
        <v>50000</v>
      </c>
      <c r="M18" s="18">
        <v>1.1396999999999999</v>
      </c>
      <c r="P18" s="35"/>
    </row>
    <row r="19" spans="1:16" x14ac:dyDescent="0.3">
      <c r="A19" s="13">
        <v>18</v>
      </c>
      <c r="B19" s="14" t="str">
        <f t="shared" si="0"/>
        <v>10/160/5/2048/0.10/4</v>
      </c>
      <c r="C19" s="15">
        <f t="shared" si="1"/>
        <v>3.4796800000000001</v>
      </c>
      <c r="D19" s="14">
        <v>10</v>
      </c>
      <c r="E19" s="14">
        <v>160</v>
      </c>
      <c r="F19" s="14">
        <v>5</v>
      </c>
      <c r="G19" s="14">
        <v>2048</v>
      </c>
      <c r="H19" s="15">
        <v>0.1</v>
      </c>
      <c r="I19" s="16">
        <v>4</v>
      </c>
      <c r="J19" s="17">
        <v>90000</v>
      </c>
      <c r="K19" s="18">
        <v>0.64219999999999999</v>
      </c>
      <c r="L19" s="17">
        <v>80000</v>
      </c>
      <c r="M19" s="18">
        <v>1.0956999999999999</v>
      </c>
      <c r="P19" s="35"/>
    </row>
    <row r="20" spans="1:16" x14ac:dyDescent="0.3">
      <c r="A20" s="1">
        <v>19</v>
      </c>
      <c r="B20" s="2" t="str">
        <f t="shared" si="0"/>
        <v>4/256/8/1536/0.05/8</v>
      </c>
      <c r="C20" s="3">
        <f t="shared" si="1"/>
        <v>3.646976</v>
      </c>
      <c r="D20" s="2">
        <v>4</v>
      </c>
      <c r="E20" s="2">
        <v>256</v>
      </c>
      <c r="F20" s="2">
        <v>8</v>
      </c>
      <c r="G20" s="2">
        <v>1536</v>
      </c>
      <c r="H20" s="3">
        <v>0.05</v>
      </c>
      <c r="I20" s="4">
        <v>8</v>
      </c>
      <c r="J20" s="5">
        <v>170000</v>
      </c>
      <c r="K20" s="6">
        <v>0.59970000000000001</v>
      </c>
      <c r="L20" s="5">
        <v>110000</v>
      </c>
      <c r="M20" s="6">
        <v>1.2714000000000001</v>
      </c>
      <c r="P20" s="35"/>
    </row>
    <row r="21" spans="1:16" x14ac:dyDescent="0.3">
      <c r="A21" s="1">
        <v>20</v>
      </c>
      <c r="B21" s="2" t="str">
        <f t="shared" si="0"/>
        <v>4/256/8/1536/0.10/8</v>
      </c>
      <c r="C21" s="3">
        <f t="shared" si="1"/>
        <v>3.646976</v>
      </c>
      <c r="D21" s="2">
        <v>4</v>
      </c>
      <c r="E21" s="2">
        <v>256</v>
      </c>
      <c r="F21" s="2">
        <v>8</v>
      </c>
      <c r="G21" s="2">
        <v>1536</v>
      </c>
      <c r="H21" s="3">
        <v>0.1</v>
      </c>
      <c r="I21" s="4">
        <v>8</v>
      </c>
      <c r="J21" s="5">
        <v>190000</v>
      </c>
      <c r="K21" s="6">
        <v>0.64990000000000003</v>
      </c>
      <c r="L21" s="5">
        <v>110000</v>
      </c>
      <c r="M21" s="6">
        <v>1.2345999999999999</v>
      </c>
      <c r="P21" s="35"/>
    </row>
    <row r="22" spans="1:16" x14ac:dyDescent="0.3">
      <c r="A22" s="13">
        <v>21</v>
      </c>
      <c r="B22" s="14" t="str">
        <f t="shared" si="0"/>
        <v>4/256/8/2048/0.10/8</v>
      </c>
      <c r="C22" s="15">
        <f t="shared" si="1"/>
        <v>3.7780480000000001</v>
      </c>
      <c r="D22" s="14">
        <v>4</v>
      </c>
      <c r="E22" s="14">
        <v>256</v>
      </c>
      <c r="F22" s="14">
        <v>8</v>
      </c>
      <c r="G22" s="14">
        <v>2048</v>
      </c>
      <c r="H22" s="15">
        <v>0.1</v>
      </c>
      <c r="I22" s="16">
        <v>8</v>
      </c>
      <c r="J22" s="17">
        <v>170000</v>
      </c>
      <c r="K22" s="18">
        <v>0.64349999999999996</v>
      </c>
      <c r="L22" s="17">
        <v>70000</v>
      </c>
      <c r="M22" s="18">
        <v>1.1927000000000001</v>
      </c>
      <c r="P22" s="35"/>
    </row>
    <row r="23" spans="1:16" x14ac:dyDescent="0.3">
      <c r="A23" s="13">
        <v>22</v>
      </c>
      <c r="B23" s="14" t="str">
        <f t="shared" si="0"/>
        <v>8/192/6/2048/0.10/4</v>
      </c>
      <c r="C23" s="15">
        <f t="shared" si="1"/>
        <v>4.0231680000000001</v>
      </c>
      <c r="D23" s="14">
        <v>8</v>
      </c>
      <c r="E23" s="14">
        <v>192</v>
      </c>
      <c r="F23" s="14">
        <v>6</v>
      </c>
      <c r="G23" s="14">
        <v>2048</v>
      </c>
      <c r="H23" s="15">
        <v>0.1</v>
      </c>
      <c r="I23" s="16">
        <v>4</v>
      </c>
      <c r="J23" s="17">
        <v>70000</v>
      </c>
      <c r="K23" s="18">
        <v>0.65449999999999997</v>
      </c>
      <c r="L23" s="17">
        <v>40000</v>
      </c>
      <c r="M23" s="18">
        <v>1.1061000000000001</v>
      </c>
      <c r="P23" s="35"/>
    </row>
    <row r="24" spans="1:16" x14ac:dyDescent="0.3">
      <c r="A24" s="13">
        <v>23</v>
      </c>
      <c r="B24" s="14" t="str">
        <f t="shared" si="0"/>
        <v>12/160/5/2048/0.10/4</v>
      </c>
      <c r="C24" s="15">
        <f t="shared" si="1"/>
        <v>4.0982399999999997</v>
      </c>
      <c r="D24" s="14">
        <v>12</v>
      </c>
      <c r="E24" s="14">
        <v>160</v>
      </c>
      <c r="F24" s="14">
        <v>5</v>
      </c>
      <c r="G24" s="14">
        <v>2048</v>
      </c>
      <c r="H24" s="15">
        <v>0.1</v>
      </c>
      <c r="I24" s="16">
        <v>4</v>
      </c>
      <c r="J24" s="17">
        <v>80000</v>
      </c>
      <c r="K24" s="18">
        <v>0.61890000000000001</v>
      </c>
      <c r="L24" s="17">
        <v>80000</v>
      </c>
      <c r="M24" s="18">
        <v>1.1228</v>
      </c>
    </row>
    <row r="25" spans="1:16" x14ac:dyDescent="0.3">
      <c r="A25" s="38">
        <v>24</v>
      </c>
      <c r="B25" s="39" t="str">
        <f t="shared" si="0"/>
        <v>5/256/8/2048/0.10/4</v>
      </c>
      <c r="C25" s="40">
        <f t="shared" si="1"/>
        <v>4.5678080000000003</v>
      </c>
      <c r="D25" s="39">
        <v>5</v>
      </c>
      <c r="E25" s="39">
        <v>256</v>
      </c>
      <c r="F25" s="39">
        <v>8</v>
      </c>
      <c r="G25" s="39">
        <v>2048</v>
      </c>
      <c r="H25" s="40">
        <v>0.1</v>
      </c>
      <c r="I25" s="41">
        <v>4</v>
      </c>
      <c r="J25" s="42">
        <v>170000</v>
      </c>
      <c r="K25" s="43">
        <v>0.6099</v>
      </c>
      <c r="L25" s="42">
        <v>130000</v>
      </c>
      <c r="M25" s="43">
        <v>1.1456999999999999</v>
      </c>
      <c r="P25" s="35"/>
    </row>
    <row r="26" spans="1:16" x14ac:dyDescent="0.3">
      <c r="A26" s="7">
        <v>25</v>
      </c>
      <c r="B26" s="8" t="str">
        <f t="shared" si="0"/>
        <v>10/192/6/2048/0.10/4</v>
      </c>
      <c r="C26" s="9">
        <f t="shared" si="1"/>
        <v>4.9128959999999999</v>
      </c>
      <c r="D26" s="8">
        <v>10</v>
      </c>
      <c r="E26" s="8">
        <v>192</v>
      </c>
      <c r="F26" s="8">
        <v>6</v>
      </c>
      <c r="G26" s="8">
        <v>2048</v>
      </c>
      <c r="H26" s="9">
        <v>0.1</v>
      </c>
      <c r="I26" s="10">
        <v>4</v>
      </c>
      <c r="J26" s="11">
        <v>110000</v>
      </c>
      <c r="K26" s="12">
        <v>0.56540000000000001</v>
      </c>
      <c r="L26" s="11">
        <v>50000</v>
      </c>
      <c r="M26" s="12">
        <v>1.0972999999999999</v>
      </c>
      <c r="P26" s="35"/>
    </row>
    <row r="27" spans="1:16" x14ac:dyDescent="0.3">
      <c r="A27" s="38">
        <v>26</v>
      </c>
      <c r="B27" s="39" t="str">
        <f t="shared" si="0"/>
        <v>6/256/8/2048/0.10/4</v>
      </c>
      <c r="C27" s="40">
        <f t="shared" si="1"/>
        <v>5.3575679999999997</v>
      </c>
      <c r="D27" s="39">
        <v>6</v>
      </c>
      <c r="E27" s="39">
        <v>256</v>
      </c>
      <c r="F27" s="39">
        <v>8</v>
      </c>
      <c r="G27" s="39">
        <v>2048</v>
      </c>
      <c r="H27" s="40">
        <v>0.1</v>
      </c>
      <c r="I27" s="41">
        <v>4</v>
      </c>
      <c r="J27" s="42">
        <v>170000</v>
      </c>
      <c r="K27" s="43">
        <v>0.55559999999999998</v>
      </c>
      <c r="L27" s="42">
        <v>60000</v>
      </c>
      <c r="M27" s="43">
        <v>1.1234999999999999</v>
      </c>
      <c r="P27" s="35"/>
    </row>
    <row r="28" spans="1:16" x14ac:dyDescent="0.3">
      <c r="A28" s="13">
        <v>27</v>
      </c>
      <c r="B28" s="14" t="str">
        <f t="shared" si="0"/>
        <v>8/224/7/2048/0.10/4</v>
      </c>
      <c r="C28" s="15">
        <f t="shared" si="1"/>
        <v>5.3818239999999999</v>
      </c>
      <c r="D28" s="14">
        <v>8</v>
      </c>
      <c r="E28" s="14">
        <v>224</v>
      </c>
      <c r="F28" s="14">
        <v>7</v>
      </c>
      <c r="G28" s="14">
        <v>2048</v>
      </c>
      <c r="H28" s="15">
        <v>0.1</v>
      </c>
      <c r="I28" s="16">
        <v>4</v>
      </c>
      <c r="J28" s="17">
        <v>130000</v>
      </c>
      <c r="K28" s="18">
        <v>0.5524</v>
      </c>
      <c r="L28" s="17">
        <v>40000</v>
      </c>
      <c r="M28" s="18">
        <v>1.0993999999999999</v>
      </c>
      <c r="P28" s="35"/>
    </row>
    <row r="29" spans="1:16" x14ac:dyDescent="0.3">
      <c r="A29" s="13">
        <v>28</v>
      </c>
      <c r="B29" s="14" t="str">
        <f t="shared" si="0"/>
        <v>12/192/6/2048/0.10/4</v>
      </c>
      <c r="C29" s="15">
        <f t="shared" si="1"/>
        <v>5.8026239999999998</v>
      </c>
      <c r="D29" s="14">
        <v>12</v>
      </c>
      <c r="E29" s="14">
        <v>192</v>
      </c>
      <c r="F29" s="14">
        <v>6</v>
      </c>
      <c r="G29" s="14">
        <v>2048</v>
      </c>
      <c r="H29" s="15">
        <v>0.1</v>
      </c>
      <c r="I29" s="16">
        <v>4</v>
      </c>
      <c r="J29" s="17">
        <v>50000</v>
      </c>
      <c r="K29" s="18">
        <v>0.60360000000000003</v>
      </c>
      <c r="L29" s="17">
        <v>30000</v>
      </c>
      <c r="M29" s="18">
        <v>1.1191</v>
      </c>
      <c r="P29" s="35"/>
    </row>
    <row r="30" spans="1:16" x14ac:dyDescent="0.3">
      <c r="A30" s="13">
        <v>29</v>
      </c>
      <c r="B30" s="14" t="str">
        <f t="shared" si="0"/>
        <v>9/224/7/2048/0.10/4</v>
      </c>
      <c r="C30" s="15">
        <f t="shared" si="1"/>
        <v>5.9868480000000002</v>
      </c>
      <c r="D30" s="14">
        <v>9</v>
      </c>
      <c r="E30" s="14">
        <v>224</v>
      </c>
      <c r="F30" s="14">
        <v>7</v>
      </c>
      <c r="G30" s="14">
        <v>2048</v>
      </c>
      <c r="H30" s="15">
        <v>0.1</v>
      </c>
      <c r="I30" s="16">
        <v>4</v>
      </c>
      <c r="J30" s="17">
        <v>70000</v>
      </c>
      <c r="K30" s="18">
        <v>0.59</v>
      </c>
      <c r="L30" s="17">
        <v>30000</v>
      </c>
      <c r="M30" s="18">
        <v>1.0855999999999999</v>
      </c>
      <c r="P30" s="35"/>
    </row>
    <row r="31" spans="1:16" x14ac:dyDescent="0.3">
      <c r="A31" s="38">
        <v>30</v>
      </c>
      <c r="B31" s="39" t="str">
        <f t="shared" si="0"/>
        <v>7/256/8/2048/0.10/4</v>
      </c>
      <c r="C31" s="40">
        <f t="shared" si="1"/>
        <v>6.1473279999999999</v>
      </c>
      <c r="D31" s="39">
        <v>7</v>
      </c>
      <c r="E31" s="39">
        <v>256</v>
      </c>
      <c r="F31" s="39">
        <v>8</v>
      </c>
      <c r="G31" s="39">
        <v>2048</v>
      </c>
      <c r="H31" s="40">
        <v>0.1</v>
      </c>
      <c r="I31" s="41">
        <v>4</v>
      </c>
      <c r="J31" s="42">
        <v>170000</v>
      </c>
      <c r="K31" s="43">
        <v>0.50919999999999999</v>
      </c>
      <c r="L31" s="42">
        <v>50000</v>
      </c>
      <c r="M31" s="43">
        <v>1.1178999999999999</v>
      </c>
      <c r="P31" s="35"/>
    </row>
    <row r="32" spans="1:16" x14ac:dyDescent="0.3">
      <c r="A32" s="13">
        <v>31</v>
      </c>
      <c r="B32" s="14" t="str">
        <f t="shared" si="0"/>
        <v>10/224/7/2048/0.10/4</v>
      </c>
      <c r="C32" s="15">
        <f t="shared" si="1"/>
        <v>6.5918720000000004</v>
      </c>
      <c r="D32" s="14">
        <v>10</v>
      </c>
      <c r="E32" s="14">
        <v>224</v>
      </c>
      <c r="F32" s="14">
        <v>7</v>
      </c>
      <c r="G32" s="14">
        <v>2048</v>
      </c>
      <c r="H32" s="15">
        <v>0.1</v>
      </c>
      <c r="I32" s="16">
        <v>4</v>
      </c>
      <c r="J32" s="17">
        <v>160000</v>
      </c>
      <c r="K32" s="18">
        <v>0.47370000000000001</v>
      </c>
      <c r="L32" s="17">
        <v>30000</v>
      </c>
      <c r="M32" s="18">
        <v>1.0974999999999999</v>
      </c>
      <c r="P32" s="35"/>
    </row>
    <row r="33" spans="1:16" x14ac:dyDescent="0.3">
      <c r="A33" s="23">
        <v>32</v>
      </c>
      <c r="B33" s="25" t="str">
        <f t="shared" si="0"/>
        <v>8/256/8/2048/0.10/4</v>
      </c>
      <c r="C33" s="24">
        <f t="shared" si="1"/>
        <v>6.9370880000000001</v>
      </c>
      <c r="D33" s="25">
        <v>8</v>
      </c>
      <c r="E33" s="25">
        <v>256</v>
      </c>
      <c r="F33" s="25">
        <v>8</v>
      </c>
      <c r="G33" s="25">
        <v>2048</v>
      </c>
      <c r="H33" s="24">
        <v>0.1</v>
      </c>
      <c r="I33" s="26">
        <v>4</v>
      </c>
      <c r="J33" s="27">
        <v>120000</v>
      </c>
      <c r="K33" s="28">
        <v>0.50129999999999997</v>
      </c>
      <c r="L33" s="27">
        <v>40000</v>
      </c>
      <c r="M33" s="28">
        <v>1.0878000000000001</v>
      </c>
      <c r="P33" s="35"/>
    </row>
    <row r="34" spans="1:16" x14ac:dyDescent="0.3">
      <c r="A34" s="7">
        <v>33</v>
      </c>
      <c r="B34" s="8" t="str">
        <f t="shared" si="0"/>
        <v>8/256/8/2048/0.15/4</v>
      </c>
      <c r="C34" s="9">
        <f t="shared" si="1"/>
        <v>6.9370880000000001</v>
      </c>
      <c r="D34" s="8">
        <v>8</v>
      </c>
      <c r="E34" s="8">
        <v>256</v>
      </c>
      <c r="F34" s="8">
        <v>8</v>
      </c>
      <c r="G34" s="8">
        <v>2048</v>
      </c>
      <c r="H34" s="9">
        <v>0.15</v>
      </c>
      <c r="I34" s="10">
        <v>4</v>
      </c>
      <c r="J34" s="11">
        <v>80000</v>
      </c>
      <c r="K34" s="12">
        <v>0.5877</v>
      </c>
      <c r="L34" s="11">
        <v>40000</v>
      </c>
      <c r="M34" s="12">
        <v>1.0789</v>
      </c>
      <c r="P34" s="35"/>
    </row>
    <row r="35" spans="1:16" x14ac:dyDescent="0.3">
      <c r="A35" s="1">
        <v>34</v>
      </c>
      <c r="B35" s="2" t="str">
        <f t="shared" si="0"/>
        <v>5/320/10/2048/0.10/4</v>
      </c>
      <c r="C35" s="3">
        <f t="shared" si="1"/>
        <v>6.9385599999999998</v>
      </c>
      <c r="D35" s="2">
        <v>5</v>
      </c>
      <c r="E35" s="2">
        <v>320</v>
      </c>
      <c r="F35" s="2">
        <v>10</v>
      </c>
      <c r="G35" s="25">
        <v>2048</v>
      </c>
      <c r="H35" s="3">
        <v>0.1</v>
      </c>
      <c r="I35" s="4">
        <v>4</v>
      </c>
      <c r="J35" s="5">
        <v>60000</v>
      </c>
      <c r="K35" s="6">
        <v>0.55989999999999995</v>
      </c>
      <c r="L35" s="5">
        <v>60000</v>
      </c>
      <c r="M35" s="6">
        <v>1.1507000000000001</v>
      </c>
      <c r="P35" s="35"/>
    </row>
    <row r="36" spans="1:16" x14ac:dyDescent="0.3">
      <c r="A36" s="13">
        <v>35</v>
      </c>
      <c r="B36" s="14" t="str">
        <f t="shared" si="0"/>
        <v>5/320/10/2048/0.15/4</v>
      </c>
      <c r="C36" s="15">
        <f t="shared" si="1"/>
        <v>6.9385599999999998</v>
      </c>
      <c r="D36" s="14">
        <v>5</v>
      </c>
      <c r="E36" s="14">
        <v>320</v>
      </c>
      <c r="F36" s="14">
        <v>10</v>
      </c>
      <c r="G36" s="14">
        <v>2048</v>
      </c>
      <c r="H36" s="15">
        <v>0.15</v>
      </c>
      <c r="I36" s="16">
        <v>4</v>
      </c>
      <c r="J36" s="17">
        <v>170000</v>
      </c>
      <c r="K36" s="18">
        <v>0.5806</v>
      </c>
      <c r="L36" s="17">
        <v>60000</v>
      </c>
      <c r="M36" s="18">
        <v>1.1446000000000001</v>
      </c>
      <c r="P36" s="35"/>
    </row>
    <row r="37" spans="1:16" x14ac:dyDescent="0.3">
      <c r="A37" s="13">
        <v>36</v>
      </c>
      <c r="B37" s="14" t="str">
        <f t="shared" si="0"/>
        <v>9/256/8/2048/0.15/4</v>
      </c>
      <c r="C37" s="15">
        <f t="shared" si="1"/>
        <v>7.7268480000000004</v>
      </c>
      <c r="D37" s="14">
        <v>9</v>
      </c>
      <c r="E37" s="14">
        <v>256</v>
      </c>
      <c r="F37" s="14">
        <v>8</v>
      </c>
      <c r="G37" s="14">
        <v>2048</v>
      </c>
      <c r="H37" s="15">
        <v>0.15</v>
      </c>
      <c r="I37" s="16">
        <v>4</v>
      </c>
      <c r="J37" s="17">
        <v>100000</v>
      </c>
      <c r="K37" s="18">
        <v>0.54530000000000001</v>
      </c>
      <c r="L37" s="17">
        <v>50000</v>
      </c>
      <c r="M37" s="18">
        <v>1.0854999999999999</v>
      </c>
      <c r="P37" s="35"/>
    </row>
    <row r="38" spans="1:16" x14ac:dyDescent="0.3">
      <c r="A38" s="1">
        <v>37</v>
      </c>
      <c r="B38" s="2" t="str">
        <f t="shared" si="0"/>
        <v>6/320/10/2048/0.15/4</v>
      </c>
      <c r="C38" s="3">
        <f t="shared" si="1"/>
        <v>8.1715199999999992</v>
      </c>
      <c r="D38" s="2">
        <v>6</v>
      </c>
      <c r="E38" s="2">
        <v>320</v>
      </c>
      <c r="F38" s="2">
        <v>10</v>
      </c>
      <c r="G38" s="2">
        <v>2048</v>
      </c>
      <c r="H38" s="3">
        <v>0.15</v>
      </c>
      <c r="I38" s="4">
        <v>4</v>
      </c>
      <c r="J38" s="5">
        <v>110000</v>
      </c>
      <c r="K38" s="6">
        <v>0.5625</v>
      </c>
      <c r="L38" s="44">
        <v>40000</v>
      </c>
      <c r="M38" s="45">
        <v>1.1026</v>
      </c>
      <c r="P38" s="35"/>
    </row>
    <row r="39" spans="1:16" x14ac:dyDescent="0.3">
      <c r="A39" s="13">
        <v>38</v>
      </c>
      <c r="B39" s="14" t="str">
        <f t="shared" si="0"/>
        <v>6/320/10/2048/0.20/4</v>
      </c>
      <c r="C39" s="15">
        <f t="shared" si="1"/>
        <v>8.1715199999999992</v>
      </c>
      <c r="D39" s="14">
        <v>6</v>
      </c>
      <c r="E39" s="14">
        <v>320</v>
      </c>
      <c r="F39" s="14">
        <v>10</v>
      </c>
      <c r="G39" s="14">
        <v>2048</v>
      </c>
      <c r="H39" s="15">
        <v>0.2</v>
      </c>
      <c r="I39" s="16">
        <v>4</v>
      </c>
      <c r="J39" s="17">
        <v>140000</v>
      </c>
      <c r="K39" s="18">
        <v>0.58520000000000005</v>
      </c>
      <c r="L39" s="17">
        <v>40000</v>
      </c>
      <c r="M39" s="18">
        <v>1.1195999999999999</v>
      </c>
      <c r="P39" s="35"/>
    </row>
    <row r="40" spans="1:16" x14ac:dyDescent="0.3">
      <c r="A40" s="13">
        <v>39</v>
      </c>
      <c r="B40" s="14" t="str">
        <f t="shared" si="0"/>
        <v>10/256/8/2048/0.15/4</v>
      </c>
      <c r="C40" s="15">
        <f t="shared" si="1"/>
        <v>8.5166079999999997</v>
      </c>
      <c r="D40" s="14">
        <v>10</v>
      </c>
      <c r="E40" s="14">
        <v>256</v>
      </c>
      <c r="F40" s="14">
        <v>8</v>
      </c>
      <c r="G40" s="14">
        <v>2048</v>
      </c>
      <c r="H40" s="15">
        <v>0.15</v>
      </c>
      <c r="I40" s="16">
        <v>4</v>
      </c>
      <c r="J40" s="17">
        <v>100000</v>
      </c>
      <c r="K40" s="18">
        <v>0.50839999999999996</v>
      </c>
      <c r="L40" s="17">
        <v>40000</v>
      </c>
      <c r="M40" s="18">
        <v>1.1019000000000001</v>
      </c>
      <c r="P40" s="35"/>
    </row>
    <row r="41" spans="1:16" ht="13.8" customHeight="1" x14ac:dyDescent="0.3">
      <c r="A41" s="13">
        <v>40</v>
      </c>
      <c r="B41" s="14" t="str">
        <f t="shared" si="0"/>
        <v>8/288/9/2048/0.15/4</v>
      </c>
      <c r="C41" s="15">
        <f t="shared" si="1"/>
        <v>8.6889599999999998</v>
      </c>
      <c r="D41" s="14">
        <v>8</v>
      </c>
      <c r="E41" s="14">
        <v>288</v>
      </c>
      <c r="F41" s="14">
        <v>9</v>
      </c>
      <c r="G41" s="14">
        <v>2048</v>
      </c>
      <c r="H41" s="15">
        <v>0.15</v>
      </c>
      <c r="I41" s="16">
        <v>4</v>
      </c>
      <c r="J41" s="17">
        <v>70000</v>
      </c>
      <c r="K41" s="18">
        <v>0.57330000000000003</v>
      </c>
      <c r="L41" s="17">
        <v>50000</v>
      </c>
      <c r="M41" s="18">
        <v>1.0851999999999999</v>
      </c>
      <c r="P41" s="3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4E43-2028-4BAD-A216-E11A1D2DFD51}">
  <dimension ref="A1:U440"/>
  <sheetViews>
    <sheetView workbookViewId="0">
      <selection activeCell="D9" sqref="D9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1.44140625" customWidth="1"/>
    <col min="5" max="5" width="8.88671875" customWidth="1"/>
    <col min="6" max="6" width="11.44140625" customWidth="1"/>
    <col min="7" max="7" width="8.77734375" customWidth="1"/>
    <col min="8" max="8" width="8.44140625" customWidth="1"/>
    <col min="9" max="9" width="10.33203125" customWidth="1"/>
    <col min="12" max="12" width="9.88671875" bestFit="1" customWidth="1"/>
    <col min="13" max="13" width="4" bestFit="1" customWidth="1"/>
  </cols>
  <sheetData>
    <row r="1" spans="1:21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46"/>
      <c r="K1" s="46"/>
    </row>
    <row r="2" spans="1:21" x14ac:dyDescent="0.3">
      <c r="A2" s="1">
        <v>1</v>
      </c>
      <c r="B2" s="1"/>
      <c r="C2" s="20" t="s">
        <v>19</v>
      </c>
      <c r="D2" s="282">
        <f>($M$2*D4+D4*D6+D3*(12*D4^2+13*D4)+D4*$M$2)/1000000</f>
        <v>2.688768</v>
      </c>
      <c r="E2" s="283"/>
      <c r="F2" s="282">
        <f>($M$2*F4+F4*F6+F3*(12*F4^2+13*F4)+F4*$M$2)/1000000</f>
        <v>4.9128959999999999</v>
      </c>
      <c r="G2" s="283"/>
      <c r="H2" s="282">
        <f>($M$2*H4+H4*H6+H3*(12*H4^2+13*H4)+H4*$M$2)/1000000</f>
        <v>6.9370880000000001</v>
      </c>
      <c r="I2" s="283"/>
      <c r="J2" s="47"/>
      <c r="K2" s="47"/>
      <c r="L2" t="s">
        <v>11</v>
      </c>
      <c r="M2">
        <v>185</v>
      </c>
    </row>
    <row r="3" spans="1:21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  <c r="K3" s="47"/>
    </row>
    <row r="4" spans="1:21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  <c r="K4" s="47"/>
    </row>
    <row r="5" spans="1:21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  <c r="K5" s="47"/>
    </row>
    <row r="6" spans="1:21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  <c r="K6" s="47"/>
    </row>
    <row r="7" spans="1:21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  <c r="K7" s="47"/>
    </row>
    <row r="8" spans="1:21" x14ac:dyDescent="0.3">
      <c r="A8" s="13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  <c r="K8" s="47"/>
    </row>
    <row r="9" spans="1:21" x14ac:dyDescent="0.3">
      <c r="A9" s="1">
        <v>8</v>
      </c>
      <c r="B9" s="271">
        <v>0</v>
      </c>
      <c r="C9" s="48" t="s">
        <v>18</v>
      </c>
      <c r="D9" s="61">
        <v>5</v>
      </c>
      <c r="E9" s="59">
        <f>D11/D10</f>
        <v>1.0148407929345851</v>
      </c>
      <c r="F9" s="61">
        <v>5</v>
      </c>
      <c r="G9" s="59">
        <f>F11/F10</f>
        <v>1.0378407851690294</v>
      </c>
      <c r="H9" s="61">
        <v>5</v>
      </c>
      <c r="I9" s="59">
        <f>H11/H10</f>
        <v>1.0245571570029706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47"/>
    </row>
    <row r="10" spans="1:21" x14ac:dyDescent="0.3">
      <c r="A10" s="1">
        <v>9</v>
      </c>
      <c r="B10" s="272"/>
      <c r="C10" s="49" t="s">
        <v>9</v>
      </c>
      <c r="D10" s="52">
        <v>4.6763000000000003</v>
      </c>
      <c r="E10" s="60"/>
      <c r="F10" s="52">
        <v>4.585</v>
      </c>
      <c r="G10" s="60"/>
      <c r="H10" s="52">
        <v>4.5445000000000002</v>
      </c>
      <c r="I10" s="60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47"/>
    </row>
    <row r="11" spans="1:21" x14ac:dyDescent="0.3">
      <c r="A11" s="13">
        <v>10</v>
      </c>
      <c r="B11" s="272"/>
      <c r="C11" s="49" t="s">
        <v>10</v>
      </c>
      <c r="D11" s="52">
        <v>4.7457000000000003</v>
      </c>
      <c r="E11" s="60"/>
      <c r="F11" s="52">
        <v>4.7584999999999997</v>
      </c>
      <c r="G11" s="60"/>
      <c r="H11" s="52">
        <v>4.6561000000000003</v>
      </c>
      <c r="I11" s="60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47"/>
    </row>
    <row r="12" spans="1:21" x14ac:dyDescent="0.3">
      <c r="A12" s="1">
        <v>11</v>
      </c>
      <c r="B12" s="271">
        <v>2000</v>
      </c>
      <c r="C12" s="48" t="s">
        <v>18</v>
      </c>
      <c r="D12" s="61">
        <v>297</v>
      </c>
      <c r="E12" s="59">
        <f>D14/D13</f>
        <v>1.1154443626849808</v>
      </c>
      <c r="F12" s="61">
        <v>403</v>
      </c>
      <c r="G12" s="59">
        <f>F14/F13</f>
        <v>1.1176129059013808</v>
      </c>
      <c r="H12" s="61">
        <v>408</v>
      </c>
      <c r="I12" s="59">
        <f>H14/H13</f>
        <v>1.1226111320202399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47"/>
    </row>
    <row r="13" spans="1:21" x14ac:dyDescent="0.3">
      <c r="A13" s="1">
        <v>12</v>
      </c>
      <c r="B13" s="272"/>
      <c r="C13" s="49" t="s">
        <v>16</v>
      </c>
      <c r="D13" s="52">
        <v>2.4462000000000002</v>
      </c>
      <c r="E13" s="63">
        <f>(D13-D10)/D10</f>
        <v>-0.47689412569766698</v>
      </c>
      <c r="F13" s="52">
        <v>2.4113000000000002</v>
      </c>
      <c r="G13" s="63">
        <f>(F13-F10)/F10</f>
        <v>-0.47408942202835325</v>
      </c>
      <c r="H13" s="52">
        <v>2.3913000000000002</v>
      </c>
      <c r="I13" s="63">
        <f>(H13-H10)/H10</f>
        <v>-0.47380349873473426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47"/>
    </row>
    <row r="14" spans="1:21" x14ac:dyDescent="0.3">
      <c r="A14" s="13">
        <v>13</v>
      </c>
      <c r="B14" s="272"/>
      <c r="C14" s="49" t="s">
        <v>17</v>
      </c>
      <c r="D14" s="52">
        <v>2.7286000000000001</v>
      </c>
      <c r="E14" s="63">
        <f>(D14-D11)/D11</f>
        <v>-0.42503740227995868</v>
      </c>
      <c r="F14" s="52">
        <v>2.6949000000000001</v>
      </c>
      <c r="G14" s="63">
        <f>(F14-F11)/F11</f>
        <v>-0.4336660712409372</v>
      </c>
      <c r="H14" s="52">
        <v>2.6844999999999999</v>
      </c>
      <c r="I14" s="63">
        <f>(H14-H11)/H11</f>
        <v>-0.4234445136487619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47"/>
    </row>
    <row r="15" spans="1:21" x14ac:dyDescent="0.3">
      <c r="A15" s="1">
        <v>14</v>
      </c>
      <c r="B15" s="271">
        <v>4000</v>
      </c>
      <c r="C15" s="48" t="s">
        <v>18</v>
      </c>
      <c r="D15" s="61">
        <v>590</v>
      </c>
      <c r="E15" s="59">
        <f>D17/D16</f>
        <v>1.2040324692327835</v>
      </c>
      <c r="F15" s="61">
        <v>799</v>
      </c>
      <c r="G15" s="59">
        <f>F17/F16</f>
        <v>1.2712571726656232</v>
      </c>
      <c r="H15" s="61">
        <v>814</v>
      </c>
      <c r="I15" s="59">
        <f>H17/H16</f>
        <v>1.2720298114861901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47"/>
    </row>
    <row r="16" spans="1:21" x14ac:dyDescent="0.3">
      <c r="A16" s="1">
        <v>15</v>
      </c>
      <c r="B16" s="272"/>
      <c r="C16" s="49" t="s">
        <v>16</v>
      </c>
      <c r="D16" s="52">
        <v>1.9095</v>
      </c>
      <c r="E16" s="63">
        <f>(D16-D13)/D13</f>
        <v>-0.21940152072602409</v>
      </c>
      <c r="F16" s="52">
        <v>1.5336000000000001</v>
      </c>
      <c r="G16" s="63">
        <f>(F16-F13)/F13</f>
        <v>-0.36399452577447855</v>
      </c>
      <c r="H16" s="52">
        <v>1.3686</v>
      </c>
      <c r="I16" s="63">
        <f>(H16-H13)/H13</f>
        <v>-0.42767532304604194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47"/>
    </row>
    <row r="17" spans="1:21" x14ac:dyDescent="0.3">
      <c r="A17" s="13">
        <v>16</v>
      </c>
      <c r="B17" s="273"/>
      <c r="C17" s="50" t="s">
        <v>17</v>
      </c>
      <c r="D17" s="52">
        <v>2.2991000000000001</v>
      </c>
      <c r="E17" s="64">
        <f>(D17-D14)/D14</f>
        <v>-0.15740672872535366</v>
      </c>
      <c r="F17" s="52">
        <v>1.9496</v>
      </c>
      <c r="G17" s="64">
        <f>(F17-F14)/F14</f>
        <v>-0.27655942706593939</v>
      </c>
      <c r="H17" s="62">
        <v>1.7408999999999999</v>
      </c>
      <c r="I17" s="64">
        <f>(H17-H14)/H14</f>
        <v>-0.35149934810951761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47"/>
    </row>
    <row r="18" spans="1:21" x14ac:dyDescent="0.3">
      <c r="A18" s="1">
        <v>17</v>
      </c>
      <c r="B18" s="271">
        <v>6000</v>
      </c>
      <c r="C18" s="48" t="s">
        <v>18</v>
      </c>
      <c r="D18" s="61">
        <v>880</v>
      </c>
      <c r="E18" s="59">
        <f>D20/D19</f>
        <v>1.2991426099268464</v>
      </c>
      <c r="F18" s="61">
        <v>1192</v>
      </c>
      <c r="G18" s="59">
        <f>F20/F19</f>
        <v>1.3368547863960709</v>
      </c>
      <c r="H18" s="61">
        <v>1215</v>
      </c>
      <c r="I18" s="59">
        <f>H20/H19</f>
        <v>1.3296046287367407</v>
      </c>
    </row>
    <row r="19" spans="1:21" x14ac:dyDescent="0.3">
      <c r="A19" s="1">
        <v>18</v>
      </c>
      <c r="B19" s="272"/>
      <c r="C19" s="49" t="s">
        <v>16</v>
      </c>
      <c r="D19" s="52">
        <v>1.2713000000000001</v>
      </c>
      <c r="E19" s="63">
        <f>(D19-D16)/D16</f>
        <v>-0.33422361874836337</v>
      </c>
      <c r="F19" s="52">
        <v>1.0790999999999999</v>
      </c>
      <c r="G19" s="63">
        <f>(F19-F16)/F16</f>
        <v>-0.29636150234741793</v>
      </c>
      <c r="H19" s="52">
        <v>1.0369999999999999</v>
      </c>
      <c r="I19" s="63">
        <f>(H19-H16)/H16</f>
        <v>-0.24229139266403632</v>
      </c>
    </row>
    <row r="20" spans="1:21" x14ac:dyDescent="0.3">
      <c r="A20" s="13">
        <v>19</v>
      </c>
      <c r="B20" s="273"/>
      <c r="C20" s="50" t="s">
        <v>17</v>
      </c>
      <c r="D20" s="52">
        <v>1.6516</v>
      </c>
      <c r="E20" s="64">
        <f>(D20-D17)/D17</f>
        <v>-0.28163194293419169</v>
      </c>
      <c r="F20" s="52">
        <v>1.4426000000000001</v>
      </c>
      <c r="G20" s="64">
        <f>(F20-F17)/F17</f>
        <v>-0.26005334427574883</v>
      </c>
      <c r="H20" s="62">
        <v>1.3788</v>
      </c>
      <c r="I20" s="64">
        <f>(H20-H17)/H17</f>
        <v>-0.20799586420816812</v>
      </c>
    </row>
    <row r="21" spans="1:21" x14ac:dyDescent="0.3">
      <c r="A21" s="1">
        <v>20</v>
      </c>
      <c r="B21" s="271">
        <v>8000</v>
      </c>
      <c r="C21" s="48" t="s">
        <v>18</v>
      </c>
      <c r="D21" s="61">
        <v>1170</v>
      </c>
      <c r="E21" s="59">
        <f t="shared" ref="E21" si="1">D23/D22</f>
        <v>1.3447670118343196</v>
      </c>
      <c r="F21" s="61">
        <v>1570</v>
      </c>
      <c r="G21" s="59">
        <f t="shared" ref="G21:I21" si="2">F23/F22</f>
        <v>1.3612040133779264</v>
      </c>
      <c r="H21" s="61">
        <v>1618</v>
      </c>
      <c r="I21" s="59">
        <f t="shared" si="2"/>
        <v>1.358657432072456</v>
      </c>
    </row>
    <row r="22" spans="1:21" x14ac:dyDescent="0.3">
      <c r="A22" s="1">
        <v>21</v>
      </c>
      <c r="B22" s="272"/>
      <c r="C22" s="49" t="s">
        <v>16</v>
      </c>
      <c r="D22" s="52">
        <v>1.0815999999999999</v>
      </c>
      <c r="E22" s="63">
        <f t="shared" ref="E22:E23" si="3">(D22-D19)/D19</f>
        <v>-0.1492173365845986</v>
      </c>
      <c r="F22" s="52">
        <v>0.95679999999999998</v>
      </c>
      <c r="G22" s="63">
        <f t="shared" ref="G22:I23" si="4">(F22-F19)/F19</f>
        <v>-0.11333518672968211</v>
      </c>
      <c r="H22" s="52">
        <v>0.9385</v>
      </c>
      <c r="I22" s="63">
        <f t="shared" si="4"/>
        <v>-9.4985535197685558E-2</v>
      </c>
    </row>
    <row r="23" spans="1:21" x14ac:dyDescent="0.3">
      <c r="A23" s="13">
        <v>22</v>
      </c>
      <c r="B23" s="272"/>
      <c r="C23" s="50" t="s">
        <v>17</v>
      </c>
      <c r="D23" s="52">
        <v>1.4544999999999999</v>
      </c>
      <c r="E23" s="64">
        <f t="shared" si="3"/>
        <v>-0.11933882295955441</v>
      </c>
      <c r="F23" s="52">
        <v>1.3024</v>
      </c>
      <c r="G23" s="64">
        <f t="shared" si="4"/>
        <v>-9.7185637044225767E-2</v>
      </c>
      <c r="H23" s="62">
        <v>1.2750999999999999</v>
      </c>
      <c r="I23" s="64">
        <f t="shared" si="4"/>
        <v>-7.5210327821293971E-2</v>
      </c>
    </row>
    <row r="24" spans="1:21" x14ac:dyDescent="0.3">
      <c r="A24" s="1">
        <v>23</v>
      </c>
      <c r="B24" s="271">
        <v>10000</v>
      </c>
      <c r="C24" s="48" t="s">
        <v>18</v>
      </c>
      <c r="D24" s="61">
        <v>1460</v>
      </c>
      <c r="E24" s="59">
        <f t="shared" ref="E24" si="5">D26/D25</f>
        <v>1.3392785970506178</v>
      </c>
      <c r="F24" s="61">
        <v>1938</v>
      </c>
      <c r="G24" s="59">
        <f t="shared" ref="G24:I24" si="6">F26/F25</f>
        <v>1.3747791519434631</v>
      </c>
      <c r="H24" s="61">
        <v>2033</v>
      </c>
      <c r="I24" s="59">
        <f t="shared" si="6"/>
        <v>1.3622083096186683</v>
      </c>
    </row>
    <row r="25" spans="1:21" x14ac:dyDescent="0.3">
      <c r="A25" s="1">
        <v>24</v>
      </c>
      <c r="B25" s="272"/>
      <c r="C25" s="49" t="s">
        <v>16</v>
      </c>
      <c r="D25" s="52">
        <v>1.0036</v>
      </c>
      <c r="E25" s="63">
        <f t="shared" ref="E25:E26" si="7">(D25-D22)/D22</f>
        <v>-7.2115384615384484E-2</v>
      </c>
      <c r="F25" s="52">
        <v>0.90559999999999996</v>
      </c>
      <c r="G25" s="63">
        <f t="shared" ref="G25:I26" si="8">(F25-F22)/F22</f>
        <v>-5.3511705685618756E-2</v>
      </c>
      <c r="H25" s="52">
        <v>0.87849999999999995</v>
      </c>
      <c r="I25" s="63">
        <f t="shared" si="8"/>
        <v>-6.3931806073521627E-2</v>
      </c>
    </row>
    <row r="26" spans="1:21" x14ac:dyDescent="0.3">
      <c r="A26" s="13">
        <v>25</v>
      </c>
      <c r="B26" s="273"/>
      <c r="C26" s="50" t="s">
        <v>17</v>
      </c>
      <c r="D26" s="52">
        <v>1.3441000000000001</v>
      </c>
      <c r="E26" s="64">
        <f t="shared" si="7"/>
        <v>-7.5902371949123304E-2</v>
      </c>
      <c r="F26" s="52">
        <v>1.2450000000000001</v>
      </c>
      <c r="G26" s="64">
        <f t="shared" si="8"/>
        <v>-4.4072481572481489E-2</v>
      </c>
      <c r="H26" s="62">
        <v>1.1967000000000001</v>
      </c>
      <c r="I26" s="64">
        <f t="shared" si="8"/>
        <v>-6.148537369618054E-2</v>
      </c>
    </row>
    <row r="27" spans="1:21" x14ac:dyDescent="0.3">
      <c r="A27" s="1">
        <v>26</v>
      </c>
      <c r="B27" s="271">
        <v>12000</v>
      </c>
      <c r="C27" s="48" t="s">
        <v>18</v>
      </c>
      <c r="D27" s="61">
        <v>1750</v>
      </c>
      <c r="E27" s="59">
        <f t="shared" ref="E27" si="9">D29/D28</f>
        <v>1.3885478408128706</v>
      </c>
      <c r="F27" s="61">
        <v>2303</v>
      </c>
      <c r="G27" s="59">
        <f t="shared" ref="G27:I27" si="10">F29/F28</f>
        <v>1.4015775432084445</v>
      </c>
      <c r="H27" s="61">
        <v>2436</v>
      </c>
      <c r="I27" s="59">
        <f t="shared" si="10"/>
        <v>1.4080733507978092</v>
      </c>
    </row>
    <row r="28" spans="1:21" x14ac:dyDescent="0.3">
      <c r="A28" s="1">
        <v>27</v>
      </c>
      <c r="B28" s="272"/>
      <c r="C28" s="49" t="s">
        <v>16</v>
      </c>
      <c r="D28" s="52">
        <v>0.94479999999999997</v>
      </c>
      <c r="E28" s="63">
        <f t="shared" ref="E28:E29" si="11">(D28-D25)/D25</f>
        <v>-5.8589079314467989E-2</v>
      </c>
      <c r="F28" s="52">
        <v>0.86209999999999998</v>
      </c>
      <c r="G28" s="63">
        <f t="shared" ref="G28:I29" si="12">(F28-F25)/F25</f>
        <v>-4.8034452296819768E-2</v>
      </c>
      <c r="H28" s="52">
        <v>0.83979999999999999</v>
      </c>
      <c r="I28" s="63">
        <f t="shared" si="12"/>
        <v>-4.405236198064879E-2</v>
      </c>
    </row>
    <row r="29" spans="1:21" x14ac:dyDescent="0.3">
      <c r="A29" s="13">
        <v>28</v>
      </c>
      <c r="B29" s="273"/>
      <c r="C29" s="50" t="s">
        <v>17</v>
      </c>
      <c r="D29" s="52">
        <v>1.3119000000000001</v>
      </c>
      <c r="E29" s="64">
        <f t="shared" si="11"/>
        <v>-2.3956550851871143E-2</v>
      </c>
      <c r="F29" s="52">
        <v>1.2082999999999999</v>
      </c>
      <c r="G29" s="64">
        <f t="shared" si="12"/>
        <v>-2.9477911646586485E-2</v>
      </c>
      <c r="H29" s="62">
        <v>1.1825000000000001</v>
      </c>
      <c r="I29" s="64">
        <f t="shared" si="12"/>
        <v>-1.1865964736358309E-2</v>
      </c>
    </row>
    <row r="30" spans="1:21" x14ac:dyDescent="0.3">
      <c r="A30" s="1">
        <v>29</v>
      </c>
      <c r="B30" s="271">
        <v>14000</v>
      </c>
      <c r="C30" s="48" t="s">
        <v>18</v>
      </c>
      <c r="D30" s="61">
        <v>2040</v>
      </c>
      <c r="E30" s="59">
        <f t="shared" ref="E30" si="13">D32/D31</f>
        <v>1.4095808383233532</v>
      </c>
      <c r="F30" s="61">
        <v>2668</v>
      </c>
      <c r="G30" s="59">
        <f t="shared" ref="G30:I30" si="14">F32/F31</f>
        <v>1.4629852905714975</v>
      </c>
      <c r="H30" s="61">
        <v>2845</v>
      </c>
      <c r="I30" s="59">
        <f t="shared" si="14"/>
        <v>1.4314645591504076</v>
      </c>
    </row>
    <row r="31" spans="1:21" x14ac:dyDescent="0.3">
      <c r="A31" s="1">
        <v>30</v>
      </c>
      <c r="B31" s="272"/>
      <c r="C31" s="49" t="s">
        <v>16</v>
      </c>
      <c r="D31" s="52">
        <v>0.91849999999999998</v>
      </c>
      <c r="E31" s="63">
        <f t="shared" ref="E31:E32" si="15">(D31-D28)/D28</f>
        <v>-2.783657917019474E-2</v>
      </c>
      <c r="F31" s="52">
        <v>0.82940000000000003</v>
      </c>
      <c r="G31" s="63">
        <f t="shared" ref="G31:I32" si="16">(F31-F28)/F28</f>
        <v>-3.7930634497158049E-2</v>
      </c>
      <c r="H31" s="52">
        <v>0.80979999999999996</v>
      </c>
      <c r="I31" s="63">
        <f t="shared" si="16"/>
        <v>-3.5722791140747827E-2</v>
      </c>
    </row>
    <row r="32" spans="1:21" x14ac:dyDescent="0.3">
      <c r="A32" s="13">
        <v>31</v>
      </c>
      <c r="B32" s="272"/>
      <c r="C32" s="50" t="s">
        <v>17</v>
      </c>
      <c r="D32" s="52">
        <v>1.2947</v>
      </c>
      <c r="E32" s="64">
        <f t="shared" si="15"/>
        <v>-1.3110755392941613E-2</v>
      </c>
      <c r="F32" s="52">
        <v>1.2134</v>
      </c>
      <c r="G32" s="64">
        <f t="shared" si="16"/>
        <v>4.2208060912026025E-3</v>
      </c>
      <c r="H32" s="62">
        <v>1.1592</v>
      </c>
      <c r="I32" s="64">
        <f t="shared" si="16"/>
        <v>-1.9704016913319321E-2</v>
      </c>
    </row>
    <row r="33" spans="1:9" x14ac:dyDescent="0.3">
      <c r="A33" s="1">
        <v>32</v>
      </c>
      <c r="B33" s="271">
        <v>16000</v>
      </c>
      <c r="C33" s="48" t="s">
        <v>18</v>
      </c>
      <c r="D33" s="61">
        <v>2331</v>
      </c>
      <c r="E33" s="59">
        <f t="shared" ref="E33" si="17">D35/D34</f>
        <v>1.3990950226244343</v>
      </c>
      <c r="F33" s="61">
        <v>3033</v>
      </c>
      <c r="G33" s="59">
        <f t="shared" ref="G33:I33" si="18">F35/F34</f>
        <v>1.4391592920353984</v>
      </c>
      <c r="H33" s="61">
        <v>3261</v>
      </c>
      <c r="I33" s="59">
        <f t="shared" si="18"/>
        <v>1.4477272727272728</v>
      </c>
    </row>
    <row r="34" spans="1:9" x14ac:dyDescent="0.3">
      <c r="A34" s="1">
        <v>33</v>
      </c>
      <c r="B34" s="272"/>
      <c r="C34" s="49" t="s">
        <v>16</v>
      </c>
      <c r="D34" s="52">
        <v>0.88400000000000001</v>
      </c>
      <c r="E34" s="63">
        <f t="shared" ref="E34:E35" si="19">(D34-D31)/D31</f>
        <v>-3.75612411540555E-2</v>
      </c>
      <c r="F34" s="52">
        <v>0.81359999999999999</v>
      </c>
      <c r="G34" s="63">
        <f t="shared" ref="G34:I35" si="20">(F34-F31)/F31</f>
        <v>-1.9049915601639784E-2</v>
      </c>
      <c r="H34" s="52">
        <v>0.79200000000000004</v>
      </c>
      <c r="I34" s="63">
        <f t="shared" si="20"/>
        <v>-2.198073598419354E-2</v>
      </c>
    </row>
    <row r="35" spans="1:9" x14ac:dyDescent="0.3">
      <c r="A35" s="13">
        <v>34</v>
      </c>
      <c r="B35" s="273"/>
      <c r="C35" s="50" t="s">
        <v>17</v>
      </c>
      <c r="D35" s="52">
        <v>1.2367999999999999</v>
      </c>
      <c r="E35" s="64">
        <f t="shared" si="19"/>
        <v>-4.4720784737777138E-2</v>
      </c>
      <c r="F35" s="52">
        <v>1.1709000000000001</v>
      </c>
      <c r="G35" s="64">
        <f t="shared" si="20"/>
        <v>-3.5025548046810601E-2</v>
      </c>
      <c r="H35" s="62">
        <v>1.1466000000000001</v>
      </c>
      <c r="I35" s="64">
        <f t="shared" si="20"/>
        <v>-1.0869565217391257E-2</v>
      </c>
    </row>
    <row r="36" spans="1:9" x14ac:dyDescent="0.3">
      <c r="A36" s="1">
        <v>35</v>
      </c>
      <c r="B36" s="271">
        <v>18000</v>
      </c>
      <c r="C36" s="48" t="s">
        <v>18</v>
      </c>
      <c r="D36" s="61">
        <v>2621</v>
      </c>
      <c r="E36" s="59">
        <f t="shared" ref="E36" si="21">D38/D37</f>
        <v>1.4195037507212924</v>
      </c>
      <c r="F36" s="61">
        <v>3397</v>
      </c>
      <c r="G36" s="59">
        <f t="shared" ref="G36:I36" si="22">F38/F37</f>
        <v>1.4661243167662388</v>
      </c>
      <c r="H36" s="61">
        <v>3676</v>
      </c>
      <c r="I36" s="59">
        <f t="shared" si="22"/>
        <v>1.4896551724137932</v>
      </c>
    </row>
    <row r="37" spans="1:9" x14ac:dyDescent="0.3">
      <c r="A37" s="1">
        <v>36</v>
      </c>
      <c r="B37" s="272"/>
      <c r="C37" s="49" t="s">
        <v>16</v>
      </c>
      <c r="D37" s="52">
        <v>0.86650000000000005</v>
      </c>
      <c r="E37" s="63">
        <f t="shared" ref="E37:E38" si="23">(D37-D34)/D34</f>
        <v>-1.9796380090497692E-2</v>
      </c>
      <c r="F37" s="52">
        <v>0.78669999999999995</v>
      </c>
      <c r="G37" s="63">
        <f t="shared" ref="G37:I38" si="24">(F37-F34)/F34</f>
        <v>-3.3062930186824033E-2</v>
      </c>
      <c r="H37" s="52">
        <v>0.76849999999999996</v>
      </c>
      <c r="I37" s="63">
        <f t="shared" si="24"/>
        <v>-2.9671717171717266E-2</v>
      </c>
    </row>
    <row r="38" spans="1:9" x14ac:dyDescent="0.3">
      <c r="A38" s="13">
        <v>37</v>
      </c>
      <c r="B38" s="273"/>
      <c r="C38" s="50" t="s">
        <v>17</v>
      </c>
      <c r="D38" s="52">
        <v>1.23</v>
      </c>
      <c r="E38" s="64">
        <f t="shared" si="23"/>
        <v>-5.4980595084087305E-3</v>
      </c>
      <c r="F38" s="52">
        <v>1.1534</v>
      </c>
      <c r="G38" s="64">
        <f t="shared" si="24"/>
        <v>-1.4945768212486181E-2</v>
      </c>
      <c r="H38" s="62">
        <v>1.1448</v>
      </c>
      <c r="I38" s="64">
        <f t="shared" si="24"/>
        <v>-1.5698587127158763E-3</v>
      </c>
    </row>
    <row r="39" spans="1:9" x14ac:dyDescent="0.3">
      <c r="A39" s="1">
        <v>38</v>
      </c>
      <c r="B39" s="271">
        <v>20000</v>
      </c>
      <c r="C39" s="48" t="s">
        <v>18</v>
      </c>
      <c r="D39" s="61">
        <v>2911</v>
      </c>
      <c r="E39" s="59">
        <f t="shared" ref="E39" si="25">D41/D40</f>
        <v>1.4445756109078032</v>
      </c>
      <c r="F39" s="61">
        <v>3762</v>
      </c>
      <c r="G39" s="59">
        <f t="shared" ref="G39:I39" si="26">F41/F40</f>
        <v>1.4733359283768002</v>
      </c>
      <c r="H39" s="61">
        <v>4072</v>
      </c>
      <c r="I39" s="59">
        <f t="shared" si="26"/>
        <v>1.5006605019815058</v>
      </c>
    </row>
    <row r="40" spans="1:9" x14ac:dyDescent="0.3">
      <c r="A40" s="1">
        <v>39</v>
      </c>
      <c r="B40" s="272"/>
      <c r="C40" s="49" t="s">
        <v>16</v>
      </c>
      <c r="D40" s="52">
        <v>0.84709999999999996</v>
      </c>
      <c r="E40" s="63">
        <f t="shared" ref="E40:E41" si="27">(D40-D37)/D37</f>
        <v>-2.2388920946335929E-2</v>
      </c>
      <c r="F40" s="52">
        <v>0.77070000000000005</v>
      </c>
      <c r="G40" s="63">
        <f t="shared" ref="G40:I41" si="28">(F40-F37)/F37</f>
        <v>-2.0338121266047927E-2</v>
      </c>
      <c r="H40" s="52">
        <v>0.75700000000000001</v>
      </c>
      <c r="I40" s="63">
        <f t="shared" si="28"/>
        <v>-1.4964216005204886E-2</v>
      </c>
    </row>
    <row r="41" spans="1:9" x14ac:dyDescent="0.3">
      <c r="A41" s="13">
        <v>40</v>
      </c>
      <c r="B41" s="272"/>
      <c r="C41" s="50" t="s">
        <v>17</v>
      </c>
      <c r="D41" s="52">
        <v>1.2237</v>
      </c>
      <c r="E41" s="64">
        <f t="shared" si="27"/>
        <v>-5.1219512195121728E-3</v>
      </c>
      <c r="F41" s="52">
        <v>1.1355</v>
      </c>
      <c r="G41" s="64">
        <f t="shared" si="28"/>
        <v>-1.5519334142535137E-2</v>
      </c>
      <c r="H41" s="62">
        <v>1.1359999999999999</v>
      </c>
      <c r="I41" s="64">
        <f t="shared" si="28"/>
        <v>-7.686932215234225E-3</v>
      </c>
    </row>
    <row r="42" spans="1:9" x14ac:dyDescent="0.3">
      <c r="A42" s="1">
        <v>41</v>
      </c>
      <c r="B42" s="271">
        <v>22000</v>
      </c>
      <c r="C42" s="48" t="s">
        <v>18</v>
      </c>
      <c r="D42" s="61">
        <v>3201</v>
      </c>
      <c r="E42" s="59">
        <f t="shared" ref="E42" si="29">D44/D43</f>
        <v>1.4416927145948546</v>
      </c>
      <c r="F42" s="61">
        <v>4138</v>
      </c>
      <c r="G42" s="59">
        <f t="shared" ref="G42:I42" si="30">F44/F43</f>
        <v>1.5248405951115833</v>
      </c>
      <c r="H42" s="61">
        <v>4483</v>
      </c>
      <c r="I42" s="59">
        <f t="shared" si="30"/>
        <v>1.5283960609739649</v>
      </c>
    </row>
    <row r="43" spans="1:9" x14ac:dyDescent="0.3">
      <c r="A43" s="1">
        <v>42</v>
      </c>
      <c r="B43" s="272"/>
      <c r="C43" s="49" t="s">
        <v>16</v>
      </c>
      <c r="D43" s="52">
        <v>0.83179999999999998</v>
      </c>
      <c r="E43" s="63">
        <f t="shared" ref="E43:E44" si="31">(D43-D40)/D40</f>
        <v>-1.8061622004485869E-2</v>
      </c>
      <c r="F43" s="52">
        <v>0.75280000000000002</v>
      </c>
      <c r="G43" s="63">
        <f t="shared" ref="G43:I44" si="32">(F43-F40)/F40</f>
        <v>-2.3225639029453776E-2</v>
      </c>
      <c r="H43" s="52">
        <v>0.74129999999999996</v>
      </c>
      <c r="I43" s="63">
        <f t="shared" si="32"/>
        <v>-2.0739762219286719E-2</v>
      </c>
    </row>
    <row r="44" spans="1:9" x14ac:dyDescent="0.3">
      <c r="A44" s="13">
        <v>43</v>
      </c>
      <c r="B44" s="273"/>
      <c r="C44" s="50" t="s">
        <v>17</v>
      </c>
      <c r="D44" s="52">
        <v>1.1992</v>
      </c>
      <c r="E44" s="64">
        <f t="shared" si="31"/>
        <v>-2.0021247037672604E-2</v>
      </c>
      <c r="F44" s="52">
        <v>1.1478999999999999</v>
      </c>
      <c r="G44" s="64">
        <f t="shared" si="32"/>
        <v>1.0920299427564921E-2</v>
      </c>
      <c r="H44" s="62">
        <v>1.133</v>
      </c>
      <c r="I44" s="64">
        <f t="shared" si="32"/>
        <v>-2.6408450704224402E-3</v>
      </c>
    </row>
    <row r="45" spans="1:9" x14ac:dyDescent="0.3">
      <c r="A45" s="1">
        <v>44</v>
      </c>
      <c r="B45" s="271">
        <v>24000</v>
      </c>
      <c r="C45" s="48" t="s">
        <v>18</v>
      </c>
      <c r="D45" s="61">
        <v>3491</v>
      </c>
      <c r="E45" s="59">
        <f t="shared" ref="E45" si="33">D47/D46</f>
        <v>1.4743369351669942</v>
      </c>
      <c r="F45" s="61">
        <v>4510</v>
      </c>
      <c r="G45" s="59">
        <f t="shared" ref="G45:I45" si="34">F47/F46</f>
        <v>1.5059707500335437</v>
      </c>
      <c r="H45" s="61">
        <v>4876</v>
      </c>
      <c r="I45" s="59">
        <f t="shared" si="34"/>
        <v>1.5531531531531531</v>
      </c>
    </row>
    <row r="46" spans="1:9" x14ac:dyDescent="0.3">
      <c r="A46" s="1">
        <v>45</v>
      </c>
      <c r="B46" s="272"/>
      <c r="C46" s="49" t="s">
        <v>16</v>
      </c>
      <c r="D46" s="52">
        <v>0.81440000000000001</v>
      </c>
      <c r="E46" s="63">
        <f t="shared" ref="E46:E47" si="35">(D46-D43)/D43</f>
        <v>-2.0918490021639782E-2</v>
      </c>
      <c r="F46" s="52">
        <v>0.74529999999999996</v>
      </c>
      <c r="G46" s="63">
        <f t="shared" ref="G46:I47" si="36">(F46-F43)/F43</f>
        <v>-9.9628055260362145E-3</v>
      </c>
      <c r="H46" s="52">
        <v>0.72150000000000003</v>
      </c>
      <c r="I46" s="63">
        <f t="shared" si="36"/>
        <v>-2.6709834075273074E-2</v>
      </c>
    </row>
    <row r="47" spans="1:9" x14ac:dyDescent="0.3">
      <c r="A47" s="13">
        <v>46</v>
      </c>
      <c r="B47" s="273"/>
      <c r="C47" s="50" t="s">
        <v>17</v>
      </c>
      <c r="D47" s="52">
        <v>1.2007000000000001</v>
      </c>
      <c r="E47" s="64">
        <f t="shared" si="35"/>
        <v>1.2508338892595536E-3</v>
      </c>
      <c r="F47" s="52">
        <v>1.1224000000000001</v>
      </c>
      <c r="G47" s="64">
        <f t="shared" si="36"/>
        <v>-2.2214478613119485E-2</v>
      </c>
      <c r="H47" s="62">
        <v>1.1206</v>
      </c>
      <c r="I47" s="64">
        <f t="shared" si="36"/>
        <v>-1.0944395410414798E-2</v>
      </c>
    </row>
    <row r="48" spans="1:9" x14ac:dyDescent="0.3">
      <c r="A48" s="1">
        <v>47</v>
      </c>
      <c r="B48" s="271">
        <v>26000</v>
      </c>
      <c r="C48" s="48" t="s">
        <v>18</v>
      </c>
      <c r="D48" s="61">
        <v>3781</v>
      </c>
      <c r="E48" s="59">
        <f t="shared" ref="E48" si="37">D50/D49</f>
        <v>1.4702077372807563</v>
      </c>
      <c r="F48" s="61">
        <v>4887</v>
      </c>
      <c r="G48" s="59">
        <f t="shared" ref="G48:I48" si="38">F50/F49</f>
        <v>1.5505602623667669</v>
      </c>
      <c r="H48" s="61">
        <v>5271</v>
      </c>
      <c r="I48" s="59">
        <f t="shared" si="38"/>
        <v>1.5404137931034483</v>
      </c>
    </row>
    <row r="49" spans="1:9" x14ac:dyDescent="0.3">
      <c r="A49" s="1">
        <v>48</v>
      </c>
      <c r="B49" s="272"/>
      <c r="C49" s="49" t="s">
        <v>16</v>
      </c>
      <c r="D49" s="52">
        <v>0.80389999999999995</v>
      </c>
      <c r="E49" s="63">
        <f t="shared" ref="E49:E50" si="39">(D49-D46)/D46</f>
        <v>-1.2892927308448017E-2</v>
      </c>
      <c r="F49" s="52">
        <v>0.73180000000000001</v>
      </c>
      <c r="G49" s="63">
        <f t="shared" ref="G49:I50" si="40">(F49-F46)/F46</f>
        <v>-1.8113511337716298E-2</v>
      </c>
      <c r="H49" s="52">
        <v>0.72499999999999998</v>
      </c>
      <c r="I49" s="63">
        <f t="shared" si="40"/>
        <v>4.8510048510047778E-3</v>
      </c>
    </row>
    <row r="50" spans="1:9" x14ac:dyDescent="0.3">
      <c r="A50" s="13">
        <v>49</v>
      </c>
      <c r="B50" s="272"/>
      <c r="C50" s="50" t="s">
        <v>17</v>
      </c>
      <c r="D50" s="52">
        <v>1.1819</v>
      </c>
      <c r="E50" s="64">
        <f t="shared" si="39"/>
        <v>-1.5657533105688473E-2</v>
      </c>
      <c r="F50" s="52">
        <v>1.1347</v>
      </c>
      <c r="G50" s="64">
        <f t="shared" si="40"/>
        <v>1.0958660014255148E-2</v>
      </c>
      <c r="H50" s="62">
        <v>1.1168</v>
      </c>
      <c r="I50" s="64">
        <f t="shared" si="40"/>
        <v>-3.3910405140103743E-3</v>
      </c>
    </row>
    <row r="51" spans="1:9" x14ac:dyDescent="0.3">
      <c r="A51" s="1">
        <v>50</v>
      </c>
      <c r="B51" s="271">
        <v>28000</v>
      </c>
      <c r="C51" s="48" t="s">
        <v>18</v>
      </c>
      <c r="D51" s="61">
        <v>4071</v>
      </c>
      <c r="E51" s="59">
        <f t="shared" ref="E51" si="41">D53/D52</f>
        <v>1.4608640406607369</v>
      </c>
      <c r="F51" s="61">
        <v>5258</v>
      </c>
      <c r="G51" s="59">
        <f t="shared" ref="G51:I51" si="42">F53/F52</f>
        <v>1.5408839779005525</v>
      </c>
      <c r="H51" s="61">
        <v>5663</v>
      </c>
      <c r="I51" s="59">
        <f t="shared" si="42"/>
        <v>1.5580776236513942</v>
      </c>
    </row>
    <row r="52" spans="1:9" x14ac:dyDescent="0.3">
      <c r="A52" s="1">
        <v>51</v>
      </c>
      <c r="B52" s="272"/>
      <c r="C52" s="49" t="s">
        <v>16</v>
      </c>
      <c r="D52" s="52">
        <v>0.78700000000000003</v>
      </c>
      <c r="E52" s="63">
        <f t="shared" ref="E52:E53" si="43">(D52-D49)/D49</f>
        <v>-2.1022515238213604E-2</v>
      </c>
      <c r="F52" s="52">
        <v>0.72399999999999998</v>
      </c>
      <c r="G52" s="63">
        <f t="shared" ref="G52:I53" si="44">(F52-F49)/F49</f>
        <v>-1.065864990434549E-2</v>
      </c>
      <c r="H52" s="52">
        <v>0.7137</v>
      </c>
      <c r="I52" s="63">
        <f t="shared" si="44"/>
        <v>-1.5586206896551692E-2</v>
      </c>
    </row>
    <row r="53" spans="1:9" x14ac:dyDescent="0.3">
      <c r="A53" s="13">
        <v>52</v>
      </c>
      <c r="B53" s="273"/>
      <c r="C53" s="50" t="s">
        <v>17</v>
      </c>
      <c r="D53" s="52">
        <v>1.1496999999999999</v>
      </c>
      <c r="E53" s="64">
        <f t="shared" si="43"/>
        <v>-2.7244267704543537E-2</v>
      </c>
      <c r="F53" s="52">
        <v>1.1155999999999999</v>
      </c>
      <c r="G53" s="64">
        <f t="shared" si="44"/>
        <v>-1.683264298933649E-2</v>
      </c>
      <c r="H53" s="62">
        <v>1.1120000000000001</v>
      </c>
      <c r="I53" s="64">
        <f t="shared" si="44"/>
        <v>-4.2979942693408988E-3</v>
      </c>
    </row>
    <row r="54" spans="1:9" x14ac:dyDescent="0.3">
      <c r="A54" s="1">
        <v>53</v>
      </c>
      <c r="B54" s="271">
        <v>30000</v>
      </c>
      <c r="C54" s="48" t="s">
        <v>18</v>
      </c>
      <c r="D54" s="61">
        <v>4361</v>
      </c>
      <c r="E54" s="59">
        <f t="shared" ref="E54" si="45">D56/D55</f>
        <v>1.4880771182141046</v>
      </c>
      <c r="F54" s="61">
        <v>5642</v>
      </c>
      <c r="G54" s="59">
        <f t="shared" ref="G54:I54" si="46">F56/F55</f>
        <v>1.5665686686266274</v>
      </c>
      <c r="H54" s="61">
        <v>6052</v>
      </c>
      <c r="I54" s="59">
        <f t="shared" si="46"/>
        <v>1.6108955009343109</v>
      </c>
    </row>
    <row r="55" spans="1:9" x14ac:dyDescent="0.3">
      <c r="A55" s="1">
        <v>54</v>
      </c>
      <c r="B55" s="272"/>
      <c r="C55" s="49" t="s">
        <v>16</v>
      </c>
      <c r="D55" s="52">
        <v>0.78839999999999999</v>
      </c>
      <c r="E55" s="63">
        <f t="shared" ref="E55:E56" si="47">(D55-D52)/D52</f>
        <v>1.778907242693719E-3</v>
      </c>
      <c r="F55" s="52">
        <v>0.71430000000000005</v>
      </c>
      <c r="G55" s="63">
        <f t="shared" ref="G55:I56" si="48">(F55-F52)/F52</f>
        <v>-1.3397790055248524E-2</v>
      </c>
      <c r="H55" s="52">
        <v>0.69569999999999999</v>
      </c>
      <c r="I55" s="63">
        <f t="shared" si="48"/>
        <v>-2.5220680958385897E-2</v>
      </c>
    </row>
    <row r="56" spans="1:9" x14ac:dyDescent="0.3">
      <c r="A56" s="13">
        <v>55</v>
      </c>
      <c r="B56" s="273"/>
      <c r="C56" s="50" t="s">
        <v>17</v>
      </c>
      <c r="D56" s="52">
        <v>1.1732</v>
      </c>
      <c r="E56" s="64">
        <f t="shared" si="47"/>
        <v>2.0440114812559865E-2</v>
      </c>
      <c r="F56" s="52">
        <v>1.119</v>
      </c>
      <c r="G56" s="64">
        <f t="shared" si="48"/>
        <v>3.0476873431338025E-3</v>
      </c>
      <c r="H56" s="62">
        <v>1.1207</v>
      </c>
      <c r="I56" s="64">
        <f t="shared" si="48"/>
        <v>7.8237410071941814E-3</v>
      </c>
    </row>
    <row r="57" spans="1:9" x14ac:dyDescent="0.3">
      <c r="A57" s="1">
        <v>56</v>
      </c>
      <c r="B57" s="271">
        <v>32000</v>
      </c>
      <c r="C57" s="48" t="s">
        <v>18</v>
      </c>
      <c r="D57" s="61">
        <v>4651</v>
      </c>
      <c r="E57" s="59">
        <f t="shared" ref="E57" si="49">D59/D58</f>
        <v>1.5001929260450162</v>
      </c>
      <c r="F57" s="61">
        <v>6010</v>
      </c>
      <c r="G57" s="59">
        <f t="shared" ref="G57:I57" si="50">F59/F58</f>
        <v>1.5816614862955636</v>
      </c>
      <c r="H57" s="71">
        <v>6441</v>
      </c>
      <c r="I57" s="72">
        <f t="shared" si="50"/>
        <v>1.5717385015909748</v>
      </c>
    </row>
    <row r="58" spans="1:9" x14ac:dyDescent="0.3">
      <c r="A58" s="1">
        <v>57</v>
      </c>
      <c r="B58" s="272"/>
      <c r="C58" s="49" t="s">
        <v>16</v>
      </c>
      <c r="D58" s="52">
        <v>0.77749999999999997</v>
      </c>
      <c r="E58" s="63">
        <f t="shared" ref="E58:E59" si="51">(D58-D55)/D55</f>
        <v>-1.3825469304921387E-2</v>
      </c>
      <c r="F58" s="52">
        <v>0.70779999999999998</v>
      </c>
      <c r="G58" s="63">
        <f t="shared" ref="G58:I59" si="52">(F58-F55)/F55</f>
        <v>-9.0998180036400127E-3</v>
      </c>
      <c r="H58" s="73">
        <v>0.69140000000000001</v>
      </c>
      <c r="I58" s="74">
        <f t="shared" si="52"/>
        <v>-6.1808250682765138E-3</v>
      </c>
    </row>
    <row r="59" spans="1:9" x14ac:dyDescent="0.3">
      <c r="A59" s="13">
        <v>58</v>
      </c>
      <c r="B59" s="272"/>
      <c r="C59" s="50" t="s">
        <v>17</v>
      </c>
      <c r="D59" s="52">
        <v>1.1664000000000001</v>
      </c>
      <c r="E59" s="64">
        <f t="shared" si="51"/>
        <v>-5.796113194681143E-3</v>
      </c>
      <c r="F59" s="52">
        <v>1.1194999999999999</v>
      </c>
      <c r="G59" s="64">
        <f t="shared" si="52"/>
        <v>4.4682752457546462E-4</v>
      </c>
      <c r="H59" s="75">
        <v>1.0867</v>
      </c>
      <c r="I59" s="76">
        <f t="shared" si="52"/>
        <v>-3.0338181493709315E-2</v>
      </c>
    </row>
    <row r="60" spans="1:9" x14ac:dyDescent="0.3">
      <c r="A60" s="1">
        <v>59</v>
      </c>
      <c r="B60" s="271">
        <v>34000</v>
      </c>
      <c r="C60" s="48" t="s">
        <v>18</v>
      </c>
      <c r="D60" s="61">
        <v>4941</v>
      </c>
      <c r="E60" s="59">
        <f t="shared" ref="E60" si="53">D62/D61</f>
        <v>1.5263848779207141</v>
      </c>
      <c r="F60" s="61">
        <v>6385</v>
      </c>
      <c r="G60" s="59">
        <f t="shared" ref="G60:I60" si="54">F62/F61</f>
        <v>1.5946023542922767</v>
      </c>
      <c r="H60" s="61">
        <v>6830</v>
      </c>
      <c r="I60" s="59">
        <f t="shared" si="54"/>
        <v>1.6082444087121766</v>
      </c>
    </row>
    <row r="61" spans="1:9" x14ac:dyDescent="0.3">
      <c r="A61" s="1">
        <v>60</v>
      </c>
      <c r="B61" s="272"/>
      <c r="C61" s="49" t="s">
        <v>16</v>
      </c>
      <c r="D61" s="52">
        <v>0.76180000000000003</v>
      </c>
      <c r="E61" s="63">
        <f t="shared" ref="E61:E62" si="55">(D61-D58)/D58</f>
        <v>-2.0192926045015994E-2</v>
      </c>
      <c r="F61" s="52">
        <v>0.6966</v>
      </c>
      <c r="G61" s="63">
        <f t="shared" ref="G61:I62" si="56">(F61-F58)/F58</f>
        <v>-1.582367900536873E-2</v>
      </c>
      <c r="H61" s="52">
        <v>0.68410000000000004</v>
      </c>
      <c r="I61" s="63">
        <f t="shared" si="56"/>
        <v>-1.0558287532542628E-2</v>
      </c>
    </row>
    <row r="62" spans="1:9" x14ac:dyDescent="0.3">
      <c r="A62" s="13">
        <v>61</v>
      </c>
      <c r="B62" s="273"/>
      <c r="C62" s="50" t="s">
        <v>17</v>
      </c>
      <c r="D62" s="52">
        <v>1.1628000000000001</v>
      </c>
      <c r="E62" s="64">
        <f t="shared" si="55"/>
        <v>-3.0864197530864603E-3</v>
      </c>
      <c r="F62" s="52">
        <v>1.1108</v>
      </c>
      <c r="G62" s="64">
        <f t="shared" si="56"/>
        <v>-7.7713264850379016E-3</v>
      </c>
      <c r="H62" s="62">
        <v>1.1002000000000001</v>
      </c>
      <c r="I62" s="64">
        <f t="shared" si="56"/>
        <v>1.2422931811907673E-2</v>
      </c>
    </row>
    <row r="63" spans="1:9" x14ac:dyDescent="0.3">
      <c r="A63" s="1">
        <v>62</v>
      </c>
      <c r="B63" s="271">
        <v>36000</v>
      </c>
      <c r="C63" s="48" t="s">
        <v>18</v>
      </c>
      <c r="D63" s="61">
        <v>5231</v>
      </c>
      <c r="E63" s="59">
        <f t="shared" ref="E63" si="57">D65/D64</f>
        <v>1.5094986807387865</v>
      </c>
      <c r="F63" s="61">
        <v>6767</v>
      </c>
      <c r="G63" s="59">
        <f t="shared" ref="G63:I63" si="58">F65/F64</f>
        <v>1.634509690483078</v>
      </c>
      <c r="H63" s="61">
        <v>7219</v>
      </c>
      <c r="I63" s="59">
        <f t="shared" si="58"/>
        <v>1.6398381294964028</v>
      </c>
    </row>
    <row r="64" spans="1:9" x14ac:dyDescent="0.3">
      <c r="A64" s="1">
        <v>63</v>
      </c>
      <c r="B64" s="272"/>
      <c r="C64" s="49" t="s">
        <v>16</v>
      </c>
      <c r="D64" s="52">
        <v>0.75800000000000001</v>
      </c>
      <c r="E64" s="63">
        <f t="shared" ref="E64:E65" si="59">(D64-D61)/D61</f>
        <v>-4.9881858755579222E-3</v>
      </c>
      <c r="F64" s="52">
        <v>0.69140000000000001</v>
      </c>
      <c r="G64" s="63">
        <f t="shared" ref="G64:I65" si="60">(F64-F61)/F61</f>
        <v>-7.4648291702555016E-3</v>
      </c>
      <c r="H64" s="52">
        <v>0.66720000000000002</v>
      </c>
      <c r="I64" s="63">
        <f t="shared" si="60"/>
        <v>-2.4703990644642633E-2</v>
      </c>
    </row>
    <row r="65" spans="1:9" x14ac:dyDescent="0.3">
      <c r="A65" s="13">
        <v>64</v>
      </c>
      <c r="B65" s="273"/>
      <c r="C65" s="50" t="s">
        <v>17</v>
      </c>
      <c r="D65" s="52">
        <v>1.1442000000000001</v>
      </c>
      <c r="E65" s="64">
        <f t="shared" si="59"/>
        <v>-1.5995872033023693E-2</v>
      </c>
      <c r="F65" s="52">
        <v>1.1301000000000001</v>
      </c>
      <c r="G65" s="64">
        <f t="shared" si="60"/>
        <v>1.7374864962189498E-2</v>
      </c>
      <c r="H65" s="62">
        <v>1.0941000000000001</v>
      </c>
      <c r="I65" s="64">
        <f t="shared" si="60"/>
        <v>-5.5444464642792164E-3</v>
      </c>
    </row>
    <row r="66" spans="1:9" x14ac:dyDescent="0.3">
      <c r="A66" s="1">
        <v>65</v>
      </c>
      <c r="B66" s="271">
        <v>38000</v>
      </c>
      <c r="C66" s="48" t="s">
        <v>18</v>
      </c>
      <c r="D66" s="61">
        <v>5521</v>
      </c>
      <c r="E66" s="59">
        <f t="shared" ref="E66" si="61">D68/D67</f>
        <v>1.5177304964539009</v>
      </c>
      <c r="F66" s="71">
        <v>7151</v>
      </c>
      <c r="G66" s="72">
        <f t="shared" ref="G66:I66" si="62">F68/F67</f>
        <v>1.6059631686641331</v>
      </c>
      <c r="H66" s="61">
        <v>7608</v>
      </c>
      <c r="I66" s="59">
        <f t="shared" si="62"/>
        <v>1.637720083557147</v>
      </c>
    </row>
    <row r="67" spans="1:9" x14ac:dyDescent="0.3">
      <c r="A67" s="1">
        <v>66</v>
      </c>
      <c r="B67" s="272"/>
      <c r="C67" s="49" t="s">
        <v>16</v>
      </c>
      <c r="D67" s="52">
        <v>0.74729999999999996</v>
      </c>
      <c r="E67" s="63">
        <f t="shared" ref="E67:E68" si="63">(D67-D64)/D64</f>
        <v>-1.4116094986807444E-2</v>
      </c>
      <c r="F67" s="73">
        <v>0.68420000000000003</v>
      </c>
      <c r="G67" s="74">
        <f t="shared" ref="G67:I68" si="64">(F67-F64)/F64</f>
        <v>-1.0413653456754388E-2</v>
      </c>
      <c r="H67" s="52">
        <v>0.67020000000000002</v>
      </c>
      <c r="I67" s="63">
        <f t="shared" si="64"/>
        <v>4.4964028776978459E-3</v>
      </c>
    </row>
    <row r="68" spans="1:9" x14ac:dyDescent="0.3">
      <c r="A68" s="13">
        <v>67</v>
      </c>
      <c r="B68" s="272"/>
      <c r="C68" s="50" t="s">
        <v>17</v>
      </c>
      <c r="D68" s="52">
        <v>1.1342000000000001</v>
      </c>
      <c r="E68" s="64">
        <f t="shared" si="63"/>
        <v>-8.7397308162908659E-3</v>
      </c>
      <c r="F68" s="73">
        <v>1.0988</v>
      </c>
      <c r="G68" s="76">
        <f t="shared" si="64"/>
        <v>-2.7696664012034425E-2</v>
      </c>
      <c r="H68" s="62">
        <v>1.0975999999999999</v>
      </c>
      <c r="I68" s="64">
        <f t="shared" si="64"/>
        <v>3.1989763275750262E-3</v>
      </c>
    </row>
    <row r="69" spans="1:9" x14ac:dyDescent="0.3">
      <c r="A69" s="1">
        <v>68</v>
      </c>
      <c r="B69" s="271">
        <v>40000</v>
      </c>
      <c r="C69" s="48" t="s">
        <v>18</v>
      </c>
      <c r="D69" s="61">
        <v>5812</v>
      </c>
      <c r="E69" s="59">
        <f t="shared" ref="E69" si="65">D71/D70</f>
        <v>1.5255931751532925</v>
      </c>
      <c r="F69" s="61">
        <v>7547</v>
      </c>
      <c r="G69" s="59">
        <f t="shared" ref="G69:I69" si="66">F71/F70</f>
        <v>1.6359982134881643</v>
      </c>
      <c r="H69" s="61">
        <v>7997</v>
      </c>
      <c r="I69" s="59">
        <f t="shared" si="66"/>
        <v>1.6377952755905512</v>
      </c>
    </row>
    <row r="70" spans="1:9" x14ac:dyDescent="0.3">
      <c r="A70" s="1">
        <v>69</v>
      </c>
      <c r="B70" s="272"/>
      <c r="C70" s="49" t="s">
        <v>16</v>
      </c>
      <c r="D70" s="52">
        <v>0.75019999999999998</v>
      </c>
      <c r="E70" s="63">
        <f t="shared" ref="E70:E71" si="67">(D70-D67)/D67</f>
        <v>3.880636959721683E-3</v>
      </c>
      <c r="F70" s="52">
        <v>0.67169999999999996</v>
      </c>
      <c r="G70" s="63">
        <f t="shared" ref="G70:I71" si="68">(F70-F67)/F67</f>
        <v>-1.8269511838643768E-2</v>
      </c>
      <c r="H70" s="52">
        <v>0.66039999999999999</v>
      </c>
      <c r="I70" s="63">
        <f t="shared" si="68"/>
        <v>-1.4622500746046003E-2</v>
      </c>
    </row>
    <row r="71" spans="1:9" x14ac:dyDescent="0.3">
      <c r="A71" s="13">
        <v>70</v>
      </c>
      <c r="B71" s="273"/>
      <c r="C71" s="50" t="s">
        <v>17</v>
      </c>
      <c r="D71" s="52">
        <v>1.1445000000000001</v>
      </c>
      <c r="E71" s="64">
        <f t="shared" si="67"/>
        <v>9.0812907776406052E-3</v>
      </c>
      <c r="F71" s="52">
        <v>1.0989</v>
      </c>
      <c r="G71" s="64">
        <f t="shared" si="68"/>
        <v>9.1008372770284848E-5</v>
      </c>
      <c r="H71" s="62">
        <v>1.0815999999999999</v>
      </c>
      <c r="I71" s="64">
        <f t="shared" si="68"/>
        <v>-1.4577259475218674E-2</v>
      </c>
    </row>
    <row r="72" spans="1:9" x14ac:dyDescent="0.3">
      <c r="A72" s="1">
        <v>71</v>
      </c>
      <c r="B72" s="271">
        <v>42000</v>
      </c>
      <c r="C72" s="48" t="s">
        <v>18</v>
      </c>
      <c r="D72" s="61">
        <v>6102</v>
      </c>
      <c r="E72" s="59">
        <f t="shared" ref="E72" si="69">D74/D73</f>
        <v>1.5504982493940209</v>
      </c>
      <c r="F72" s="61">
        <v>7936</v>
      </c>
      <c r="G72" s="59">
        <f t="shared" ref="G72:I72" si="70">F74/F73</f>
        <v>1.6438152011922502</v>
      </c>
      <c r="H72" s="61">
        <v>8386</v>
      </c>
      <c r="I72" s="59">
        <f t="shared" si="70"/>
        <v>1.6391376954607564</v>
      </c>
    </row>
    <row r="73" spans="1:9" x14ac:dyDescent="0.3">
      <c r="A73" s="1">
        <v>72</v>
      </c>
      <c r="B73" s="272"/>
      <c r="C73" s="49" t="s">
        <v>16</v>
      </c>
      <c r="D73" s="52">
        <v>0.74260000000000004</v>
      </c>
      <c r="E73" s="63">
        <f t="shared" ref="E73:E74" si="71">(D73-D70)/D70</f>
        <v>-1.0130631831511517E-2</v>
      </c>
      <c r="F73" s="52">
        <v>0.67100000000000004</v>
      </c>
      <c r="G73" s="63">
        <f t="shared" ref="G73:I74" si="72">(F73-F70)/F70</f>
        <v>-1.04213190412375E-3</v>
      </c>
      <c r="H73" s="52">
        <v>0.65869999999999995</v>
      </c>
      <c r="I73" s="63">
        <f t="shared" si="72"/>
        <v>-2.5741974560872728E-3</v>
      </c>
    </row>
    <row r="74" spans="1:9" x14ac:dyDescent="0.3">
      <c r="A74" s="13">
        <v>73</v>
      </c>
      <c r="B74" s="273"/>
      <c r="C74" s="50" t="s">
        <v>17</v>
      </c>
      <c r="D74" s="52">
        <v>1.1514</v>
      </c>
      <c r="E74" s="64">
        <f t="shared" si="71"/>
        <v>6.0288335517692491E-3</v>
      </c>
      <c r="F74" s="52">
        <v>1.103</v>
      </c>
      <c r="G74" s="64">
        <f t="shared" si="72"/>
        <v>3.7310037310037242E-3</v>
      </c>
      <c r="H74" s="62">
        <v>1.0797000000000001</v>
      </c>
      <c r="I74" s="64">
        <f t="shared" si="72"/>
        <v>-1.7566568047335345E-3</v>
      </c>
    </row>
    <row r="75" spans="1:9" x14ac:dyDescent="0.3">
      <c r="A75" s="1">
        <v>74</v>
      </c>
      <c r="B75" s="271">
        <v>44000</v>
      </c>
      <c r="C75" s="48" t="s">
        <v>18</v>
      </c>
      <c r="D75" s="61">
        <v>6392</v>
      </c>
      <c r="E75" s="59">
        <f t="shared" ref="E75" si="73">D77/D76</f>
        <v>1.5539734201247624</v>
      </c>
      <c r="F75" s="61">
        <v>8340</v>
      </c>
      <c r="G75" s="59">
        <f t="shared" ref="G75:I75" si="74">F77/F76</f>
        <v>1.6529235382308844</v>
      </c>
      <c r="H75" s="61">
        <v>8775</v>
      </c>
      <c r="I75" s="59">
        <f t="shared" si="74"/>
        <v>1.6933271690553242</v>
      </c>
    </row>
    <row r="76" spans="1:9" x14ac:dyDescent="0.3">
      <c r="A76" s="1">
        <v>75</v>
      </c>
      <c r="B76" s="272"/>
      <c r="C76" s="49" t="s">
        <v>16</v>
      </c>
      <c r="D76" s="52">
        <v>0.73740000000000006</v>
      </c>
      <c r="E76" s="63">
        <f t="shared" ref="E76:E77" si="75">(D76-D73)/D73</f>
        <v>-7.0024239159708892E-3</v>
      </c>
      <c r="F76" s="52">
        <v>0.66700000000000004</v>
      </c>
      <c r="G76" s="63">
        <f t="shared" ref="G76:I77" si="76">(F76-F73)/F73</f>
        <v>-5.9612518628912124E-3</v>
      </c>
      <c r="H76" s="52">
        <v>0.64890000000000003</v>
      </c>
      <c r="I76" s="63">
        <f t="shared" si="76"/>
        <v>-1.487778958554717E-2</v>
      </c>
    </row>
    <row r="77" spans="1:9" x14ac:dyDescent="0.3">
      <c r="A77" s="13">
        <v>76</v>
      </c>
      <c r="B77" s="272"/>
      <c r="C77" s="50" t="s">
        <v>17</v>
      </c>
      <c r="D77" s="52">
        <v>1.1458999999999999</v>
      </c>
      <c r="E77" s="64">
        <f t="shared" si="75"/>
        <v>-4.7767934688206191E-3</v>
      </c>
      <c r="F77" s="52">
        <v>1.1025</v>
      </c>
      <c r="G77" s="64">
        <f t="shared" si="76"/>
        <v>-4.5330915684491834E-4</v>
      </c>
      <c r="H77" s="62">
        <v>1.0988</v>
      </c>
      <c r="I77" s="64">
        <f t="shared" si="76"/>
        <v>1.7690099101602196E-2</v>
      </c>
    </row>
    <row r="78" spans="1:9" x14ac:dyDescent="0.3">
      <c r="A78" s="1">
        <v>77</v>
      </c>
      <c r="B78" s="271">
        <v>46000</v>
      </c>
      <c r="C78" s="48" t="s">
        <v>18</v>
      </c>
      <c r="D78" s="61">
        <v>6682</v>
      </c>
      <c r="E78" s="59">
        <f t="shared" ref="E78" si="77">D80/D79</f>
        <v>1.5538860811364568</v>
      </c>
      <c r="F78" s="61">
        <v>8742</v>
      </c>
      <c r="G78" s="59">
        <f t="shared" ref="G78:I78" si="78">F80/F79</f>
        <v>1.6863189720332576</v>
      </c>
      <c r="H78" s="61">
        <v>9164</v>
      </c>
      <c r="I78" s="59">
        <f t="shared" si="78"/>
        <v>1.6959073359073362</v>
      </c>
    </row>
    <row r="79" spans="1:9" x14ac:dyDescent="0.3">
      <c r="A79" s="1">
        <v>78</v>
      </c>
      <c r="B79" s="272"/>
      <c r="C79" s="49" t="s">
        <v>16</v>
      </c>
      <c r="D79" s="52">
        <v>0.73209999999999997</v>
      </c>
      <c r="E79" s="63">
        <f t="shared" ref="E79:E80" si="79">(D79-D76)/D76</f>
        <v>-7.1874152427448901E-3</v>
      </c>
      <c r="F79" s="52">
        <v>0.66149999999999998</v>
      </c>
      <c r="G79" s="63">
        <f t="shared" ref="G79:I80" si="80">(F79-F76)/F76</f>
        <v>-8.2458770614693561E-3</v>
      </c>
      <c r="H79" s="52">
        <v>0.64749999999999996</v>
      </c>
      <c r="I79" s="63">
        <f t="shared" si="80"/>
        <v>-2.1574973031284754E-3</v>
      </c>
    </row>
    <row r="80" spans="1:9" x14ac:dyDescent="0.3">
      <c r="A80" s="13">
        <v>79</v>
      </c>
      <c r="B80" s="273"/>
      <c r="C80" s="50" t="s">
        <v>17</v>
      </c>
      <c r="D80" s="52">
        <v>1.1375999999999999</v>
      </c>
      <c r="E80" s="64">
        <f t="shared" si="79"/>
        <v>-7.2432149402216379E-3</v>
      </c>
      <c r="F80" s="52">
        <v>1.1154999999999999</v>
      </c>
      <c r="G80" s="64">
        <f t="shared" si="80"/>
        <v>1.1791383219954557E-2</v>
      </c>
      <c r="H80" s="62">
        <v>1.0981000000000001</v>
      </c>
      <c r="I80" s="64">
        <f t="shared" si="80"/>
        <v>-6.3705860939199392E-4</v>
      </c>
    </row>
    <row r="81" spans="1:9" x14ac:dyDescent="0.3">
      <c r="A81" s="1">
        <v>80</v>
      </c>
      <c r="B81" s="271">
        <v>48000</v>
      </c>
      <c r="C81" s="48" t="s">
        <v>18</v>
      </c>
      <c r="D81" s="61">
        <v>6972</v>
      </c>
      <c r="E81" s="59">
        <f t="shared" ref="E81" si="81">D83/D82</f>
        <v>1.5241605241605241</v>
      </c>
      <c r="F81" s="61">
        <v>9139</v>
      </c>
      <c r="G81" s="59">
        <f t="shared" ref="G81:I81" si="82">F83/F82</f>
        <v>1.6802084930246821</v>
      </c>
      <c r="H81" s="61">
        <v>9553</v>
      </c>
      <c r="I81" s="59">
        <f t="shared" si="82"/>
        <v>1.7063133281371787</v>
      </c>
    </row>
    <row r="82" spans="1:9" x14ac:dyDescent="0.3">
      <c r="A82" s="1">
        <v>81</v>
      </c>
      <c r="B82" s="272"/>
      <c r="C82" s="49" t="s">
        <v>16</v>
      </c>
      <c r="D82" s="52">
        <v>0.73260000000000003</v>
      </c>
      <c r="E82" s="63">
        <f t="shared" ref="E82:E83" si="83">(D82-D79)/D79</f>
        <v>6.8296680781321673E-4</v>
      </c>
      <c r="F82" s="52">
        <v>0.65229999999999999</v>
      </c>
      <c r="G82" s="63">
        <f t="shared" ref="G82:I83" si="84">(F82-F79)/F79</f>
        <v>-1.3907785336356743E-2</v>
      </c>
      <c r="H82" s="52">
        <v>0.64149999999999996</v>
      </c>
      <c r="I82" s="63">
        <f t="shared" si="84"/>
        <v>-9.2664092664092746E-3</v>
      </c>
    </row>
    <row r="83" spans="1:9" x14ac:dyDescent="0.3">
      <c r="A83" s="13">
        <v>82</v>
      </c>
      <c r="B83" s="273"/>
      <c r="C83" s="50" t="s">
        <v>17</v>
      </c>
      <c r="D83" s="52">
        <v>1.1166</v>
      </c>
      <c r="E83" s="64">
        <f t="shared" si="83"/>
        <v>-1.8459915611814266E-2</v>
      </c>
      <c r="F83" s="52">
        <v>1.0960000000000001</v>
      </c>
      <c r="G83" s="64">
        <f t="shared" si="84"/>
        <v>-1.748095024652609E-2</v>
      </c>
      <c r="H83" s="62">
        <v>1.0946</v>
      </c>
      <c r="I83" s="64">
        <f t="shared" si="84"/>
        <v>-3.1873235588744725E-3</v>
      </c>
    </row>
    <row r="84" spans="1:9" x14ac:dyDescent="0.3">
      <c r="A84" s="1">
        <v>83</v>
      </c>
      <c r="B84" s="271">
        <v>50000</v>
      </c>
      <c r="C84" s="48" t="s">
        <v>18</v>
      </c>
      <c r="D84" s="61">
        <v>7262</v>
      </c>
      <c r="E84" s="59">
        <f t="shared" ref="E84" si="85">D86/D85</f>
        <v>1.549958597847088</v>
      </c>
      <c r="F84" s="61">
        <v>9523</v>
      </c>
      <c r="G84" s="59">
        <f t="shared" ref="G84:I84" si="86">F86/F85</f>
        <v>1.691693536004913</v>
      </c>
      <c r="H84" s="61">
        <v>9942</v>
      </c>
      <c r="I84" s="59">
        <f t="shared" si="86"/>
        <v>1.7086676105081013</v>
      </c>
    </row>
    <row r="85" spans="1:9" x14ac:dyDescent="0.3">
      <c r="A85" s="1">
        <v>84</v>
      </c>
      <c r="B85" s="272"/>
      <c r="C85" s="49" t="s">
        <v>16</v>
      </c>
      <c r="D85" s="52">
        <v>0.72460000000000002</v>
      </c>
      <c r="E85" s="63">
        <f t="shared" ref="E85:E86" si="87">(D85-D82)/D82</f>
        <v>-1.0920010920010929E-2</v>
      </c>
      <c r="F85" s="52">
        <v>0.65129999999999999</v>
      </c>
      <c r="G85" s="63">
        <f t="shared" ref="G85:I86" si="88">(F85-F82)/F82</f>
        <v>-1.5330369461904047E-3</v>
      </c>
      <c r="H85" s="52">
        <v>0.63570000000000004</v>
      </c>
      <c r="I85" s="63">
        <f t="shared" si="88"/>
        <v>-9.0413094310209143E-3</v>
      </c>
    </row>
    <row r="86" spans="1:9" x14ac:dyDescent="0.3">
      <c r="A86" s="13">
        <v>85</v>
      </c>
      <c r="B86" s="272"/>
      <c r="C86" s="50" t="s">
        <v>17</v>
      </c>
      <c r="D86" s="52">
        <v>1.1231</v>
      </c>
      <c r="E86" s="64">
        <f t="shared" si="87"/>
        <v>5.8212430592870772E-3</v>
      </c>
      <c r="F86" s="52">
        <v>1.1017999999999999</v>
      </c>
      <c r="G86" s="64">
        <f t="shared" si="88"/>
        <v>5.2919708029195303E-3</v>
      </c>
      <c r="H86" s="62">
        <v>1.0862000000000001</v>
      </c>
      <c r="I86" s="64">
        <f t="shared" si="88"/>
        <v>-7.6740361775990895E-3</v>
      </c>
    </row>
    <row r="87" spans="1:9" x14ac:dyDescent="0.3">
      <c r="A87" s="1">
        <v>86</v>
      </c>
      <c r="B87" s="271">
        <v>52000</v>
      </c>
      <c r="C87" s="48" t="s">
        <v>18</v>
      </c>
      <c r="D87" s="61">
        <v>7552</v>
      </c>
      <c r="E87" s="59">
        <f t="shared" ref="E87" si="89">D89/D88</f>
        <v>1.562387231089521</v>
      </c>
      <c r="F87" s="61">
        <v>9897</v>
      </c>
      <c r="G87" s="59">
        <f t="shared" ref="G87:I87" si="90">F89/F88</f>
        <v>1.7166666666666668</v>
      </c>
      <c r="H87" s="61">
        <v>10331</v>
      </c>
      <c r="I87" s="59">
        <f t="shared" si="90"/>
        <v>1.7432774438468841</v>
      </c>
    </row>
    <row r="88" spans="1:9" x14ac:dyDescent="0.3">
      <c r="A88" s="1">
        <v>87</v>
      </c>
      <c r="B88" s="272"/>
      <c r="C88" s="49" t="s">
        <v>16</v>
      </c>
      <c r="D88" s="52">
        <v>0.72050000000000003</v>
      </c>
      <c r="E88" s="63">
        <f t="shared" ref="E88:E89" si="91">(D88-D85)/D85</f>
        <v>-5.6582942313000168E-3</v>
      </c>
      <c r="F88" s="52">
        <v>0.64800000000000002</v>
      </c>
      <c r="G88" s="63">
        <f t="shared" ref="G88:I89" si="92">(F88-F85)/F85</f>
        <v>-5.0667894979271755E-3</v>
      </c>
      <c r="H88" s="52">
        <v>0.63219999999999998</v>
      </c>
      <c r="I88" s="63">
        <f t="shared" si="92"/>
        <v>-5.505741702060812E-3</v>
      </c>
    </row>
    <row r="89" spans="1:9" x14ac:dyDescent="0.3">
      <c r="A89" s="13">
        <v>88</v>
      </c>
      <c r="B89" s="273"/>
      <c r="C89" s="50" t="s">
        <v>17</v>
      </c>
      <c r="D89" s="52">
        <v>1.1256999999999999</v>
      </c>
      <c r="E89" s="64">
        <f t="shared" si="91"/>
        <v>2.3150209242275271E-3</v>
      </c>
      <c r="F89" s="52">
        <v>1.1124000000000001</v>
      </c>
      <c r="G89" s="64">
        <f t="shared" si="92"/>
        <v>9.6206208023236206E-3</v>
      </c>
      <c r="H89" s="62">
        <v>1.1021000000000001</v>
      </c>
      <c r="I89" s="64">
        <f t="shared" si="92"/>
        <v>1.4638188178972587E-2</v>
      </c>
    </row>
    <row r="90" spans="1:9" x14ac:dyDescent="0.3">
      <c r="A90" s="1">
        <v>89</v>
      </c>
      <c r="B90" s="271">
        <v>54000</v>
      </c>
      <c r="C90" s="48" t="s">
        <v>18</v>
      </c>
      <c r="D90" s="61">
        <v>7842</v>
      </c>
      <c r="E90" s="59">
        <f t="shared" ref="E90" si="93">D92/D91</f>
        <v>1.5673184357541901</v>
      </c>
      <c r="F90" s="61">
        <v>10278</v>
      </c>
      <c r="G90" s="59">
        <f t="shared" ref="G90:I90" si="94">F92/F91</f>
        <v>1.6962870902594376</v>
      </c>
      <c r="H90" s="61">
        <v>10720</v>
      </c>
      <c r="I90" s="59">
        <f t="shared" si="94"/>
        <v>1.7481875302078298</v>
      </c>
    </row>
    <row r="91" spans="1:9" x14ac:dyDescent="0.3">
      <c r="A91" s="1">
        <v>90</v>
      </c>
      <c r="B91" s="272"/>
      <c r="C91" s="49" t="s">
        <v>16</v>
      </c>
      <c r="D91" s="52">
        <v>0.71599999999999997</v>
      </c>
      <c r="E91" s="63">
        <f t="shared" ref="E91:E92" si="95">(D91-D88)/D88</f>
        <v>-6.2456627342124347E-3</v>
      </c>
      <c r="F91" s="52">
        <v>0.64370000000000005</v>
      </c>
      <c r="G91" s="63">
        <f t="shared" ref="G91:I92" si="96">(F91-F88)/F88</f>
        <v>-6.6358024691357568E-3</v>
      </c>
      <c r="H91" s="52">
        <v>0.62070000000000003</v>
      </c>
      <c r="I91" s="63">
        <f t="shared" si="96"/>
        <v>-1.8190446061372913E-2</v>
      </c>
    </row>
    <row r="92" spans="1:9" x14ac:dyDescent="0.3">
      <c r="A92" s="13">
        <v>91</v>
      </c>
      <c r="B92" s="273"/>
      <c r="C92" s="50" t="s">
        <v>17</v>
      </c>
      <c r="D92" s="52">
        <v>1.1222000000000001</v>
      </c>
      <c r="E92" s="64">
        <f t="shared" si="95"/>
        <v>-3.1091765123921443E-3</v>
      </c>
      <c r="F92" s="52">
        <v>1.0919000000000001</v>
      </c>
      <c r="G92" s="64">
        <f t="shared" si="96"/>
        <v>-1.8428622797554802E-2</v>
      </c>
      <c r="H92" s="62">
        <v>1.0851</v>
      </c>
      <c r="I92" s="64">
        <f t="shared" si="96"/>
        <v>-1.5425097541058093E-2</v>
      </c>
    </row>
    <row r="93" spans="1:9" x14ac:dyDescent="0.3">
      <c r="A93" s="1">
        <v>92</v>
      </c>
      <c r="B93" s="271">
        <v>56000</v>
      </c>
      <c r="C93" s="48" t="s">
        <v>18</v>
      </c>
      <c r="D93" s="61">
        <v>8132</v>
      </c>
      <c r="E93" s="59">
        <f t="shared" ref="E93" si="97">D95/D94</f>
        <v>1.592140350877193</v>
      </c>
      <c r="F93" s="61">
        <v>10658</v>
      </c>
      <c r="G93" s="59">
        <f t="shared" ref="G93:I93" si="98">F95/F94</f>
        <v>1.7447447447447448</v>
      </c>
      <c r="H93" s="65">
        <v>11109</v>
      </c>
      <c r="I93" s="66">
        <f t="shared" si="98"/>
        <v>1.7322033898305083</v>
      </c>
    </row>
    <row r="94" spans="1:9" x14ac:dyDescent="0.3">
      <c r="A94" s="1">
        <v>93</v>
      </c>
      <c r="B94" s="272"/>
      <c r="C94" s="49" t="s">
        <v>16</v>
      </c>
      <c r="D94" s="52">
        <v>0.71250000000000002</v>
      </c>
      <c r="E94" s="63">
        <f t="shared" ref="E94:E95" si="99">(D94-D91)/D91</f>
        <v>-4.8882681564245082E-3</v>
      </c>
      <c r="F94" s="52">
        <v>0.63270000000000004</v>
      </c>
      <c r="G94" s="63">
        <f t="shared" ref="G94:I95" si="100">(F94-F91)/F91</f>
        <v>-1.7088705918906336E-2</v>
      </c>
      <c r="H94" s="67">
        <v>0.61950000000000005</v>
      </c>
      <c r="I94" s="68">
        <f t="shared" si="100"/>
        <v>-1.9333011116481052E-3</v>
      </c>
    </row>
    <row r="95" spans="1:9" x14ac:dyDescent="0.3">
      <c r="A95" s="13">
        <v>94</v>
      </c>
      <c r="B95" s="272"/>
      <c r="C95" s="50" t="s">
        <v>17</v>
      </c>
      <c r="D95" s="52">
        <v>1.1344000000000001</v>
      </c>
      <c r="E95" s="64">
        <f t="shared" si="99"/>
        <v>1.0871502405988226E-2</v>
      </c>
      <c r="F95" s="52">
        <v>1.1039000000000001</v>
      </c>
      <c r="G95" s="64">
        <f t="shared" si="100"/>
        <v>1.0990017400860894E-2</v>
      </c>
      <c r="H95" s="69">
        <v>1.0730999999999999</v>
      </c>
      <c r="I95" s="70">
        <f t="shared" si="100"/>
        <v>-1.1058888581697549E-2</v>
      </c>
    </row>
    <row r="96" spans="1:9" x14ac:dyDescent="0.3">
      <c r="A96" s="1">
        <v>95</v>
      </c>
      <c r="B96" s="271">
        <v>58000</v>
      </c>
      <c r="C96" s="48" t="s">
        <v>18</v>
      </c>
      <c r="D96" s="61">
        <v>8422</v>
      </c>
      <c r="E96" s="59">
        <f t="shared" ref="E96" si="101">D98/D97</f>
        <v>1.5948275862068966</v>
      </c>
      <c r="F96" s="61">
        <v>11025</v>
      </c>
      <c r="G96" s="59">
        <f t="shared" ref="G96:I96" si="102">F98/F97</f>
        <v>1.7446741360265108</v>
      </c>
      <c r="H96" s="61">
        <v>11498</v>
      </c>
      <c r="I96" s="59">
        <f t="shared" si="102"/>
        <v>1.7680596047942987</v>
      </c>
    </row>
    <row r="97" spans="1:9" x14ac:dyDescent="0.3">
      <c r="A97" s="1">
        <v>96</v>
      </c>
      <c r="B97" s="272"/>
      <c r="C97" s="49" t="s">
        <v>16</v>
      </c>
      <c r="D97" s="52">
        <v>0.70760000000000001</v>
      </c>
      <c r="E97" s="63">
        <f t="shared" ref="E97:E98" si="103">(D97-D94)/D94</f>
        <v>-6.8771929824561614E-3</v>
      </c>
      <c r="F97" s="52">
        <v>0.63370000000000004</v>
      </c>
      <c r="G97" s="63">
        <f t="shared" ref="G97:I98" si="104">(F97-F94)/F94</f>
        <v>1.5805278963173712E-3</v>
      </c>
      <c r="H97" s="52">
        <v>0.61739999999999995</v>
      </c>
      <c r="I97" s="63">
        <f t="shared" si="104"/>
        <v>-3.3898305084747401E-3</v>
      </c>
    </row>
    <row r="98" spans="1:9" x14ac:dyDescent="0.3">
      <c r="A98" s="13">
        <v>97</v>
      </c>
      <c r="B98" s="273"/>
      <c r="C98" s="50" t="s">
        <v>17</v>
      </c>
      <c r="D98" s="52">
        <v>1.1285000000000001</v>
      </c>
      <c r="E98" s="64">
        <f t="shared" si="103"/>
        <v>-5.2009873060648946E-3</v>
      </c>
      <c r="F98" s="52">
        <v>1.1055999999999999</v>
      </c>
      <c r="G98" s="64">
        <f t="shared" si="104"/>
        <v>1.539994564724896E-3</v>
      </c>
      <c r="H98" s="62">
        <v>1.0915999999999999</v>
      </c>
      <c r="I98" s="64">
        <f t="shared" si="104"/>
        <v>1.7239772621377283E-2</v>
      </c>
    </row>
    <row r="99" spans="1:9" x14ac:dyDescent="0.3">
      <c r="A99" s="1">
        <v>98</v>
      </c>
      <c r="B99" s="271">
        <v>60000</v>
      </c>
      <c r="C99" s="48" t="s">
        <v>18</v>
      </c>
      <c r="D99" s="61">
        <v>8712</v>
      </c>
      <c r="E99" s="59">
        <f t="shared" ref="E99" si="105">D101/D100</f>
        <v>1.5893314366998579</v>
      </c>
      <c r="F99" s="61">
        <v>11390</v>
      </c>
      <c r="G99" s="59">
        <f t="shared" ref="G99:I99" si="106">F101/F100</f>
        <v>1.7732973487855215</v>
      </c>
      <c r="H99" s="61">
        <v>11886</v>
      </c>
      <c r="I99" s="59">
        <f t="shared" si="106"/>
        <v>1.7730380983393033</v>
      </c>
    </row>
    <row r="100" spans="1:9" x14ac:dyDescent="0.3">
      <c r="A100" s="1">
        <v>99</v>
      </c>
      <c r="B100" s="272"/>
      <c r="C100" s="49" t="s">
        <v>16</v>
      </c>
      <c r="D100" s="52">
        <v>0.70299999999999996</v>
      </c>
      <c r="E100" s="63">
        <f t="shared" ref="E100:E101" si="107">(D100-D97)/D97</f>
        <v>-6.5008479366874625E-3</v>
      </c>
      <c r="F100" s="52">
        <v>0.62990000000000002</v>
      </c>
      <c r="G100" s="63">
        <f t="shared" ref="G100:I101" si="108">(F100-F97)/F97</f>
        <v>-5.9965283257062104E-3</v>
      </c>
      <c r="H100" s="52">
        <v>0.61419999999999997</v>
      </c>
      <c r="I100" s="63">
        <f t="shared" si="108"/>
        <v>-5.1830255911888253E-3</v>
      </c>
    </row>
    <row r="101" spans="1:9" x14ac:dyDescent="0.3">
      <c r="A101" s="13">
        <v>100</v>
      </c>
      <c r="B101" s="273"/>
      <c r="C101" s="50" t="s">
        <v>17</v>
      </c>
      <c r="D101" s="52">
        <v>1.1173</v>
      </c>
      <c r="E101" s="64">
        <f t="shared" si="107"/>
        <v>-9.9246787771378811E-3</v>
      </c>
      <c r="F101" s="52">
        <v>1.117</v>
      </c>
      <c r="G101" s="64">
        <f t="shared" si="108"/>
        <v>1.0311143270622356E-2</v>
      </c>
      <c r="H101" s="62">
        <v>1.089</v>
      </c>
      <c r="I101" s="64">
        <f t="shared" si="108"/>
        <v>-2.38182484426524E-3</v>
      </c>
    </row>
    <row r="102" spans="1:9" x14ac:dyDescent="0.3">
      <c r="A102" s="1">
        <v>101</v>
      </c>
      <c r="B102" s="271">
        <v>62000</v>
      </c>
      <c r="C102" s="48" t="s">
        <v>18</v>
      </c>
      <c r="D102" s="61">
        <v>9002</v>
      </c>
      <c r="E102" s="59">
        <f t="shared" ref="E102" si="109">D104/D103</f>
        <v>1.6282051282051284</v>
      </c>
      <c r="F102" s="61">
        <v>11766</v>
      </c>
      <c r="G102" s="59">
        <f t="shared" ref="G102:I102" si="110">F104/F103</f>
        <v>1.7521135747328123</v>
      </c>
      <c r="H102" s="61">
        <v>12279</v>
      </c>
      <c r="I102" s="59">
        <f t="shared" si="110"/>
        <v>1.7839456222689756</v>
      </c>
    </row>
    <row r="103" spans="1:9" x14ac:dyDescent="0.3">
      <c r="A103" s="1">
        <v>102</v>
      </c>
      <c r="B103" s="272"/>
      <c r="C103" s="49" t="s">
        <v>16</v>
      </c>
      <c r="D103" s="52">
        <v>0.70199999999999996</v>
      </c>
      <c r="E103" s="63">
        <f t="shared" ref="E103:E104" si="111">(D103-D100)/D100</f>
        <v>-1.4224751066856344E-3</v>
      </c>
      <c r="F103" s="52">
        <v>0.62690000000000001</v>
      </c>
      <c r="G103" s="63">
        <f t="shared" ref="G103:I104" si="112">(F103-F100)/F100</f>
        <v>-4.7626607397999723E-3</v>
      </c>
      <c r="H103" s="52">
        <v>0.6179</v>
      </c>
      <c r="I103" s="63">
        <f t="shared" si="112"/>
        <v>6.0240963855422288E-3</v>
      </c>
    </row>
    <row r="104" spans="1:9" x14ac:dyDescent="0.3">
      <c r="A104" s="13">
        <v>103</v>
      </c>
      <c r="B104" s="272"/>
      <c r="C104" s="50" t="s">
        <v>17</v>
      </c>
      <c r="D104" s="52">
        <v>1.143</v>
      </c>
      <c r="E104" s="64">
        <f t="shared" si="111"/>
        <v>2.3001879531012313E-2</v>
      </c>
      <c r="F104" s="52">
        <v>1.0984</v>
      </c>
      <c r="G104" s="64">
        <f t="shared" si="112"/>
        <v>-1.6651745747538003E-2</v>
      </c>
      <c r="H104" s="62">
        <v>1.1023000000000001</v>
      </c>
      <c r="I104" s="64">
        <f t="shared" si="112"/>
        <v>1.2213039485766842E-2</v>
      </c>
    </row>
    <row r="105" spans="1:9" x14ac:dyDescent="0.3">
      <c r="A105" s="1">
        <v>104</v>
      </c>
      <c r="B105" s="271">
        <v>64000</v>
      </c>
      <c r="C105" s="48" t="s">
        <v>18</v>
      </c>
      <c r="D105" s="61">
        <v>9292</v>
      </c>
      <c r="E105" s="59">
        <f t="shared" ref="E105" si="113">D107/D106</f>
        <v>1.6219424974967813</v>
      </c>
      <c r="F105" s="61">
        <v>12133</v>
      </c>
      <c r="G105" s="59">
        <f t="shared" ref="G105:I105" si="114">F107/F106</f>
        <v>1.7715524161181568</v>
      </c>
      <c r="H105" s="61">
        <v>12669</v>
      </c>
      <c r="I105" s="59">
        <f t="shared" si="114"/>
        <v>1.8138341883170614</v>
      </c>
    </row>
    <row r="106" spans="1:9" x14ac:dyDescent="0.3">
      <c r="A106" s="1">
        <v>105</v>
      </c>
      <c r="B106" s="272"/>
      <c r="C106" s="49" t="s">
        <v>16</v>
      </c>
      <c r="D106" s="52">
        <v>0.69910000000000005</v>
      </c>
      <c r="E106" s="63">
        <f t="shared" ref="E106:E107" si="115">(D106-D103)/D103</f>
        <v>-4.1310541310539926E-3</v>
      </c>
      <c r="F106" s="52">
        <v>0.62290000000000001</v>
      </c>
      <c r="G106" s="63">
        <f t="shared" ref="G106:I107" si="116">(F106-F103)/F103</f>
        <v>-6.3806029669803855E-3</v>
      </c>
      <c r="H106" s="52">
        <v>0.60429999999999995</v>
      </c>
      <c r="I106" s="63">
        <f t="shared" si="116"/>
        <v>-2.2010033986081982E-2</v>
      </c>
    </row>
    <row r="107" spans="1:9" x14ac:dyDescent="0.3">
      <c r="A107" s="13">
        <v>106</v>
      </c>
      <c r="B107" s="273"/>
      <c r="C107" s="50" t="s">
        <v>17</v>
      </c>
      <c r="D107" s="52">
        <v>1.1338999999999999</v>
      </c>
      <c r="E107" s="64">
        <f t="shared" si="115"/>
        <v>-7.9615048118986068E-3</v>
      </c>
      <c r="F107" s="52">
        <v>1.1034999999999999</v>
      </c>
      <c r="G107" s="64">
        <f t="shared" si="116"/>
        <v>4.6431172614711238E-3</v>
      </c>
      <c r="H107" s="62">
        <v>1.0961000000000001</v>
      </c>
      <c r="I107" s="64">
        <f t="shared" si="116"/>
        <v>-5.6246031026036319E-3</v>
      </c>
    </row>
    <row r="108" spans="1:9" x14ac:dyDescent="0.3">
      <c r="A108" s="1">
        <v>107</v>
      </c>
      <c r="B108" s="271">
        <v>66000</v>
      </c>
      <c r="C108" s="48" t="s">
        <v>18</v>
      </c>
      <c r="D108" s="61">
        <v>9583</v>
      </c>
      <c r="E108" s="59">
        <f t="shared" ref="E108" si="117">D110/D109</f>
        <v>1.5969744541173112</v>
      </c>
      <c r="F108" s="61">
        <v>12498</v>
      </c>
      <c r="G108" s="59">
        <f t="shared" ref="G108:I108" si="118">F110/F109</f>
        <v>1.7954472069744918</v>
      </c>
      <c r="H108" s="61">
        <v>13058</v>
      </c>
      <c r="I108" s="59">
        <f t="shared" si="118"/>
        <v>1.828877887788779</v>
      </c>
    </row>
    <row r="109" spans="1:9" x14ac:dyDescent="0.3">
      <c r="A109" s="1">
        <v>108</v>
      </c>
      <c r="B109" s="272"/>
      <c r="C109" s="49" t="s">
        <v>16</v>
      </c>
      <c r="D109" s="52">
        <v>0.70069999999999999</v>
      </c>
      <c r="E109" s="63">
        <f t="shared" ref="E109:E110" si="119">(D109-D106)/D106</f>
        <v>2.2886568445142823E-3</v>
      </c>
      <c r="F109" s="52">
        <v>0.61939999999999995</v>
      </c>
      <c r="G109" s="63">
        <f t="shared" ref="G109:I110" si="120">(F109-F106)/F106</f>
        <v>-5.6188794349013626E-3</v>
      </c>
      <c r="H109" s="52">
        <v>0.60599999999999998</v>
      </c>
      <c r="I109" s="63">
        <f t="shared" si="120"/>
        <v>2.813172265431135E-3</v>
      </c>
    </row>
    <row r="110" spans="1:9" x14ac:dyDescent="0.3">
      <c r="A110" s="13">
        <v>109</v>
      </c>
      <c r="B110" s="273"/>
      <c r="C110" s="50" t="s">
        <v>17</v>
      </c>
      <c r="D110" s="52">
        <v>1.119</v>
      </c>
      <c r="E110" s="64">
        <f t="shared" si="119"/>
        <v>-1.3140488579239716E-2</v>
      </c>
      <c r="F110" s="52">
        <v>1.1121000000000001</v>
      </c>
      <c r="G110" s="64">
        <f t="shared" si="120"/>
        <v>7.7933846850930348E-3</v>
      </c>
      <c r="H110" s="62">
        <v>1.1083000000000001</v>
      </c>
      <c r="I110" s="64">
        <f t="shared" si="120"/>
        <v>1.1130371316485711E-2</v>
      </c>
    </row>
    <row r="111" spans="1:9" x14ac:dyDescent="0.3">
      <c r="A111" s="1">
        <v>110</v>
      </c>
      <c r="B111" s="271">
        <v>68000</v>
      </c>
      <c r="C111" s="48" t="s">
        <v>18</v>
      </c>
      <c r="D111" s="61">
        <v>9873</v>
      </c>
      <c r="E111" s="59">
        <f t="shared" ref="E111" si="121">D113/D112</f>
        <v>1.6309643938301859</v>
      </c>
      <c r="F111" s="61">
        <v>12863</v>
      </c>
      <c r="G111" s="59">
        <f t="shared" ref="G111:I111" si="122">F113/F112</f>
        <v>1.789362737149343</v>
      </c>
      <c r="H111" s="61">
        <v>13447</v>
      </c>
      <c r="I111" s="59">
        <f t="shared" si="122"/>
        <v>1.8197780354480702</v>
      </c>
    </row>
    <row r="112" spans="1:9" x14ac:dyDescent="0.3">
      <c r="A112" s="1">
        <v>111</v>
      </c>
      <c r="B112" s="272"/>
      <c r="C112" s="49" t="s">
        <v>16</v>
      </c>
      <c r="D112" s="52">
        <v>0.69369999999999998</v>
      </c>
      <c r="E112" s="63">
        <f t="shared" ref="E112:E113" si="123">(D112-D109)/D109</f>
        <v>-9.9900099900099987E-3</v>
      </c>
      <c r="F112" s="52">
        <v>0.61670000000000003</v>
      </c>
      <c r="G112" s="63">
        <f t="shared" ref="G112:I113" si="124">(F112-F109)/F109</f>
        <v>-4.3590571520825397E-3</v>
      </c>
      <c r="H112" s="52">
        <v>0.60370000000000001</v>
      </c>
      <c r="I112" s="63">
        <f t="shared" si="124"/>
        <v>-3.7953795379537438E-3</v>
      </c>
    </row>
    <row r="113" spans="1:9" x14ac:dyDescent="0.3">
      <c r="A113" s="13">
        <v>112</v>
      </c>
      <c r="B113" s="272"/>
      <c r="C113" s="50" t="s">
        <v>17</v>
      </c>
      <c r="D113" s="52">
        <v>1.1314</v>
      </c>
      <c r="E113" s="64">
        <f t="shared" si="123"/>
        <v>1.1081322609472713E-2</v>
      </c>
      <c r="F113" s="52">
        <v>1.1034999999999999</v>
      </c>
      <c r="G113" s="64">
        <f t="shared" si="124"/>
        <v>-7.7331175254025377E-3</v>
      </c>
      <c r="H113" s="62">
        <v>1.0986</v>
      </c>
      <c r="I113" s="64">
        <f t="shared" si="124"/>
        <v>-8.7521429215916633E-3</v>
      </c>
    </row>
    <row r="114" spans="1:9" x14ac:dyDescent="0.3">
      <c r="A114" s="1">
        <v>113</v>
      </c>
      <c r="B114" s="271">
        <v>70000</v>
      </c>
      <c r="C114" s="48" t="s">
        <v>18</v>
      </c>
      <c r="D114" s="61">
        <v>10163</v>
      </c>
      <c r="E114" s="59">
        <f t="shared" ref="E114" si="125">D116/D115</f>
        <v>1.6409957781336439</v>
      </c>
      <c r="F114" s="61">
        <v>13227</v>
      </c>
      <c r="G114" s="59">
        <f t="shared" ref="G114:I114" si="126">F116/F115</f>
        <v>1.7727493917274937</v>
      </c>
      <c r="H114" s="61">
        <v>13836</v>
      </c>
      <c r="I114" s="59">
        <f t="shared" si="126"/>
        <v>1.8218656963281505</v>
      </c>
    </row>
    <row r="115" spans="1:9" x14ac:dyDescent="0.3">
      <c r="A115" s="1">
        <v>114</v>
      </c>
      <c r="B115" s="272"/>
      <c r="C115" s="49" t="s">
        <v>16</v>
      </c>
      <c r="D115" s="52">
        <v>0.68689999999999996</v>
      </c>
      <c r="E115" s="63">
        <f t="shared" ref="E115:E116" si="127">(D115-D112)/D112</f>
        <v>-9.8025082888857258E-3</v>
      </c>
      <c r="F115" s="52">
        <v>0.61650000000000005</v>
      </c>
      <c r="G115" s="63">
        <f t="shared" ref="G115:I116" si="128">(F115-F112)/F112</f>
        <v>-3.2430679422730334E-4</v>
      </c>
      <c r="H115" s="52">
        <v>0.60460000000000003</v>
      </c>
      <c r="I115" s="63">
        <f t="shared" si="128"/>
        <v>1.4908066920656152E-3</v>
      </c>
    </row>
    <row r="116" spans="1:9" x14ac:dyDescent="0.3">
      <c r="A116" s="13">
        <v>115</v>
      </c>
      <c r="B116" s="273"/>
      <c r="C116" s="50" t="s">
        <v>17</v>
      </c>
      <c r="D116" s="52">
        <v>1.1272</v>
      </c>
      <c r="E116" s="64">
        <f t="shared" si="127"/>
        <v>-3.7122149549230878E-3</v>
      </c>
      <c r="F116" s="52">
        <v>1.0929</v>
      </c>
      <c r="G116" s="64">
        <f t="shared" si="128"/>
        <v>-9.6057997281376924E-3</v>
      </c>
      <c r="H116" s="62">
        <v>1.1014999999999999</v>
      </c>
      <c r="I116" s="64">
        <f t="shared" si="128"/>
        <v>2.6397232841797766E-3</v>
      </c>
    </row>
    <row r="117" spans="1:9" x14ac:dyDescent="0.3">
      <c r="A117" s="1">
        <v>116</v>
      </c>
      <c r="B117" s="271">
        <v>72000</v>
      </c>
      <c r="C117" s="48" t="s">
        <v>18</v>
      </c>
      <c r="D117" s="61">
        <v>10453</v>
      </c>
      <c r="E117" s="59">
        <f t="shared" ref="E117" si="129">D119/D118</f>
        <v>1.6241863156372052</v>
      </c>
      <c r="F117" s="61">
        <v>13592</v>
      </c>
      <c r="G117" s="59">
        <f t="shared" ref="G117:I117" si="130">F119/F118</f>
        <v>1.7964314679643145</v>
      </c>
      <c r="H117" s="61">
        <v>14226</v>
      </c>
      <c r="I117" s="59">
        <f t="shared" si="130"/>
        <v>1.8089097303634234</v>
      </c>
    </row>
    <row r="118" spans="1:9" x14ac:dyDescent="0.3">
      <c r="A118" s="1">
        <v>117</v>
      </c>
      <c r="B118" s="272"/>
      <c r="C118" s="49" t="s">
        <v>16</v>
      </c>
      <c r="D118" s="52">
        <v>0.69130000000000003</v>
      </c>
      <c r="E118" s="63">
        <f t="shared" ref="E118:E119" si="131">(D118-D115)/D115</f>
        <v>6.4055903333819636E-3</v>
      </c>
      <c r="F118" s="52">
        <v>0.61650000000000005</v>
      </c>
      <c r="G118" s="63">
        <f t="shared" ref="G118:I119" si="132">(F118-F115)/F115</f>
        <v>0</v>
      </c>
      <c r="H118" s="52">
        <v>0.59709999999999996</v>
      </c>
      <c r="I118" s="63">
        <f t="shared" si="132"/>
        <v>-1.2404895798875392E-2</v>
      </c>
    </row>
    <row r="119" spans="1:9" x14ac:dyDescent="0.3">
      <c r="A119" s="13">
        <v>118</v>
      </c>
      <c r="B119" s="273"/>
      <c r="C119" s="50" t="s">
        <v>17</v>
      </c>
      <c r="D119" s="52">
        <v>1.1228</v>
      </c>
      <c r="E119" s="64">
        <f t="shared" si="131"/>
        <v>-3.9034776437189139E-3</v>
      </c>
      <c r="F119" s="52">
        <v>1.1074999999999999</v>
      </c>
      <c r="G119" s="64">
        <f t="shared" si="132"/>
        <v>1.3358953243663598E-2</v>
      </c>
      <c r="H119" s="62">
        <v>1.0801000000000001</v>
      </c>
      <c r="I119" s="64">
        <f t="shared" si="132"/>
        <v>-1.942805265546969E-2</v>
      </c>
    </row>
    <row r="120" spans="1:9" x14ac:dyDescent="0.3">
      <c r="A120" s="1">
        <v>119</v>
      </c>
      <c r="B120" s="271">
        <v>74000</v>
      </c>
      <c r="C120" s="48" t="s">
        <v>18</v>
      </c>
      <c r="D120" s="61">
        <v>10743</v>
      </c>
      <c r="E120" s="59">
        <f t="shared" ref="E120" si="133">D122/D121</f>
        <v>1.6191653337210992</v>
      </c>
      <c r="F120" s="61">
        <v>13957</v>
      </c>
      <c r="G120" s="59">
        <f t="shared" ref="G120:I120" si="134">F122/F121</f>
        <v>1.8276658963354242</v>
      </c>
      <c r="H120" s="61">
        <v>14625</v>
      </c>
      <c r="I120" s="59">
        <f t="shared" si="134"/>
        <v>1.8294117647058825</v>
      </c>
    </row>
    <row r="121" spans="1:9" x14ac:dyDescent="0.3">
      <c r="A121" s="1">
        <v>120</v>
      </c>
      <c r="B121" s="272"/>
      <c r="C121" s="49" t="s">
        <v>16</v>
      </c>
      <c r="D121" s="52">
        <v>0.68769999999999998</v>
      </c>
      <c r="E121" s="63">
        <f t="shared" ref="E121:E122" si="135">(D121-D118)/D118</f>
        <v>-5.2075799218863697E-3</v>
      </c>
      <c r="F121" s="52">
        <v>0.60580000000000001</v>
      </c>
      <c r="G121" s="63">
        <f t="shared" ref="G121:I122" si="136">(F121-F118)/F118</f>
        <v>-1.7356042173560491E-2</v>
      </c>
      <c r="H121" s="52">
        <v>0.59499999999999997</v>
      </c>
      <c r="I121" s="63">
        <f t="shared" si="136"/>
        <v>-3.516998827667042E-3</v>
      </c>
    </row>
    <row r="122" spans="1:9" x14ac:dyDescent="0.3">
      <c r="A122" s="13">
        <v>121</v>
      </c>
      <c r="B122" s="272"/>
      <c r="C122" s="50" t="s">
        <v>17</v>
      </c>
      <c r="D122" s="52">
        <v>1.1134999999999999</v>
      </c>
      <c r="E122" s="64">
        <f t="shared" si="135"/>
        <v>-8.2828642679017503E-3</v>
      </c>
      <c r="F122" s="52">
        <v>1.1072</v>
      </c>
      <c r="G122" s="64">
        <f t="shared" si="136"/>
        <v>-2.7088036117378509E-4</v>
      </c>
      <c r="H122" s="62">
        <v>1.0885</v>
      </c>
      <c r="I122" s="64">
        <f t="shared" si="136"/>
        <v>7.7770576798444242E-3</v>
      </c>
    </row>
    <row r="123" spans="1:9" x14ac:dyDescent="0.3">
      <c r="A123" s="1">
        <v>122</v>
      </c>
      <c r="B123" s="271">
        <v>76000</v>
      </c>
      <c r="C123" s="48" t="s">
        <v>18</v>
      </c>
      <c r="D123" s="61">
        <v>11033</v>
      </c>
      <c r="E123" s="59">
        <f t="shared" ref="E123" si="137">D125/D124</f>
        <v>1.6381953569864216</v>
      </c>
      <c r="F123" s="65">
        <v>14321</v>
      </c>
      <c r="G123" s="66">
        <f t="shared" ref="G123:I123" si="138">F125/F124</f>
        <v>1.7895689371503782</v>
      </c>
      <c r="H123" s="61">
        <v>15034</v>
      </c>
      <c r="I123" s="59">
        <f t="shared" si="138"/>
        <v>1.8337824183226676</v>
      </c>
    </row>
    <row r="124" spans="1:9" x14ac:dyDescent="0.3">
      <c r="A124" s="1">
        <v>123</v>
      </c>
      <c r="B124" s="272"/>
      <c r="C124" s="49" t="s">
        <v>16</v>
      </c>
      <c r="D124" s="52">
        <v>0.68489999999999995</v>
      </c>
      <c r="E124" s="63">
        <f t="shared" ref="E124:E125" si="139">(D124-D121)/D121</f>
        <v>-4.0715428239058091E-3</v>
      </c>
      <c r="F124" s="67">
        <v>0.60780000000000001</v>
      </c>
      <c r="G124" s="68">
        <f t="shared" ref="G124:I125" si="140">(F124-F121)/F121</f>
        <v>3.3014196104324887E-3</v>
      </c>
      <c r="H124" s="52">
        <v>0.59379999999999999</v>
      </c>
      <c r="I124" s="63">
        <f t="shared" si="140"/>
        <v>-2.01680672268904E-3</v>
      </c>
    </row>
    <row r="125" spans="1:9" x14ac:dyDescent="0.3">
      <c r="A125" s="13">
        <v>124</v>
      </c>
      <c r="B125" s="273"/>
      <c r="C125" s="50" t="s">
        <v>17</v>
      </c>
      <c r="D125" s="52">
        <v>1.1220000000000001</v>
      </c>
      <c r="E125" s="64">
        <f t="shared" si="139"/>
        <v>7.6335877862596987E-3</v>
      </c>
      <c r="F125" s="67">
        <v>1.0876999999999999</v>
      </c>
      <c r="G125" s="70">
        <f t="shared" si="140"/>
        <v>-1.7611994219653246E-2</v>
      </c>
      <c r="H125" s="62">
        <v>1.0889</v>
      </c>
      <c r="I125" s="64">
        <f t="shared" si="140"/>
        <v>3.6747818098296366E-4</v>
      </c>
    </row>
    <row r="126" spans="1:9" x14ac:dyDescent="0.3">
      <c r="A126" s="1">
        <v>125</v>
      </c>
      <c r="B126" s="271">
        <v>78000</v>
      </c>
      <c r="C126" s="48" t="s">
        <v>18</v>
      </c>
      <c r="D126" s="61">
        <v>11323</v>
      </c>
      <c r="E126" s="59">
        <f t="shared" ref="E126" si="141">D128/D127</f>
        <v>1.619208211143695</v>
      </c>
      <c r="F126" s="61">
        <v>14686</v>
      </c>
      <c r="G126" s="59">
        <f t="shared" ref="G126:I126" si="142">F128/F127</f>
        <v>1.8424646128226478</v>
      </c>
      <c r="H126" s="61">
        <v>15450</v>
      </c>
      <c r="I126" s="59">
        <f t="shared" si="142"/>
        <v>1.8682104546228502</v>
      </c>
    </row>
    <row r="127" spans="1:9" x14ac:dyDescent="0.3">
      <c r="A127" s="1">
        <v>126</v>
      </c>
      <c r="B127" s="272"/>
      <c r="C127" s="49" t="s">
        <v>16</v>
      </c>
      <c r="D127" s="52">
        <v>0.68200000000000005</v>
      </c>
      <c r="E127" s="63">
        <f t="shared" ref="E127:E128" si="143">(D127-D124)/D124</f>
        <v>-4.2341947729594145E-3</v>
      </c>
      <c r="F127" s="52">
        <v>0.60050000000000003</v>
      </c>
      <c r="G127" s="63">
        <f t="shared" ref="G127:I128" si="144">(F127-F124)/F124</f>
        <v>-1.2010529779532696E-2</v>
      </c>
      <c r="H127" s="52">
        <v>0.58730000000000004</v>
      </c>
      <c r="I127" s="63">
        <f t="shared" si="144"/>
        <v>-1.094644661502181E-2</v>
      </c>
    </row>
    <row r="128" spans="1:9" x14ac:dyDescent="0.3">
      <c r="A128" s="13">
        <v>127</v>
      </c>
      <c r="B128" s="273"/>
      <c r="C128" s="50" t="s">
        <v>17</v>
      </c>
      <c r="D128" s="52">
        <v>1.1043000000000001</v>
      </c>
      <c r="E128" s="64">
        <f t="shared" si="143"/>
        <v>-1.577540106951876E-2</v>
      </c>
      <c r="F128" s="52">
        <v>1.1064000000000001</v>
      </c>
      <c r="G128" s="64">
        <f t="shared" si="144"/>
        <v>1.7192240507493024E-2</v>
      </c>
      <c r="H128" s="62">
        <v>1.0972</v>
      </c>
      <c r="I128" s="64">
        <f t="shared" si="144"/>
        <v>7.6223712002938511E-3</v>
      </c>
    </row>
    <row r="129" spans="1:9" x14ac:dyDescent="0.3">
      <c r="A129" s="1">
        <v>128</v>
      </c>
      <c r="B129" s="271">
        <v>80000</v>
      </c>
      <c r="C129" s="48" t="s">
        <v>18</v>
      </c>
      <c r="D129" s="61">
        <v>11613</v>
      </c>
      <c r="E129" s="59">
        <f t="shared" ref="E129" si="145">D131/D130</f>
        <v>1.6529774127310062</v>
      </c>
      <c r="F129" s="61">
        <v>15050</v>
      </c>
      <c r="G129" s="59">
        <f t="shared" ref="G129:I129" si="146">F131/F130</f>
        <v>1.8571190674437967</v>
      </c>
      <c r="H129" s="61">
        <v>15861</v>
      </c>
      <c r="I129" s="59">
        <f t="shared" si="146"/>
        <v>1.8965991068361387</v>
      </c>
    </row>
    <row r="130" spans="1:9" x14ac:dyDescent="0.3">
      <c r="A130" s="1">
        <v>129</v>
      </c>
      <c r="B130" s="272"/>
      <c r="C130" s="49" t="s">
        <v>16</v>
      </c>
      <c r="D130" s="52">
        <v>0.68179999999999996</v>
      </c>
      <c r="E130" s="63">
        <f t="shared" ref="E130:E131" si="147">(D130-D127)/D127</f>
        <v>-2.9325513196493987E-4</v>
      </c>
      <c r="F130" s="52">
        <v>0.60050000000000003</v>
      </c>
      <c r="G130" s="63">
        <f t="shared" ref="G130:I131" si="148">(F130-F127)/F127</f>
        <v>0</v>
      </c>
      <c r="H130" s="52">
        <v>0.58220000000000005</v>
      </c>
      <c r="I130" s="63">
        <f t="shared" si="148"/>
        <v>-8.683807253533106E-3</v>
      </c>
    </row>
    <row r="131" spans="1:9" x14ac:dyDescent="0.3">
      <c r="A131" s="13">
        <v>130</v>
      </c>
      <c r="B131" s="272"/>
      <c r="C131" s="50" t="s">
        <v>17</v>
      </c>
      <c r="D131" s="52">
        <v>1.127</v>
      </c>
      <c r="E131" s="64">
        <f t="shared" si="147"/>
        <v>2.0556008331069402E-2</v>
      </c>
      <c r="F131" s="52">
        <v>1.1152</v>
      </c>
      <c r="G131" s="64">
        <f t="shared" si="148"/>
        <v>7.9537237888647125E-3</v>
      </c>
      <c r="H131" s="62">
        <v>1.1042000000000001</v>
      </c>
      <c r="I131" s="64">
        <f t="shared" si="148"/>
        <v>6.379876048122601E-3</v>
      </c>
    </row>
    <row r="132" spans="1:9" x14ac:dyDescent="0.3">
      <c r="A132" s="1">
        <v>131</v>
      </c>
      <c r="B132" s="271">
        <v>82000</v>
      </c>
      <c r="C132" s="48" t="s">
        <v>18</v>
      </c>
      <c r="D132" s="61">
        <v>11903</v>
      </c>
      <c r="E132" s="59">
        <f t="shared" ref="E132" si="149">D134/D133</f>
        <v>1.6479727730097662</v>
      </c>
      <c r="F132" s="61">
        <v>15415</v>
      </c>
      <c r="G132" s="59">
        <f t="shared" ref="G132:I132" si="150">F134/F133</f>
        <v>1.8706651030323338</v>
      </c>
      <c r="H132" s="61">
        <v>16265</v>
      </c>
      <c r="I132" s="59">
        <f t="shared" si="150"/>
        <v>1.8778990450204636</v>
      </c>
    </row>
    <row r="133" spans="1:9" x14ac:dyDescent="0.3">
      <c r="A133" s="1">
        <v>132</v>
      </c>
      <c r="B133" s="272"/>
      <c r="C133" s="49" t="s">
        <v>16</v>
      </c>
      <c r="D133" s="52">
        <v>0.67579999999999996</v>
      </c>
      <c r="E133" s="63">
        <f t="shared" ref="E133:E134" si="151">(D133-D130)/D130</f>
        <v>-8.8002346729246193E-3</v>
      </c>
      <c r="F133" s="52">
        <v>0.59689999999999999</v>
      </c>
      <c r="G133" s="63">
        <f t="shared" ref="G133:I134" si="152">(F133-F130)/F130</f>
        <v>-5.9950041631974147E-3</v>
      </c>
      <c r="H133" s="52">
        <v>0.58640000000000003</v>
      </c>
      <c r="I133" s="63">
        <f t="shared" si="152"/>
        <v>7.2140158021298199E-3</v>
      </c>
    </row>
    <row r="134" spans="1:9" x14ac:dyDescent="0.3">
      <c r="A134" s="13">
        <v>133</v>
      </c>
      <c r="B134" s="273"/>
      <c r="C134" s="50" t="s">
        <v>17</v>
      </c>
      <c r="D134" s="52">
        <v>1.1136999999999999</v>
      </c>
      <c r="E134" s="64">
        <f t="shared" si="151"/>
        <v>-1.1801242236024924E-2</v>
      </c>
      <c r="F134" s="52">
        <v>1.1166</v>
      </c>
      <c r="G134" s="64">
        <f t="shared" si="152"/>
        <v>1.255380200860893E-3</v>
      </c>
      <c r="H134" s="62">
        <v>1.1012</v>
      </c>
      <c r="I134" s="64">
        <f t="shared" si="152"/>
        <v>-2.7168991124797261E-3</v>
      </c>
    </row>
    <row r="135" spans="1:9" x14ac:dyDescent="0.3">
      <c r="A135" s="1">
        <v>134</v>
      </c>
      <c r="B135" s="271">
        <v>84000</v>
      </c>
      <c r="C135" s="48" t="s">
        <v>18</v>
      </c>
      <c r="D135" s="61">
        <v>12193</v>
      </c>
      <c r="E135" s="59">
        <f t="shared" ref="E135" si="153">D137/D136</f>
        <v>1.6506576030737403</v>
      </c>
      <c r="F135" s="61">
        <v>15780</v>
      </c>
      <c r="G135" s="59">
        <f t="shared" ref="G135:I135" si="154">F137/F136</f>
        <v>1.8755652319544465</v>
      </c>
      <c r="H135" s="61">
        <v>16670</v>
      </c>
      <c r="I135" s="59">
        <f t="shared" si="154"/>
        <v>1.8976760319112038</v>
      </c>
    </row>
    <row r="136" spans="1:9" x14ac:dyDescent="0.3">
      <c r="A136" s="1">
        <v>135</v>
      </c>
      <c r="B136" s="272"/>
      <c r="C136" s="49" t="s">
        <v>16</v>
      </c>
      <c r="D136" s="52">
        <v>0.67669999999999997</v>
      </c>
      <c r="E136" s="63">
        <f t="shared" ref="E136:E137" si="155">(D136-D133)/D133</f>
        <v>1.3317549570879136E-3</v>
      </c>
      <c r="F136" s="52">
        <v>0.59709999999999996</v>
      </c>
      <c r="G136" s="63">
        <f t="shared" ref="G136:I137" si="156">(F136-F133)/F133</f>
        <v>3.3506449991619697E-4</v>
      </c>
      <c r="H136" s="52">
        <v>0.5766</v>
      </c>
      <c r="I136" s="63">
        <f t="shared" si="156"/>
        <v>-1.6712141882673996E-2</v>
      </c>
    </row>
    <row r="137" spans="1:9" x14ac:dyDescent="0.3">
      <c r="A137" s="13">
        <v>136</v>
      </c>
      <c r="B137" s="273"/>
      <c r="C137" s="50" t="s">
        <v>17</v>
      </c>
      <c r="D137" s="52">
        <v>1.117</v>
      </c>
      <c r="E137" s="64">
        <f t="shared" si="155"/>
        <v>2.9630959863518728E-3</v>
      </c>
      <c r="F137" s="52">
        <v>1.1198999999999999</v>
      </c>
      <c r="G137" s="64">
        <f t="shared" si="156"/>
        <v>2.9554003224071812E-3</v>
      </c>
      <c r="H137" s="62">
        <v>1.0942000000000001</v>
      </c>
      <c r="I137" s="64">
        <f t="shared" si="156"/>
        <v>-6.3567017798764032E-3</v>
      </c>
    </row>
    <row r="138" spans="1:9" x14ac:dyDescent="0.3">
      <c r="A138" s="1">
        <v>137</v>
      </c>
      <c r="B138" s="271">
        <v>86000</v>
      </c>
      <c r="C138" s="48" t="s">
        <v>18</v>
      </c>
      <c r="D138" s="61">
        <v>12483</v>
      </c>
      <c r="E138" s="59">
        <f t="shared" ref="E138" si="157">D140/D139</f>
        <v>1.6440578000589796</v>
      </c>
      <c r="F138" s="61">
        <v>16144</v>
      </c>
      <c r="G138" s="59">
        <f t="shared" ref="G138:I138" si="158">F140/F139</f>
        <v>1.8867036476718777</v>
      </c>
      <c r="H138" s="61">
        <v>17078</v>
      </c>
      <c r="I138" s="59">
        <f t="shared" si="158"/>
        <v>1.9036602209944751</v>
      </c>
    </row>
    <row r="139" spans="1:9" x14ac:dyDescent="0.3">
      <c r="A139" s="1">
        <v>138</v>
      </c>
      <c r="B139" s="272"/>
      <c r="C139" s="49" t="s">
        <v>16</v>
      </c>
      <c r="D139" s="52">
        <v>0.67820000000000003</v>
      </c>
      <c r="E139" s="63">
        <f t="shared" ref="E139:E140" si="159">(D139-D136)/D136</f>
        <v>2.2166395744052858E-3</v>
      </c>
      <c r="F139" s="52">
        <v>0.59489999999999998</v>
      </c>
      <c r="G139" s="63">
        <f t="shared" ref="G139:I140" si="160">(F139-F136)/F136</f>
        <v>-3.6844749623178362E-3</v>
      </c>
      <c r="H139" s="52">
        <v>0.57920000000000005</v>
      </c>
      <c r="I139" s="63">
        <f t="shared" si="160"/>
        <v>4.5091918140826338E-3</v>
      </c>
    </row>
    <row r="140" spans="1:9" x14ac:dyDescent="0.3">
      <c r="A140" s="13">
        <v>139</v>
      </c>
      <c r="B140" s="272"/>
      <c r="C140" s="50" t="s">
        <v>17</v>
      </c>
      <c r="D140" s="52">
        <v>1.115</v>
      </c>
      <c r="E140" s="64">
        <f t="shared" si="159"/>
        <v>-1.7905102954342003E-3</v>
      </c>
      <c r="F140" s="52">
        <v>1.1224000000000001</v>
      </c>
      <c r="G140" s="64">
        <f t="shared" si="160"/>
        <v>2.2323421734084911E-3</v>
      </c>
      <c r="H140" s="62">
        <v>1.1026</v>
      </c>
      <c r="I140" s="64">
        <f t="shared" si="160"/>
        <v>7.6768415280569942E-3</v>
      </c>
    </row>
    <row r="141" spans="1:9" x14ac:dyDescent="0.3">
      <c r="A141" s="1">
        <v>140</v>
      </c>
      <c r="B141" s="271">
        <v>88000</v>
      </c>
      <c r="C141" s="48" t="s">
        <v>18</v>
      </c>
      <c r="D141" s="61">
        <v>12773</v>
      </c>
      <c r="E141" s="59">
        <f t="shared" ref="E141" si="161">D143/D142</f>
        <v>1.6727299835992246</v>
      </c>
      <c r="F141" s="61">
        <v>16509</v>
      </c>
      <c r="G141" s="59">
        <f t="shared" ref="G141:I141" si="162">F143/F142</f>
        <v>1.9104502973661852</v>
      </c>
      <c r="H141" s="61">
        <v>17484</v>
      </c>
      <c r="I141" s="59">
        <f t="shared" si="162"/>
        <v>1.9255870165745854</v>
      </c>
    </row>
    <row r="142" spans="1:9" x14ac:dyDescent="0.3">
      <c r="A142" s="1">
        <v>141</v>
      </c>
      <c r="B142" s="272"/>
      <c r="C142" s="49" t="s">
        <v>16</v>
      </c>
      <c r="D142" s="52">
        <v>0.67069999999999996</v>
      </c>
      <c r="E142" s="63">
        <f t="shared" ref="E142:E143" si="163">(D142-D139)/D139</f>
        <v>-1.1058684753760045E-2</v>
      </c>
      <c r="F142" s="52">
        <v>0.58850000000000002</v>
      </c>
      <c r="G142" s="63">
        <f t="shared" ref="G142:I143" si="164">(F142-F139)/F139</f>
        <v>-1.0758110606824611E-2</v>
      </c>
      <c r="H142" s="52">
        <v>0.57920000000000005</v>
      </c>
      <c r="I142" s="63">
        <f t="shared" si="164"/>
        <v>0</v>
      </c>
    </row>
    <row r="143" spans="1:9" x14ac:dyDescent="0.3">
      <c r="A143" s="13">
        <v>142</v>
      </c>
      <c r="B143" s="273"/>
      <c r="C143" s="50" t="s">
        <v>17</v>
      </c>
      <c r="D143" s="52">
        <v>1.1218999999999999</v>
      </c>
      <c r="E143" s="64">
        <f t="shared" si="163"/>
        <v>6.1883408071748041E-3</v>
      </c>
      <c r="F143" s="52">
        <v>1.1243000000000001</v>
      </c>
      <c r="G143" s="64">
        <f t="shared" si="164"/>
        <v>1.6928011404134112E-3</v>
      </c>
      <c r="H143" s="62">
        <v>1.1153</v>
      </c>
      <c r="I143" s="64">
        <f t="shared" si="164"/>
        <v>1.1518229639034948E-2</v>
      </c>
    </row>
    <row r="144" spans="1:9" x14ac:dyDescent="0.3">
      <c r="A144" s="1">
        <v>143</v>
      </c>
      <c r="B144" s="271">
        <v>90000</v>
      </c>
      <c r="C144" s="48" t="s">
        <v>18</v>
      </c>
      <c r="D144" s="61">
        <v>13064</v>
      </c>
      <c r="E144" s="59">
        <f t="shared" ref="E144" si="165">D146/D145</f>
        <v>1.6610573343261354</v>
      </c>
      <c r="F144" s="61">
        <v>16873</v>
      </c>
      <c r="G144" s="59">
        <f t="shared" ref="G144:I144" si="166">F146/F145</f>
        <v>1.8792811122414379</v>
      </c>
      <c r="H144" s="61">
        <v>17881</v>
      </c>
      <c r="I144" s="59">
        <f t="shared" si="166"/>
        <v>1.9059604964167103</v>
      </c>
    </row>
    <row r="145" spans="1:9" x14ac:dyDescent="0.3">
      <c r="A145" s="1">
        <v>144</v>
      </c>
      <c r="B145" s="272"/>
      <c r="C145" s="49" t="s">
        <v>16</v>
      </c>
      <c r="D145" s="52">
        <v>0.67149999999999999</v>
      </c>
      <c r="E145" s="63">
        <f t="shared" ref="E145:E146" si="167">(D145-D142)/D142</f>
        <v>1.1927836588639079E-3</v>
      </c>
      <c r="F145" s="52">
        <v>0.58979999999999999</v>
      </c>
      <c r="G145" s="63">
        <f t="shared" ref="G145:I146" si="168">(F145-F142)/F142</f>
        <v>2.2090059473236496E-3</v>
      </c>
      <c r="H145" s="52">
        <v>0.57210000000000005</v>
      </c>
      <c r="I145" s="63">
        <f t="shared" si="168"/>
        <v>-1.2258287292817671E-2</v>
      </c>
    </row>
    <row r="146" spans="1:9" x14ac:dyDescent="0.3">
      <c r="A146" s="13">
        <v>145</v>
      </c>
      <c r="B146" s="273"/>
      <c r="C146" s="50" t="s">
        <v>17</v>
      </c>
      <c r="D146" s="52">
        <v>1.1153999999999999</v>
      </c>
      <c r="E146" s="64">
        <f t="shared" si="167"/>
        <v>-5.7937427578215088E-3</v>
      </c>
      <c r="F146" s="52">
        <v>1.1084000000000001</v>
      </c>
      <c r="G146" s="64">
        <f t="shared" si="168"/>
        <v>-1.414213288268258E-2</v>
      </c>
      <c r="H146" s="62">
        <v>1.0904</v>
      </c>
      <c r="I146" s="64">
        <f t="shared" si="168"/>
        <v>-2.2325831614812091E-2</v>
      </c>
    </row>
    <row r="147" spans="1:9" x14ac:dyDescent="0.3">
      <c r="A147" s="1">
        <v>146</v>
      </c>
      <c r="B147" s="271">
        <v>92000</v>
      </c>
      <c r="C147" s="48" t="s">
        <v>18</v>
      </c>
      <c r="D147" s="61">
        <v>13354</v>
      </c>
      <c r="E147" s="59">
        <f t="shared" ref="E147" si="169">D149/D148</f>
        <v>1.6736889287315107</v>
      </c>
      <c r="F147" s="61">
        <v>17238</v>
      </c>
      <c r="G147" s="59">
        <f t="shared" ref="G147:I147" si="170">F149/F148</f>
        <v>1.8981781031840625</v>
      </c>
      <c r="H147" s="61">
        <v>18279</v>
      </c>
      <c r="I147" s="59">
        <f t="shared" si="170"/>
        <v>1.9019744889044208</v>
      </c>
    </row>
    <row r="148" spans="1:9" x14ac:dyDescent="0.3">
      <c r="A148" s="1">
        <v>147</v>
      </c>
      <c r="B148" s="272"/>
      <c r="C148" s="49" t="s">
        <v>16</v>
      </c>
      <c r="D148" s="52">
        <v>0.66930000000000001</v>
      </c>
      <c r="E148" s="63">
        <f t="shared" ref="E148:E149" si="171">(D148-D145)/D145</f>
        <v>-3.2762472077438268E-3</v>
      </c>
      <c r="F148" s="52">
        <v>0.58730000000000004</v>
      </c>
      <c r="G148" s="63">
        <f t="shared" ref="G148:I149" si="172">(F148-F145)/F145</f>
        <v>-4.2387249915224598E-3</v>
      </c>
      <c r="H148" s="52">
        <v>0.57230000000000003</v>
      </c>
      <c r="I148" s="63">
        <f t="shared" si="172"/>
        <v>3.4958923265159577E-4</v>
      </c>
    </row>
    <row r="149" spans="1:9" x14ac:dyDescent="0.3">
      <c r="A149" s="13">
        <v>148</v>
      </c>
      <c r="B149" s="272"/>
      <c r="C149" s="50" t="s">
        <v>17</v>
      </c>
      <c r="D149" s="52">
        <v>1.1202000000000001</v>
      </c>
      <c r="E149" s="64">
        <f t="shared" si="171"/>
        <v>4.3033889187736579E-3</v>
      </c>
      <c r="F149" s="52">
        <v>1.1148</v>
      </c>
      <c r="G149" s="64">
        <f t="shared" si="172"/>
        <v>5.7740887766149053E-3</v>
      </c>
      <c r="H149" s="62">
        <v>1.0885</v>
      </c>
      <c r="I149" s="64">
        <f t="shared" si="172"/>
        <v>-1.7424798239178399E-3</v>
      </c>
    </row>
    <row r="150" spans="1:9" x14ac:dyDescent="0.3">
      <c r="A150" s="1">
        <v>149</v>
      </c>
      <c r="B150" s="271">
        <v>94000</v>
      </c>
      <c r="C150" s="48" t="s">
        <v>18</v>
      </c>
      <c r="D150" s="61">
        <v>13644</v>
      </c>
      <c r="E150" s="59">
        <f t="shared" ref="E150" si="173">D152/D151</f>
        <v>1.6701953183241391</v>
      </c>
      <c r="F150" s="61">
        <v>17603</v>
      </c>
      <c r="G150" s="59">
        <f t="shared" ref="G150:I150" si="174">F152/F151</f>
        <v>1.8804828289697384</v>
      </c>
      <c r="H150" s="61">
        <v>18692</v>
      </c>
      <c r="I150" s="59">
        <f t="shared" si="174"/>
        <v>1.925726213254479</v>
      </c>
    </row>
    <row r="151" spans="1:9" x14ac:dyDescent="0.3">
      <c r="A151" s="1">
        <v>150</v>
      </c>
      <c r="B151" s="272"/>
      <c r="C151" s="49" t="s">
        <v>16</v>
      </c>
      <c r="D151" s="52">
        <v>0.67069999999999996</v>
      </c>
      <c r="E151" s="63">
        <f t="shared" ref="E151:E152" si="175">(D151-D148)/D148</f>
        <v>2.0917376363364065E-3</v>
      </c>
      <c r="F151" s="52">
        <v>0.58819999999999995</v>
      </c>
      <c r="G151" s="63">
        <f t="shared" ref="G151:I152" si="176">(F151-F148)/F148</f>
        <v>1.5324365741527341E-3</v>
      </c>
      <c r="H151" s="52">
        <v>0.57489999999999997</v>
      </c>
      <c r="I151" s="63">
        <f t="shared" si="176"/>
        <v>4.5430718154812781E-3</v>
      </c>
    </row>
    <row r="152" spans="1:9" x14ac:dyDescent="0.3">
      <c r="A152" s="13">
        <v>151</v>
      </c>
      <c r="B152" s="273"/>
      <c r="C152" s="50" t="s">
        <v>17</v>
      </c>
      <c r="D152" s="52">
        <v>1.1202000000000001</v>
      </c>
      <c r="E152" s="64">
        <f t="shared" si="175"/>
        <v>0</v>
      </c>
      <c r="F152" s="52">
        <v>1.1061000000000001</v>
      </c>
      <c r="G152" s="64">
        <f t="shared" si="176"/>
        <v>-7.8040904198061808E-3</v>
      </c>
      <c r="H152" s="62">
        <v>1.1071</v>
      </c>
      <c r="I152" s="64">
        <f t="shared" si="176"/>
        <v>1.7087735415709647E-2</v>
      </c>
    </row>
    <row r="153" spans="1:9" x14ac:dyDescent="0.3">
      <c r="A153" s="1">
        <v>152</v>
      </c>
      <c r="B153" s="271">
        <v>96000</v>
      </c>
      <c r="C153" s="48" t="s">
        <v>18</v>
      </c>
      <c r="D153" s="71">
        <v>13934</v>
      </c>
      <c r="E153" s="72">
        <f t="shared" ref="E153" si="177">D155/D154</f>
        <v>1.6527196652719667</v>
      </c>
      <c r="F153" s="61">
        <v>17967</v>
      </c>
      <c r="G153" s="59">
        <f t="shared" ref="G153:I153" si="178">F155/F154</f>
        <v>1.9303896103896103</v>
      </c>
      <c r="H153" s="61">
        <v>19121</v>
      </c>
      <c r="I153" s="59">
        <f t="shared" si="178"/>
        <v>1.9290231904427266</v>
      </c>
    </row>
    <row r="154" spans="1:9" x14ac:dyDescent="0.3">
      <c r="A154" s="1">
        <v>153</v>
      </c>
      <c r="B154" s="272"/>
      <c r="C154" s="49" t="s">
        <v>16</v>
      </c>
      <c r="D154" s="73">
        <v>0.66920000000000002</v>
      </c>
      <c r="E154" s="74">
        <f t="shared" ref="E154:E155" si="179">(D154-D151)/D151</f>
        <v>-2.2364693603696825E-3</v>
      </c>
      <c r="F154" s="52">
        <v>0.57750000000000001</v>
      </c>
      <c r="G154" s="63">
        <f t="shared" ref="G154:I155" si="180">(F154-F151)/F151</f>
        <v>-1.8191091465487814E-2</v>
      </c>
      <c r="H154" s="52">
        <v>0.56920000000000004</v>
      </c>
      <c r="I154" s="63">
        <f t="shared" si="180"/>
        <v>-9.914767785701736E-3</v>
      </c>
    </row>
    <row r="155" spans="1:9" x14ac:dyDescent="0.3">
      <c r="A155" s="13">
        <v>154</v>
      </c>
      <c r="B155" s="273"/>
      <c r="C155" s="50" t="s">
        <v>17</v>
      </c>
      <c r="D155" s="73">
        <v>1.1060000000000001</v>
      </c>
      <c r="E155" s="76">
        <f t="shared" si="179"/>
        <v>-1.2676307802178172E-2</v>
      </c>
      <c r="F155" s="52">
        <v>1.1148</v>
      </c>
      <c r="G155" s="64">
        <f t="shared" si="180"/>
        <v>7.8654732845130897E-3</v>
      </c>
      <c r="H155" s="62">
        <v>1.0980000000000001</v>
      </c>
      <c r="I155" s="64">
        <f t="shared" si="180"/>
        <v>-8.2196730196006564E-3</v>
      </c>
    </row>
    <row r="156" spans="1:9" x14ac:dyDescent="0.3">
      <c r="A156" s="1">
        <v>155</v>
      </c>
      <c r="B156" s="271">
        <v>98000</v>
      </c>
      <c r="C156" s="48" t="s">
        <v>18</v>
      </c>
      <c r="D156" s="61">
        <v>14232</v>
      </c>
      <c r="E156" s="59">
        <f t="shared" ref="E156" si="181">D158/D157</f>
        <v>1.6548672566371683</v>
      </c>
      <c r="F156" s="61">
        <v>18332</v>
      </c>
      <c r="G156" s="59">
        <f t="shared" ref="G156:I156" si="182">F158/F157</f>
        <v>1.8947188514783799</v>
      </c>
      <c r="H156" s="61">
        <v>19532</v>
      </c>
      <c r="I156" s="59">
        <f t="shared" si="182"/>
        <v>1.9611719025767738</v>
      </c>
    </row>
    <row r="157" spans="1:9" x14ac:dyDescent="0.3">
      <c r="A157" s="1">
        <v>156</v>
      </c>
      <c r="B157" s="272"/>
      <c r="C157" s="49" t="s">
        <v>16</v>
      </c>
      <c r="D157" s="52">
        <v>0.66669999999999996</v>
      </c>
      <c r="E157" s="63">
        <f t="shared" ref="E157:E158" si="183">(D157-D154)/D154</f>
        <v>-3.7358039450090521E-3</v>
      </c>
      <c r="F157" s="52">
        <v>0.58509999999999995</v>
      </c>
      <c r="G157" s="63">
        <f t="shared" ref="G157:I158" si="184">(F157-F154)/F154</f>
        <v>1.3160173160173056E-2</v>
      </c>
      <c r="H157" s="52">
        <v>0.56659999999999999</v>
      </c>
      <c r="I157" s="63">
        <f t="shared" si="184"/>
        <v>-4.5678144764582686E-3</v>
      </c>
    </row>
    <row r="158" spans="1:9" x14ac:dyDescent="0.3">
      <c r="A158" s="13">
        <v>157</v>
      </c>
      <c r="B158" s="272"/>
      <c r="C158" s="50" t="s">
        <v>17</v>
      </c>
      <c r="D158" s="52">
        <v>1.1032999999999999</v>
      </c>
      <c r="E158" s="64">
        <f t="shared" si="183"/>
        <v>-2.4412296564196622E-3</v>
      </c>
      <c r="F158" s="52">
        <v>1.1086</v>
      </c>
      <c r="G158" s="64">
        <f t="shared" si="184"/>
        <v>-5.5615357014711011E-3</v>
      </c>
      <c r="H158" s="62">
        <v>1.1112</v>
      </c>
      <c r="I158" s="64">
        <f t="shared" si="184"/>
        <v>1.2021857923497156E-2</v>
      </c>
    </row>
    <row r="159" spans="1:9" x14ac:dyDescent="0.3">
      <c r="A159" s="1">
        <v>158</v>
      </c>
      <c r="B159" s="271">
        <v>100000</v>
      </c>
      <c r="C159" s="48" t="s">
        <v>18</v>
      </c>
      <c r="D159" s="61">
        <v>14526</v>
      </c>
      <c r="E159" s="59">
        <f t="shared" ref="E159" si="185">D161/D160</f>
        <v>1.6534090909090908</v>
      </c>
      <c r="F159" s="61">
        <v>18696</v>
      </c>
      <c r="G159" s="59">
        <f t="shared" ref="G159:I159" si="186">F161/F160</f>
        <v>1.9251948051948049</v>
      </c>
      <c r="H159" s="61">
        <v>19924</v>
      </c>
      <c r="I159" s="59">
        <f t="shared" si="186"/>
        <v>1.9305898975626985</v>
      </c>
    </row>
    <row r="160" spans="1:9" x14ac:dyDescent="0.3">
      <c r="A160" s="1">
        <v>159</v>
      </c>
      <c r="B160" s="272"/>
      <c r="C160" s="49" t="s">
        <v>16</v>
      </c>
      <c r="D160" s="52">
        <v>0.66879999999999995</v>
      </c>
      <c r="E160" s="63">
        <f t="shared" ref="E160:E161" si="187">(D160-D157)/D157</f>
        <v>3.1498425078745926E-3</v>
      </c>
      <c r="F160" s="52">
        <v>0.57750000000000001</v>
      </c>
      <c r="G160" s="63">
        <f t="shared" ref="G160:I161" si="188">(F160-F157)/F157</f>
        <v>-1.2989232609810188E-2</v>
      </c>
      <c r="H160" s="52">
        <v>0.56620000000000004</v>
      </c>
      <c r="I160" s="63">
        <f t="shared" si="188"/>
        <v>-7.0596540769494521E-4</v>
      </c>
    </row>
    <row r="161" spans="1:9" x14ac:dyDescent="0.3">
      <c r="A161" s="13">
        <v>160</v>
      </c>
      <c r="B161" s="273"/>
      <c r="C161" s="50" t="s">
        <v>17</v>
      </c>
      <c r="D161" s="52">
        <v>1.1057999999999999</v>
      </c>
      <c r="E161" s="64">
        <f t="shared" si="187"/>
        <v>2.2659294842744013E-3</v>
      </c>
      <c r="F161" s="52">
        <v>1.1117999999999999</v>
      </c>
      <c r="G161" s="64">
        <f t="shared" si="188"/>
        <v>2.8865235432075317E-3</v>
      </c>
      <c r="H161" s="62">
        <v>1.0931</v>
      </c>
      <c r="I161" s="64">
        <f t="shared" si="188"/>
        <v>-1.6288696904247665E-2</v>
      </c>
    </row>
    <row r="162" spans="1:9" x14ac:dyDescent="0.3">
      <c r="A162" s="1">
        <v>161</v>
      </c>
      <c r="B162" s="271">
        <v>102000</v>
      </c>
      <c r="C162" s="48" t="s">
        <v>18</v>
      </c>
      <c r="D162" s="61">
        <v>14824</v>
      </c>
      <c r="E162" s="59">
        <f t="shared" ref="E162" si="189">D164/D163</f>
        <v>1.6863698526059867</v>
      </c>
      <c r="F162" s="61">
        <v>19061</v>
      </c>
      <c r="G162" s="59">
        <f t="shared" ref="G162:I162" si="190">F164/F163</f>
        <v>1.9537844436693408</v>
      </c>
      <c r="H162" s="61">
        <v>20313</v>
      </c>
      <c r="I162" s="59">
        <f t="shared" si="190"/>
        <v>1.9801502145922745</v>
      </c>
    </row>
    <row r="163" spans="1:9" x14ac:dyDescent="0.3">
      <c r="A163" s="1">
        <v>162</v>
      </c>
      <c r="B163" s="272"/>
      <c r="C163" s="49" t="s">
        <v>16</v>
      </c>
      <c r="D163" s="52">
        <v>0.65810000000000002</v>
      </c>
      <c r="E163" s="63">
        <f t="shared" ref="E163:E164" si="191">(D163-D160)/D160</f>
        <v>-1.5998803827751096E-2</v>
      </c>
      <c r="F163" s="52">
        <v>0.57340000000000002</v>
      </c>
      <c r="G163" s="63">
        <f t="shared" ref="G163:I164" si="192">(F163-F160)/F160</f>
        <v>-7.0995670995670866E-3</v>
      </c>
      <c r="H163" s="52">
        <v>0.55920000000000003</v>
      </c>
      <c r="I163" s="63">
        <f t="shared" si="192"/>
        <v>-1.2363122571529505E-2</v>
      </c>
    </row>
    <row r="164" spans="1:9" x14ac:dyDescent="0.3">
      <c r="A164" s="13">
        <v>163</v>
      </c>
      <c r="B164" s="273"/>
      <c r="C164" s="50" t="s">
        <v>17</v>
      </c>
      <c r="D164" s="52">
        <v>1.1097999999999999</v>
      </c>
      <c r="E164" s="64">
        <f t="shared" si="191"/>
        <v>3.6172906493036751E-3</v>
      </c>
      <c r="F164" s="52">
        <v>1.1203000000000001</v>
      </c>
      <c r="G164" s="64">
        <f t="shared" si="192"/>
        <v>7.6452599388380773E-3</v>
      </c>
      <c r="H164" s="62">
        <v>1.1073</v>
      </c>
      <c r="I164" s="64">
        <f t="shared" si="192"/>
        <v>1.2990577257341497E-2</v>
      </c>
    </row>
    <row r="165" spans="1:9" x14ac:dyDescent="0.3">
      <c r="A165" s="1">
        <v>164</v>
      </c>
      <c r="B165" s="271">
        <v>104000</v>
      </c>
      <c r="C165" s="48" t="s">
        <v>18</v>
      </c>
      <c r="D165" s="61">
        <v>15124</v>
      </c>
      <c r="E165" s="59">
        <f t="shared" ref="E165" si="193">D167/D166</f>
        <v>1.6444544499474709</v>
      </c>
      <c r="F165" s="61">
        <v>19425</v>
      </c>
      <c r="G165" s="59">
        <f t="shared" ref="G165:I165" si="194">F167/F166</f>
        <v>1.9269868995633186</v>
      </c>
      <c r="H165" s="61">
        <v>20703</v>
      </c>
      <c r="I165" s="59">
        <f t="shared" si="194"/>
        <v>1.9383220760753646</v>
      </c>
    </row>
    <row r="166" spans="1:9" x14ac:dyDescent="0.3">
      <c r="A166" s="1">
        <v>165</v>
      </c>
      <c r="B166" s="272"/>
      <c r="C166" s="49" t="s">
        <v>16</v>
      </c>
      <c r="D166" s="52">
        <v>0.6663</v>
      </c>
      <c r="E166" s="63">
        <f t="shared" ref="E166:E167" si="195">(D166-D163)/D163</f>
        <v>1.2460112444917163E-2</v>
      </c>
      <c r="F166" s="52">
        <v>0.57250000000000001</v>
      </c>
      <c r="G166" s="63">
        <f t="shared" ref="G166:I167" si="196">(F166-F163)/F163</f>
        <v>-1.5695849319846736E-3</v>
      </c>
      <c r="H166" s="52">
        <v>0.56259999999999999</v>
      </c>
      <c r="I166" s="63">
        <f t="shared" si="196"/>
        <v>6.080114449213087E-3</v>
      </c>
    </row>
    <row r="167" spans="1:9" x14ac:dyDescent="0.3">
      <c r="A167" s="13">
        <v>166</v>
      </c>
      <c r="B167" s="272"/>
      <c r="C167" s="50" t="s">
        <v>17</v>
      </c>
      <c r="D167" s="52">
        <v>1.0956999999999999</v>
      </c>
      <c r="E167" s="64">
        <f t="shared" si="195"/>
        <v>-1.2704991890430711E-2</v>
      </c>
      <c r="F167" s="52">
        <v>1.1032</v>
      </c>
      <c r="G167" s="64">
        <f t="shared" si="196"/>
        <v>-1.526376863340187E-2</v>
      </c>
      <c r="H167" s="62">
        <v>1.0905</v>
      </c>
      <c r="I167" s="64">
        <f t="shared" si="196"/>
        <v>-1.5172040097534478E-2</v>
      </c>
    </row>
    <row r="168" spans="1:9" x14ac:dyDescent="0.3">
      <c r="A168" s="1">
        <v>167</v>
      </c>
      <c r="B168" s="271">
        <v>106000</v>
      </c>
      <c r="C168" s="48" t="s">
        <v>18</v>
      </c>
      <c r="D168" s="61">
        <v>15423</v>
      </c>
      <c r="E168" s="59">
        <f t="shared" ref="E168" si="197">D170/D169</f>
        <v>1.6811047389073346</v>
      </c>
      <c r="F168" s="61">
        <v>19790</v>
      </c>
      <c r="G168" s="59">
        <f t="shared" ref="G168:I168" si="198">F170/F169</f>
        <v>1.9792982456140353</v>
      </c>
      <c r="H168" s="61">
        <v>21092</v>
      </c>
      <c r="I168" s="59">
        <f t="shared" si="198"/>
        <v>1.938445116527308</v>
      </c>
    </row>
    <row r="169" spans="1:9" x14ac:dyDescent="0.3">
      <c r="A169" s="1">
        <v>168</v>
      </c>
      <c r="B169" s="272"/>
      <c r="C169" s="49" t="s">
        <v>16</v>
      </c>
      <c r="D169" s="52">
        <v>0.66259999999999997</v>
      </c>
      <c r="E169" s="63">
        <f t="shared" ref="E169:E170" si="199">(D169-D166)/D166</f>
        <v>-5.5530541797989439E-3</v>
      </c>
      <c r="F169" s="52">
        <v>0.56999999999999995</v>
      </c>
      <c r="G169" s="63">
        <f t="shared" ref="G169:I170" si="200">(F169-F166)/F166</f>
        <v>-4.3668122270743362E-3</v>
      </c>
      <c r="H169" s="52">
        <v>0.56210000000000004</v>
      </c>
      <c r="I169" s="63">
        <f t="shared" si="200"/>
        <v>-8.8873089228571798E-4</v>
      </c>
    </row>
    <row r="170" spans="1:9" x14ac:dyDescent="0.3">
      <c r="A170" s="13">
        <v>169</v>
      </c>
      <c r="B170" s="273"/>
      <c r="C170" s="50" t="s">
        <v>17</v>
      </c>
      <c r="D170" s="52">
        <v>1.1138999999999999</v>
      </c>
      <c r="E170" s="64">
        <f t="shared" si="199"/>
        <v>1.661038605457698E-2</v>
      </c>
      <c r="F170" s="52">
        <v>1.1282000000000001</v>
      </c>
      <c r="G170" s="64">
        <f t="shared" si="200"/>
        <v>2.2661348803480905E-2</v>
      </c>
      <c r="H170" s="62">
        <v>1.0895999999999999</v>
      </c>
      <c r="I170" s="64">
        <f t="shared" si="200"/>
        <v>-8.2530949105925986E-4</v>
      </c>
    </row>
    <row r="171" spans="1:9" x14ac:dyDescent="0.3">
      <c r="A171" s="1">
        <v>170</v>
      </c>
      <c r="B171" s="271">
        <v>108000</v>
      </c>
      <c r="C171" s="48" t="s">
        <v>18</v>
      </c>
      <c r="D171" s="61">
        <v>15729</v>
      </c>
      <c r="E171" s="59">
        <f t="shared" ref="E171" si="201">D173/D172</f>
        <v>1.6778554070473877</v>
      </c>
      <c r="F171" s="61">
        <v>20155</v>
      </c>
      <c r="G171" s="59">
        <f t="shared" ref="G171:I171" si="202">F173/F172</f>
        <v>1.937158950888928</v>
      </c>
      <c r="H171" s="61">
        <v>21481</v>
      </c>
      <c r="I171" s="59">
        <f t="shared" si="202"/>
        <v>2.0023314203730274</v>
      </c>
    </row>
    <row r="172" spans="1:9" x14ac:dyDescent="0.3">
      <c r="A172" s="1">
        <v>171</v>
      </c>
      <c r="B172" s="272"/>
      <c r="C172" s="49" t="s">
        <v>16</v>
      </c>
      <c r="D172" s="52">
        <v>0.65839999999999999</v>
      </c>
      <c r="E172" s="63">
        <f t="shared" ref="E172:E173" si="203">(D172-D169)/D169</f>
        <v>-6.338665861756688E-3</v>
      </c>
      <c r="F172" s="52">
        <v>0.56810000000000005</v>
      </c>
      <c r="G172" s="63">
        <f t="shared" ref="G172:I173" si="204">(F172-F169)/F169</f>
        <v>-3.3333333333331614E-3</v>
      </c>
      <c r="H172" s="52">
        <v>0.55759999999999998</v>
      </c>
      <c r="I172" s="63">
        <f t="shared" si="204"/>
        <v>-8.0056929371998924E-3</v>
      </c>
    </row>
    <row r="173" spans="1:9" x14ac:dyDescent="0.3">
      <c r="A173" s="13">
        <v>172</v>
      </c>
      <c r="B173" s="273"/>
      <c r="C173" s="50" t="s">
        <v>17</v>
      </c>
      <c r="D173" s="52">
        <v>1.1047</v>
      </c>
      <c r="E173" s="64">
        <f t="shared" si="203"/>
        <v>-8.2592692342219904E-3</v>
      </c>
      <c r="F173" s="52">
        <v>1.1005</v>
      </c>
      <c r="G173" s="64">
        <f t="shared" si="204"/>
        <v>-2.4552384329019728E-2</v>
      </c>
      <c r="H173" s="62">
        <v>1.1165</v>
      </c>
      <c r="I173" s="64">
        <f t="shared" si="204"/>
        <v>2.4687958883994263E-2</v>
      </c>
    </row>
    <row r="174" spans="1:9" x14ac:dyDescent="0.3">
      <c r="A174" s="1">
        <v>173</v>
      </c>
      <c r="B174" s="271">
        <v>110000</v>
      </c>
      <c r="C174" s="48" t="s">
        <v>18</v>
      </c>
      <c r="D174" s="61">
        <v>16039</v>
      </c>
      <c r="E174" s="59">
        <f t="shared" ref="E174" si="205">D176/D175</f>
        <v>1.7103841999691407</v>
      </c>
      <c r="F174" s="61">
        <v>20519</v>
      </c>
      <c r="G174" s="59">
        <f t="shared" ref="G174:I174" si="206">F176/F175</f>
        <v>1.9730443974630019</v>
      </c>
      <c r="H174" s="61">
        <v>21870</v>
      </c>
      <c r="I174" s="59">
        <f t="shared" si="206"/>
        <v>1.9958573487031701</v>
      </c>
    </row>
    <row r="175" spans="1:9" x14ac:dyDescent="0.3">
      <c r="A175" s="1">
        <v>174</v>
      </c>
      <c r="B175" s="272"/>
      <c r="C175" s="49" t="s">
        <v>16</v>
      </c>
      <c r="D175" s="52">
        <v>0.64810000000000001</v>
      </c>
      <c r="E175" s="63">
        <f t="shared" ref="E175:E176" si="207">(D175-D172)/D172</f>
        <v>-1.5643985419198019E-2</v>
      </c>
      <c r="F175" s="52">
        <v>0.56759999999999999</v>
      </c>
      <c r="G175" s="63">
        <f t="shared" ref="G175:I176" si="208">(F175-F172)/F172</f>
        <v>-8.8012673825040651E-4</v>
      </c>
      <c r="H175" s="52">
        <v>0.55520000000000003</v>
      </c>
      <c r="I175" s="63">
        <f t="shared" si="208"/>
        <v>-4.3041606886656345E-3</v>
      </c>
    </row>
    <row r="176" spans="1:9" x14ac:dyDescent="0.3">
      <c r="A176" s="13">
        <v>175</v>
      </c>
      <c r="B176" s="272"/>
      <c r="C176" s="50" t="s">
        <v>17</v>
      </c>
      <c r="D176" s="52">
        <v>1.1085</v>
      </c>
      <c r="E176" s="64">
        <f t="shared" si="207"/>
        <v>3.4398479225129226E-3</v>
      </c>
      <c r="F176" s="52">
        <v>1.1198999999999999</v>
      </c>
      <c r="G176" s="64">
        <f t="shared" si="208"/>
        <v>1.762835074965912E-2</v>
      </c>
      <c r="H176" s="62">
        <v>1.1081000000000001</v>
      </c>
      <c r="I176" s="64">
        <f t="shared" si="208"/>
        <v>-7.5235109717868001E-3</v>
      </c>
    </row>
    <row r="177" spans="1:9" x14ac:dyDescent="0.3">
      <c r="A177" s="1">
        <v>176</v>
      </c>
      <c r="B177" s="271">
        <v>112000</v>
      </c>
      <c r="C177" s="48" t="s">
        <v>18</v>
      </c>
      <c r="D177" s="61">
        <v>16344</v>
      </c>
      <c r="E177" s="59">
        <f t="shared" ref="E177" si="209">D179/D178</f>
        <v>1.6718726075639261</v>
      </c>
      <c r="F177" s="61">
        <v>20884</v>
      </c>
      <c r="G177" s="59">
        <f t="shared" ref="G177:I177" si="210">F179/F178</f>
        <v>1.9877622377622379</v>
      </c>
      <c r="H177" s="61">
        <v>22260</v>
      </c>
      <c r="I177" s="59">
        <f t="shared" si="210"/>
        <v>2.0155094679891792</v>
      </c>
    </row>
    <row r="178" spans="1:9" x14ac:dyDescent="0.3">
      <c r="A178" s="1">
        <v>177</v>
      </c>
      <c r="B178" s="272"/>
      <c r="C178" s="49" t="s">
        <v>16</v>
      </c>
      <c r="D178" s="52">
        <v>0.65310000000000001</v>
      </c>
      <c r="E178" s="63">
        <f t="shared" ref="E178:E179" si="211">(D178-D175)/D175</f>
        <v>7.7148588180836362E-3</v>
      </c>
      <c r="F178" s="52">
        <v>0.57199999999999995</v>
      </c>
      <c r="G178" s="63">
        <f t="shared" ref="G178:I179" si="212">(F178-F175)/F175</f>
        <v>7.7519379844960528E-3</v>
      </c>
      <c r="H178" s="52">
        <v>0.55449999999999999</v>
      </c>
      <c r="I178" s="63">
        <f t="shared" si="212"/>
        <v>-1.2608069164265741E-3</v>
      </c>
    </row>
    <row r="179" spans="1:9" x14ac:dyDescent="0.3">
      <c r="A179" s="13">
        <v>178</v>
      </c>
      <c r="B179" s="273"/>
      <c r="C179" s="50" t="s">
        <v>17</v>
      </c>
      <c r="D179" s="52">
        <v>1.0919000000000001</v>
      </c>
      <c r="E179" s="64">
        <f t="shared" si="211"/>
        <v>-1.4975191700496118E-2</v>
      </c>
      <c r="F179" s="52">
        <v>1.137</v>
      </c>
      <c r="G179" s="64">
        <f t="shared" si="212"/>
        <v>1.526922046611315E-2</v>
      </c>
      <c r="H179" s="62">
        <v>1.1175999999999999</v>
      </c>
      <c r="I179" s="64">
        <f t="shared" si="212"/>
        <v>8.5732334626837294E-3</v>
      </c>
    </row>
    <row r="180" spans="1:9" x14ac:dyDescent="0.3">
      <c r="A180" s="1">
        <v>179</v>
      </c>
      <c r="B180" s="271">
        <v>114000</v>
      </c>
      <c r="C180" s="48" t="s">
        <v>18</v>
      </c>
      <c r="D180" s="61">
        <v>16644</v>
      </c>
      <c r="E180" s="59">
        <f t="shared" ref="E180" si="213">D182/D181</f>
        <v>1.7000615574022775</v>
      </c>
      <c r="F180" s="61">
        <v>21248</v>
      </c>
      <c r="G180" s="59">
        <f t="shared" ref="G180:I180" si="214">F182/F181</f>
        <v>1.971801198449066</v>
      </c>
      <c r="H180" s="61">
        <v>22649</v>
      </c>
      <c r="I180" s="59">
        <f t="shared" si="214"/>
        <v>2.0277224134807033</v>
      </c>
    </row>
    <row r="181" spans="1:9" x14ac:dyDescent="0.3">
      <c r="A181" s="1">
        <v>180</v>
      </c>
      <c r="B181" s="272"/>
      <c r="C181" s="49" t="s">
        <v>16</v>
      </c>
      <c r="D181" s="52">
        <v>0.64980000000000004</v>
      </c>
      <c r="E181" s="63">
        <f t="shared" ref="E181:E182" si="215">(D181-D178)/D178</f>
        <v>-5.0528249885162602E-3</v>
      </c>
      <c r="F181" s="52">
        <v>0.56740000000000002</v>
      </c>
      <c r="G181" s="63">
        <f t="shared" ref="G181:I182" si="216">(F181-F178)/F178</f>
        <v>-8.0419580419579337E-3</v>
      </c>
      <c r="H181" s="52">
        <v>0.55189999999999995</v>
      </c>
      <c r="I181" s="63">
        <f t="shared" si="216"/>
        <v>-4.688908926961311E-3</v>
      </c>
    </row>
    <row r="182" spans="1:9" x14ac:dyDescent="0.3">
      <c r="A182" s="13">
        <v>181</v>
      </c>
      <c r="B182" s="273"/>
      <c r="C182" s="50" t="s">
        <v>17</v>
      </c>
      <c r="D182" s="52">
        <v>1.1047</v>
      </c>
      <c r="E182" s="64">
        <f t="shared" si="215"/>
        <v>1.1722685227584871E-2</v>
      </c>
      <c r="F182" s="52">
        <v>1.1188</v>
      </c>
      <c r="G182" s="64">
        <f t="shared" si="216"/>
        <v>-1.6007036059806502E-2</v>
      </c>
      <c r="H182" s="62">
        <v>1.1191</v>
      </c>
      <c r="I182" s="64">
        <f t="shared" si="216"/>
        <v>1.3421617752326924E-3</v>
      </c>
    </row>
    <row r="183" spans="1:9" x14ac:dyDescent="0.3">
      <c r="A183" s="1">
        <v>182</v>
      </c>
      <c r="B183" s="271">
        <v>116000</v>
      </c>
      <c r="C183" s="48" t="s">
        <v>18</v>
      </c>
      <c r="D183" s="61">
        <v>16937</v>
      </c>
      <c r="E183" s="59">
        <f t="shared" ref="E183" si="217">D185/D184</f>
        <v>1.7488379299659127</v>
      </c>
      <c r="F183" s="61">
        <v>21613</v>
      </c>
      <c r="G183" s="59">
        <f t="shared" ref="G183:I183" si="218">F185/F184</f>
        <v>1.9953908881404003</v>
      </c>
      <c r="H183" s="61">
        <v>23038</v>
      </c>
      <c r="I183" s="59">
        <f t="shared" si="218"/>
        <v>2.0356099342585829</v>
      </c>
    </row>
    <row r="184" spans="1:9" x14ac:dyDescent="0.3">
      <c r="A184" s="1">
        <v>183</v>
      </c>
      <c r="B184" s="272"/>
      <c r="C184" s="49" t="s">
        <v>16</v>
      </c>
      <c r="D184" s="52">
        <v>0.64539999999999997</v>
      </c>
      <c r="E184" s="63">
        <f t="shared" ref="E184:E185" si="219">(D184-D181)/D181</f>
        <v>-6.7713142505387352E-3</v>
      </c>
      <c r="F184" s="52">
        <v>0.56410000000000005</v>
      </c>
      <c r="G184" s="63">
        <f t="shared" ref="G184:I185" si="220">(F184-F181)/F181</f>
        <v>-5.8160028198801011E-3</v>
      </c>
      <c r="H184" s="52">
        <v>0.54759999999999998</v>
      </c>
      <c r="I184" s="63">
        <f t="shared" si="220"/>
        <v>-7.791266533792301E-3</v>
      </c>
    </row>
    <row r="185" spans="1:9" x14ac:dyDescent="0.3">
      <c r="A185" s="13">
        <v>184</v>
      </c>
      <c r="B185" s="272"/>
      <c r="C185" s="50" t="s">
        <v>17</v>
      </c>
      <c r="D185" s="52">
        <v>1.1287</v>
      </c>
      <c r="E185" s="64">
        <f t="shared" si="219"/>
        <v>2.1725355300081489E-2</v>
      </c>
      <c r="F185" s="52">
        <v>1.1255999999999999</v>
      </c>
      <c r="G185" s="64">
        <f t="shared" si="220"/>
        <v>6.0779406506971017E-3</v>
      </c>
      <c r="H185" s="62">
        <v>1.1147</v>
      </c>
      <c r="I185" s="64">
        <f t="shared" si="220"/>
        <v>-3.931730855151425E-3</v>
      </c>
    </row>
    <row r="186" spans="1:9" x14ac:dyDescent="0.3">
      <c r="A186" s="1">
        <v>185</v>
      </c>
      <c r="B186" s="271">
        <v>118000</v>
      </c>
      <c r="C186" s="48" t="s">
        <v>18</v>
      </c>
      <c r="D186" s="61">
        <v>17230</v>
      </c>
      <c r="E186" s="59">
        <f t="shared" ref="E186" si="221">D188/D187</f>
        <v>1.6937894899059946</v>
      </c>
      <c r="F186" s="61">
        <v>21978</v>
      </c>
      <c r="G186" s="59">
        <f t="shared" ref="G186:I186" si="222">F188/F187</f>
        <v>1.9824933687002653</v>
      </c>
      <c r="H186" s="61">
        <v>23427</v>
      </c>
      <c r="I186" s="59">
        <f t="shared" si="222"/>
        <v>2.0098594120869091</v>
      </c>
    </row>
    <row r="187" spans="1:9" x14ac:dyDescent="0.3">
      <c r="A187" s="1">
        <v>186</v>
      </c>
      <c r="B187" s="272"/>
      <c r="C187" s="49" t="s">
        <v>16</v>
      </c>
      <c r="D187" s="52">
        <v>0.64890000000000003</v>
      </c>
      <c r="E187" s="63">
        <f t="shared" ref="E187:E188" si="223">(D187-D184)/D184</f>
        <v>5.4229934924079001E-3</v>
      </c>
      <c r="F187" s="52">
        <v>0.5655</v>
      </c>
      <c r="G187" s="63">
        <f t="shared" ref="G187:I188" si="224">(F187-F184)/F184</f>
        <v>2.481829462861118E-3</v>
      </c>
      <c r="H187" s="52">
        <v>0.54769999999999996</v>
      </c>
      <c r="I187" s="63">
        <f t="shared" si="224"/>
        <v>1.8261504747989224E-4</v>
      </c>
    </row>
    <row r="188" spans="1:9" x14ac:dyDescent="0.3">
      <c r="A188" s="13">
        <v>187</v>
      </c>
      <c r="B188" s="273"/>
      <c r="C188" s="50" t="s">
        <v>17</v>
      </c>
      <c r="D188" s="52">
        <v>1.0991</v>
      </c>
      <c r="E188" s="64">
        <f t="shared" si="223"/>
        <v>-2.6224860458935118E-2</v>
      </c>
      <c r="F188" s="52">
        <v>1.1211</v>
      </c>
      <c r="G188" s="64">
        <f t="shared" si="224"/>
        <v>-3.9978678038379073E-3</v>
      </c>
      <c r="H188" s="62">
        <v>1.1008</v>
      </c>
      <c r="I188" s="64">
        <f t="shared" si="224"/>
        <v>-1.2469722795370973E-2</v>
      </c>
    </row>
    <row r="189" spans="1:9" x14ac:dyDescent="0.3">
      <c r="A189" s="1">
        <v>188</v>
      </c>
      <c r="B189" s="271">
        <v>120000</v>
      </c>
      <c r="C189" s="48" t="s">
        <v>18</v>
      </c>
      <c r="D189" s="61">
        <v>17521</v>
      </c>
      <c r="E189" s="59">
        <f t="shared" ref="E189" si="225">D191/D190</f>
        <v>1.6951747602845657</v>
      </c>
      <c r="F189" s="61">
        <v>22350</v>
      </c>
      <c r="G189" s="59">
        <f t="shared" ref="G189:I189" si="226">F191/F190</f>
        <v>2.0076512455516013</v>
      </c>
      <c r="H189" s="61">
        <v>23816</v>
      </c>
      <c r="I189" s="59">
        <f t="shared" si="226"/>
        <v>2.037763253449528</v>
      </c>
    </row>
    <row r="190" spans="1:9" x14ac:dyDescent="0.3">
      <c r="A190" s="1">
        <v>189</v>
      </c>
      <c r="B190" s="272"/>
      <c r="C190" s="49" t="s">
        <v>16</v>
      </c>
      <c r="D190" s="52">
        <v>0.64659999999999995</v>
      </c>
      <c r="E190" s="63">
        <f t="shared" ref="E190:E191" si="227">(D190-D187)/D187</f>
        <v>-3.5444598551395896E-3</v>
      </c>
      <c r="F190" s="52">
        <v>0.56200000000000006</v>
      </c>
      <c r="G190" s="63">
        <f t="shared" ref="G190:I191" si="228">(F190-F187)/F187</f>
        <v>-6.1892130857647172E-3</v>
      </c>
      <c r="H190" s="52">
        <v>0.55079999999999996</v>
      </c>
      <c r="I190" s="63">
        <f t="shared" si="228"/>
        <v>5.6600328647069412E-3</v>
      </c>
    </row>
    <row r="191" spans="1:9" x14ac:dyDescent="0.3">
      <c r="A191" s="13">
        <v>190</v>
      </c>
      <c r="B191" s="273"/>
      <c r="C191" s="50" t="s">
        <v>17</v>
      </c>
      <c r="D191" s="52">
        <v>1.0961000000000001</v>
      </c>
      <c r="E191" s="64">
        <f t="shared" si="227"/>
        <v>-2.7295059594212461E-3</v>
      </c>
      <c r="F191" s="52">
        <v>1.1283000000000001</v>
      </c>
      <c r="G191" s="64">
        <f t="shared" si="228"/>
        <v>6.4222638480065071E-3</v>
      </c>
      <c r="H191" s="62">
        <v>1.1224000000000001</v>
      </c>
      <c r="I191" s="64">
        <f t="shared" si="228"/>
        <v>1.9622093023255873E-2</v>
      </c>
    </row>
    <row r="192" spans="1:9" x14ac:dyDescent="0.3">
      <c r="A192" s="1">
        <v>191</v>
      </c>
      <c r="B192" s="271">
        <v>122000</v>
      </c>
      <c r="C192" s="48" t="s">
        <v>18</v>
      </c>
      <c r="D192" s="61">
        <v>17820</v>
      </c>
      <c r="E192" s="59">
        <f t="shared" ref="E192" si="229">D194/D193</f>
        <v>1.6937681825141633</v>
      </c>
      <c r="F192" s="61">
        <v>22726</v>
      </c>
      <c r="G192" s="59">
        <f t="shared" ref="G192:I192" si="230">F194/F193</f>
        <v>2.0123766816143496</v>
      </c>
      <c r="H192" s="61">
        <v>24205</v>
      </c>
      <c r="I192" s="59">
        <f t="shared" si="230"/>
        <v>2.0681652046783623</v>
      </c>
    </row>
    <row r="193" spans="1:9" x14ac:dyDescent="0.3">
      <c r="A193" s="1">
        <v>192</v>
      </c>
      <c r="B193" s="272"/>
      <c r="C193" s="49" t="s">
        <v>16</v>
      </c>
      <c r="D193" s="52">
        <v>0.65310000000000001</v>
      </c>
      <c r="E193" s="63">
        <f t="shared" ref="E193:E194" si="231">(D193-D190)/D190</f>
        <v>1.0052582740488805E-2</v>
      </c>
      <c r="F193" s="52">
        <v>0.5575</v>
      </c>
      <c r="G193" s="63">
        <f t="shared" ref="G193:I194" si="232">(F193-F190)/F190</f>
        <v>-8.0071174377225243E-3</v>
      </c>
      <c r="H193" s="52">
        <v>0.54720000000000002</v>
      </c>
      <c r="I193" s="63">
        <f t="shared" si="232"/>
        <v>-6.5359477124181864E-3</v>
      </c>
    </row>
    <row r="194" spans="1:9" x14ac:dyDescent="0.3">
      <c r="A194" s="13">
        <v>193</v>
      </c>
      <c r="B194" s="272"/>
      <c r="C194" s="50" t="s">
        <v>17</v>
      </c>
      <c r="D194" s="52">
        <v>1.1062000000000001</v>
      </c>
      <c r="E194" s="64">
        <f t="shared" si="231"/>
        <v>9.214487729221784E-3</v>
      </c>
      <c r="F194" s="52">
        <v>1.1218999999999999</v>
      </c>
      <c r="G194" s="64">
        <f t="shared" si="232"/>
        <v>-5.6722502880441217E-3</v>
      </c>
      <c r="H194" s="62">
        <v>1.1316999999999999</v>
      </c>
      <c r="I194" s="64">
        <f t="shared" si="232"/>
        <v>8.2858161083391516E-3</v>
      </c>
    </row>
    <row r="195" spans="1:9" x14ac:dyDescent="0.3">
      <c r="A195" s="1">
        <v>194</v>
      </c>
      <c r="B195" s="271">
        <v>124000</v>
      </c>
      <c r="C195" s="48" t="s">
        <v>18</v>
      </c>
      <c r="D195" s="61">
        <v>18122</v>
      </c>
      <c r="E195" s="59">
        <f t="shared" ref="E195" si="233">D197/D196</f>
        <v>1.6939755304320891</v>
      </c>
      <c r="F195" s="61">
        <v>23105</v>
      </c>
      <c r="G195" s="59">
        <f t="shared" ref="G195:I195" si="234">F197/F196</f>
        <v>2.0026633522727271</v>
      </c>
      <c r="H195" s="61">
        <v>24632</v>
      </c>
      <c r="I195" s="59">
        <f t="shared" si="234"/>
        <v>2.0893967093235832</v>
      </c>
    </row>
    <row r="196" spans="1:9" x14ac:dyDescent="0.3">
      <c r="A196" s="1">
        <v>195</v>
      </c>
      <c r="B196" s="272"/>
      <c r="C196" s="49" t="s">
        <v>16</v>
      </c>
      <c r="D196" s="52">
        <v>0.64570000000000005</v>
      </c>
      <c r="E196" s="63">
        <f t="shared" ref="E196:E197" si="235">(D196-D193)/D193</f>
        <v>-1.1330577246975903E-2</v>
      </c>
      <c r="F196" s="52">
        <v>0.56320000000000003</v>
      </c>
      <c r="G196" s="63">
        <f t="shared" ref="G196:I197" si="236">(F196-F193)/F193</f>
        <v>1.0224215246636839E-2</v>
      </c>
      <c r="H196" s="52">
        <v>0.54700000000000004</v>
      </c>
      <c r="I196" s="63">
        <f t="shared" si="236"/>
        <v>-3.6549707602335157E-4</v>
      </c>
    </row>
    <row r="197" spans="1:9" x14ac:dyDescent="0.3">
      <c r="A197" s="13">
        <v>196</v>
      </c>
      <c r="B197" s="273"/>
      <c r="C197" s="50" t="s">
        <v>17</v>
      </c>
      <c r="D197" s="52">
        <v>1.0938000000000001</v>
      </c>
      <c r="E197" s="64">
        <f t="shared" si="235"/>
        <v>-1.1209546194178237E-2</v>
      </c>
      <c r="F197" s="52">
        <v>1.1278999999999999</v>
      </c>
      <c r="G197" s="64">
        <f t="shared" si="236"/>
        <v>5.3480702379891309E-3</v>
      </c>
      <c r="H197" s="62">
        <v>1.1429</v>
      </c>
      <c r="I197" s="64">
        <f t="shared" si="236"/>
        <v>9.8966157108775297E-3</v>
      </c>
    </row>
    <row r="198" spans="1:9" x14ac:dyDescent="0.3">
      <c r="A198" s="1">
        <v>197</v>
      </c>
      <c r="B198" s="271">
        <v>126000</v>
      </c>
      <c r="C198" s="48" t="s">
        <v>18</v>
      </c>
      <c r="D198" s="61">
        <v>18417</v>
      </c>
      <c r="E198" s="59">
        <f t="shared" ref="E198" si="237">D200/D199</f>
        <v>1.7143529411764706</v>
      </c>
      <c r="F198" s="61">
        <v>23476</v>
      </c>
      <c r="G198" s="59">
        <f t="shared" ref="G198:I198" si="238">F200/F199</f>
        <v>1.996947935368043</v>
      </c>
      <c r="H198" s="61">
        <v>25025</v>
      </c>
      <c r="I198" s="59">
        <f t="shared" si="238"/>
        <v>2.1031324418391644</v>
      </c>
    </row>
    <row r="199" spans="1:9" x14ac:dyDescent="0.3">
      <c r="A199" s="1">
        <v>198</v>
      </c>
      <c r="B199" s="272"/>
      <c r="C199" s="49" t="s">
        <v>16</v>
      </c>
      <c r="D199" s="52">
        <v>0.63749999999999996</v>
      </c>
      <c r="E199" s="63">
        <f t="shared" ref="E199:E200" si="239">(D199-D196)/D196</f>
        <v>-1.2699396004336528E-2</v>
      </c>
      <c r="F199" s="52">
        <v>0.55700000000000005</v>
      </c>
      <c r="G199" s="63">
        <f t="shared" ref="G199:I200" si="240">(F199-F196)/F196</f>
        <v>-1.1008522727272697E-2</v>
      </c>
      <c r="H199" s="52">
        <v>0.54590000000000005</v>
      </c>
      <c r="I199" s="63">
        <f t="shared" si="240"/>
        <v>-2.0109689213893781E-3</v>
      </c>
    </row>
    <row r="200" spans="1:9" x14ac:dyDescent="0.3">
      <c r="A200" s="13">
        <v>199</v>
      </c>
      <c r="B200" s="273"/>
      <c r="C200" s="50" t="s">
        <v>17</v>
      </c>
      <c r="D200" s="52">
        <v>1.0929</v>
      </c>
      <c r="E200" s="64">
        <f t="shared" si="239"/>
        <v>-8.2281952825024945E-4</v>
      </c>
      <c r="F200" s="52">
        <v>1.1123000000000001</v>
      </c>
      <c r="G200" s="64">
        <f t="shared" si="240"/>
        <v>-1.3831013387711533E-2</v>
      </c>
      <c r="H200" s="62">
        <v>1.1480999999999999</v>
      </c>
      <c r="I200" s="64">
        <f t="shared" si="240"/>
        <v>4.549829381398085E-3</v>
      </c>
    </row>
    <row r="201" spans="1:9" x14ac:dyDescent="0.3">
      <c r="A201" s="1">
        <v>200</v>
      </c>
      <c r="B201" s="271">
        <v>128000</v>
      </c>
      <c r="C201" s="48" t="s">
        <v>18</v>
      </c>
      <c r="D201" s="61">
        <v>18722</v>
      </c>
      <c r="E201" s="59">
        <f t="shared" ref="E201" si="241">D203/D202</f>
        <v>1.6984644020474637</v>
      </c>
      <c r="F201" s="61">
        <v>23843</v>
      </c>
      <c r="G201" s="59">
        <f t="shared" ref="G201:I201" si="242">F203/F202</f>
        <v>2.0394427356612992</v>
      </c>
      <c r="H201" s="61">
        <v>25420</v>
      </c>
      <c r="I201" s="59">
        <f t="shared" si="242"/>
        <v>2.0616853313750689</v>
      </c>
    </row>
    <row r="202" spans="1:9" x14ac:dyDescent="0.3">
      <c r="A202" s="1">
        <v>201</v>
      </c>
      <c r="B202" s="272"/>
      <c r="C202" s="49" t="s">
        <v>16</v>
      </c>
      <c r="D202" s="52">
        <v>0.64470000000000005</v>
      </c>
      <c r="E202" s="63">
        <f t="shared" ref="E202:E203" si="243">(D202-D199)/D199</f>
        <v>1.1294117647058973E-2</v>
      </c>
      <c r="F202" s="52">
        <v>0.55269999999999997</v>
      </c>
      <c r="G202" s="63">
        <f t="shared" ref="G202:I203" si="244">(F202-F199)/F199</f>
        <v>-7.719928186714688E-3</v>
      </c>
      <c r="H202" s="52">
        <v>0.54469999999999996</v>
      </c>
      <c r="I202" s="63">
        <f t="shared" si="244"/>
        <v>-2.1982047994139765E-3</v>
      </c>
    </row>
    <row r="203" spans="1:9" x14ac:dyDescent="0.3">
      <c r="A203" s="13">
        <v>202</v>
      </c>
      <c r="B203" s="272"/>
      <c r="C203" s="50" t="s">
        <v>17</v>
      </c>
      <c r="D203" s="52">
        <v>1.095</v>
      </c>
      <c r="E203" s="64">
        <f t="shared" si="243"/>
        <v>1.9214932747735299E-3</v>
      </c>
      <c r="F203" s="52">
        <v>1.1272</v>
      </c>
      <c r="G203" s="64">
        <f t="shared" si="244"/>
        <v>1.3395666636698654E-2</v>
      </c>
      <c r="H203" s="62">
        <v>1.123</v>
      </c>
      <c r="I203" s="64">
        <f t="shared" si="244"/>
        <v>-2.1862207124814827E-2</v>
      </c>
    </row>
    <row r="204" spans="1:9" x14ac:dyDescent="0.3">
      <c r="A204" s="1">
        <v>203</v>
      </c>
      <c r="B204" s="271">
        <v>130000</v>
      </c>
      <c r="C204" s="48" t="s">
        <v>18</v>
      </c>
      <c r="D204" s="61">
        <v>19030</v>
      </c>
      <c r="E204" s="59">
        <f t="shared" ref="E204" si="245">D206/D205</f>
        <v>1.6994416873449132</v>
      </c>
      <c r="F204" s="61">
        <v>24208</v>
      </c>
      <c r="G204" s="59">
        <f t="shared" ref="G204:I204" si="246">F206/F205</f>
        <v>2.015162454873646</v>
      </c>
      <c r="H204" s="61">
        <v>25825</v>
      </c>
      <c r="I204" s="59">
        <f t="shared" si="246"/>
        <v>2.0583241048357328</v>
      </c>
    </row>
    <row r="205" spans="1:9" x14ac:dyDescent="0.3">
      <c r="A205" s="1">
        <v>204</v>
      </c>
      <c r="B205" s="272"/>
      <c r="C205" s="49" t="s">
        <v>16</v>
      </c>
      <c r="D205" s="52">
        <v>0.64480000000000004</v>
      </c>
      <c r="E205" s="63">
        <f t="shared" ref="E205:E206" si="247">(D205-D202)/D202</f>
        <v>1.5511090429655495E-4</v>
      </c>
      <c r="F205" s="52">
        <v>0.55400000000000005</v>
      </c>
      <c r="G205" s="63">
        <f t="shared" ref="G205:I206" si="248">(F205-F202)/F202</f>
        <v>2.3520897412702712E-3</v>
      </c>
      <c r="H205" s="52">
        <v>0.54179999999999995</v>
      </c>
      <c r="I205" s="63">
        <f t="shared" si="248"/>
        <v>-5.3240315770148958E-3</v>
      </c>
    </row>
    <row r="206" spans="1:9" x14ac:dyDescent="0.3">
      <c r="A206" s="13">
        <v>205</v>
      </c>
      <c r="B206" s="273"/>
      <c r="C206" s="50" t="s">
        <v>17</v>
      </c>
      <c r="D206" s="52">
        <v>1.0958000000000001</v>
      </c>
      <c r="E206" s="64">
        <f t="shared" si="247"/>
        <v>7.3059360730605839E-4</v>
      </c>
      <c r="F206" s="52">
        <v>1.1164000000000001</v>
      </c>
      <c r="G206" s="64">
        <f t="shared" si="248"/>
        <v>-9.5812633073100797E-3</v>
      </c>
      <c r="H206" s="62">
        <v>1.1152</v>
      </c>
      <c r="I206" s="64">
        <f t="shared" si="248"/>
        <v>-6.945681211041878E-3</v>
      </c>
    </row>
    <row r="207" spans="1:9" x14ac:dyDescent="0.3">
      <c r="A207" s="1">
        <v>206</v>
      </c>
      <c r="B207" s="271">
        <v>132000</v>
      </c>
      <c r="C207" s="48" t="s">
        <v>18</v>
      </c>
      <c r="D207" s="61">
        <v>19336</v>
      </c>
      <c r="E207" s="59">
        <f t="shared" ref="E207" si="249">D209/D208</f>
        <v>1.7244106699751862</v>
      </c>
      <c r="F207" s="61">
        <v>24572</v>
      </c>
      <c r="G207" s="59">
        <f t="shared" ref="G207:I207" si="250">F209/F208</f>
        <v>2.0154232424677185</v>
      </c>
      <c r="H207" s="61">
        <v>26218</v>
      </c>
      <c r="I207" s="59">
        <f t="shared" si="250"/>
        <v>2.1261429371151332</v>
      </c>
    </row>
    <row r="208" spans="1:9" x14ac:dyDescent="0.3">
      <c r="A208" s="1">
        <v>207</v>
      </c>
      <c r="B208" s="272"/>
      <c r="C208" s="49" t="s">
        <v>16</v>
      </c>
      <c r="D208" s="52">
        <v>0.64480000000000004</v>
      </c>
      <c r="E208" s="63">
        <f t="shared" ref="E208:E209" si="251">(D208-D205)/D205</f>
        <v>0</v>
      </c>
      <c r="F208" s="52">
        <v>0.55759999999999998</v>
      </c>
      <c r="G208" s="63">
        <f t="shared" ref="G208:I209" si="252">(F208-F205)/F205</f>
        <v>6.4981949458482605E-3</v>
      </c>
      <c r="H208" s="52">
        <v>0.53590000000000004</v>
      </c>
      <c r="I208" s="63">
        <f t="shared" si="252"/>
        <v>-1.0889627168696762E-2</v>
      </c>
    </row>
    <row r="209" spans="1:9" x14ac:dyDescent="0.3">
      <c r="A209" s="13">
        <v>208</v>
      </c>
      <c r="B209" s="273"/>
      <c r="C209" s="50" t="s">
        <v>17</v>
      </c>
      <c r="D209" s="52">
        <v>1.1119000000000001</v>
      </c>
      <c r="E209" s="64">
        <f t="shared" si="251"/>
        <v>1.4692462128125573E-2</v>
      </c>
      <c r="F209" s="52">
        <v>1.1237999999999999</v>
      </c>
      <c r="G209" s="64">
        <f t="shared" si="252"/>
        <v>6.6284485847365199E-3</v>
      </c>
      <c r="H209" s="62">
        <v>1.1394</v>
      </c>
      <c r="I209" s="64">
        <f t="shared" si="252"/>
        <v>2.1700143472022957E-2</v>
      </c>
    </row>
    <row r="210" spans="1:9" x14ac:dyDescent="0.3">
      <c r="A210" s="1">
        <v>209</v>
      </c>
      <c r="B210" s="271">
        <v>134000</v>
      </c>
      <c r="C210" s="48" t="s">
        <v>18</v>
      </c>
      <c r="D210" s="61">
        <v>19637</v>
      </c>
      <c r="E210" s="59">
        <f t="shared" ref="E210" si="253">D212/D211</f>
        <v>1.7314383348866107</v>
      </c>
      <c r="F210" s="61">
        <v>24946</v>
      </c>
      <c r="G210" s="59">
        <f t="shared" ref="G210:I210" si="254">F212/F211</f>
        <v>2.0561492483245787</v>
      </c>
      <c r="H210" s="61">
        <v>26607</v>
      </c>
      <c r="I210" s="59">
        <f t="shared" si="254"/>
        <v>2.0803287875957404</v>
      </c>
    </row>
    <row r="211" spans="1:9" x14ac:dyDescent="0.3">
      <c r="A211" s="1">
        <v>210</v>
      </c>
      <c r="B211" s="272"/>
      <c r="C211" s="49" t="s">
        <v>16</v>
      </c>
      <c r="D211" s="52">
        <v>0.64380000000000004</v>
      </c>
      <c r="E211" s="63">
        <f t="shared" ref="E211:E212" si="255">(D211-D208)/D208</f>
        <v>-1.5508684863523585E-3</v>
      </c>
      <c r="F211" s="52">
        <v>0.55210000000000004</v>
      </c>
      <c r="G211" s="63">
        <f t="shared" ref="G211:I212" si="256">(F211-F208)/F208</f>
        <v>-9.8637015781921616E-3</v>
      </c>
      <c r="H211" s="52">
        <v>0.5353</v>
      </c>
      <c r="I211" s="63">
        <f t="shared" si="256"/>
        <v>-1.1196118678858833E-3</v>
      </c>
    </row>
    <row r="212" spans="1:9" x14ac:dyDescent="0.3">
      <c r="A212" s="13">
        <v>211</v>
      </c>
      <c r="B212" s="272"/>
      <c r="C212" s="50" t="s">
        <v>17</v>
      </c>
      <c r="D212" s="52">
        <v>1.1147</v>
      </c>
      <c r="E212" s="64">
        <f t="shared" si="255"/>
        <v>2.5182120694306263E-3</v>
      </c>
      <c r="F212" s="52">
        <v>1.1352</v>
      </c>
      <c r="G212" s="64">
        <f t="shared" si="256"/>
        <v>1.0144153764015019E-2</v>
      </c>
      <c r="H212" s="62">
        <v>1.1135999999999999</v>
      </c>
      <c r="I212" s="64">
        <f t="shared" si="256"/>
        <v>-2.2643496577145907E-2</v>
      </c>
    </row>
    <row r="213" spans="1:9" x14ac:dyDescent="0.3">
      <c r="A213" s="1">
        <v>212</v>
      </c>
      <c r="B213" s="271">
        <v>136000</v>
      </c>
      <c r="C213" s="48" t="s">
        <v>18</v>
      </c>
      <c r="D213" s="61">
        <v>19934</v>
      </c>
      <c r="E213" s="59">
        <f t="shared" ref="E213" si="257">D215/D214</f>
        <v>1.7196509272245595</v>
      </c>
      <c r="F213" s="61">
        <v>25332</v>
      </c>
      <c r="G213" s="59">
        <f t="shared" ref="G213:I213" si="258">F215/F214</f>
        <v>2.0720819612147823</v>
      </c>
      <c r="H213" s="61">
        <v>26996</v>
      </c>
      <c r="I213" s="59">
        <f t="shared" si="258"/>
        <v>2.0768516799702992</v>
      </c>
    </row>
    <row r="214" spans="1:9" x14ac:dyDescent="0.3">
      <c r="A214" s="1">
        <v>213</v>
      </c>
      <c r="B214" s="272"/>
      <c r="C214" s="49" t="s">
        <v>16</v>
      </c>
      <c r="D214" s="52">
        <v>0.64170000000000005</v>
      </c>
      <c r="E214" s="63">
        <f t="shared" ref="E214:E215" si="259">(D214-D211)/D211</f>
        <v>-3.2618825722273851E-3</v>
      </c>
      <c r="F214" s="52">
        <v>0.54659999999999997</v>
      </c>
      <c r="G214" s="63">
        <f t="shared" ref="G214:I215" si="260">(F214-F211)/F211</f>
        <v>-9.9619634124253932E-3</v>
      </c>
      <c r="H214" s="52">
        <v>0.53869999999999996</v>
      </c>
      <c r="I214" s="63">
        <f t="shared" si="260"/>
        <v>6.3515785540817458E-3</v>
      </c>
    </row>
    <row r="215" spans="1:9" x14ac:dyDescent="0.3">
      <c r="A215" s="13">
        <v>214</v>
      </c>
      <c r="B215" s="273"/>
      <c r="C215" s="50" t="s">
        <v>17</v>
      </c>
      <c r="D215" s="52">
        <v>1.1034999999999999</v>
      </c>
      <c r="E215" s="64">
        <f t="shared" si="259"/>
        <v>-1.0047546425047186E-2</v>
      </c>
      <c r="F215" s="52">
        <v>1.1326000000000001</v>
      </c>
      <c r="G215" s="64">
        <f t="shared" si="260"/>
        <v>-2.2903453136010709E-3</v>
      </c>
      <c r="H215" s="62">
        <v>1.1188</v>
      </c>
      <c r="I215" s="64">
        <f t="shared" si="260"/>
        <v>4.669540229885142E-3</v>
      </c>
    </row>
    <row r="216" spans="1:9" x14ac:dyDescent="0.3">
      <c r="A216" s="1">
        <v>215</v>
      </c>
      <c r="B216" s="271">
        <v>138000</v>
      </c>
      <c r="C216" s="48" t="s">
        <v>18</v>
      </c>
      <c r="D216" s="61">
        <v>20228</v>
      </c>
      <c r="E216" s="59">
        <f t="shared" ref="E216" si="261">D218/D217</f>
        <v>1.7227614276768941</v>
      </c>
      <c r="F216" s="61">
        <v>25710</v>
      </c>
      <c r="G216" s="59">
        <f t="shared" ref="G216:I216" si="262">F218/F217</f>
        <v>2.0886446886446888</v>
      </c>
      <c r="H216" s="61">
        <v>27386</v>
      </c>
      <c r="I216" s="59">
        <f t="shared" si="262"/>
        <v>2.0626626998884343</v>
      </c>
    </row>
    <row r="217" spans="1:9" x14ac:dyDescent="0.3">
      <c r="A217" s="1">
        <v>216</v>
      </c>
      <c r="B217" s="272"/>
      <c r="C217" s="49" t="s">
        <v>16</v>
      </c>
      <c r="D217" s="52">
        <v>0.63880000000000003</v>
      </c>
      <c r="E217" s="63">
        <f t="shared" ref="E217:E218" si="263">(D217-D214)/D214</f>
        <v>-4.5192457534673734E-3</v>
      </c>
      <c r="F217" s="52">
        <v>0.54600000000000004</v>
      </c>
      <c r="G217" s="63">
        <f t="shared" ref="G217:I218" si="264">(F217-F214)/F214</f>
        <v>-1.0976948408341273E-3</v>
      </c>
      <c r="H217" s="52">
        <v>0.53779999999999994</v>
      </c>
      <c r="I217" s="63">
        <f t="shared" si="264"/>
        <v>-1.6706886950065194E-3</v>
      </c>
    </row>
    <row r="218" spans="1:9" x14ac:dyDescent="0.3">
      <c r="A218" s="13">
        <v>217</v>
      </c>
      <c r="B218" s="273"/>
      <c r="C218" s="50" t="s">
        <v>17</v>
      </c>
      <c r="D218" s="52">
        <v>1.1005</v>
      </c>
      <c r="E218" s="64">
        <f t="shared" si="263"/>
        <v>-2.7186225645671881E-3</v>
      </c>
      <c r="F218" s="52">
        <v>1.1404000000000001</v>
      </c>
      <c r="G218" s="64">
        <f t="shared" si="264"/>
        <v>6.8868091117782349E-3</v>
      </c>
      <c r="H218" s="62">
        <v>1.1093</v>
      </c>
      <c r="I218" s="64">
        <f t="shared" si="264"/>
        <v>-8.4912406149446409E-3</v>
      </c>
    </row>
    <row r="219" spans="1:9" x14ac:dyDescent="0.3">
      <c r="A219" s="1">
        <v>218</v>
      </c>
      <c r="B219" s="271">
        <v>140000</v>
      </c>
      <c r="C219" s="48" t="s">
        <v>18</v>
      </c>
      <c r="D219" s="61">
        <v>20522</v>
      </c>
      <c r="E219" s="59">
        <f t="shared" ref="E219" si="265">D221/D220</f>
        <v>1.729539040451552</v>
      </c>
      <c r="F219" s="61">
        <v>26083</v>
      </c>
      <c r="G219" s="59">
        <f t="shared" ref="G219:I219" si="266">F221/F220</f>
        <v>2.1252298639205591</v>
      </c>
      <c r="H219" s="61">
        <v>27775</v>
      </c>
      <c r="I219" s="59">
        <f t="shared" si="266"/>
        <v>2.139947683109118</v>
      </c>
    </row>
    <row r="220" spans="1:9" x14ac:dyDescent="0.3">
      <c r="A220" s="1">
        <v>219</v>
      </c>
      <c r="B220" s="272"/>
      <c r="C220" s="49" t="s">
        <v>16</v>
      </c>
      <c r="D220" s="52">
        <v>0.63780000000000003</v>
      </c>
      <c r="E220" s="63">
        <f t="shared" ref="E220:E221" si="267">(D220-D217)/D217</f>
        <v>-1.5654351909830946E-3</v>
      </c>
      <c r="F220" s="52">
        <v>0.54379999999999995</v>
      </c>
      <c r="G220" s="63">
        <f t="shared" ref="G220:I221" si="268">(F220-F217)/F217</f>
        <v>-4.0293040293041954E-3</v>
      </c>
      <c r="H220" s="52">
        <v>0.53520000000000001</v>
      </c>
      <c r="I220" s="63">
        <f t="shared" si="268"/>
        <v>-4.8345109706209293E-3</v>
      </c>
    </row>
    <row r="221" spans="1:9" x14ac:dyDescent="0.3">
      <c r="A221" s="13">
        <v>220</v>
      </c>
      <c r="B221" s="272"/>
      <c r="C221" s="50" t="s">
        <v>17</v>
      </c>
      <c r="D221" s="52">
        <v>1.1031</v>
      </c>
      <c r="E221" s="64">
        <f t="shared" si="267"/>
        <v>2.3625624716037581E-3</v>
      </c>
      <c r="F221" s="52">
        <v>1.1556999999999999</v>
      </c>
      <c r="G221" s="64">
        <f t="shared" si="268"/>
        <v>1.3416345142055303E-2</v>
      </c>
      <c r="H221" s="62">
        <v>1.1453</v>
      </c>
      <c r="I221" s="64">
        <f t="shared" si="268"/>
        <v>3.2452898224105318E-2</v>
      </c>
    </row>
    <row r="222" spans="1:9" x14ac:dyDescent="0.3">
      <c r="A222" s="1">
        <v>221</v>
      </c>
      <c r="B222" s="271">
        <v>142000</v>
      </c>
      <c r="C222" s="48" t="s">
        <v>18</v>
      </c>
      <c r="D222" s="61">
        <v>20822</v>
      </c>
      <c r="E222" s="59">
        <f t="shared" ref="E222" si="269">D224/D223</f>
        <v>1.7336265117009577</v>
      </c>
      <c r="F222" s="61">
        <v>26451</v>
      </c>
      <c r="G222" s="59">
        <f t="shared" ref="G222:I222" si="270">F224/F223</f>
        <v>2.0759749816041211</v>
      </c>
      <c r="H222" s="61">
        <v>28164</v>
      </c>
      <c r="I222" s="59">
        <f t="shared" si="270"/>
        <v>2.1061262959472198</v>
      </c>
    </row>
    <row r="223" spans="1:9" x14ac:dyDescent="0.3">
      <c r="A223" s="1">
        <v>222</v>
      </c>
      <c r="B223" s="272"/>
      <c r="C223" s="49" t="s">
        <v>16</v>
      </c>
      <c r="D223" s="52">
        <v>0.63670000000000004</v>
      </c>
      <c r="E223" s="63">
        <f t="shared" ref="E223:E224" si="271">(D223-D220)/D220</f>
        <v>-1.7246785826277671E-3</v>
      </c>
      <c r="F223" s="52">
        <v>0.54359999999999997</v>
      </c>
      <c r="G223" s="63">
        <f t="shared" ref="G223:I224" si="272">(F223-F220)/F220</f>
        <v>-3.67782272894406E-4</v>
      </c>
      <c r="H223" s="52">
        <v>0.53049999999999997</v>
      </c>
      <c r="I223" s="63">
        <f t="shared" si="272"/>
        <v>-8.7817638266069458E-3</v>
      </c>
    </row>
    <row r="224" spans="1:9" x14ac:dyDescent="0.3">
      <c r="A224" s="13">
        <v>223</v>
      </c>
      <c r="B224" s="273"/>
      <c r="C224" s="50" t="s">
        <v>17</v>
      </c>
      <c r="D224" s="52">
        <v>1.1037999999999999</v>
      </c>
      <c r="E224" s="64">
        <f t="shared" si="271"/>
        <v>6.3457528782514996E-4</v>
      </c>
      <c r="F224" s="52">
        <v>1.1285000000000001</v>
      </c>
      <c r="G224" s="64">
        <f t="shared" si="272"/>
        <v>-2.353551959851163E-2</v>
      </c>
      <c r="H224" s="62">
        <v>1.1173</v>
      </c>
      <c r="I224" s="64">
        <f t="shared" si="272"/>
        <v>-2.4447742949445583E-2</v>
      </c>
    </row>
    <row r="225" spans="1:9" x14ac:dyDescent="0.3">
      <c r="A225" s="1">
        <v>224</v>
      </c>
      <c r="B225" s="271">
        <v>144000</v>
      </c>
      <c r="C225" s="48" t="s">
        <v>18</v>
      </c>
      <c r="D225" s="61">
        <v>21125</v>
      </c>
      <c r="E225" s="59">
        <f t="shared" ref="E225" si="273">D227/D226</f>
        <v>1.6973520249221181</v>
      </c>
      <c r="F225" s="61">
        <v>26816</v>
      </c>
      <c r="G225" s="59">
        <f t="shared" ref="G225:I225" si="274">F227/F226</f>
        <v>2.1048874244920373</v>
      </c>
      <c r="H225" s="61">
        <v>28553</v>
      </c>
      <c r="I225" s="59">
        <f t="shared" si="274"/>
        <v>2.1313264346190031</v>
      </c>
    </row>
    <row r="226" spans="1:9" x14ac:dyDescent="0.3">
      <c r="A226" s="1">
        <v>225</v>
      </c>
      <c r="B226" s="272"/>
      <c r="C226" s="49" t="s">
        <v>16</v>
      </c>
      <c r="D226" s="52">
        <v>0.64200000000000002</v>
      </c>
      <c r="E226" s="63">
        <f t="shared" ref="E226:E227" si="275">(D226-D223)/D223</f>
        <v>8.3241715093450158E-3</v>
      </c>
      <c r="F226" s="52">
        <v>0.54630000000000001</v>
      </c>
      <c r="G226" s="63">
        <f t="shared" ref="G226:I227" si="276">(F226-F223)/F223</f>
        <v>4.9668874172186092E-3</v>
      </c>
      <c r="H226" s="52">
        <v>0.53149999999999997</v>
      </c>
      <c r="I226" s="63">
        <f t="shared" si="276"/>
        <v>1.8850141376060337E-3</v>
      </c>
    </row>
    <row r="227" spans="1:9" x14ac:dyDescent="0.3">
      <c r="A227" s="13">
        <v>226</v>
      </c>
      <c r="B227" s="273"/>
      <c r="C227" s="50" t="s">
        <v>17</v>
      </c>
      <c r="D227" s="52">
        <v>1.0896999999999999</v>
      </c>
      <c r="E227" s="64">
        <f t="shared" si="275"/>
        <v>-1.2774053270520024E-2</v>
      </c>
      <c r="F227" s="52">
        <v>1.1498999999999999</v>
      </c>
      <c r="G227" s="64">
        <f t="shared" si="276"/>
        <v>1.8963225520602447E-2</v>
      </c>
      <c r="H227" s="62">
        <v>1.1328</v>
      </c>
      <c r="I227" s="64">
        <f t="shared" si="276"/>
        <v>1.3872728900026913E-2</v>
      </c>
    </row>
    <row r="228" spans="1:9" x14ac:dyDescent="0.3">
      <c r="A228" s="1">
        <v>227</v>
      </c>
      <c r="B228" s="271">
        <v>146000</v>
      </c>
      <c r="C228" s="48" t="s">
        <v>18</v>
      </c>
      <c r="D228" s="61">
        <v>21429</v>
      </c>
      <c r="E228" s="59">
        <f t="shared" ref="E228" si="277">D230/D229</f>
        <v>1.7342370744010089</v>
      </c>
      <c r="F228" s="61">
        <v>27180</v>
      </c>
      <c r="G228" s="59">
        <f t="shared" ref="G228:I228" si="278">F230/F229</f>
        <v>2.0827662313775983</v>
      </c>
      <c r="H228" s="61">
        <v>28942</v>
      </c>
      <c r="I228" s="59">
        <f t="shared" si="278"/>
        <v>2.1555136663524976</v>
      </c>
    </row>
    <row r="229" spans="1:9" x14ac:dyDescent="0.3">
      <c r="A229" s="1">
        <v>228</v>
      </c>
      <c r="B229" s="272"/>
      <c r="C229" s="49" t="s">
        <v>16</v>
      </c>
      <c r="D229" s="52">
        <v>0.63439999999999996</v>
      </c>
      <c r="E229" s="63">
        <f t="shared" ref="E229:E230" si="279">(D229-D226)/D226</f>
        <v>-1.1838006230529675E-2</v>
      </c>
      <c r="F229" s="52">
        <v>0.54369999999999996</v>
      </c>
      <c r="G229" s="63">
        <f t="shared" ref="G229:I230" si="280">(F229-F226)/F226</f>
        <v>-4.7592897675270852E-3</v>
      </c>
      <c r="H229" s="52">
        <v>0.53049999999999997</v>
      </c>
      <c r="I229" s="63">
        <f t="shared" si="280"/>
        <v>-1.881467544684856E-3</v>
      </c>
    </row>
    <row r="230" spans="1:9" x14ac:dyDescent="0.3">
      <c r="A230" s="13">
        <v>229</v>
      </c>
      <c r="B230" s="272"/>
      <c r="C230" s="50" t="s">
        <v>17</v>
      </c>
      <c r="D230" s="52">
        <v>1.1002000000000001</v>
      </c>
      <c r="E230" s="64">
        <f t="shared" si="279"/>
        <v>9.6356795448290147E-3</v>
      </c>
      <c r="F230" s="52">
        <v>1.1324000000000001</v>
      </c>
      <c r="G230" s="64">
        <f t="shared" si="280"/>
        <v>-1.5218714670840813E-2</v>
      </c>
      <c r="H230" s="62">
        <v>1.1435</v>
      </c>
      <c r="I230" s="64">
        <f t="shared" si="280"/>
        <v>9.4456214689264927E-3</v>
      </c>
    </row>
    <row r="231" spans="1:9" x14ac:dyDescent="0.3">
      <c r="A231" s="1">
        <v>230</v>
      </c>
      <c r="B231" s="271">
        <v>148000</v>
      </c>
      <c r="C231" s="48" t="s">
        <v>18</v>
      </c>
      <c r="D231" s="61">
        <v>21733</v>
      </c>
      <c r="E231" s="59">
        <f t="shared" ref="E231" si="281">D233/D232</f>
        <v>1.7342767295597483</v>
      </c>
      <c r="F231" s="61">
        <v>27545</v>
      </c>
      <c r="G231" s="59">
        <f t="shared" ref="G231:I231" si="282">F233/F232</f>
        <v>2.1358504534517859</v>
      </c>
      <c r="H231" s="61">
        <v>29350</v>
      </c>
      <c r="I231" s="59">
        <f t="shared" si="282"/>
        <v>2.1461655277145026</v>
      </c>
    </row>
    <row r="232" spans="1:9" x14ac:dyDescent="0.3">
      <c r="A232" s="1">
        <v>231</v>
      </c>
      <c r="B232" s="272"/>
      <c r="C232" s="49" t="s">
        <v>16</v>
      </c>
      <c r="D232" s="52">
        <v>0.63600000000000001</v>
      </c>
      <c r="E232" s="63">
        <f t="shared" ref="E232:E233" si="283">(D232-D229)/D229</f>
        <v>2.5220680958386601E-3</v>
      </c>
      <c r="F232" s="52">
        <v>0.5403</v>
      </c>
      <c r="G232" s="63">
        <f t="shared" ref="G232:I233" si="284">(F232-F229)/F229</f>
        <v>-6.2534485929739911E-3</v>
      </c>
      <c r="H232" s="52">
        <v>0.52680000000000005</v>
      </c>
      <c r="I232" s="63">
        <f t="shared" si="284"/>
        <v>-6.9745523091421791E-3</v>
      </c>
    </row>
    <row r="233" spans="1:9" x14ac:dyDescent="0.3">
      <c r="A233" s="13">
        <v>232</v>
      </c>
      <c r="B233" s="273"/>
      <c r="C233" s="50" t="s">
        <v>17</v>
      </c>
      <c r="D233" s="52">
        <v>1.103</v>
      </c>
      <c r="E233" s="64">
        <f t="shared" si="283"/>
        <v>2.5449918196690726E-3</v>
      </c>
      <c r="F233" s="52">
        <v>1.1539999999999999</v>
      </c>
      <c r="G233" s="64">
        <f t="shared" si="284"/>
        <v>1.9074531967502507E-2</v>
      </c>
      <c r="H233" s="62">
        <v>1.1306</v>
      </c>
      <c r="I233" s="64">
        <f t="shared" si="284"/>
        <v>-1.1281154350677667E-2</v>
      </c>
    </row>
    <row r="234" spans="1:9" x14ac:dyDescent="0.3">
      <c r="A234" s="1">
        <v>233</v>
      </c>
      <c r="B234" s="271">
        <v>150000</v>
      </c>
      <c r="C234" s="48" t="s">
        <v>18</v>
      </c>
      <c r="D234" s="61">
        <v>22045</v>
      </c>
      <c r="E234" s="59">
        <f t="shared" ref="E234" si="285">D236/D235</f>
        <v>1.7335433070866142</v>
      </c>
      <c r="F234" s="61">
        <v>27909</v>
      </c>
      <c r="G234" s="59">
        <f t="shared" ref="G234:I234" si="286">F236/F235</f>
        <v>2.1442451420029895</v>
      </c>
      <c r="H234" s="61">
        <v>29749</v>
      </c>
      <c r="I234" s="59">
        <f t="shared" si="286"/>
        <v>2.1601804850535813</v>
      </c>
    </row>
    <row r="235" spans="1:9" x14ac:dyDescent="0.3">
      <c r="A235" s="1">
        <v>234</v>
      </c>
      <c r="B235" s="272"/>
      <c r="C235" s="49" t="s">
        <v>16</v>
      </c>
      <c r="D235" s="52">
        <v>0.63500000000000001</v>
      </c>
      <c r="E235" s="63">
        <f t="shared" ref="E235:E236" si="287">(D235-D232)/D232</f>
        <v>-1.5723270440251586E-3</v>
      </c>
      <c r="F235" s="52">
        <v>0.53520000000000001</v>
      </c>
      <c r="G235" s="63">
        <f t="shared" ref="G235:I236" si="288">(F235-F232)/F232</f>
        <v>-9.4392004441976561E-3</v>
      </c>
      <c r="H235" s="52">
        <v>0.53190000000000004</v>
      </c>
      <c r="I235" s="63">
        <f t="shared" si="288"/>
        <v>9.6810933940774356E-3</v>
      </c>
    </row>
    <row r="236" spans="1:9" x14ac:dyDescent="0.3">
      <c r="A236" s="13">
        <v>235</v>
      </c>
      <c r="B236" s="273"/>
      <c r="C236" s="50" t="s">
        <v>17</v>
      </c>
      <c r="D236" s="52">
        <v>1.1008</v>
      </c>
      <c r="E236" s="64">
        <f t="shared" si="287"/>
        <v>-1.9945602901178419E-3</v>
      </c>
      <c r="F236" s="52">
        <v>1.1476</v>
      </c>
      <c r="G236" s="64">
        <f t="shared" si="288"/>
        <v>-5.5459272097053399E-3</v>
      </c>
      <c r="H236" s="62">
        <v>1.149</v>
      </c>
      <c r="I236" s="64">
        <f t="shared" si="288"/>
        <v>1.6274544489651488E-2</v>
      </c>
    </row>
    <row r="237" spans="1:9" x14ac:dyDescent="0.3">
      <c r="A237" s="1">
        <v>236</v>
      </c>
      <c r="B237" s="271">
        <v>152000</v>
      </c>
      <c r="C237" s="48" t="s">
        <v>18</v>
      </c>
      <c r="D237" s="61">
        <v>22343</v>
      </c>
      <c r="E237" s="59">
        <f t="shared" ref="E237" si="289">D239/D238</f>
        <v>1.7382708300643339</v>
      </c>
      <c r="F237" s="61">
        <v>28274</v>
      </c>
      <c r="G237" s="59">
        <f t="shared" ref="G237:I237" si="290">F239/F238</f>
        <v>2.1128555596601402</v>
      </c>
      <c r="H237" s="61">
        <v>30157</v>
      </c>
      <c r="I237" s="59">
        <f t="shared" si="290"/>
        <v>2.169627507163324</v>
      </c>
    </row>
    <row r="238" spans="1:9" x14ac:dyDescent="0.3">
      <c r="A238" s="1">
        <v>237</v>
      </c>
      <c r="B238" s="272"/>
      <c r="C238" s="49" t="s">
        <v>16</v>
      </c>
      <c r="D238" s="52">
        <v>0.63729999999999998</v>
      </c>
      <c r="E238" s="63">
        <f t="shared" ref="E238:E239" si="291">(D238-D235)/D235</f>
        <v>3.6220472440944389E-3</v>
      </c>
      <c r="F238" s="52">
        <v>0.54139999999999999</v>
      </c>
      <c r="G238" s="63">
        <f t="shared" ref="G238:I239" si="292">(F238-F235)/F235</f>
        <v>1.1584454409566486E-2</v>
      </c>
      <c r="H238" s="52">
        <v>0.52349999999999997</v>
      </c>
      <c r="I238" s="63">
        <f t="shared" si="292"/>
        <v>-1.5792442188381411E-2</v>
      </c>
    </row>
    <row r="239" spans="1:9" x14ac:dyDescent="0.3">
      <c r="A239" s="13">
        <v>238</v>
      </c>
      <c r="B239" s="272"/>
      <c r="C239" s="50" t="s">
        <v>17</v>
      </c>
      <c r="D239" s="52">
        <v>1.1077999999999999</v>
      </c>
      <c r="E239" s="64">
        <f t="shared" si="291"/>
        <v>6.3590116279068814E-3</v>
      </c>
      <c r="F239" s="52">
        <v>1.1438999999999999</v>
      </c>
      <c r="G239" s="64">
        <f t="shared" si="292"/>
        <v>-3.224119902405051E-3</v>
      </c>
      <c r="H239" s="62">
        <v>1.1357999999999999</v>
      </c>
      <c r="I239" s="64">
        <f t="shared" si="292"/>
        <v>-1.1488250652741602E-2</v>
      </c>
    </row>
    <row r="240" spans="1:9" x14ac:dyDescent="0.3">
      <c r="A240" s="1">
        <v>239</v>
      </c>
      <c r="B240" s="271">
        <v>154000</v>
      </c>
      <c r="C240" s="48" t="s">
        <v>18</v>
      </c>
      <c r="D240" s="61">
        <v>22647</v>
      </c>
      <c r="E240" s="59">
        <f t="shared" ref="E240" si="293">D242/D241</f>
        <v>1.7224059203275077</v>
      </c>
      <c r="F240" s="61">
        <v>28639</v>
      </c>
      <c r="G240" s="59">
        <f t="shared" ref="G240:I240" si="294">F242/F241</f>
        <v>2.1171137835337652</v>
      </c>
      <c r="H240" s="61">
        <v>30595</v>
      </c>
      <c r="I240" s="59">
        <f t="shared" si="294"/>
        <v>2.1507680637208422</v>
      </c>
    </row>
    <row r="241" spans="1:9" x14ac:dyDescent="0.3">
      <c r="A241" s="1">
        <v>240</v>
      </c>
      <c r="B241" s="272"/>
      <c r="C241" s="49" t="s">
        <v>16</v>
      </c>
      <c r="D241" s="52">
        <v>0.6351</v>
      </c>
      <c r="E241" s="63">
        <f t="shared" ref="E241:E242" si="295">(D241-D238)/D238</f>
        <v>-3.4520633924368114E-3</v>
      </c>
      <c r="F241" s="52">
        <v>0.54049999999999998</v>
      </c>
      <c r="G241" s="63">
        <f t="shared" ref="G241:I242" si="296">(F241-F238)/F238</f>
        <v>-1.662356852604381E-3</v>
      </c>
      <c r="H241" s="52">
        <v>0.52729999999999999</v>
      </c>
      <c r="I241" s="63">
        <f t="shared" si="296"/>
        <v>7.2588347659981395E-3</v>
      </c>
    </row>
    <row r="242" spans="1:9" x14ac:dyDescent="0.3">
      <c r="A242" s="13">
        <v>241</v>
      </c>
      <c r="B242" s="273"/>
      <c r="C242" s="50" t="s">
        <v>17</v>
      </c>
      <c r="D242" s="52">
        <v>1.0939000000000001</v>
      </c>
      <c r="E242" s="64">
        <f t="shared" si="295"/>
        <v>-1.2547391225852864E-2</v>
      </c>
      <c r="F242" s="52">
        <v>1.1443000000000001</v>
      </c>
      <c r="G242" s="64">
        <f t="shared" si="296"/>
        <v>3.4968091616415599E-4</v>
      </c>
      <c r="H242" s="62">
        <v>1.1341000000000001</v>
      </c>
      <c r="I242" s="64">
        <f t="shared" si="296"/>
        <v>-1.4967423842224097E-3</v>
      </c>
    </row>
    <row r="243" spans="1:9" x14ac:dyDescent="0.3">
      <c r="A243" s="1">
        <v>242</v>
      </c>
      <c r="B243" s="271">
        <v>156000</v>
      </c>
      <c r="C243" s="48" t="s">
        <v>18</v>
      </c>
      <c r="D243" s="61">
        <v>22945</v>
      </c>
      <c r="E243" s="59">
        <f t="shared" ref="E243" si="297">D245/D244</f>
        <v>1.754241319169177</v>
      </c>
      <c r="F243" s="61">
        <v>29003</v>
      </c>
      <c r="G243" s="59">
        <f t="shared" ref="G243:I243" si="298">F245/F244</f>
        <v>2.0915415598681801</v>
      </c>
      <c r="H243" s="61">
        <v>31012</v>
      </c>
      <c r="I243" s="59">
        <f t="shared" si="298"/>
        <v>2.1166290443942817</v>
      </c>
    </row>
    <row r="244" spans="1:9" x14ac:dyDescent="0.3">
      <c r="A244" s="1">
        <v>243</v>
      </c>
      <c r="B244" s="272"/>
      <c r="C244" s="49" t="s">
        <v>16</v>
      </c>
      <c r="D244" s="52">
        <v>0.63070000000000004</v>
      </c>
      <c r="E244" s="63">
        <f t="shared" ref="E244:E245" si="299">(D244-D241)/D241</f>
        <v>-6.9280428279010538E-3</v>
      </c>
      <c r="F244" s="52">
        <v>0.54620000000000002</v>
      </c>
      <c r="G244" s="63">
        <f t="shared" ref="G244:I245" si="300">(F244-F241)/F241</f>
        <v>1.0545790934320145E-2</v>
      </c>
      <c r="H244" s="52">
        <v>0.53159999999999996</v>
      </c>
      <c r="I244" s="63">
        <f t="shared" si="300"/>
        <v>8.1547506163473747E-3</v>
      </c>
    </row>
    <row r="245" spans="1:9" x14ac:dyDescent="0.3">
      <c r="A245" s="13">
        <v>244</v>
      </c>
      <c r="B245" s="273"/>
      <c r="C245" s="50" t="s">
        <v>17</v>
      </c>
      <c r="D245" s="52">
        <v>1.1064000000000001</v>
      </c>
      <c r="E245" s="64">
        <f t="shared" si="299"/>
        <v>1.1427004296553574E-2</v>
      </c>
      <c r="F245" s="52">
        <v>1.1424000000000001</v>
      </c>
      <c r="G245" s="64">
        <f t="shared" si="300"/>
        <v>-1.6604037402779101E-3</v>
      </c>
      <c r="H245" s="62">
        <v>1.1252</v>
      </c>
      <c r="I245" s="64">
        <f t="shared" si="300"/>
        <v>-7.8476324839080579E-3</v>
      </c>
    </row>
    <row r="246" spans="1:9" x14ac:dyDescent="0.3">
      <c r="A246" s="1">
        <v>245</v>
      </c>
      <c r="B246" s="271">
        <v>158000</v>
      </c>
      <c r="C246" s="48" t="s">
        <v>18</v>
      </c>
      <c r="D246" s="61">
        <v>23254</v>
      </c>
      <c r="E246" s="59">
        <f t="shared" ref="E246" si="301">D248/D247</f>
        <v>1.7464654487688642</v>
      </c>
      <c r="F246" s="61">
        <v>29368</v>
      </c>
      <c r="G246" s="59">
        <f t="shared" ref="G246:I246" si="302">F248/F247</f>
        <v>2.1230313136927923</v>
      </c>
      <c r="H246" s="61">
        <v>31421</v>
      </c>
      <c r="I246" s="59">
        <f t="shared" si="302"/>
        <v>2.147943640517898</v>
      </c>
    </row>
    <row r="247" spans="1:9" x14ac:dyDescent="0.3">
      <c r="A247" s="1">
        <v>246</v>
      </c>
      <c r="B247" s="272"/>
      <c r="C247" s="49" t="s">
        <v>16</v>
      </c>
      <c r="D247" s="52">
        <v>0.62949999999999995</v>
      </c>
      <c r="E247" s="63">
        <f t="shared" ref="E247:E248" si="303">(D247-D244)/D244</f>
        <v>-1.90264785159361E-3</v>
      </c>
      <c r="F247" s="52">
        <v>0.53969999999999996</v>
      </c>
      <c r="G247" s="63">
        <f t="shared" ref="G247:I248" si="304">(F247-F244)/F244</f>
        <v>-1.1900402782863532E-2</v>
      </c>
      <c r="H247" s="52">
        <v>0.5252</v>
      </c>
      <c r="I247" s="63">
        <f t="shared" si="304"/>
        <v>-1.2039127163280591E-2</v>
      </c>
    </row>
    <row r="248" spans="1:9" x14ac:dyDescent="0.3">
      <c r="A248" s="13">
        <v>247</v>
      </c>
      <c r="B248" s="272"/>
      <c r="C248" s="50" t="s">
        <v>17</v>
      </c>
      <c r="D248" s="52">
        <v>1.0993999999999999</v>
      </c>
      <c r="E248" s="64">
        <f t="shared" si="303"/>
        <v>-6.3268257411425496E-3</v>
      </c>
      <c r="F248" s="52">
        <v>1.1457999999999999</v>
      </c>
      <c r="G248" s="64">
        <f t="shared" si="304"/>
        <v>2.9761904761903425E-3</v>
      </c>
      <c r="H248" s="62">
        <v>1.1281000000000001</v>
      </c>
      <c r="I248" s="64">
        <f t="shared" si="304"/>
        <v>2.577319587628977E-3</v>
      </c>
    </row>
    <row r="249" spans="1:9" x14ac:dyDescent="0.3">
      <c r="A249" s="1">
        <v>248</v>
      </c>
      <c r="B249" s="271">
        <v>160000</v>
      </c>
      <c r="C249" s="48" t="s">
        <v>18</v>
      </c>
      <c r="D249" s="61">
        <v>23559</v>
      </c>
      <c r="E249" s="59">
        <f t="shared" ref="E249" si="305">D251/D250</f>
        <v>1.7967711301044633</v>
      </c>
      <c r="F249" s="61">
        <v>29735</v>
      </c>
      <c r="G249" s="59">
        <f t="shared" ref="G249:I249" si="306">F251/F250</f>
        <v>2.1561505336079385</v>
      </c>
      <c r="H249" s="61">
        <v>31822</v>
      </c>
      <c r="I249" s="59">
        <f t="shared" si="306"/>
        <v>2.1532735254819624</v>
      </c>
    </row>
    <row r="250" spans="1:9" x14ac:dyDescent="0.3">
      <c r="A250" s="1">
        <v>249</v>
      </c>
      <c r="B250" s="272"/>
      <c r="C250" s="49" t="s">
        <v>16</v>
      </c>
      <c r="D250" s="52">
        <v>0.63180000000000003</v>
      </c>
      <c r="E250" s="63">
        <f t="shared" ref="E250:E251" si="307">(D250-D247)/D247</f>
        <v>3.6536934074663701E-3</v>
      </c>
      <c r="F250" s="52">
        <v>0.53410000000000002</v>
      </c>
      <c r="G250" s="63">
        <f t="shared" ref="G250:I251" si="308">(F250-F247)/F247</f>
        <v>-1.0376134889753454E-2</v>
      </c>
      <c r="H250" s="52">
        <v>0.52390000000000003</v>
      </c>
      <c r="I250" s="63">
        <f t="shared" si="308"/>
        <v>-2.4752475247524141E-3</v>
      </c>
    </row>
    <row r="251" spans="1:9" x14ac:dyDescent="0.3">
      <c r="A251" s="13">
        <v>250</v>
      </c>
      <c r="B251" s="273"/>
      <c r="C251" s="50" t="s">
        <v>17</v>
      </c>
      <c r="D251" s="52">
        <v>1.1352</v>
      </c>
      <c r="E251" s="64">
        <f t="shared" si="307"/>
        <v>3.2563216299799941E-2</v>
      </c>
      <c r="F251" s="52">
        <v>1.1516</v>
      </c>
      <c r="G251" s="64">
        <f t="shared" si="308"/>
        <v>5.0619654389946131E-3</v>
      </c>
      <c r="H251" s="62">
        <v>1.1281000000000001</v>
      </c>
      <c r="I251" s="64">
        <f t="shared" si="308"/>
        <v>0</v>
      </c>
    </row>
    <row r="252" spans="1:9" x14ac:dyDescent="0.3">
      <c r="A252" s="1">
        <v>251</v>
      </c>
      <c r="B252" s="271">
        <v>162000</v>
      </c>
      <c r="C252" s="48" t="s">
        <v>18</v>
      </c>
      <c r="D252" s="61">
        <v>23871</v>
      </c>
      <c r="E252" s="59">
        <f t="shared" ref="E252" si="309">D254/D253</f>
        <v>1.7688739603326937</v>
      </c>
      <c r="F252" s="61">
        <v>30112</v>
      </c>
      <c r="G252" s="59">
        <f t="shared" ref="G252:I252" si="310">F254/F253</f>
        <v>2.1478098788443618</v>
      </c>
      <c r="H252" s="61">
        <v>32222</v>
      </c>
      <c r="I252" s="59">
        <f t="shared" si="310"/>
        <v>2.1583667239076512</v>
      </c>
    </row>
    <row r="253" spans="1:9" x14ac:dyDescent="0.3">
      <c r="A253" s="1">
        <v>252</v>
      </c>
      <c r="B253" s="272"/>
      <c r="C253" s="49" t="s">
        <v>16</v>
      </c>
      <c r="D253" s="52">
        <v>0.62519999999999998</v>
      </c>
      <c r="E253" s="63">
        <f t="shared" ref="E253:E254" si="311">(D253-D250)/D250</f>
        <v>-1.0446343779677193E-2</v>
      </c>
      <c r="F253" s="52">
        <v>0.53649999999999998</v>
      </c>
      <c r="G253" s="63">
        <f t="shared" ref="G253:I254" si="312">(F253-F250)/F250</f>
        <v>4.4935405354801679E-3</v>
      </c>
      <c r="H253" s="52">
        <v>0.52410000000000001</v>
      </c>
      <c r="I253" s="63">
        <f t="shared" si="312"/>
        <v>3.8175224279438433E-4</v>
      </c>
    </row>
    <row r="254" spans="1:9" x14ac:dyDescent="0.3">
      <c r="A254" s="13">
        <v>253</v>
      </c>
      <c r="B254" s="273"/>
      <c r="C254" s="50" t="s">
        <v>17</v>
      </c>
      <c r="D254" s="52">
        <v>1.1059000000000001</v>
      </c>
      <c r="E254" s="64">
        <f t="shared" si="311"/>
        <v>-2.5810429880197217E-2</v>
      </c>
      <c r="F254" s="52">
        <v>1.1523000000000001</v>
      </c>
      <c r="G254" s="64">
        <f t="shared" si="312"/>
        <v>6.0784994789870174E-4</v>
      </c>
      <c r="H254" s="62">
        <v>1.1312</v>
      </c>
      <c r="I254" s="64">
        <f t="shared" si="312"/>
        <v>2.7479833348106378E-3</v>
      </c>
    </row>
    <row r="255" spans="1:9" x14ac:dyDescent="0.3">
      <c r="A255" s="1">
        <v>254</v>
      </c>
      <c r="B255" s="271">
        <v>164000</v>
      </c>
      <c r="C255" s="48" t="s">
        <v>18</v>
      </c>
      <c r="D255" s="61">
        <v>24174</v>
      </c>
      <c r="E255" s="59">
        <f t="shared" ref="E255" si="313">D257/D256</f>
        <v>1.7879847425301971</v>
      </c>
      <c r="F255" s="61">
        <v>30494</v>
      </c>
      <c r="G255" s="59">
        <f t="shared" ref="G255:I255" si="314">F257/F256</f>
        <v>2.1190029985007497</v>
      </c>
      <c r="H255" s="61">
        <v>32635</v>
      </c>
      <c r="I255" s="59">
        <f t="shared" si="314"/>
        <v>2.2009220130618519</v>
      </c>
    </row>
    <row r="256" spans="1:9" x14ac:dyDescent="0.3">
      <c r="A256" s="1">
        <v>255</v>
      </c>
      <c r="B256" s="272"/>
      <c r="C256" s="49" t="s">
        <v>16</v>
      </c>
      <c r="D256" s="52">
        <v>0.62919999999999998</v>
      </c>
      <c r="E256" s="63">
        <f t="shared" ref="E256:E257" si="315">(D256-D253)/D253</f>
        <v>6.3979526551503577E-3</v>
      </c>
      <c r="F256" s="52">
        <v>0.53359999999999996</v>
      </c>
      <c r="G256" s="63">
        <f t="shared" ref="G256:I257" si="316">(F256-F253)/F253</f>
        <v>-5.4054054054054309E-3</v>
      </c>
      <c r="H256" s="52">
        <v>0.52059999999999995</v>
      </c>
      <c r="I256" s="63">
        <f t="shared" si="316"/>
        <v>-6.6781148635757653E-3</v>
      </c>
    </row>
    <row r="257" spans="1:9" x14ac:dyDescent="0.3">
      <c r="A257" s="13">
        <v>256</v>
      </c>
      <c r="B257" s="272"/>
      <c r="C257" s="50" t="s">
        <v>17</v>
      </c>
      <c r="D257" s="52">
        <v>1.125</v>
      </c>
      <c r="E257" s="64">
        <f t="shared" si="315"/>
        <v>1.7271000994664883E-2</v>
      </c>
      <c r="F257" s="52">
        <v>1.1307</v>
      </c>
      <c r="G257" s="64">
        <f t="shared" si="316"/>
        <v>-1.8745118458734757E-2</v>
      </c>
      <c r="H257" s="62">
        <v>1.1457999999999999</v>
      </c>
      <c r="I257" s="64">
        <f t="shared" si="316"/>
        <v>1.290664780763786E-2</v>
      </c>
    </row>
    <row r="258" spans="1:9" x14ac:dyDescent="0.3">
      <c r="A258" s="1">
        <v>257</v>
      </c>
      <c r="B258" s="271">
        <v>166000</v>
      </c>
      <c r="C258" s="48" t="s">
        <v>18</v>
      </c>
      <c r="D258" s="61">
        <v>24467</v>
      </c>
      <c r="E258" s="59">
        <f t="shared" ref="E258" si="317">D260/D259</f>
        <v>1.7708166853124501</v>
      </c>
      <c r="F258" s="61">
        <v>30877</v>
      </c>
      <c r="G258" s="59">
        <f t="shared" ref="G258:I258" si="318">F260/F259</f>
        <v>2.1045970593709287</v>
      </c>
      <c r="H258" s="61">
        <v>33049</v>
      </c>
      <c r="I258" s="59">
        <f t="shared" si="318"/>
        <v>2.1577637373157188</v>
      </c>
    </row>
    <row r="259" spans="1:9" x14ac:dyDescent="0.3">
      <c r="A259" s="1">
        <v>258</v>
      </c>
      <c r="B259" s="272"/>
      <c r="C259" s="49" t="s">
        <v>16</v>
      </c>
      <c r="D259" s="52">
        <v>0.62570000000000003</v>
      </c>
      <c r="E259" s="63">
        <f t="shared" ref="E259:E260" si="319">(D259-D256)/D256</f>
        <v>-5.5626191989827526E-3</v>
      </c>
      <c r="F259" s="52">
        <v>0.5373</v>
      </c>
      <c r="G259" s="63">
        <f t="shared" ref="G259:I260" si="320">(F259-F256)/F256</f>
        <v>6.9340329835083153E-3</v>
      </c>
      <c r="H259" s="52">
        <v>0.52229999999999999</v>
      </c>
      <c r="I259" s="63">
        <f t="shared" si="320"/>
        <v>3.2654629273915384E-3</v>
      </c>
    </row>
    <row r="260" spans="1:9" x14ac:dyDescent="0.3">
      <c r="A260" s="13">
        <v>259</v>
      </c>
      <c r="B260" s="273"/>
      <c r="C260" s="50" t="s">
        <v>17</v>
      </c>
      <c r="D260" s="52">
        <v>1.1080000000000001</v>
      </c>
      <c r="E260" s="64">
        <f t="shared" si="319"/>
        <v>-1.5111111111111027E-2</v>
      </c>
      <c r="F260" s="52">
        <v>1.1308</v>
      </c>
      <c r="G260" s="64">
        <f t="shared" si="320"/>
        <v>8.8440788891827176E-5</v>
      </c>
      <c r="H260" s="62">
        <v>1.127</v>
      </c>
      <c r="I260" s="64">
        <f t="shared" si="320"/>
        <v>-1.6407750043637571E-2</v>
      </c>
    </row>
    <row r="261" spans="1:9" x14ac:dyDescent="0.3">
      <c r="A261" s="1">
        <v>260</v>
      </c>
      <c r="B261" s="271">
        <v>168000</v>
      </c>
      <c r="C261" s="48" t="s">
        <v>18</v>
      </c>
      <c r="D261" s="61">
        <v>24759</v>
      </c>
      <c r="E261" s="59">
        <f t="shared" ref="E261" si="321">D263/D262</f>
        <v>1.7437950360288228</v>
      </c>
      <c r="F261" s="61">
        <v>31248</v>
      </c>
      <c r="G261" s="59">
        <f t="shared" ref="G261:I261" si="322">F263/F262</f>
        <v>2.1157330375300423</v>
      </c>
      <c r="H261" s="61">
        <v>33457</v>
      </c>
      <c r="I261" s="59">
        <f t="shared" si="322"/>
        <v>2.1987625676720803</v>
      </c>
    </row>
    <row r="262" spans="1:9" x14ac:dyDescent="0.3">
      <c r="A262" s="1">
        <v>261</v>
      </c>
      <c r="B262" s="272"/>
      <c r="C262" s="49" t="s">
        <v>16</v>
      </c>
      <c r="D262" s="52">
        <v>0.62450000000000006</v>
      </c>
      <c r="E262" s="63">
        <f t="shared" ref="E262:E263" si="323">(D262-D259)/D259</f>
        <v>-1.9178520057535221E-3</v>
      </c>
      <c r="F262" s="52">
        <v>0.54090000000000005</v>
      </c>
      <c r="G262" s="63">
        <f t="shared" ref="G262:I263" si="324">(F262-F259)/F259</f>
        <v>6.7001675041876933E-3</v>
      </c>
      <c r="H262" s="52">
        <v>0.51719999999999999</v>
      </c>
      <c r="I262" s="63">
        <f t="shared" si="324"/>
        <v>-9.7645031591039513E-3</v>
      </c>
    </row>
    <row r="263" spans="1:9" x14ac:dyDescent="0.3">
      <c r="A263" s="13">
        <v>262</v>
      </c>
      <c r="B263" s="273"/>
      <c r="C263" s="50" t="s">
        <v>17</v>
      </c>
      <c r="D263" s="52">
        <v>1.089</v>
      </c>
      <c r="E263" s="64">
        <f t="shared" si="323"/>
        <v>-1.7148014440433328E-2</v>
      </c>
      <c r="F263" s="52">
        <v>1.1444000000000001</v>
      </c>
      <c r="G263" s="64">
        <f t="shared" si="324"/>
        <v>1.2026883622214411E-2</v>
      </c>
      <c r="H263" s="62">
        <v>1.1372</v>
      </c>
      <c r="I263" s="64">
        <f t="shared" si="324"/>
        <v>9.050576752440094E-3</v>
      </c>
    </row>
    <row r="264" spans="1:9" x14ac:dyDescent="0.3">
      <c r="A264" s="1">
        <v>263</v>
      </c>
      <c r="B264" s="271">
        <v>170000</v>
      </c>
      <c r="C264" s="48" t="s">
        <v>18</v>
      </c>
      <c r="D264" s="61">
        <v>25049</v>
      </c>
      <c r="E264" s="59">
        <f t="shared" ref="E264" si="325">D266/D265</f>
        <v>1.7704422526248806</v>
      </c>
      <c r="F264" s="61">
        <v>31645</v>
      </c>
      <c r="G264" s="59">
        <f t="shared" ref="G264:I264" si="326">F266/F265</f>
        <v>2.1757462686567162</v>
      </c>
      <c r="H264" s="61">
        <v>33861</v>
      </c>
      <c r="I264" s="59">
        <f t="shared" si="326"/>
        <v>2.182080369159777</v>
      </c>
    </row>
    <row r="265" spans="1:9" x14ac:dyDescent="0.3">
      <c r="A265" s="1">
        <v>264</v>
      </c>
      <c r="B265" s="272"/>
      <c r="C265" s="49" t="s">
        <v>16</v>
      </c>
      <c r="D265" s="52">
        <v>0.62860000000000005</v>
      </c>
      <c r="E265" s="63">
        <f t="shared" ref="E265:E266" si="327">(D265-D262)/D262</f>
        <v>6.5652522017613964E-3</v>
      </c>
      <c r="F265" s="52">
        <v>0.53600000000000003</v>
      </c>
      <c r="G265" s="63">
        <f t="shared" ref="G265:I266" si="328">(F265-F262)/F262</f>
        <v>-9.058975781105592E-3</v>
      </c>
      <c r="H265" s="52">
        <v>0.52010000000000001</v>
      </c>
      <c r="I265" s="63">
        <f t="shared" si="328"/>
        <v>5.6071152358855639E-3</v>
      </c>
    </row>
    <row r="266" spans="1:9" x14ac:dyDescent="0.3">
      <c r="A266" s="13">
        <v>265</v>
      </c>
      <c r="B266" s="272"/>
      <c r="C266" s="50" t="s">
        <v>17</v>
      </c>
      <c r="D266" s="52">
        <v>1.1129</v>
      </c>
      <c r="E266" s="64">
        <f t="shared" si="327"/>
        <v>2.194674012855834E-2</v>
      </c>
      <c r="F266" s="52">
        <v>1.1661999999999999</v>
      </c>
      <c r="G266" s="64">
        <f t="shared" si="328"/>
        <v>1.9049283467318961E-2</v>
      </c>
      <c r="H266" s="62">
        <v>1.1349</v>
      </c>
      <c r="I266" s="64">
        <f t="shared" si="328"/>
        <v>-2.0225114315863251E-3</v>
      </c>
    </row>
    <row r="267" spans="1:9" x14ac:dyDescent="0.3">
      <c r="A267" s="1">
        <v>266</v>
      </c>
      <c r="B267" s="271">
        <v>172000</v>
      </c>
      <c r="C267" s="48" t="s">
        <v>18</v>
      </c>
      <c r="D267" s="61">
        <v>25339</v>
      </c>
      <c r="E267" s="59">
        <f t="shared" ref="E267" si="329">D269/D268</f>
        <v>1.7474795967354777</v>
      </c>
      <c r="F267" s="61">
        <v>32029</v>
      </c>
      <c r="G267" s="59">
        <f t="shared" ref="G267:I267" si="330">F269/F268</f>
        <v>2.1889943074003795</v>
      </c>
      <c r="H267" s="61">
        <v>34263</v>
      </c>
      <c r="I267" s="59">
        <f t="shared" si="330"/>
        <v>2.1998056365403302</v>
      </c>
    </row>
    <row r="268" spans="1:9" x14ac:dyDescent="0.3">
      <c r="A268" s="1">
        <v>267</v>
      </c>
      <c r="B268" s="272"/>
      <c r="C268" s="49" t="s">
        <v>16</v>
      </c>
      <c r="D268" s="52">
        <v>0.62490000000000001</v>
      </c>
      <c r="E268" s="63">
        <f t="shared" ref="E268:E269" si="331">(D268-D265)/D265</f>
        <v>-5.886096086541579E-3</v>
      </c>
      <c r="F268" s="52">
        <v>0.52700000000000002</v>
      </c>
      <c r="G268" s="63">
        <f t="shared" ref="G268:I269" si="332">(F268-F265)/F265</f>
        <v>-1.6791044776119417E-2</v>
      </c>
      <c r="H268" s="52">
        <v>0.51449999999999996</v>
      </c>
      <c r="I268" s="63">
        <f t="shared" si="332"/>
        <v>-1.0767160161507498E-2</v>
      </c>
    </row>
    <row r="269" spans="1:9" x14ac:dyDescent="0.3">
      <c r="A269" s="13">
        <v>268</v>
      </c>
      <c r="B269" s="273"/>
      <c r="C269" s="50" t="s">
        <v>17</v>
      </c>
      <c r="D269" s="52">
        <v>1.0920000000000001</v>
      </c>
      <c r="E269" s="64">
        <f t="shared" si="331"/>
        <v>-1.8779764579027691E-2</v>
      </c>
      <c r="F269" s="52">
        <v>1.1536</v>
      </c>
      <c r="G269" s="64">
        <f t="shared" si="332"/>
        <v>-1.0804321728691431E-2</v>
      </c>
      <c r="H269" s="62">
        <v>1.1317999999999999</v>
      </c>
      <c r="I269" s="64">
        <f t="shared" si="332"/>
        <v>-2.7315181954358117E-3</v>
      </c>
    </row>
    <row r="270" spans="1:9" x14ac:dyDescent="0.3">
      <c r="A270" s="1">
        <v>269</v>
      </c>
      <c r="B270" s="271">
        <v>174000</v>
      </c>
      <c r="C270" s="48" t="s">
        <v>18</v>
      </c>
      <c r="D270" s="61">
        <v>25629</v>
      </c>
      <c r="E270" s="59">
        <f t="shared" ref="E270" si="333">D272/D271</f>
        <v>1.7504770992366412</v>
      </c>
      <c r="F270" s="61">
        <v>32429</v>
      </c>
      <c r="G270" s="59">
        <f t="shared" ref="G270:I270" si="334">F272/F271</f>
        <v>2.1586116812838214</v>
      </c>
      <c r="H270" s="61">
        <v>34690</v>
      </c>
      <c r="I270" s="59">
        <f t="shared" si="334"/>
        <v>2.2178564481618364</v>
      </c>
    </row>
    <row r="271" spans="1:9" x14ac:dyDescent="0.3">
      <c r="A271" s="1">
        <v>270</v>
      </c>
      <c r="B271" s="272"/>
      <c r="C271" s="49" t="s">
        <v>16</v>
      </c>
      <c r="D271" s="52">
        <v>0.62880000000000003</v>
      </c>
      <c r="E271" s="63">
        <f t="shared" ref="E271:E272" si="335">(D271-D268)/D268</f>
        <v>6.2409985597695859E-3</v>
      </c>
      <c r="F271" s="52">
        <v>0.53590000000000004</v>
      </c>
      <c r="G271" s="63">
        <f t="shared" ref="G271:I272" si="336">(F271-F268)/F268</f>
        <v>1.6888045540796998E-2</v>
      </c>
      <c r="H271" s="52">
        <v>0.5141</v>
      </c>
      <c r="I271" s="63">
        <f t="shared" si="336"/>
        <v>-7.7745383867824295E-4</v>
      </c>
    </row>
    <row r="272" spans="1:9" x14ac:dyDescent="0.3">
      <c r="A272" s="13">
        <v>271</v>
      </c>
      <c r="B272" s="273"/>
      <c r="C272" s="50" t="s">
        <v>17</v>
      </c>
      <c r="D272" s="52">
        <v>1.1007</v>
      </c>
      <c r="E272" s="64">
        <f t="shared" si="335"/>
        <v>7.9670329670329023E-3</v>
      </c>
      <c r="F272" s="52">
        <v>1.1568000000000001</v>
      </c>
      <c r="G272" s="64">
        <f t="shared" si="336"/>
        <v>2.7739251040222708E-3</v>
      </c>
      <c r="H272" s="62">
        <v>1.1402000000000001</v>
      </c>
      <c r="I272" s="64">
        <f t="shared" si="336"/>
        <v>7.4218059727868754E-3</v>
      </c>
    </row>
    <row r="273" spans="1:9" x14ac:dyDescent="0.3">
      <c r="A273" s="1">
        <v>272</v>
      </c>
      <c r="B273" s="271">
        <v>176000</v>
      </c>
      <c r="C273" s="48" t="s">
        <v>18</v>
      </c>
      <c r="D273" s="61">
        <v>25919</v>
      </c>
      <c r="E273" s="59">
        <f t="shared" ref="E273" si="337">D275/D274</f>
        <v>1.7726763717805152</v>
      </c>
      <c r="F273" s="61">
        <v>32825</v>
      </c>
      <c r="G273" s="59">
        <f t="shared" ref="G273:I273" si="338">F275/F274</f>
        <v>2.1554889471712251</v>
      </c>
      <c r="H273" s="61">
        <v>35094</v>
      </c>
      <c r="I273" s="59">
        <f t="shared" si="338"/>
        <v>2.2052570545032859</v>
      </c>
    </row>
    <row r="274" spans="1:9" x14ac:dyDescent="0.3">
      <c r="A274" s="1">
        <v>273</v>
      </c>
      <c r="B274" s="272"/>
      <c r="C274" s="49" t="s">
        <v>16</v>
      </c>
      <c r="D274" s="52">
        <v>0.62509999999999999</v>
      </c>
      <c r="E274" s="63">
        <f t="shared" ref="E274:E275" si="339">(D274-D271)/D271</f>
        <v>-5.8842239185751214E-3</v>
      </c>
      <c r="F274" s="52">
        <v>0.53380000000000005</v>
      </c>
      <c r="G274" s="63">
        <f t="shared" ref="G274:I275" si="340">(F274-F271)/F271</f>
        <v>-3.9186415376002807E-3</v>
      </c>
      <c r="H274" s="52">
        <v>0.51739999999999997</v>
      </c>
      <c r="I274" s="63">
        <f t="shared" si="340"/>
        <v>6.4189846333397582E-3</v>
      </c>
    </row>
    <row r="275" spans="1:9" x14ac:dyDescent="0.3">
      <c r="A275" s="13">
        <v>274</v>
      </c>
      <c r="B275" s="272"/>
      <c r="C275" s="50" t="s">
        <v>17</v>
      </c>
      <c r="D275" s="52">
        <v>1.1081000000000001</v>
      </c>
      <c r="E275" s="64">
        <f t="shared" si="339"/>
        <v>6.7229944580722021E-3</v>
      </c>
      <c r="F275" s="52">
        <v>1.1506000000000001</v>
      </c>
      <c r="G275" s="64">
        <f t="shared" si="340"/>
        <v>-5.3596127247579383E-3</v>
      </c>
      <c r="H275" s="62">
        <v>1.141</v>
      </c>
      <c r="I275" s="64">
        <f t="shared" si="340"/>
        <v>7.0163129275557952E-4</v>
      </c>
    </row>
    <row r="276" spans="1:9" x14ac:dyDescent="0.3">
      <c r="A276" s="1">
        <v>275</v>
      </c>
      <c r="B276" s="271">
        <v>178000</v>
      </c>
      <c r="C276" s="48" t="s">
        <v>18</v>
      </c>
      <c r="D276" s="61">
        <v>26209</v>
      </c>
      <c r="E276" s="59">
        <f t="shared" ref="E276" si="341">D278/D277</f>
        <v>1.7778490142651064</v>
      </c>
      <c r="F276" s="61">
        <v>33218</v>
      </c>
      <c r="G276" s="59">
        <f t="shared" ref="G276:I276" si="342">F278/F277</f>
        <v>2.1363465160075328</v>
      </c>
      <c r="H276" s="61">
        <v>35488</v>
      </c>
      <c r="I276" s="59">
        <f t="shared" si="342"/>
        <v>2.214493315248983</v>
      </c>
    </row>
    <row r="277" spans="1:9" x14ac:dyDescent="0.3">
      <c r="A277" s="1">
        <v>276</v>
      </c>
      <c r="B277" s="272"/>
      <c r="C277" s="49" t="s">
        <v>16</v>
      </c>
      <c r="D277" s="52">
        <v>0.62390000000000001</v>
      </c>
      <c r="E277" s="63">
        <f t="shared" ref="E277:E278" si="343">(D277-D274)/D274</f>
        <v>-1.9196928491441031E-3</v>
      </c>
      <c r="F277" s="52">
        <v>0.53100000000000003</v>
      </c>
      <c r="G277" s="63">
        <f t="shared" ref="G277:I278" si="344">(F277-F274)/F274</f>
        <v>-5.2454102660172809E-3</v>
      </c>
      <c r="H277" s="52">
        <v>0.5161</v>
      </c>
      <c r="I277" s="63">
        <f t="shared" si="344"/>
        <v>-2.5125628140702898E-3</v>
      </c>
    </row>
    <row r="278" spans="1:9" x14ac:dyDescent="0.3">
      <c r="A278" s="13">
        <v>277</v>
      </c>
      <c r="B278" s="273"/>
      <c r="C278" s="50" t="s">
        <v>17</v>
      </c>
      <c r="D278" s="52">
        <v>1.1092</v>
      </c>
      <c r="E278" s="64">
        <f t="shared" si="343"/>
        <v>9.9269019041591812E-4</v>
      </c>
      <c r="F278" s="52">
        <v>1.1344000000000001</v>
      </c>
      <c r="G278" s="64">
        <f t="shared" si="344"/>
        <v>-1.4079610637928029E-2</v>
      </c>
      <c r="H278" s="62">
        <v>1.1429</v>
      </c>
      <c r="I278" s="64">
        <f t="shared" si="344"/>
        <v>1.6652059596844984E-3</v>
      </c>
    </row>
    <row r="279" spans="1:9" x14ac:dyDescent="0.3">
      <c r="A279" s="1">
        <v>278</v>
      </c>
      <c r="B279" s="271">
        <v>180000</v>
      </c>
      <c r="C279" s="48" t="s">
        <v>18</v>
      </c>
      <c r="D279" s="61">
        <v>26499</v>
      </c>
      <c r="E279" s="59">
        <f t="shared" ref="E279" si="345">D281/D280</f>
        <v>1.7889262281965113</v>
      </c>
      <c r="F279" s="61">
        <v>33606</v>
      </c>
      <c r="G279" s="59">
        <f t="shared" ref="G279:I279" si="346">F281/F280</f>
        <v>2.195061255742726</v>
      </c>
      <c r="H279" s="61">
        <v>35936</v>
      </c>
      <c r="I279" s="59">
        <f t="shared" si="346"/>
        <v>2.2233274819582598</v>
      </c>
    </row>
    <row r="280" spans="1:9" x14ac:dyDescent="0.3">
      <c r="A280" s="1">
        <v>279</v>
      </c>
      <c r="B280" s="272"/>
      <c r="C280" s="49" t="s">
        <v>16</v>
      </c>
      <c r="D280" s="52">
        <v>0.62490000000000001</v>
      </c>
      <c r="E280" s="63">
        <f t="shared" ref="E280:E281" si="347">(D280-D277)/D277</f>
        <v>1.6028209648982223E-3</v>
      </c>
      <c r="F280" s="52">
        <v>0.52239999999999998</v>
      </c>
      <c r="G280" s="63">
        <f t="shared" ref="G280:I281" si="348">(F280-F277)/F277</f>
        <v>-1.6195856873823071E-2</v>
      </c>
      <c r="H280" s="52">
        <v>0.51270000000000004</v>
      </c>
      <c r="I280" s="63">
        <f t="shared" si="348"/>
        <v>-6.5878705677193542E-3</v>
      </c>
    </row>
    <row r="281" spans="1:9" x14ac:dyDescent="0.3">
      <c r="A281" s="13">
        <v>280</v>
      </c>
      <c r="B281" s="273"/>
      <c r="C281" s="50" t="s">
        <v>17</v>
      </c>
      <c r="D281" s="52">
        <v>1.1178999999999999</v>
      </c>
      <c r="E281" s="64">
        <f t="shared" si="347"/>
        <v>7.8434908041831331E-3</v>
      </c>
      <c r="F281" s="52">
        <v>1.1467000000000001</v>
      </c>
      <c r="G281" s="64">
        <f t="shared" si="348"/>
        <v>1.0842736248236933E-2</v>
      </c>
      <c r="H281" s="62">
        <v>1.1398999999999999</v>
      </c>
      <c r="I281" s="64">
        <f t="shared" si="348"/>
        <v>-2.624901566191367E-3</v>
      </c>
    </row>
    <row r="282" spans="1:9" x14ac:dyDescent="0.3">
      <c r="A282" s="1">
        <v>281</v>
      </c>
      <c r="B282" s="271">
        <v>182000</v>
      </c>
      <c r="C282" s="48" t="s">
        <v>18</v>
      </c>
      <c r="D282" s="61">
        <v>26790</v>
      </c>
      <c r="E282" s="59">
        <f t="shared" ref="E282" si="349">D284/D283</f>
        <v>1.762298996975004</v>
      </c>
      <c r="F282" s="61">
        <v>33997</v>
      </c>
      <c r="G282" s="59">
        <f t="shared" ref="G282:I282" si="350">F284/F283</f>
        <v>2.2136329017517138</v>
      </c>
      <c r="H282" s="61">
        <v>36364</v>
      </c>
      <c r="I282" s="59">
        <f t="shared" si="350"/>
        <v>2.2559686888454014</v>
      </c>
    </row>
    <row r="283" spans="1:9" x14ac:dyDescent="0.3">
      <c r="A283" s="1">
        <v>282</v>
      </c>
      <c r="B283" s="272"/>
      <c r="C283" s="49" t="s">
        <v>16</v>
      </c>
      <c r="D283" s="52">
        <v>0.62809999999999999</v>
      </c>
      <c r="E283" s="63">
        <f t="shared" ref="E283:E284" si="351">(D283-D280)/D280</f>
        <v>5.1208193310929434E-3</v>
      </c>
      <c r="F283" s="52">
        <v>0.5252</v>
      </c>
      <c r="G283" s="63">
        <f t="shared" ref="G283:I284" si="352">(F283-F280)/F280</f>
        <v>5.3598774885145958E-3</v>
      </c>
      <c r="H283" s="52">
        <v>0.51100000000000001</v>
      </c>
      <c r="I283" s="63">
        <f t="shared" si="352"/>
        <v>-3.3157792081139744E-3</v>
      </c>
    </row>
    <row r="284" spans="1:9" x14ac:dyDescent="0.3">
      <c r="A284" s="13">
        <v>283</v>
      </c>
      <c r="B284" s="272"/>
      <c r="C284" s="50" t="s">
        <v>17</v>
      </c>
      <c r="D284" s="52">
        <v>1.1069</v>
      </c>
      <c r="E284" s="64">
        <f t="shared" si="351"/>
        <v>-9.8398783433222108E-3</v>
      </c>
      <c r="F284" s="52">
        <v>1.1626000000000001</v>
      </c>
      <c r="G284" s="64">
        <f t="shared" si="352"/>
        <v>1.3865875991976999E-2</v>
      </c>
      <c r="H284" s="62">
        <v>1.1528</v>
      </c>
      <c r="I284" s="64">
        <f t="shared" si="352"/>
        <v>1.1316782173875019E-2</v>
      </c>
    </row>
    <row r="285" spans="1:9" x14ac:dyDescent="0.3">
      <c r="A285" s="1">
        <v>284</v>
      </c>
      <c r="B285" s="271">
        <v>184000</v>
      </c>
      <c r="C285" s="48" t="s">
        <v>18</v>
      </c>
      <c r="D285" s="61">
        <v>27080</v>
      </c>
      <c r="E285" s="59">
        <f t="shared" ref="E285" si="353">D287/D286</f>
        <v>1.7917136869256811</v>
      </c>
      <c r="F285" s="61">
        <v>34388</v>
      </c>
      <c r="G285" s="59">
        <f t="shared" ref="G285:I285" si="354">F287/F286</f>
        <v>2.1785108388312913</v>
      </c>
      <c r="H285" s="61">
        <v>36774</v>
      </c>
      <c r="I285" s="59">
        <f t="shared" si="354"/>
        <v>2.2024432809773122</v>
      </c>
    </row>
    <row r="286" spans="1:9" x14ac:dyDescent="0.3">
      <c r="A286" s="1">
        <v>285</v>
      </c>
      <c r="B286" s="272"/>
      <c r="C286" s="49" t="s">
        <v>16</v>
      </c>
      <c r="D286" s="52">
        <v>0.62029999999999996</v>
      </c>
      <c r="E286" s="63">
        <f t="shared" ref="E286:E287" si="355">(D286-D283)/D283</f>
        <v>-1.2418404712625425E-2</v>
      </c>
      <c r="F286" s="52">
        <v>0.53049999999999997</v>
      </c>
      <c r="G286" s="63">
        <f t="shared" ref="G286:I287" si="356">(F286-F283)/F283</f>
        <v>1.0091393754760036E-2</v>
      </c>
      <c r="H286" s="52">
        <v>0.51570000000000005</v>
      </c>
      <c r="I286" s="63">
        <f t="shared" si="356"/>
        <v>9.1976516634051618E-3</v>
      </c>
    </row>
    <row r="287" spans="1:9" x14ac:dyDescent="0.3">
      <c r="A287" s="13">
        <v>286</v>
      </c>
      <c r="B287" s="273"/>
      <c r="C287" s="50" t="s">
        <v>17</v>
      </c>
      <c r="D287" s="52">
        <v>1.1113999999999999</v>
      </c>
      <c r="E287" s="64">
        <f t="shared" si="355"/>
        <v>4.0654078959255109E-3</v>
      </c>
      <c r="F287" s="52">
        <v>1.1556999999999999</v>
      </c>
      <c r="G287" s="64">
        <f t="shared" si="356"/>
        <v>-5.9349733356271524E-3</v>
      </c>
      <c r="H287" s="62">
        <v>1.1357999999999999</v>
      </c>
      <c r="I287" s="64">
        <f t="shared" si="356"/>
        <v>-1.4746703678001497E-2</v>
      </c>
    </row>
    <row r="288" spans="1:9" x14ac:dyDescent="0.3">
      <c r="A288" s="1">
        <v>287</v>
      </c>
      <c r="B288" s="271">
        <v>186000</v>
      </c>
      <c r="C288" s="48" t="s">
        <v>18</v>
      </c>
      <c r="D288" s="61">
        <v>27370</v>
      </c>
      <c r="E288" s="59">
        <f t="shared" ref="E288" si="357">D290/D289</f>
        <v>1.7916532388011601</v>
      </c>
      <c r="F288" s="61">
        <v>34782</v>
      </c>
      <c r="G288" s="59">
        <f t="shared" ref="G288:I288" si="358">F290/F289</f>
        <v>2.2214585719740358</v>
      </c>
      <c r="H288" s="61">
        <v>37177</v>
      </c>
      <c r="I288" s="59">
        <f t="shared" si="358"/>
        <v>2.28453527215563</v>
      </c>
    </row>
    <row r="289" spans="1:9" x14ac:dyDescent="0.3">
      <c r="A289" s="1">
        <v>288</v>
      </c>
      <c r="B289" s="272"/>
      <c r="C289" s="49" t="s">
        <v>16</v>
      </c>
      <c r="D289" s="52">
        <v>0.62060000000000004</v>
      </c>
      <c r="E289" s="63">
        <f t="shared" ref="E289:E290" si="359">(D289-D286)/D286</f>
        <v>4.8363694986309526E-4</v>
      </c>
      <c r="F289" s="52">
        <v>0.52380000000000004</v>
      </c>
      <c r="G289" s="63">
        <f t="shared" ref="G289:I290" si="360">(F289-F286)/F286</f>
        <v>-1.2629594721960281E-2</v>
      </c>
      <c r="H289" s="52">
        <v>0.50890000000000002</v>
      </c>
      <c r="I289" s="63">
        <f t="shared" si="360"/>
        <v>-1.3185960829939941E-2</v>
      </c>
    </row>
    <row r="290" spans="1:9" x14ac:dyDescent="0.3">
      <c r="A290" s="13">
        <v>289</v>
      </c>
      <c r="B290" s="273"/>
      <c r="C290" s="50" t="s">
        <v>17</v>
      </c>
      <c r="D290" s="52">
        <v>1.1119000000000001</v>
      </c>
      <c r="E290" s="64">
        <f t="shared" si="359"/>
        <v>4.4988303041224313E-4</v>
      </c>
      <c r="F290" s="52">
        <v>1.1636</v>
      </c>
      <c r="G290" s="64">
        <f t="shared" si="360"/>
        <v>6.8356840010383481E-3</v>
      </c>
      <c r="H290" s="62">
        <v>1.1626000000000001</v>
      </c>
      <c r="I290" s="64">
        <f t="shared" si="360"/>
        <v>2.3595703468920724E-2</v>
      </c>
    </row>
    <row r="291" spans="1:9" x14ac:dyDescent="0.3">
      <c r="A291" s="1">
        <v>290</v>
      </c>
      <c r="B291" s="271">
        <v>188000</v>
      </c>
      <c r="C291" s="48" t="s">
        <v>18</v>
      </c>
      <c r="D291" s="61">
        <v>27660</v>
      </c>
      <c r="E291" s="59">
        <f t="shared" ref="E291" si="361">D293/D292</f>
        <v>1.7815329883570505</v>
      </c>
      <c r="F291" s="61">
        <v>35171</v>
      </c>
      <c r="G291" s="59">
        <f t="shared" ref="G291:I291" si="362">F293/F292</f>
        <v>2.1724919705271111</v>
      </c>
      <c r="H291" s="61">
        <v>37604</v>
      </c>
      <c r="I291" s="59">
        <f t="shared" si="362"/>
        <v>2.1704018547140649</v>
      </c>
    </row>
    <row r="292" spans="1:9" x14ac:dyDescent="0.3">
      <c r="A292" s="1">
        <v>291</v>
      </c>
      <c r="B292" s="272"/>
      <c r="C292" s="49" t="s">
        <v>16</v>
      </c>
      <c r="D292" s="52">
        <v>0.61839999999999995</v>
      </c>
      <c r="E292" s="63">
        <f t="shared" ref="E292:E293" si="363">(D292-D289)/D289</f>
        <v>-3.5449564937159051E-3</v>
      </c>
      <c r="F292" s="52">
        <v>0.52929999999999999</v>
      </c>
      <c r="G292" s="63">
        <f t="shared" ref="G292:I293" si="364">(F292-F289)/F289</f>
        <v>1.0500190912561949E-2</v>
      </c>
      <c r="H292" s="52">
        <v>0.51759999999999995</v>
      </c>
      <c r="I292" s="63">
        <f t="shared" si="364"/>
        <v>1.7095696600510767E-2</v>
      </c>
    </row>
    <row r="293" spans="1:9" x14ac:dyDescent="0.3">
      <c r="A293" s="13">
        <v>292</v>
      </c>
      <c r="B293" s="272"/>
      <c r="C293" s="50" t="s">
        <v>17</v>
      </c>
      <c r="D293" s="52">
        <v>1.1016999999999999</v>
      </c>
      <c r="E293" s="64">
        <f t="shared" si="363"/>
        <v>-9.1734868243548949E-3</v>
      </c>
      <c r="F293" s="52">
        <v>1.1498999999999999</v>
      </c>
      <c r="G293" s="64">
        <f t="shared" si="364"/>
        <v>-1.1773805431419771E-2</v>
      </c>
      <c r="H293" s="62">
        <v>1.1234</v>
      </c>
      <c r="I293" s="64">
        <f t="shared" si="364"/>
        <v>-3.3717529674866784E-2</v>
      </c>
    </row>
    <row r="294" spans="1:9" x14ac:dyDescent="0.3">
      <c r="A294" s="1">
        <v>293</v>
      </c>
      <c r="B294" s="271">
        <v>190000</v>
      </c>
      <c r="C294" s="48" t="s">
        <v>18</v>
      </c>
      <c r="D294" s="61">
        <v>27950</v>
      </c>
      <c r="E294" s="59">
        <f t="shared" ref="E294" si="365">D296/D295</f>
        <v>1.7994209425768055</v>
      </c>
      <c r="F294" s="61">
        <v>35560</v>
      </c>
      <c r="G294" s="59">
        <f t="shared" ref="G294:I294" si="366">F296/F295</f>
        <v>2.2014073792316466</v>
      </c>
      <c r="H294" s="61">
        <v>38010</v>
      </c>
      <c r="I294" s="59">
        <f t="shared" si="366"/>
        <v>2.2246575342465755</v>
      </c>
    </row>
    <row r="295" spans="1:9" x14ac:dyDescent="0.3">
      <c r="A295" s="1">
        <v>294</v>
      </c>
      <c r="B295" s="272"/>
      <c r="C295" s="49" t="s">
        <v>16</v>
      </c>
      <c r="D295" s="52">
        <v>0.62170000000000003</v>
      </c>
      <c r="E295" s="63">
        <f t="shared" ref="E295:E296" si="367">(D295-D292)/D292</f>
        <v>5.3363518758086691E-3</v>
      </c>
      <c r="F295" s="52">
        <v>0.52580000000000005</v>
      </c>
      <c r="G295" s="63">
        <f t="shared" ref="G295:I296" si="368">(F295-F292)/F292</f>
        <v>-6.6125070848289209E-3</v>
      </c>
      <c r="H295" s="52">
        <v>0.51100000000000001</v>
      </c>
      <c r="I295" s="63">
        <f t="shared" si="368"/>
        <v>-1.2751159196290456E-2</v>
      </c>
    </row>
    <row r="296" spans="1:9" x14ac:dyDescent="0.3">
      <c r="A296" s="13">
        <v>295</v>
      </c>
      <c r="B296" s="273"/>
      <c r="C296" s="50" t="s">
        <v>17</v>
      </c>
      <c r="D296" s="52">
        <v>1.1187</v>
      </c>
      <c r="E296" s="64">
        <f t="shared" si="367"/>
        <v>1.5430698012163136E-2</v>
      </c>
      <c r="F296" s="52">
        <v>1.1575</v>
      </c>
      <c r="G296" s="64">
        <f t="shared" si="368"/>
        <v>6.6092703713366832E-3</v>
      </c>
      <c r="H296" s="62">
        <v>1.1368</v>
      </c>
      <c r="I296" s="64">
        <f t="shared" si="368"/>
        <v>1.1928075485134484E-2</v>
      </c>
    </row>
    <row r="297" spans="1:9" x14ac:dyDescent="0.3">
      <c r="A297" s="1">
        <v>296</v>
      </c>
      <c r="B297" s="271">
        <v>192000</v>
      </c>
      <c r="C297" s="48" t="s">
        <v>18</v>
      </c>
      <c r="D297" s="61">
        <v>28240</v>
      </c>
      <c r="E297" s="59">
        <f t="shared" ref="E297" si="369">D299/D298</f>
        <v>1.7756752385573349</v>
      </c>
      <c r="F297" s="61">
        <v>35949</v>
      </c>
      <c r="G297" s="59">
        <f t="shared" ref="G297:I297" si="370">F299/F298</f>
        <v>2.2280030604437644</v>
      </c>
      <c r="H297" s="61">
        <v>38403</v>
      </c>
      <c r="I297" s="59">
        <f t="shared" si="370"/>
        <v>2.2469915170645098</v>
      </c>
    </row>
    <row r="298" spans="1:9" x14ac:dyDescent="0.3">
      <c r="A298" s="1">
        <v>297</v>
      </c>
      <c r="B298" s="272"/>
      <c r="C298" s="49" t="s">
        <v>16</v>
      </c>
      <c r="D298" s="52">
        <v>0.61829999999999996</v>
      </c>
      <c r="E298" s="63">
        <f t="shared" ref="E298:E299" si="371">(D298-D295)/D295</f>
        <v>-5.4688756635034091E-3</v>
      </c>
      <c r="F298" s="52">
        <v>0.52280000000000004</v>
      </c>
      <c r="G298" s="63">
        <f t="shared" ref="G298:I299" si="372">(F298-F295)/F295</f>
        <v>-5.7055914796500613E-3</v>
      </c>
      <c r="H298" s="52">
        <v>0.50690000000000002</v>
      </c>
      <c r="I298" s="63">
        <f t="shared" si="372"/>
        <v>-8.023483365949104E-3</v>
      </c>
    </row>
    <row r="299" spans="1:9" x14ac:dyDescent="0.3">
      <c r="A299" s="13">
        <v>298</v>
      </c>
      <c r="B299" s="273"/>
      <c r="C299" s="50" t="s">
        <v>17</v>
      </c>
      <c r="D299" s="52">
        <v>1.0979000000000001</v>
      </c>
      <c r="E299" s="64">
        <f t="shared" si="371"/>
        <v>-1.8593009743452158E-2</v>
      </c>
      <c r="F299" s="52">
        <v>1.1648000000000001</v>
      </c>
      <c r="G299" s="64">
        <f t="shared" si="372"/>
        <v>6.3066954643629242E-3</v>
      </c>
      <c r="H299" s="62">
        <v>1.139</v>
      </c>
      <c r="I299" s="64">
        <f t="shared" si="372"/>
        <v>1.9352568613652179E-3</v>
      </c>
    </row>
    <row r="300" spans="1:9" x14ac:dyDescent="0.3">
      <c r="A300" s="1">
        <v>299</v>
      </c>
      <c r="B300" s="271">
        <v>194000</v>
      </c>
      <c r="C300" s="48" t="s">
        <v>18</v>
      </c>
      <c r="D300" s="61">
        <v>28530</v>
      </c>
      <c r="E300" s="59">
        <f t="shared" ref="E300" si="373">D302/D301</f>
        <v>1.7874372672818521</v>
      </c>
      <c r="F300" s="61">
        <v>36346</v>
      </c>
      <c r="G300" s="59">
        <f t="shared" ref="G300:I300" si="374">F302/F301</f>
        <v>2.2327453987730066</v>
      </c>
      <c r="H300" s="61">
        <v>38793</v>
      </c>
      <c r="I300" s="59">
        <f t="shared" si="374"/>
        <v>2.275740341243381</v>
      </c>
    </row>
    <row r="301" spans="1:9" x14ac:dyDescent="0.3">
      <c r="A301" s="1">
        <v>300</v>
      </c>
      <c r="B301" s="272"/>
      <c r="C301" s="49" t="s">
        <v>16</v>
      </c>
      <c r="D301" s="52">
        <v>0.61770000000000003</v>
      </c>
      <c r="E301" s="63">
        <f t="shared" ref="E301:E302" si="375">(D301-D298)/D298</f>
        <v>-9.7040271712750114E-4</v>
      </c>
      <c r="F301" s="52">
        <v>0.52159999999999995</v>
      </c>
      <c r="G301" s="63">
        <f t="shared" ref="G301:I302" si="376">(F301-F298)/F298</f>
        <v>-2.2953328232595445E-3</v>
      </c>
      <c r="H301" s="52">
        <v>0.50990000000000002</v>
      </c>
      <c r="I301" s="63">
        <f t="shared" si="376"/>
        <v>5.9183270862103029E-3</v>
      </c>
    </row>
    <row r="302" spans="1:9" x14ac:dyDescent="0.3">
      <c r="A302" s="13">
        <v>301</v>
      </c>
      <c r="B302" s="272"/>
      <c r="C302" s="50" t="s">
        <v>17</v>
      </c>
      <c r="D302" s="52">
        <v>1.1041000000000001</v>
      </c>
      <c r="E302" s="64">
        <f t="shared" si="375"/>
        <v>5.6471445486838351E-3</v>
      </c>
      <c r="F302" s="52">
        <v>1.1646000000000001</v>
      </c>
      <c r="G302" s="64">
        <f t="shared" si="376"/>
        <v>-1.717032967032778E-4</v>
      </c>
      <c r="H302" s="62">
        <v>1.1604000000000001</v>
      </c>
      <c r="I302" s="64">
        <f t="shared" si="376"/>
        <v>1.878841088674283E-2</v>
      </c>
    </row>
    <row r="303" spans="1:9" x14ac:dyDescent="0.3">
      <c r="A303" s="1">
        <v>302</v>
      </c>
      <c r="B303" s="271">
        <v>196000</v>
      </c>
      <c r="C303" s="48" t="s">
        <v>18</v>
      </c>
      <c r="D303" s="61">
        <v>28820</v>
      </c>
      <c r="E303" s="59">
        <f t="shared" ref="E303" si="377">D305/D304</f>
        <v>1.7813307493540051</v>
      </c>
      <c r="F303" s="61">
        <v>36748</v>
      </c>
      <c r="G303" s="59">
        <f t="shared" ref="G303:I303" si="378">F305/F304</f>
        <v>2.2283677009057623</v>
      </c>
      <c r="H303" s="77">
        <v>39193</v>
      </c>
      <c r="I303" s="78">
        <f t="shared" si="378"/>
        <v>2.2846077457795437</v>
      </c>
    </row>
    <row r="304" spans="1:9" x14ac:dyDescent="0.3">
      <c r="A304" s="1">
        <v>303</v>
      </c>
      <c r="B304" s="272"/>
      <c r="C304" s="49" t="s">
        <v>16</v>
      </c>
      <c r="D304" s="52">
        <v>0.61919999999999997</v>
      </c>
      <c r="E304" s="63">
        <f t="shared" ref="E304:E305" si="379">(D304-D301)/D301</f>
        <v>2.4283632831470711E-3</v>
      </c>
      <c r="F304" s="52">
        <v>0.51890000000000003</v>
      </c>
      <c r="G304" s="63">
        <f t="shared" ref="G304:I305" si="380">(F304-F301)/F301</f>
        <v>-5.176380368098016E-3</v>
      </c>
      <c r="H304" s="79">
        <v>0.50349999999999995</v>
      </c>
      <c r="I304" s="80">
        <f t="shared" si="380"/>
        <v>-1.2551480682486904E-2</v>
      </c>
    </row>
    <row r="305" spans="1:9" x14ac:dyDescent="0.3">
      <c r="A305" s="13">
        <v>304</v>
      </c>
      <c r="B305" s="273"/>
      <c r="C305" s="50" t="s">
        <v>17</v>
      </c>
      <c r="D305" s="52">
        <v>1.103</v>
      </c>
      <c r="E305" s="64">
        <f t="shared" si="379"/>
        <v>-9.9628656824572118E-4</v>
      </c>
      <c r="F305" s="52">
        <v>1.1563000000000001</v>
      </c>
      <c r="G305" s="64">
        <f t="shared" si="380"/>
        <v>-7.1269105272196232E-3</v>
      </c>
      <c r="H305" s="81">
        <v>1.1503000000000001</v>
      </c>
      <c r="I305" s="82">
        <f t="shared" si="380"/>
        <v>-8.7038952085487734E-3</v>
      </c>
    </row>
    <row r="306" spans="1:9" x14ac:dyDescent="0.3">
      <c r="A306" s="1">
        <v>305</v>
      </c>
      <c r="B306" s="271">
        <v>198000</v>
      </c>
      <c r="C306" s="48" t="s">
        <v>18</v>
      </c>
      <c r="D306" s="61">
        <v>29110</v>
      </c>
      <c r="E306" s="59">
        <f t="shared" ref="E306" si="381">D308/D307</f>
        <v>1.7896613190730839</v>
      </c>
      <c r="F306" s="61">
        <v>37132</v>
      </c>
      <c r="G306" s="59">
        <f t="shared" ref="G306:I306" si="382">F308/F307</f>
        <v>2.2296567682221369</v>
      </c>
      <c r="H306" s="61">
        <v>39598</v>
      </c>
      <c r="I306" s="59">
        <f t="shared" si="382"/>
        <v>2.2476340694006307</v>
      </c>
    </row>
    <row r="307" spans="1:9" x14ac:dyDescent="0.3">
      <c r="A307" s="1">
        <v>306</v>
      </c>
      <c r="B307" s="272"/>
      <c r="C307" s="49" t="s">
        <v>16</v>
      </c>
      <c r="D307" s="52">
        <v>0.61709999999999998</v>
      </c>
      <c r="E307" s="63">
        <f t="shared" ref="E307:E308" si="383">(D307-D304)/D304</f>
        <v>-3.3914728682170395E-3</v>
      </c>
      <c r="F307" s="52">
        <v>0.51859999999999995</v>
      </c>
      <c r="G307" s="63">
        <f t="shared" ref="G307:I308" si="384">(F307-F304)/F304</f>
        <v>-5.7814607824258621E-4</v>
      </c>
      <c r="H307" s="52">
        <v>0.50719999999999998</v>
      </c>
      <c r="I307" s="63">
        <f t="shared" si="384"/>
        <v>7.3485600794439658E-3</v>
      </c>
    </row>
    <row r="308" spans="1:9" x14ac:dyDescent="0.3">
      <c r="A308" s="13">
        <v>307</v>
      </c>
      <c r="B308" s="273"/>
      <c r="C308" s="50" t="s">
        <v>17</v>
      </c>
      <c r="D308" s="52">
        <v>1.1044</v>
      </c>
      <c r="E308" s="64">
        <f t="shared" si="383"/>
        <v>1.2692656391659726E-3</v>
      </c>
      <c r="F308" s="52">
        <v>1.1563000000000001</v>
      </c>
      <c r="G308" s="64">
        <f t="shared" si="384"/>
        <v>0</v>
      </c>
      <c r="H308" s="62">
        <v>1.1399999999999999</v>
      </c>
      <c r="I308" s="64">
        <f t="shared" si="384"/>
        <v>-8.9541858645572434E-3</v>
      </c>
    </row>
    <row r="309" spans="1:9" x14ac:dyDescent="0.3">
      <c r="A309" s="1">
        <v>308</v>
      </c>
      <c r="B309" s="271">
        <v>200000</v>
      </c>
      <c r="C309" s="48" t="s">
        <v>18</v>
      </c>
      <c r="D309" s="61">
        <v>29401</v>
      </c>
      <c r="E309" s="59">
        <f t="shared" ref="E309" si="385">D311/D310</f>
        <v>1.7992877954030428</v>
      </c>
      <c r="F309" s="61">
        <v>37500</v>
      </c>
      <c r="G309" s="59">
        <f t="shared" ref="G309:I309" si="386">F311/F310</f>
        <v>2.2206816868861932</v>
      </c>
      <c r="H309" s="61">
        <v>40003</v>
      </c>
      <c r="I309" s="59">
        <f t="shared" si="386"/>
        <v>2.2452644041041827</v>
      </c>
    </row>
    <row r="310" spans="1:9" x14ac:dyDescent="0.3">
      <c r="A310" s="1">
        <v>309</v>
      </c>
      <c r="B310" s="272"/>
      <c r="C310" s="49" t="s">
        <v>16</v>
      </c>
      <c r="D310" s="52">
        <v>0.61780000000000002</v>
      </c>
      <c r="E310" s="63">
        <f t="shared" ref="E310:E311" si="387">(D310-D307)/D307</f>
        <v>1.1343380327338097E-3</v>
      </c>
      <c r="F310" s="52">
        <v>0.51929999999999998</v>
      </c>
      <c r="G310" s="63">
        <f t="shared" ref="G310:I311" si="388">(F310-F307)/F307</f>
        <v>1.3497878904744195E-3</v>
      </c>
      <c r="H310" s="52">
        <v>0.50680000000000003</v>
      </c>
      <c r="I310" s="63">
        <f t="shared" si="388"/>
        <v>-7.8864353312294152E-4</v>
      </c>
    </row>
    <row r="311" spans="1:9" x14ac:dyDescent="0.3">
      <c r="A311" s="13">
        <v>310</v>
      </c>
      <c r="B311" s="272"/>
      <c r="C311" s="50" t="s">
        <v>17</v>
      </c>
      <c r="D311" s="52">
        <v>1.1115999999999999</v>
      </c>
      <c r="E311" s="64">
        <f t="shared" si="387"/>
        <v>6.5193770373052091E-3</v>
      </c>
      <c r="F311" s="52">
        <v>1.1532</v>
      </c>
      <c r="G311" s="64">
        <f t="shared" si="388"/>
        <v>-2.6809651474531716E-3</v>
      </c>
      <c r="H311" s="62">
        <v>1.1378999999999999</v>
      </c>
      <c r="I311" s="64">
        <f t="shared" si="388"/>
        <v>-1.8421052631578869E-3</v>
      </c>
    </row>
    <row r="312" spans="1:9" x14ac:dyDescent="0.3">
      <c r="A312" s="1">
        <v>311</v>
      </c>
      <c r="B312" s="271">
        <v>202000</v>
      </c>
      <c r="C312" s="48" t="s">
        <v>18</v>
      </c>
      <c r="D312" s="61">
        <v>29691</v>
      </c>
      <c r="E312" s="59">
        <f t="shared" ref="E312" si="389">D314/D313</f>
        <v>1.7933376455368695</v>
      </c>
      <c r="F312" s="61">
        <v>37865</v>
      </c>
      <c r="G312" s="59">
        <f t="shared" ref="G312:I312" si="390">F314/F313</f>
        <v>2.2164293959215078</v>
      </c>
      <c r="H312" s="61">
        <v>40405</v>
      </c>
      <c r="I312" s="59">
        <f t="shared" si="390"/>
        <v>2.2578032398261558</v>
      </c>
    </row>
    <row r="313" spans="1:9" x14ac:dyDescent="0.3">
      <c r="A313" s="1">
        <v>312</v>
      </c>
      <c r="B313" s="272"/>
      <c r="C313" s="49" t="s">
        <v>16</v>
      </c>
      <c r="D313" s="52">
        <v>0.61839999999999995</v>
      </c>
      <c r="E313" s="63">
        <f t="shared" ref="E313:E314" si="391">(D313-D310)/D310</f>
        <v>9.7118808675936206E-4</v>
      </c>
      <c r="F313" s="52">
        <v>0.51980000000000004</v>
      </c>
      <c r="G313" s="63">
        <f t="shared" ref="G313:I314" si="392">(F313-F310)/F310</f>
        <v>9.6283458501840165E-4</v>
      </c>
      <c r="H313" s="52">
        <v>0.50619999999999998</v>
      </c>
      <c r="I313" s="63">
        <f t="shared" si="392"/>
        <v>-1.1838989739543111E-3</v>
      </c>
    </row>
    <row r="314" spans="1:9" x14ac:dyDescent="0.3">
      <c r="A314" s="13">
        <v>313</v>
      </c>
      <c r="B314" s="273"/>
      <c r="C314" s="50" t="s">
        <v>17</v>
      </c>
      <c r="D314" s="52">
        <v>1.109</v>
      </c>
      <c r="E314" s="64">
        <f t="shared" si="391"/>
        <v>-2.3389708528246994E-3</v>
      </c>
      <c r="F314" s="52">
        <v>1.1520999999999999</v>
      </c>
      <c r="G314" s="64">
        <f t="shared" si="392"/>
        <v>-9.5386749913293524E-4</v>
      </c>
      <c r="H314" s="62">
        <v>1.1429</v>
      </c>
      <c r="I314" s="64">
        <f t="shared" si="392"/>
        <v>4.3940592319185482E-3</v>
      </c>
    </row>
    <row r="315" spans="1:9" x14ac:dyDescent="0.3">
      <c r="A315" s="1">
        <v>314</v>
      </c>
      <c r="B315" s="271">
        <v>204000</v>
      </c>
      <c r="C315" s="48" t="s">
        <v>18</v>
      </c>
      <c r="D315" s="61">
        <v>29989</v>
      </c>
      <c r="E315" s="59">
        <f t="shared" ref="E315" si="393">D317/D316</f>
        <v>1.7928001303143835</v>
      </c>
      <c r="F315" s="61">
        <v>38229</v>
      </c>
      <c r="G315" s="59">
        <f t="shared" ref="G315:I315" si="394">F317/F316</f>
        <v>2.2635109237255651</v>
      </c>
      <c r="H315" s="61">
        <v>40809</v>
      </c>
      <c r="I315" s="59">
        <f t="shared" si="394"/>
        <v>2.3004180768465061</v>
      </c>
    </row>
    <row r="316" spans="1:9" x14ac:dyDescent="0.3">
      <c r="A316" s="1">
        <v>315</v>
      </c>
      <c r="B316" s="272"/>
      <c r="C316" s="49" t="s">
        <v>16</v>
      </c>
      <c r="D316" s="52">
        <v>0.6139</v>
      </c>
      <c r="E316" s="63">
        <f t="shared" ref="E316:E317" si="395">(D316-D313)/D313</f>
        <v>-7.2768434670115604E-3</v>
      </c>
      <c r="F316" s="52">
        <v>0.52180000000000004</v>
      </c>
      <c r="G316" s="63">
        <f t="shared" ref="G316:I317" si="396">(F316-F313)/F313</f>
        <v>3.8476337052712611E-3</v>
      </c>
      <c r="H316" s="52">
        <v>0.50229999999999997</v>
      </c>
      <c r="I316" s="63">
        <f t="shared" si="396"/>
        <v>-7.7044646384828424E-3</v>
      </c>
    </row>
    <row r="317" spans="1:9" x14ac:dyDescent="0.3">
      <c r="A317" s="13">
        <v>316</v>
      </c>
      <c r="B317" s="273"/>
      <c r="C317" s="50" t="s">
        <v>17</v>
      </c>
      <c r="D317" s="52">
        <v>1.1006</v>
      </c>
      <c r="E317" s="64">
        <f t="shared" si="395"/>
        <v>-7.5743913435527173E-3</v>
      </c>
      <c r="F317" s="52">
        <v>1.1811</v>
      </c>
      <c r="G317" s="64">
        <f t="shared" si="396"/>
        <v>2.5171426091485236E-2</v>
      </c>
      <c r="H317" s="62">
        <v>1.1555</v>
      </c>
      <c r="I317" s="64">
        <f t="shared" si="396"/>
        <v>1.1024586578003277E-2</v>
      </c>
    </row>
    <row r="318" spans="1:9" x14ac:dyDescent="0.3">
      <c r="A318" s="1">
        <v>317</v>
      </c>
      <c r="B318" s="271">
        <v>206000</v>
      </c>
      <c r="C318" s="48" t="s">
        <v>18</v>
      </c>
      <c r="D318" s="61">
        <v>30306</v>
      </c>
      <c r="E318" s="59">
        <f t="shared" ref="E318" si="397">D320/D319</f>
        <v>1.7795480409689481</v>
      </c>
      <c r="F318" s="61">
        <v>38594</v>
      </c>
      <c r="G318" s="59">
        <f t="shared" ref="G318:I318" si="398">F320/F319</f>
        <v>2.2667440960123888</v>
      </c>
      <c r="H318" s="61">
        <v>41216</v>
      </c>
      <c r="I318" s="59">
        <f t="shared" si="398"/>
        <v>2.3021454112038144</v>
      </c>
    </row>
    <row r="319" spans="1:9" x14ac:dyDescent="0.3">
      <c r="A319" s="1">
        <v>318</v>
      </c>
      <c r="B319" s="272"/>
      <c r="C319" s="49" t="s">
        <v>16</v>
      </c>
      <c r="D319" s="52">
        <v>0.61509999999999998</v>
      </c>
      <c r="E319" s="63">
        <f t="shared" ref="E319:E320" si="399">(D319-D316)/D316</f>
        <v>1.9547157517510651E-3</v>
      </c>
      <c r="F319" s="52">
        <v>0.51659999999999995</v>
      </c>
      <c r="G319" s="63">
        <f t="shared" ref="G319:I320" si="400">(F319-F316)/F316</f>
        <v>-9.9655040245306501E-3</v>
      </c>
      <c r="H319" s="52">
        <v>0.50339999999999996</v>
      </c>
      <c r="I319" s="63">
        <f t="shared" si="400"/>
        <v>2.1899263388413101E-3</v>
      </c>
    </row>
    <row r="320" spans="1:9" x14ac:dyDescent="0.3">
      <c r="A320" s="13">
        <v>319</v>
      </c>
      <c r="B320" s="272"/>
      <c r="C320" s="50" t="s">
        <v>17</v>
      </c>
      <c r="D320" s="52">
        <v>1.0946</v>
      </c>
      <c r="E320" s="64">
        <f t="shared" si="399"/>
        <v>-5.451571869889156E-3</v>
      </c>
      <c r="F320" s="52">
        <v>1.171</v>
      </c>
      <c r="G320" s="64">
        <f t="shared" si="400"/>
        <v>-8.5513504360342028E-3</v>
      </c>
      <c r="H320" s="62">
        <v>1.1589</v>
      </c>
      <c r="I320" s="64">
        <f t="shared" si="400"/>
        <v>2.9424491562094935E-3</v>
      </c>
    </row>
    <row r="321" spans="1:9" x14ac:dyDescent="0.3">
      <c r="A321" s="1">
        <v>320</v>
      </c>
      <c r="B321" s="271">
        <v>208000</v>
      </c>
      <c r="C321" s="48" t="s">
        <v>18</v>
      </c>
      <c r="D321" s="61">
        <v>30610</v>
      </c>
      <c r="E321" s="59">
        <f t="shared" ref="E321" si="401">D323/D322</f>
        <v>1.7851026013895621</v>
      </c>
      <c r="F321" s="61">
        <v>38958</v>
      </c>
      <c r="G321" s="59">
        <f t="shared" ref="G321:I321" si="402">F323/F322</f>
        <v>2.2766905638442165</v>
      </c>
      <c r="H321" s="61">
        <v>41621</v>
      </c>
      <c r="I321" s="59">
        <f t="shared" si="402"/>
        <v>2.3048926014319808</v>
      </c>
    </row>
    <row r="322" spans="1:9" x14ac:dyDescent="0.3">
      <c r="A322" s="1">
        <v>321</v>
      </c>
      <c r="B322" s="272"/>
      <c r="C322" s="49" t="s">
        <v>16</v>
      </c>
      <c r="D322" s="52">
        <v>0.61890000000000001</v>
      </c>
      <c r="E322" s="63">
        <f t="shared" ref="E322:E323" si="403">(D322-D319)/D319</f>
        <v>6.177857258982321E-3</v>
      </c>
      <c r="F322" s="52">
        <v>0.5161</v>
      </c>
      <c r="G322" s="63">
        <f t="shared" ref="G322:I323" si="404">(F322-F319)/F319</f>
        <v>-9.6786682152525164E-4</v>
      </c>
      <c r="H322" s="52">
        <v>0.50280000000000002</v>
      </c>
      <c r="I322" s="63">
        <f t="shared" si="404"/>
        <v>-1.1918951132299045E-3</v>
      </c>
    </row>
    <row r="323" spans="1:9" x14ac:dyDescent="0.3">
      <c r="A323" s="13">
        <v>322</v>
      </c>
      <c r="B323" s="273"/>
      <c r="C323" s="50" t="s">
        <v>17</v>
      </c>
      <c r="D323" s="52">
        <v>1.1048</v>
      </c>
      <c r="E323" s="64">
        <f t="shared" si="403"/>
        <v>9.318472501370351E-3</v>
      </c>
      <c r="F323" s="52">
        <v>1.175</v>
      </c>
      <c r="G323" s="64">
        <f t="shared" si="404"/>
        <v>3.4158838599487647E-3</v>
      </c>
      <c r="H323" s="62">
        <v>1.1589</v>
      </c>
      <c r="I323" s="64">
        <f t="shared" si="404"/>
        <v>0</v>
      </c>
    </row>
    <row r="324" spans="1:9" x14ac:dyDescent="0.3">
      <c r="A324" s="1">
        <v>323</v>
      </c>
      <c r="B324" s="271">
        <v>210000</v>
      </c>
      <c r="C324" s="48" t="s">
        <v>18</v>
      </c>
      <c r="D324" s="61">
        <v>30909</v>
      </c>
      <c r="E324" s="59">
        <f t="shared" ref="E324" si="405">D326/D325</f>
        <v>1.7847854356306894</v>
      </c>
      <c r="F324" s="61">
        <v>39323</v>
      </c>
      <c r="G324" s="59">
        <f t="shared" ref="G324:I324" si="406">F326/F325</f>
        <v>2.1701109835438199</v>
      </c>
      <c r="H324" s="61">
        <v>42027</v>
      </c>
      <c r="I324" s="59">
        <f t="shared" si="406"/>
        <v>2.278655731146229</v>
      </c>
    </row>
    <row r="325" spans="1:9" x14ac:dyDescent="0.3">
      <c r="A325" s="1">
        <v>324</v>
      </c>
      <c r="B325" s="272"/>
      <c r="C325" s="49" t="s">
        <v>16</v>
      </c>
      <c r="D325" s="52">
        <v>0.61519999999999997</v>
      </c>
      <c r="E325" s="63">
        <f t="shared" ref="E325:E326" si="407">(D325-D322)/D322</f>
        <v>-5.978348683147579E-3</v>
      </c>
      <c r="F325" s="52">
        <v>0.52259999999999995</v>
      </c>
      <c r="G325" s="63">
        <f t="shared" ref="G325:I326" si="408">(F325-F322)/F322</f>
        <v>1.2594458438287057E-2</v>
      </c>
      <c r="H325" s="52">
        <v>0.49990000000000001</v>
      </c>
      <c r="I325" s="63">
        <f t="shared" si="408"/>
        <v>-5.7677008750994701E-3</v>
      </c>
    </row>
    <row r="326" spans="1:9" x14ac:dyDescent="0.3">
      <c r="A326" s="13">
        <v>325</v>
      </c>
      <c r="B326" s="273"/>
      <c r="C326" s="50" t="s">
        <v>17</v>
      </c>
      <c r="D326" s="52">
        <v>1.0980000000000001</v>
      </c>
      <c r="E326" s="64">
        <f t="shared" si="407"/>
        <v>-6.1549601737870361E-3</v>
      </c>
      <c r="F326" s="52">
        <v>1.1341000000000001</v>
      </c>
      <c r="G326" s="64">
        <f t="shared" si="408"/>
        <v>-3.4808510638297818E-2</v>
      </c>
      <c r="H326" s="62">
        <v>1.1391</v>
      </c>
      <c r="I326" s="64">
        <f t="shared" si="408"/>
        <v>-1.7085166968677228E-2</v>
      </c>
    </row>
    <row r="327" spans="1:9" x14ac:dyDescent="0.3">
      <c r="A327" s="1">
        <v>326</v>
      </c>
      <c r="B327" s="271">
        <v>212000</v>
      </c>
      <c r="C327" s="48" t="s">
        <v>18</v>
      </c>
      <c r="D327" s="61">
        <v>31205</v>
      </c>
      <c r="E327" s="59">
        <f t="shared" ref="E327" si="409">D329/D328</f>
        <v>1.7755002440214738</v>
      </c>
      <c r="F327" s="77">
        <v>39687</v>
      </c>
      <c r="G327" s="78">
        <f t="shared" ref="G327:I327" si="410">F329/F328</f>
        <v>2.2706205813040063</v>
      </c>
      <c r="H327" s="61">
        <v>42432</v>
      </c>
      <c r="I327" s="59">
        <f t="shared" si="410"/>
        <v>2.293814432989691</v>
      </c>
    </row>
    <row r="328" spans="1:9" x14ac:dyDescent="0.3">
      <c r="A328" s="1">
        <v>327</v>
      </c>
      <c r="B328" s="272"/>
      <c r="C328" s="49" t="s">
        <v>16</v>
      </c>
      <c r="D328" s="52">
        <v>0.61470000000000002</v>
      </c>
      <c r="E328" s="63">
        <f t="shared" ref="E328:E329" si="411">(D328-D325)/D325</f>
        <v>-8.127438231468546E-4</v>
      </c>
      <c r="F328" s="79">
        <v>0.50919999999999999</v>
      </c>
      <c r="G328" s="80">
        <f t="shared" ref="G328:I329" si="412">(F328-F325)/F325</f>
        <v>-2.5641025641025581E-2</v>
      </c>
      <c r="H328" s="52">
        <v>0.50439999999999996</v>
      </c>
      <c r="I328" s="63">
        <f t="shared" si="412"/>
        <v>9.0018003600719106E-3</v>
      </c>
    </row>
    <row r="329" spans="1:9" x14ac:dyDescent="0.3">
      <c r="A329" s="13">
        <v>328</v>
      </c>
      <c r="B329" s="272"/>
      <c r="C329" s="50" t="s">
        <v>17</v>
      </c>
      <c r="D329" s="52">
        <v>1.0913999999999999</v>
      </c>
      <c r="E329" s="64">
        <f t="shared" si="411"/>
        <v>-6.01092896174878E-3</v>
      </c>
      <c r="F329" s="79">
        <v>1.1561999999999999</v>
      </c>
      <c r="G329" s="82">
        <f t="shared" si="412"/>
        <v>1.9486817740939761E-2</v>
      </c>
      <c r="H329" s="62">
        <v>1.157</v>
      </c>
      <c r="I329" s="64">
        <f t="shared" si="412"/>
        <v>1.5714160301992824E-2</v>
      </c>
    </row>
    <row r="330" spans="1:9" x14ac:dyDescent="0.3">
      <c r="A330" s="1">
        <v>329</v>
      </c>
      <c r="B330" s="271">
        <v>214000</v>
      </c>
      <c r="C330" s="48" t="s">
        <v>18</v>
      </c>
      <c r="D330" s="61">
        <v>31512</v>
      </c>
      <c r="E330" s="59">
        <f t="shared" ref="E330" si="413">D332/D331</f>
        <v>1.7970896010464354</v>
      </c>
      <c r="F330" s="61">
        <v>40052</v>
      </c>
      <c r="G330" s="59">
        <f t="shared" ref="G330:I330" si="414">F332/F331</f>
        <v>2.2688255950058527</v>
      </c>
      <c r="H330" s="61">
        <v>42838</v>
      </c>
      <c r="I330" s="59">
        <f t="shared" si="414"/>
        <v>2.2698286169788759</v>
      </c>
    </row>
    <row r="331" spans="1:9" x14ac:dyDescent="0.3">
      <c r="A331" s="1">
        <v>330</v>
      </c>
      <c r="B331" s="272"/>
      <c r="C331" s="49" t="s">
        <v>16</v>
      </c>
      <c r="D331" s="52">
        <v>0.61160000000000003</v>
      </c>
      <c r="E331" s="63">
        <f t="shared" ref="E331:E332" si="415">(D331-D328)/D328</f>
        <v>-5.0431104603871667E-3</v>
      </c>
      <c r="F331" s="52">
        <v>0.51259999999999994</v>
      </c>
      <c r="G331" s="63">
        <f t="shared" ref="G331:I332" si="416">(F331-F328)/F328</f>
        <v>6.6771406127257632E-3</v>
      </c>
      <c r="H331" s="52">
        <v>0.50180000000000002</v>
      </c>
      <c r="I331" s="63">
        <f t="shared" si="416"/>
        <v>-5.1546391752576052E-3</v>
      </c>
    </row>
    <row r="332" spans="1:9" x14ac:dyDescent="0.3">
      <c r="A332" s="13">
        <v>331</v>
      </c>
      <c r="B332" s="273"/>
      <c r="C332" s="50" t="s">
        <v>17</v>
      </c>
      <c r="D332" s="52">
        <v>1.0991</v>
      </c>
      <c r="E332" s="64">
        <f t="shared" si="415"/>
        <v>7.0551585120029693E-3</v>
      </c>
      <c r="F332" s="52">
        <v>1.163</v>
      </c>
      <c r="G332" s="64">
        <f t="shared" si="416"/>
        <v>5.8813354090988925E-3</v>
      </c>
      <c r="H332" s="62">
        <v>1.139</v>
      </c>
      <c r="I332" s="64">
        <f t="shared" si="416"/>
        <v>-1.5557476231633548E-2</v>
      </c>
    </row>
    <row r="333" spans="1:9" x14ac:dyDescent="0.3">
      <c r="A333" s="1">
        <v>332</v>
      </c>
      <c r="B333" s="271">
        <v>216000</v>
      </c>
      <c r="C333" s="48" t="s">
        <v>18</v>
      </c>
      <c r="D333" s="61">
        <v>31816</v>
      </c>
      <c r="E333" s="59">
        <f t="shared" ref="E333" si="417">D335/D334</f>
        <v>1.7861356932153394</v>
      </c>
      <c r="F333" s="61">
        <v>40416</v>
      </c>
      <c r="G333" s="59">
        <f t="shared" ref="G333:I333" si="418">F335/F334</f>
        <v>2.2749174276277442</v>
      </c>
      <c r="H333" s="61">
        <v>43246</v>
      </c>
      <c r="I333" s="59">
        <f t="shared" si="418"/>
        <v>2.2647176611934321</v>
      </c>
    </row>
    <row r="334" spans="1:9" x14ac:dyDescent="0.3">
      <c r="A334" s="1">
        <v>333</v>
      </c>
      <c r="B334" s="272"/>
      <c r="C334" s="49" t="s">
        <v>16</v>
      </c>
      <c r="D334" s="52">
        <v>0.61019999999999996</v>
      </c>
      <c r="E334" s="63">
        <f t="shared" ref="E334:E335" si="419">(D334-D331)/D331</f>
        <v>-2.2890778286462849E-3</v>
      </c>
      <c r="F334" s="52">
        <v>0.51470000000000005</v>
      </c>
      <c r="G334" s="63">
        <f t="shared" ref="G334:I335" si="420">(F334-F331)/F331</f>
        <v>4.09676160749142E-3</v>
      </c>
      <c r="H334" s="52">
        <v>0.49940000000000001</v>
      </c>
      <c r="I334" s="63">
        <f t="shared" si="420"/>
        <v>-4.7827819848545502E-3</v>
      </c>
    </row>
    <row r="335" spans="1:9" x14ac:dyDescent="0.3">
      <c r="A335" s="13">
        <v>334</v>
      </c>
      <c r="B335" s="273"/>
      <c r="C335" s="50" t="s">
        <v>17</v>
      </c>
      <c r="D335" s="52">
        <v>1.0899000000000001</v>
      </c>
      <c r="E335" s="64">
        <f t="shared" si="419"/>
        <v>-8.3704849422253438E-3</v>
      </c>
      <c r="F335" s="52">
        <v>1.1709000000000001</v>
      </c>
      <c r="G335" s="64">
        <f t="shared" si="420"/>
        <v>6.7927773000860002E-3</v>
      </c>
      <c r="H335" s="62">
        <v>1.131</v>
      </c>
      <c r="I335" s="64">
        <f t="shared" si="420"/>
        <v>-7.0237050043898217E-3</v>
      </c>
    </row>
    <row r="336" spans="1:9" x14ac:dyDescent="0.3">
      <c r="A336" s="1">
        <v>335</v>
      </c>
      <c r="B336" s="271">
        <v>218000</v>
      </c>
      <c r="C336" s="48" t="s">
        <v>18</v>
      </c>
      <c r="D336" s="61">
        <v>32120</v>
      </c>
      <c r="E336" s="59">
        <f t="shared" ref="E336" si="421">D338/D337</f>
        <v>1.7709960937500002</v>
      </c>
      <c r="F336" s="61">
        <v>40781</v>
      </c>
      <c r="G336" s="59">
        <f t="shared" ref="G336:I336" si="422">F338/F337</f>
        <v>2.2745596868884541</v>
      </c>
      <c r="H336" s="61">
        <v>43653</v>
      </c>
      <c r="I336" s="59">
        <f t="shared" si="422"/>
        <v>2.2756981580510991</v>
      </c>
    </row>
    <row r="337" spans="1:9" x14ac:dyDescent="0.3">
      <c r="A337" s="1">
        <v>336</v>
      </c>
      <c r="B337" s="272"/>
      <c r="C337" s="49" t="s">
        <v>16</v>
      </c>
      <c r="D337" s="52">
        <v>0.61439999999999995</v>
      </c>
      <c r="E337" s="63">
        <f t="shared" ref="E337:E338" si="423">(D337-D334)/D334</f>
        <v>6.8829891838741095E-3</v>
      </c>
      <c r="F337" s="52">
        <v>0.51100000000000001</v>
      </c>
      <c r="G337" s="63">
        <f t="shared" ref="G337:I338" si="424">(F337-F334)/F334</f>
        <v>-7.1886535846124658E-3</v>
      </c>
      <c r="H337" s="52">
        <v>0.50490000000000002</v>
      </c>
      <c r="I337" s="63">
        <f t="shared" si="424"/>
        <v>1.1013215859030846E-2</v>
      </c>
    </row>
    <row r="338" spans="1:9" x14ac:dyDescent="0.3">
      <c r="A338" s="13">
        <v>337</v>
      </c>
      <c r="B338" s="272"/>
      <c r="C338" s="50" t="s">
        <v>17</v>
      </c>
      <c r="D338" s="52">
        <v>1.0881000000000001</v>
      </c>
      <c r="E338" s="64">
        <f t="shared" si="423"/>
        <v>-1.6515276630883783E-3</v>
      </c>
      <c r="F338" s="52">
        <v>1.1623000000000001</v>
      </c>
      <c r="G338" s="64">
        <f t="shared" si="424"/>
        <v>-7.3447775215645574E-3</v>
      </c>
      <c r="H338" s="62">
        <v>1.149</v>
      </c>
      <c r="I338" s="64">
        <f t="shared" si="424"/>
        <v>1.5915119363395239E-2</v>
      </c>
    </row>
    <row r="339" spans="1:9" x14ac:dyDescent="0.3">
      <c r="A339" s="1">
        <v>338</v>
      </c>
      <c r="B339" s="271">
        <v>220000</v>
      </c>
      <c r="C339" s="48" t="s">
        <v>18</v>
      </c>
      <c r="D339" s="61">
        <v>32415</v>
      </c>
      <c r="E339" s="59">
        <f t="shared" ref="E339" si="425">D341/D340</f>
        <v>1.7888036559490779</v>
      </c>
      <c r="F339" s="61">
        <v>41145</v>
      </c>
      <c r="G339" s="59">
        <f t="shared" ref="G339:I339" si="426">F341/F340</f>
        <v>2.2776259273721204</v>
      </c>
      <c r="H339" s="61">
        <v>44059</v>
      </c>
      <c r="I339" s="59">
        <f t="shared" si="426"/>
        <v>2.2518946948544079</v>
      </c>
    </row>
    <row r="340" spans="1:9" x14ac:dyDescent="0.3">
      <c r="A340" s="1">
        <v>339</v>
      </c>
      <c r="B340" s="272"/>
      <c r="C340" s="49" t="s">
        <v>16</v>
      </c>
      <c r="D340" s="52">
        <v>0.61270000000000002</v>
      </c>
      <c r="E340" s="63">
        <f t="shared" ref="E340:E341" si="427">(D340-D337)/D337</f>
        <v>-2.7669270833332094E-3</v>
      </c>
      <c r="F340" s="52">
        <v>0.51219999999999999</v>
      </c>
      <c r="G340" s="63">
        <f t="shared" ref="G340:I341" si="428">(F340-F337)/F337</f>
        <v>2.3483365949118961E-3</v>
      </c>
      <c r="H340" s="52">
        <v>0.50139999999999996</v>
      </c>
      <c r="I340" s="63">
        <f t="shared" si="428"/>
        <v>-6.9320657555952837E-3</v>
      </c>
    </row>
    <row r="341" spans="1:9" x14ac:dyDescent="0.3">
      <c r="A341" s="13">
        <v>340</v>
      </c>
      <c r="B341" s="273"/>
      <c r="C341" s="50" t="s">
        <v>17</v>
      </c>
      <c r="D341" s="52">
        <v>1.0960000000000001</v>
      </c>
      <c r="E341" s="64">
        <f t="shared" si="427"/>
        <v>7.2603620990717927E-3</v>
      </c>
      <c r="F341" s="52">
        <v>1.1666000000000001</v>
      </c>
      <c r="G341" s="64">
        <f t="shared" si="428"/>
        <v>3.6995612148326335E-3</v>
      </c>
      <c r="H341" s="62">
        <v>1.1291</v>
      </c>
      <c r="I341" s="64">
        <f t="shared" si="428"/>
        <v>-1.7319408181027004E-2</v>
      </c>
    </row>
    <row r="342" spans="1:9" x14ac:dyDescent="0.3">
      <c r="A342" s="1">
        <v>341</v>
      </c>
      <c r="B342" s="271">
        <v>222000</v>
      </c>
      <c r="C342" s="48" t="s">
        <v>18</v>
      </c>
      <c r="D342" s="61">
        <v>32708</v>
      </c>
      <c r="E342" s="59">
        <f t="shared" ref="E342" si="429">D344/D343</f>
        <v>1.7818300227938784</v>
      </c>
      <c r="F342" s="61">
        <v>41510</v>
      </c>
      <c r="G342" s="59">
        <f t="shared" ref="G342" si="430">F344/F343</f>
        <v>2.2695090944650893</v>
      </c>
      <c r="H342" s="61"/>
      <c r="I342" s="59"/>
    </row>
    <row r="343" spans="1:9" x14ac:dyDescent="0.3">
      <c r="A343" s="1">
        <v>342</v>
      </c>
      <c r="B343" s="272"/>
      <c r="C343" s="49" t="s">
        <v>16</v>
      </c>
      <c r="D343" s="52">
        <v>0.61419999999999997</v>
      </c>
      <c r="E343" s="63">
        <f t="shared" ref="E343:E344" si="431">(D343-D340)/D340</f>
        <v>2.4481801860616057E-3</v>
      </c>
      <c r="F343" s="52">
        <v>0.51129999999999998</v>
      </c>
      <c r="G343" s="63">
        <f t="shared" ref="G343:G344" si="432">(F343-F340)/F340</f>
        <v>-1.7571261226083793E-3</v>
      </c>
      <c r="H343" s="52"/>
      <c r="I343" s="63"/>
    </row>
    <row r="344" spans="1:9" x14ac:dyDescent="0.3">
      <c r="A344" s="13">
        <v>343</v>
      </c>
      <c r="B344" s="273"/>
      <c r="C344" s="50" t="s">
        <v>17</v>
      </c>
      <c r="D344" s="52">
        <v>1.0944</v>
      </c>
      <c r="E344" s="64">
        <f t="shared" si="431"/>
        <v>-1.4598540145985819E-3</v>
      </c>
      <c r="F344" s="52">
        <v>1.1604000000000001</v>
      </c>
      <c r="G344" s="64">
        <f t="shared" si="432"/>
        <v>-5.314589405108849E-3</v>
      </c>
      <c r="H344" s="62"/>
      <c r="I344" s="64"/>
    </row>
    <row r="345" spans="1:9" x14ac:dyDescent="0.3">
      <c r="A345" s="1">
        <v>344</v>
      </c>
      <c r="B345" s="271">
        <v>224000</v>
      </c>
      <c r="C345" s="48" t="s">
        <v>18</v>
      </c>
      <c r="D345" s="61">
        <v>32998</v>
      </c>
      <c r="E345" s="59">
        <f t="shared" ref="E345" si="433">D347/D346</f>
        <v>1.7983330609576729</v>
      </c>
      <c r="F345" s="61">
        <v>41874</v>
      </c>
      <c r="G345" s="59">
        <f t="shared" ref="G345" si="434">F347/F346</f>
        <v>2.2981669266770672</v>
      </c>
      <c r="H345" s="61"/>
      <c r="I345" s="59"/>
    </row>
    <row r="346" spans="1:9" x14ac:dyDescent="0.3">
      <c r="A346" s="1">
        <v>345</v>
      </c>
      <c r="B346" s="272"/>
      <c r="C346" s="49" t="s">
        <v>16</v>
      </c>
      <c r="D346" s="52">
        <v>0.6119</v>
      </c>
      <c r="E346" s="63">
        <f t="shared" ref="E346:E347" si="435">(D346-D343)/D343</f>
        <v>-3.7447085639856219E-3</v>
      </c>
      <c r="F346" s="52">
        <v>0.51280000000000003</v>
      </c>
      <c r="G346" s="63">
        <f t="shared" ref="G346:G347" si="436">(F346-F343)/F343</f>
        <v>2.9336984158029669E-3</v>
      </c>
      <c r="H346" s="52"/>
      <c r="I346" s="63"/>
    </row>
    <row r="347" spans="1:9" x14ac:dyDescent="0.3">
      <c r="A347" s="13">
        <v>346</v>
      </c>
      <c r="B347" s="272"/>
      <c r="C347" s="50" t="s">
        <v>17</v>
      </c>
      <c r="D347" s="52">
        <v>1.1004</v>
      </c>
      <c r="E347" s="64">
        <f t="shared" si="435"/>
        <v>5.4824561403508821E-3</v>
      </c>
      <c r="F347" s="52">
        <v>1.1785000000000001</v>
      </c>
      <c r="G347" s="64">
        <f t="shared" si="436"/>
        <v>1.5598069631161671E-2</v>
      </c>
      <c r="H347" s="62"/>
      <c r="I347" s="64"/>
    </row>
    <row r="348" spans="1:9" x14ac:dyDescent="0.3">
      <c r="A348" s="1">
        <v>347</v>
      </c>
      <c r="B348" s="271">
        <v>226000</v>
      </c>
      <c r="C348" s="48" t="s">
        <v>18</v>
      </c>
      <c r="D348" s="61">
        <v>33289</v>
      </c>
      <c r="E348" s="59">
        <f t="shared" ref="E348" si="437">D350/D349</f>
        <v>1.8064039408866996</v>
      </c>
      <c r="F348" s="61">
        <v>42239</v>
      </c>
      <c r="G348" s="59">
        <f t="shared" ref="G348" si="438">F350/F349</f>
        <v>2.2538356962516994</v>
      </c>
      <c r="H348" s="61"/>
      <c r="I348" s="59"/>
    </row>
    <row r="349" spans="1:9" x14ac:dyDescent="0.3">
      <c r="A349" s="1">
        <v>348</v>
      </c>
      <c r="B349" s="272"/>
      <c r="C349" s="49" t="s">
        <v>16</v>
      </c>
      <c r="D349" s="52">
        <v>0.60899999999999999</v>
      </c>
      <c r="E349" s="63">
        <f t="shared" ref="E349:E350" si="439">(D349-D346)/D346</f>
        <v>-4.7393364928910173E-3</v>
      </c>
      <c r="F349" s="52">
        <v>0.51490000000000002</v>
      </c>
      <c r="G349" s="63">
        <f t="shared" ref="G349:G350" si="440">(F349-F346)/F346</f>
        <v>4.095163806552244E-3</v>
      </c>
      <c r="H349" s="52"/>
      <c r="I349" s="63"/>
    </row>
    <row r="350" spans="1:9" x14ac:dyDescent="0.3">
      <c r="A350" s="13">
        <v>349</v>
      </c>
      <c r="B350" s="273"/>
      <c r="C350" s="50" t="s">
        <v>17</v>
      </c>
      <c r="D350" s="52">
        <v>1.1001000000000001</v>
      </c>
      <c r="E350" s="64">
        <f t="shared" si="439"/>
        <v>-2.7262813522352505E-4</v>
      </c>
      <c r="F350" s="52">
        <v>1.1605000000000001</v>
      </c>
      <c r="G350" s="64">
        <f t="shared" si="440"/>
        <v>-1.5273652948663568E-2</v>
      </c>
      <c r="H350" s="62"/>
      <c r="I350" s="64"/>
    </row>
    <row r="351" spans="1:9" x14ac:dyDescent="0.3">
      <c r="A351" s="1">
        <v>350</v>
      </c>
      <c r="B351" s="271">
        <v>228000</v>
      </c>
      <c r="C351" s="48" t="s">
        <v>18</v>
      </c>
      <c r="D351" s="61">
        <v>33579</v>
      </c>
      <c r="E351" s="59">
        <f t="shared" ref="E351" si="441">D353/D352</f>
        <v>1.7920663306779387</v>
      </c>
      <c r="F351" s="61">
        <v>42603</v>
      </c>
      <c r="G351" s="59">
        <f t="shared" ref="G351" si="442">F353/F352</f>
        <v>2.2567857840265573</v>
      </c>
      <c r="H351" s="61"/>
      <c r="I351" s="59"/>
    </row>
    <row r="352" spans="1:9" x14ac:dyDescent="0.3">
      <c r="A352" s="1">
        <v>351</v>
      </c>
      <c r="B352" s="272"/>
      <c r="C352" s="49" t="s">
        <v>16</v>
      </c>
      <c r="D352" s="52">
        <v>0.61509999999999998</v>
      </c>
      <c r="E352" s="63">
        <f t="shared" ref="E352:E353" si="443">(D352-D349)/D349</f>
        <v>1.0016420361247938E-2</v>
      </c>
      <c r="F352" s="52">
        <v>0.5121</v>
      </c>
      <c r="G352" s="63">
        <f t="shared" ref="G352:G353" si="444">(F352-F349)/F349</f>
        <v>-5.4379491163333163E-3</v>
      </c>
      <c r="H352" s="52"/>
      <c r="I352" s="63"/>
    </row>
    <row r="353" spans="1:9" x14ac:dyDescent="0.3">
      <c r="A353" s="13">
        <v>352</v>
      </c>
      <c r="B353" s="273"/>
      <c r="C353" s="50" t="s">
        <v>17</v>
      </c>
      <c r="D353" s="52">
        <v>1.1023000000000001</v>
      </c>
      <c r="E353" s="64">
        <f t="shared" si="443"/>
        <v>1.9998181983455865E-3</v>
      </c>
      <c r="F353" s="52">
        <v>1.1556999999999999</v>
      </c>
      <c r="G353" s="64">
        <f t="shared" si="444"/>
        <v>-4.1361482119777141E-3</v>
      </c>
      <c r="H353" s="62"/>
      <c r="I353" s="64"/>
    </row>
    <row r="354" spans="1:9" x14ac:dyDescent="0.3">
      <c r="A354" s="1">
        <v>353</v>
      </c>
      <c r="B354" s="271">
        <v>230000</v>
      </c>
      <c r="C354" s="48" t="s">
        <v>18</v>
      </c>
      <c r="D354" s="61">
        <v>33869</v>
      </c>
      <c r="E354" s="59">
        <f t="shared" ref="E354" si="445">D356/D355</f>
        <v>1.8111220796314578</v>
      </c>
      <c r="F354" s="61">
        <v>42973</v>
      </c>
      <c r="G354" s="59">
        <f t="shared" ref="G354" si="446">F356/F355</f>
        <v>2.3057187622405011</v>
      </c>
      <c r="H354" s="61"/>
      <c r="I354" s="59"/>
    </row>
    <row r="355" spans="1:9" x14ac:dyDescent="0.3">
      <c r="A355" s="1">
        <v>354</v>
      </c>
      <c r="B355" s="272"/>
      <c r="C355" s="49" t="s">
        <v>16</v>
      </c>
      <c r="D355" s="52">
        <v>0.60780000000000001</v>
      </c>
      <c r="E355" s="63">
        <f t="shared" ref="E355:E356" si="447">(D355-D352)/D352</f>
        <v>-1.1867988944886967E-2</v>
      </c>
      <c r="F355" s="52">
        <v>0.51060000000000005</v>
      </c>
      <c r="G355" s="63">
        <f t="shared" ref="G355:G356" si="448">(F355-F352)/F352</f>
        <v>-2.9291154071469359E-3</v>
      </c>
      <c r="H355" s="52"/>
      <c r="I355" s="63"/>
    </row>
    <row r="356" spans="1:9" x14ac:dyDescent="0.3">
      <c r="A356" s="13">
        <v>355</v>
      </c>
      <c r="B356" s="272"/>
      <c r="C356" s="50" t="s">
        <v>17</v>
      </c>
      <c r="D356" s="52">
        <v>1.1008</v>
      </c>
      <c r="E356" s="64">
        <f t="shared" si="447"/>
        <v>-1.3607910732106113E-3</v>
      </c>
      <c r="F356" s="52">
        <v>1.1773</v>
      </c>
      <c r="G356" s="64">
        <f t="shared" si="448"/>
        <v>1.8689971445877012E-2</v>
      </c>
      <c r="H356" s="62"/>
      <c r="I356" s="64"/>
    </row>
    <row r="357" spans="1:9" x14ac:dyDescent="0.3">
      <c r="A357" s="1">
        <v>356</v>
      </c>
      <c r="B357" s="271">
        <v>232000</v>
      </c>
      <c r="C357" s="48" t="s">
        <v>18</v>
      </c>
      <c r="D357" s="65">
        <v>34159</v>
      </c>
      <c r="E357" s="66">
        <f t="shared" ref="E357" si="449">D359/D358</f>
        <v>1.7614080834419816</v>
      </c>
      <c r="F357" s="61"/>
      <c r="G357" s="59"/>
      <c r="H357" s="61"/>
      <c r="I357" s="59"/>
    </row>
    <row r="358" spans="1:9" x14ac:dyDescent="0.3">
      <c r="A358" s="1">
        <v>357</v>
      </c>
      <c r="B358" s="272"/>
      <c r="C358" s="49" t="s">
        <v>16</v>
      </c>
      <c r="D358" s="67">
        <v>0.61360000000000003</v>
      </c>
      <c r="E358" s="68">
        <f t="shared" ref="E358:E359" si="450">(D358-D355)/D355</f>
        <v>9.5426127015466062E-3</v>
      </c>
      <c r="F358" s="52"/>
      <c r="G358" s="63"/>
      <c r="H358" s="52"/>
      <c r="I358" s="63"/>
    </row>
    <row r="359" spans="1:9" x14ac:dyDescent="0.3">
      <c r="A359" s="13">
        <v>358</v>
      </c>
      <c r="B359" s="273"/>
      <c r="C359" s="50" t="s">
        <v>17</v>
      </c>
      <c r="D359" s="67">
        <v>1.0808</v>
      </c>
      <c r="E359" s="70">
        <f t="shared" si="450"/>
        <v>-1.8168604651162806E-2</v>
      </c>
      <c r="F359" s="52"/>
      <c r="G359" s="64"/>
      <c r="H359" s="62"/>
      <c r="I359" s="64"/>
    </row>
    <row r="360" spans="1:9" x14ac:dyDescent="0.3">
      <c r="A360" s="1">
        <v>359</v>
      </c>
      <c r="B360" s="271">
        <v>234000</v>
      </c>
      <c r="C360" s="48" t="s">
        <v>18</v>
      </c>
      <c r="D360" s="61">
        <v>34451</v>
      </c>
      <c r="E360" s="59">
        <f t="shared" ref="E360" si="451">D362/D361</f>
        <v>1.8235004916420847</v>
      </c>
      <c r="F360" s="61"/>
      <c r="G360" s="59"/>
      <c r="H360" s="61"/>
      <c r="I360" s="59"/>
    </row>
    <row r="361" spans="1:9" x14ac:dyDescent="0.3">
      <c r="A361" s="1">
        <v>360</v>
      </c>
      <c r="B361" s="272"/>
      <c r="C361" s="49" t="s">
        <v>16</v>
      </c>
      <c r="D361" s="52">
        <v>0.61019999999999996</v>
      </c>
      <c r="E361" s="63">
        <f t="shared" ref="E361:E362" si="452">(D361-D358)/D358</f>
        <v>-5.5410691003912474E-3</v>
      </c>
      <c r="F361" s="52"/>
      <c r="G361" s="63"/>
      <c r="H361" s="52"/>
      <c r="I361" s="63"/>
    </row>
    <row r="362" spans="1:9" x14ac:dyDescent="0.3">
      <c r="A362" s="13">
        <v>361</v>
      </c>
      <c r="B362" s="273"/>
      <c r="C362" s="50" t="s">
        <v>17</v>
      </c>
      <c r="D362" s="52">
        <v>1.1127</v>
      </c>
      <c r="E362" s="64">
        <f t="shared" si="452"/>
        <v>2.9515173945225796E-2</v>
      </c>
      <c r="F362" s="52"/>
      <c r="G362" s="64"/>
      <c r="H362" s="62"/>
      <c r="I362" s="64"/>
    </row>
    <row r="363" spans="1:9" x14ac:dyDescent="0.3">
      <c r="A363" s="1">
        <v>362</v>
      </c>
      <c r="B363" s="271">
        <v>236000</v>
      </c>
      <c r="C363" s="48" t="s">
        <v>18</v>
      </c>
      <c r="D363" s="61">
        <v>34744</v>
      </c>
      <c r="E363" s="59">
        <f t="shared" ref="E363" si="453">D365/D364</f>
        <v>1.8125710573331169</v>
      </c>
      <c r="F363" s="61"/>
      <c r="G363" s="59"/>
      <c r="H363" s="61"/>
      <c r="I363" s="59"/>
    </row>
    <row r="364" spans="1:9" x14ac:dyDescent="0.3">
      <c r="A364" s="1">
        <v>363</v>
      </c>
      <c r="B364" s="272"/>
      <c r="C364" s="49" t="s">
        <v>16</v>
      </c>
      <c r="D364" s="52">
        <v>0.61570000000000003</v>
      </c>
      <c r="E364" s="63">
        <f t="shared" ref="E364:E365" si="454">(D364-D361)/D361</f>
        <v>9.0134382169781389E-3</v>
      </c>
      <c r="F364" s="52"/>
      <c r="G364" s="63"/>
      <c r="H364" s="52"/>
      <c r="I364" s="63"/>
    </row>
    <row r="365" spans="1:9" x14ac:dyDescent="0.3">
      <c r="A365" s="13">
        <v>364</v>
      </c>
      <c r="B365" s="272"/>
      <c r="C365" s="50" t="s">
        <v>17</v>
      </c>
      <c r="D365" s="52">
        <v>1.1160000000000001</v>
      </c>
      <c r="E365" s="64">
        <f t="shared" si="454"/>
        <v>2.9657589646805791E-3</v>
      </c>
      <c r="F365" s="52"/>
      <c r="G365" s="64"/>
      <c r="H365" s="62"/>
      <c r="I365" s="64"/>
    </row>
    <row r="366" spans="1:9" x14ac:dyDescent="0.3">
      <c r="A366" s="1">
        <v>365</v>
      </c>
      <c r="B366" s="271">
        <v>238000</v>
      </c>
      <c r="C366" s="48" t="s">
        <v>18</v>
      </c>
      <c r="D366" s="61">
        <v>35044</v>
      </c>
      <c r="E366" s="59">
        <f t="shared" ref="E366" si="455">D368/D367</f>
        <v>1.7901174168297456</v>
      </c>
      <c r="F366" s="61"/>
      <c r="G366" s="59"/>
      <c r="H366" s="61"/>
      <c r="I366" s="59"/>
    </row>
    <row r="367" spans="1:9" x14ac:dyDescent="0.3">
      <c r="A367" s="1">
        <v>366</v>
      </c>
      <c r="B367" s="272"/>
      <c r="C367" s="49" t="s">
        <v>16</v>
      </c>
      <c r="D367" s="52">
        <v>0.61319999999999997</v>
      </c>
      <c r="E367" s="63">
        <f t="shared" ref="E367:E368" si="456">(D367-D364)/D364</f>
        <v>-4.0604190352445313E-3</v>
      </c>
      <c r="F367" s="52"/>
      <c r="G367" s="63"/>
      <c r="H367" s="52"/>
      <c r="I367" s="63"/>
    </row>
    <row r="368" spans="1:9" x14ac:dyDescent="0.3">
      <c r="A368" s="13">
        <v>367</v>
      </c>
      <c r="B368" s="273"/>
      <c r="C368" s="50" t="s">
        <v>17</v>
      </c>
      <c r="D368" s="52">
        <v>1.0976999999999999</v>
      </c>
      <c r="E368" s="64">
        <f t="shared" si="456"/>
        <v>-1.6397849462365773E-2</v>
      </c>
      <c r="F368" s="52"/>
      <c r="G368" s="64"/>
      <c r="H368" s="62"/>
      <c r="I368" s="64"/>
    </row>
    <row r="369" spans="1:9" x14ac:dyDescent="0.3">
      <c r="A369" s="1">
        <v>368</v>
      </c>
      <c r="B369" s="271">
        <v>240000</v>
      </c>
      <c r="C369" s="48" t="s">
        <v>18</v>
      </c>
      <c r="D369" s="61">
        <v>35338</v>
      </c>
      <c r="E369" s="59">
        <f t="shared" ref="E369" si="457">D371/D370</f>
        <v>1.786021150033047</v>
      </c>
      <c r="F369" s="61"/>
      <c r="G369" s="59"/>
      <c r="H369" s="61"/>
      <c r="I369" s="59"/>
    </row>
    <row r="370" spans="1:9" x14ac:dyDescent="0.3">
      <c r="A370" s="1">
        <v>369</v>
      </c>
      <c r="B370" s="272"/>
      <c r="C370" s="49" t="s">
        <v>16</v>
      </c>
      <c r="D370" s="52">
        <v>0.60519999999999996</v>
      </c>
      <c r="E370" s="63">
        <f t="shared" ref="E370:E371" si="458">(D370-D367)/D367</f>
        <v>-1.3046314416177441E-2</v>
      </c>
      <c r="F370" s="52"/>
      <c r="G370" s="63"/>
      <c r="H370" s="52"/>
      <c r="I370" s="63"/>
    </row>
    <row r="371" spans="1:9" x14ac:dyDescent="0.3">
      <c r="A371" s="13">
        <v>370</v>
      </c>
      <c r="B371" s="273"/>
      <c r="C371" s="50" t="s">
        <v>17</v>
      </c>
      <c r="D371" s="52">
        <v>1.0809</v>
      </c>
      <c r="E371" s="64">
        <f t="shared" si="458"/>
        <v>-1.5304728067778016E-2</v>
      </c>
      <c r="F371" s="52"/>
      <c r="G371" s="64"/>
      <c r="H371" s="62"/>
      <c r="I371" s="64"/>
    </row>
    <row r="372" spans="1:9" x14ac:dyDescent="0.3">
      <c r="A372" s="1">
        <v>371</v>
      </c>
      <c r="B372" s="271">
        <v>242000</v>
      </c>
      <c r="C372" s="48" t="s">
        <v>18</v>
      </c>
      <c r="D372" s="61">
        <v>35635</v>
      </c>
      <c r="E372" s="59">
        <f t="shared" ref="E372" si="459">D374/D373</f>
        <v>1.7927972372964975</v>
      </c>
      <c r="F372" s="61"/>
      <c r="G372" s="59"/>
      <c r="H372" s="61"/>
      <c r="I372" s="59"/>
    </row>
    <row r="373" spans="1:9" x14ac:dyDescent="0.3">
      <c r="A373" s="1">
        <v>372</v>
      </c>
      <c r="B373" s="272"/>
      <c r="C373" s="49" t="s">
        <v>16</v>
      </c>
      <c r="D373" s="52">
        <v>0.60809999999999997</v>
      </c>
      <c r="E373" s="63">
        <f t="shared" ref="E373:E374" si="460">(D373-D370)/D370</f>
        <v>4.791804362194339E-3</v>
      </c>
      <c r="F373" s="52"/>
      <c r="G373" s="63"/>
      <c r="H373" s="52"/>
      <c r="I373" s="63"/>
    </row>
    <row r="374" spans="1:9" x14ac:dyDescent="0.3">
      <c r="A374" s="13">
        <v>373</v>
      </c>
      <c r="B374" s="272"/>
      <c r="C374" s="50" t="s">
        <v>17</v>
      </c>
      <c r="D374" s="52">
        <v>1.0902000000000001</v>
      </c>
      <c r="E374" s="64">
        <f t="shared" si="460"/>
        <v>8.6039411601444033E-3</v>
      </c>
      <c r="F374" s="52"/>
      <c r="G374" s="64"/>
      <c r="H374" s="62"/>
      <c r="I374" s="64"/>
    </row>
    <row r="375" spans="1:9" x14ac:dyDescent="0.3">
      <c r="A375" s="1">
        <v>374</v>
      </c>
      <c r="B375" s="271">
        <v>244000</v>
      </c>
      <c r="C375" s="48" t="s">
        <v>18</v>
      </c>
      <c r="D375" s="61">
        <v>35934</v>
      </c>
      <c r="E375" s="59">
        <f t="shared" ref="E375" si="461">D377/D376</f>
        <v>1.8033030553261769</v>
      </c>
      <c r="F375" s="61"/>
      <c r="G375" s="59"/>
      <c r="H375" s="61"/>
      <c r="I375" s="59"/>
    </row>
    <row r="376" spans="1:9" x14ac:dyDescent="0.3">
      <c r="A376" s="1">
        <v>375</v>
      </c>
      <c r="B376" s="272"/>
      <c r="C376" s="49" t="s">
        <v>16</v>
      </c>
      <c r="D376" s="52">
        <v>0.60550000000000004</v>
      </c>
      <c r="E376" s="63">
        <f t="shared" ref="E376:E377" si="462">(D376-D373)/D373</f>
        <v>-4.2756125637229666E-3</v>
      </c>
      <c r="F376" s="52"/>
      <c r="G376" s="63"/>
      <c r="H376" s="52"/>
      <c r="I376" s="63"/>
    </row>
    <row r="377" spans="1:9" x14ac:dyDescent="0.3">
      <c r="A377" s="13">
        <v>376</v>
      </c>
      <c r="B377" s="273"/>
      <c r="C377" s="50" t="s">
        <v>17</v>
      </c>
      <c r="D377" s="52">
        <v>1.0919000000000001</v>
      </c>
      <c r="E377" s="64">
        <f t="shared" si="462"/>
        <v>1.5593469088241009E-3</v>
      </c>
      <c r="F377" s="52"/>
      <c r="G377" s="64"/>
      <c r="H377" s="62"/>
      <c r="I377" s="64"/>
    </row>
    <row r="378" spans="1:9" x14ac:dyDescent="0.3">
      <c r="A378" s="1">
        <v>377</v>
      </c>
      <c r="B378" s="271">
        <v>246000</v>
      </c>
      <c r="C378" s="48" t="s">
        <v>18</v>
      </c>
      <c r="D378" s="61">
        <v>36252</v>
      </c>
      <c r="E378" s="59">
        <f t="shared" ref="E378" si="463">D380/D379</f>
        <v>1.839663143989432</v>
      </c>
      <c r="F378" s="61"/>
      <c r="G378" s="59"/>
      <c r="H378" s="61"/>
      <c r="I378" s="59"/>
    </row>
    <row r="379" spans="1:9" x14ac:dyDescent="0.3">
      <c r="A379" s="1">
        <v>378</v>
      </c>
      <c r="B379" s="272"/>
      <c r="C379" s="49" t="s">
        <v>16</v>
      </c>
      <c r="D379" s="52">
        <v>0.60560000000000003</v>
      </c>
      <c r="E379" s="63">
        <f t="shared" ref="E379:E380" si="464">(D379-D376)/D376</f>
        <v>1.6515276630881746E-4</v>
      </c>
      <c r="F379" s="52"/>
      <c r="G379" s="63"/>
      <c r="H379" s="52"/>
      <c r="I379" s="63"/>
    </row>
    <row r="380" spans="1:9" x14ac:dyDescent="0.3">
      <c r="A380" s="13">
        <v>379</v>
      </c>
      <c r="B380" s="273"/>
      <c r="C380" s="50" t="s">
        <v>17</v>
      </c>
      <c r="D380" s="52">
        <v>1.1141000000000001</v>
      </c>
      <c r="E380" s="64">
        <f t="shared" si="464"/>
        <v>2.0331532191592634E-2</v>
      </c>
      <c r="F380" s="52"/>
      <c r="G380" s="64"/>
      <c r="H380" s="62"/>
      <c r="I380" s="64"/>
    </row>
    <row r="381" spans="1:9" x14ac:dyDescent="0.3">
      <c r="A381" s="1">
        <v>380</v>
      </c>
      <c r="B381" s="271">
        <v>248000</v>
      </c>
      <c r="C381" s="48" t="s">
        <v>18</v>
      </c>
      <c r="D381" s="61">
        <v>36563</v>
      </c>
      <c r="E381" s="59">
        <f t="shared" ref="E381" si="465">D383/D382</f>
        <v>1.8022141440846002</v>
      </c>
      <c r="F381" s="61"/>
      <c r="G381" s="59"/>
      <c r="H381" s="61"/>
      <c r="I381" s="59"/>
    </row>
    <row r="382" spans="1:9" x14ac:dyDescent="0.3">
      <c r="A382" s="1">
        <v>381</v>
      </c>
      <c r="B382" s="272"/>
      <c r="C382" s="49" t="s">
        <v>16</v>
      </c>
      <c r="D382" s="52">
        <v>0.60519999999999996</v>
      </c>
      <c r="E382" s="63">
        <f t="shared" ref="E382:E383" si="466">(D382-D379)/D379</f>
        <v>-6.6050198150605511E-4</v>
      </c>
      <c r="F382" s="52"/>
      <c r="G382" s="63"/>
      <c r="H382" s="52"/>
      <c r="I382" s="63"/>
    </row>
    <row r="383" spans="1:9" x14ac:dyDescent="0.3">
      <c r="A383" s="13">
        <v>382</v>
      </c>
      <c r="B383" s="272"/>
      <c r="C383" s="50" t="s">
        <v>17</v>
      </c>
      <c r="D383" s="52">
        <v>1.0907</v>
      </c>
      <c r="E383" s="64">
        <f t="shared" si="466"/>
        <v>-2.1003500583430649E-2</v>
      </c>
      <c r="F383" s="52"/>
      <c r="G383" s="64"/>
      <c r="H383" s="62"/>
      <c r="I383" s="64"/>
    </row>
    <row r="384" spans="1:9" x14ac:dyDescent="0.3">
      <c r="A384" s="1">
        <v>383</v>
      </c>
      <c r="B384" s="271">
        <v>250000</v>
      </c>
      <c r="C384" s="48" t="s">
        <v>18</v>
      </c>
      <c r="D384" s="61">
        <v>36873</v>
      </c>
      <c r="E384" s="59">
        <f t="shared" ref="E384" si="467">D386/D385</f>
        <v>1.8187808896210875</v>
      </c>
      <c r="F384" s="61"/>
      <c r="G384" s="59"/>
      <c r="H384" s="61"/>
      <c r="I384" s="59"/>
    </row>
    <row r="385" spans="1:9" x14ac:dyDescent="0.3">
      <c r="A385" s="1">
        <v>384</v>
      </c>
      <c r="B385" s="272"/>
      <c r="C385" s="49" t="s">
        <v>16</v>
      </c>
      <c r="D385" s="52">
        <v>0.60699999999999998</v>
      </c>
      <c r="E385" s="63">
        <f t="shared" ref="E385:E386" si="468">(D385-D382)/D382</f>
        <v>2.9742233972240976E-3</v>
      </c>
      <c r="F385" s="52"/>
      <c r="G385" s="63"/>
      <c r="H385" s="52"/>
      <c r="I385" s="63"/>
    </row>
    <row r="386" spans="1:9" x14ac:dyDescent="0.3">
      <c r="A386" s="13">
        <v>385</v>
      </c>
      <c r="B386" s="273"/>
      <c r="C386" s="50" t="s">
        <v>17</v>
      </c>
      <c r="D386" s="52">
        <v>1.1040000000000001</v>
      </c>
      <c r="E386" s="64">
        <f t="shared" si="468"/>
        <v>1.219400385073814E-2</v>
      </c>
      <c r="F386" s="52"/>
      <c r="G386" s="64"/>
      <c r="H386" s="62"/>
      <c r="I386" s="64"/>
    </row>
    <row r="387" spans="1:9" x14ac:dyDescent="0.3">
      <c r="A387" s="1">
        <v>386</v>
      </c>
      <c r="B387" s="271">
        <v>252000</v>
      </c>
      <c r="C387" s="48" t="s">
        <v>18</v>
      </c>
      <c r="D387" s="77">
        <v>37172</v>
      </c>
      <c r="E387" s="78">
        <f t="shared" ref="E387" si="469">D389/D388</f>
        <v>1.8445733222866609</v>
      </c>
      <c r="F387" s="61"/>
      <c r="G387" s="59"/>
      <c r="H387" s="61"/>
      <c r="I387" s="59"/>
    </row>
    <row r="388" spans="1:9" x14ac:dyDescent="0.3">
      <c r="A388" s="1">
        <v>387</v>
      </c>
      <c r="B388" s="272"/>
      <c r="C388" s="49" t="s">
        <v>16</v>
      </c>
      <c r="D388" s="79">
        <v>0.60350000000000004</v>
      </c>
      <c r="E388" s="80">
        <f t="shared" ref="E388:E389" si="470">(D388-D385)/D385</f>
        <v>-5.7660626029653172E-3</v>
      </c>
      <c r="F388" s="52"/>
      <c r="G388" s="63"/>
      <c r="H388" s="52"/>
      <c r="I388" s="63"/>
    </row>
    <row r="389" spans="1:9" x14ac:dyDescent="0.3">
      <c r="A389" s="13">
        <v>388</v>
      </c>
      <c r="B389" s="273"/>
      <c r="C389" s="50" t="s">
        <v>17</v>
      </c>
      <c r="D389" s="79">
        <v>1.1132</v>
      </c>
      <c r="E389" s="82">
        <f t="shared" si="470"/>
        <v>8.3333333333332187E-3</v>
      </c>
      <c r="F389" s="52"/>
      <c r="G389" s="64"/>
      <c r="H389" s="62"/>
      <c r="I389" s="64"/>
    </row>
    <row r="390" spans="1:9" x14ac:dyDescent="0.3">
      <c r="A390" s="1">
        <v>389</v>
      </c>
      <c r="B390" s="271">
        <v>254000</v>
      </c>
      <c r="C390" s="48" t="s">
        <v>18</v>
      </c>
      <c r="D390" s="61">
        <v>37469</v>
      </c>
      <c r="E390" s="59">
        <f t="shared" ref="E390" si="471">D392/D391</f>
        <v>1.8037043161898461</v>
      </c>
      <c r="F390" s="61"/>
      <c r="G390" s="59"/>
      <c r="H390" s="61"/>
      <c r="I390" s="59"/>
    </row>
    <row r="391" spans="1:9" x14ac:dyDescent="0.3">
      <c r="A391" s="1">
        <v>390</v>
      </c>
      <c r="B391" s="272"/>
      <c r="C391" s="49" t="s">
        <v>16</v>
      </c>
      <c r="D391" s="52">
        <v>0.60470000000000002</v>
      </c>
      <c r="E391" s="63">
        <f t="shared" ref="E391:E392" si="472">(D391-D388)/D388</f>
        <v>1.988400994200462E-3</v>
      </c>
      <c r="F391" s="52"/>
      <c r="G391" s="63"/>
      <c r="H391" s="52"/>
      <c r="I391" s="63"/>
    </row>
    <row r="392" spans="1:9" x14ac:dyDescent="0.3">
      <c r="A392" s="13">
        <v>391</v>
      </c>
      <c r="B392" s="272"/>
      <c r="C392" s="50" t="s">
        <v>17</v>
      </c>
      <c r="D392" s="52">
        <v>1.0907</v>
      </c>
      <c r="E392" s="64">
        <f t="shared" si="472"/>
        <v>-2.0212001437297848E-2</v>
      </c>
      <c r="F392" s="52"/>
      <c r="G392" s="64"/>
      <c r="H392" s="62"/>
      <c r="I392" s="64"/>
    </row>
    <row r="393" spans="1:9" x14ac:dyDescent="0.3">
      <c r="A393" s="1">
        <v>392</v>
      </c>
      <c r="B393" s="271">
        <v>256000</v>
      </c>
      <c r="C393" s="48" t="s">
        <v>18</v>
      </c>
      <c r="D393" s="61">
        <v>37779</v>
      </c>
      <c r="E393" s="59">
        <f t="shared" ref="E393" si="473">D395/D394</f>
        <v>1.8532644903397735</v>
      </c>
      <c r="F393" s="61"/>
      <c r="G393" s="59"/>
      <c r="H393" s="61"/>
      <c r="I393" s="59"/>
    </row>
    <row r="394" spans="1:9" x14ac:dyDescent="0.3">
      <c r="A394" s="1">
        <v>393</v>
      </c>
      <c r="B394" s="272"/>
      <c r="C394" s="49" t="s">
        <v>16</v>
      </c>
      <c r="D394" s="52">
        <v>0.60040000000000004</v>
      </c>
      <c r="E394" s="63">
        <f t="shared" ref="E394:E395" si="474">(D394-D391)/D391</f>
        <v>-7.1109641144368619E-3</v>
      </c>
      <c r="F394" s="52"/>
      <c r="G394" s="63"/>
      <c r="H394" s="52"/>
      <c r="I394" s="63"/>
    </row>
    <row r="395" spans="1:9" x14ac:dyDescent="0.3">
      <c r="A395" s="13">
        <v>394</v>
      </c>
      <c r="B395" s="273"/>
      <c r="C395" s="50" t="s">
        <v>17</v>
      </c>
      <c r="D395" s="52">
        <v>1.1127</v>
      </c>
      <c r="E395" s="64">
        <f t="shared" si="474"/>
        <v>2.0170532685431394E-2</v>
      </c>
      <c r="F395" s="52"/>
      <c r="G395" s="64"/>
      <c r="H395" s="62"/>
      <c r="I395" s="64"/>
    </row>
    <row r="396" spans="1:9" x14ac:dyDescent="0.3">
      <c r="A396" s="1">
        <v>395</v>
      </c>
      <c r="B396" s="271">
        <v>258000</v>
      </c>
      <c r="C396" s="48" t="s">
        <v>18</v>
      </c>
      <c r="D396" s="61">
        <v>38087</v>
      </c>
      <c r="E396" s="59">
        <f t="shared" ref="E396" si="475">D398/D397</f>
        <v>1.8486765440319628</v>
      </c>
      <c r="F396" s="61"/>
      <c r="G396" s="59"/>
      <c r="H396" s="61"/>
      <c r="I396" s="59"/>
    </row>
    <row r="397" spans="1:9" x14ac:dyDescent="0.3">
      <c r="A397" s="1">
        <v>396</v>
      </c>
      <c r="B397" s="272"/>
      <c r="C397" s="49" t="s">
        <v>16</v>
      </c>
      <c r="D397" s="52">
        <v>0.60070000000000001</v>
      </c>
      <c r="E397" s="63">
        <f t="shared" ref="E397:E398" si="476">(D397-D394)/D394</f>
        <v>4.9966688874078437E-4</v>
      </c>
      <c r="F397" s="52"/>
      <c r="G397" s="63"/>
      <c r="H397" s="52"/>
      <c r="I397" s="63"/>
    </row>
    <row r="398" spans="1:9" x14ac:dyDescent="0.3">
      <c r="A398" s="13">
        <v>397</v>
      </c>
      <c r="B398" s="273"/>
      <c r="C398" s="50" t="s">
        <v>17</v>
      </c>
      <c r="D398" s="52">
        <v>1.1105</v>
      </c>
      <c r="E398" s="64">
        <f t="shared" si="476"/>
        <v>-1.9771726431203197E-3</v>
      </c>
      <c r="F398" s="52"/>
      <c r="G398" s="64"/>
      <c r="H398" s="62"/>
      <c r="I398" s="64"/>
    </row>
    <row r="399" spans="1:9" x14ac:dyDescent="0.3">
      <c r="A399" s="1">
        <v>398</v>
      </c>
      <c r="B399" s="271">
        <v>260000</v>
      </c>
      <c r="C399" s="48" t="s">
        <v>18</v>
      </c>
      <c r="D399" s="61">
        <v>38395</v>
      </c>
      <c r="E399" s="59">
        <f t="shared" ref="E399" si="477">D401/D400</f>
        <v>1.8163332240078713</v>
      </c>
      <c r="F399" s="61"/>
      <c r="G399" s="59"/>
      <c r="H399" s="61"/>
      <c r="I399" s="59"/>
    </row>
    <row r="400" spans="1:9" x14ac:dyDescent="0.3">
      <c r="A400" s="1">
        <v>399</v>
      </c>
      <c r="B400" s="272"/>
      <c r="C400" s="49" t="s">
        <v>16</v>
      </c>
      <c r="D400" s="52">
        <v>0.60980000000000001</v>
      </c>
      <c r="E400" s="63">
        <f t="shared" ref="E400:E401" si="478">(D400-D397)/D397</f>
        <v>1.5148992841684696E-2</v>
      </c>
      <c r="F400" s="52"/>
      <c r="G400" s="63"/>
      <c r="H400" s="52"/>
      <c r="I400" s="63"/>
    </row>
    <row r="401" spans="1:9" x14ac:dyDescent="0.3">
      <c r="A401" s="13">
        <v>400</v>
      </c>
      <c r="B401" s="272"/>
      <c r="C401" s="50" t="s">
        <v>17</v>
      </c>
      <c r="D401" s="52">
        <v>1.1075999999999999</v>
      </c>
      <c r="E401" s="64">
        <f t="shared" si="478"/>
        <v>-2.6114362899595897E-3</v>
      </c>
      <c r="F401" s="52"/>
      <c r="G401" s="64"/>
      <c r="H401" s="62"/>
      <c r="I401" s="64"/>
    </row>
    <row r="402" spans="1:9" x14ac:dyDescent="0.3">
      <c r="A402" s="1">
        <v>401</v>
      </c>
      <c r="B402" s="271">
        <v>262000</v>
      </c>
      <c r="C402" s="48" t="s">
        <v>18</v>
      </c>
      <c r="D402" s="61">
        <v>38714</v>
      </c>
      <c r="E402" s="59">
        <f t="shared" ref="E402" si="479">D404/D403</f>
        <v>1.8432441361083578</v>
      </c>
      <c r="F402" s="61"/>
      <c r="G402" s="59"/>
      <c r="H402" s="61"/>
      <c r="I402" s="59"/>
    </row>
    <row r="403" spans="1:9" x14ac:dyDescent="0.3">
      <c r="A403" s="1">
        <v>402</v>
      </c>
      <c r="B403" s="272"/>
      <c r="C403" s="49" t="s">
        <v>16</v>
      </c>
      <c r="D403" s="52">
        <v>0.60540000000000005</v>
      </c>
      <c r="E403" s="63">
        <f t="shared" ref="E403:E404" si="480">(D403-D400)/D400</f>
        <v>-7.2154804854049842E-3</v>
      </c>
      <c r="F403" s="52"/>
      <c r="G403" s="63"/>
      <c r="H403" s="52"/>
      <c r="I403" s="63"/>
    </row>
    <row r="404" spans="1:9" x14ac:dyDescent="0.3">
      <c r="A404" s="13">
        <v>403</v>
      </c>
      <c r="B404" s="273"/>
      <c r="C404" s="50" t="s">
        <v>17</v>
      </c>
      <c r="D404" s="52">
        <v>1.1158999999999999</v>
      </c>
      <c r="E404" s="64">
        <f t="shared" si="480"/>
        <v>7.4936800288912739E-3</v>
      </c>
      <c r="F404" s="52"/>
      <c r="G404" s="64"/>
      <c r="H404" s="62"/>
      <c r="I404" s="64"/>
    </row>
    <row r="405" spans="1:9" x14ac:dyDescent="0.3">
      <c r="A405" s="1">
        <v>404</v>
      </c>
      <c r="B405" s="271">
        <v>264000</v>
      </c>
      <c r="C405" s="48" t="s">
        <v>18</v>
      </c>
      <c r="D405" s="61">
        <v>39019</v>
      </c>
      <c r="E405" s="59">
        <f t="shared" ref="E405" si="481">D407/D406</f>
        <v>1.8332218133154903</v>
      </c>
      <c r="F405" s="61"/>
      <c r="G405" s="59"/>
      <c r="H405" s="61"/>
      <c r="I405" s="59"/>
    </row>
    <row r="406" spans="1:9" x14ac:dyDescent="0.3">
      <c r="A406" s="1">
        <v>405</v>
      </c>
      <c r="B406" s="272"/>
      <c r="C406" s="49" t="s">
        <v>16</v>
      </c>
      <c r="D406" s="52">
        <v>0.5978</v>
      </c>
      <c r="E406" s="63">
        <f t="shared" ref="E406:E407" si="482">(D406-D403)/D403</f>
        <v>-1.2553683515031468E-2</v>
      </c>
      <c r="F406" s="52"/>
      <c r="G406" s="63"/>
      <c r="H406" s="52"/>
      <c r="I406" s="63"/>
    </row>
    <row r="407" spans="1:9" x14ac:dyDescent="0.3">
      <c r="A407" s="13">
        <v>406</v>
      </c>
      <c r="B407" s="273"/>
      <c r="C407" s="50" t="s">
        <v>17</v>
      </c>
      <c r="D407" s="52">
        <v>1.0959000000000001</v>
      </c>
      <c r="E407" s="64">
        <f t="shared" si="482"/>
        <v>-1.792275293485061E-2</v>
      </c>
      <c r="F407" s="52"/>
      <c r="G407" s="64"/>
      <c r="H407" s="62"/>
      <c r="I407" s="64"/>
    </row>
    <row r="408" spans="1:9" x14ac:dyDescent="0.3">
      <c r="A408" s="1">
        <v>407</v>
      </c>
      <c r="B408" s="271">
        <v>266000</v>
      </c>
      <c r="C408" s="48" t="s">
        <v>18</v>
      </c>
      <c r="D408" s="61">
        <v>39323</v>
      </c>
      <c r="E408" s="59">
        <f t="shared" ref="E408" si="483">D410/D409</f>
        <v>1.864652870493992</v>
      </c>
      <c r="F408" s="61"/>
      <c r="G408" s="59"/>
      <c r="H408" s="61"/>
      <c r="I408" s="59"/>
    </row>
    <row r="409" spans="1:9" x14ac:dyDescent="0.3">
      <c r="A409" s="1">
        <v>408</v>
      </c>
      <c r="B409" s="272"/>
      <c r="C409" s="49" t="s">
        <v>16</v>
      </c>
      <c r="D409" s="52">
        <v>0.59919999999999995</v>
      </c>
      <c r="E409" s="63">
        <f t="shared" ref="E409:E410" si="484">(D409-D406)/D406</f>
        <v>2.341920374707188E-3</v>
      </c>
      <c r="F409" s="52"/>
      <c r="G409" s="63"/>
      <c r="H409" s="52"/>
      <c r="I409" s="63"/>
    </row>
    <row r="410" spans="1:9" x14ac:dyDescent="0.3">
      <c r="A410" s="13">
        <v>409</v>
      </c>
      <c r="B410" s="272"/>
      <c r="C410" s="50" t="s">
        <v>17</v>
      </c>
      <c r="D410" s="52">
        <v>1.1173</v>
      </c>
      <c r="E410" s="64">
        <f t="shared" si="484"/>
        <v>1.9527329135869936E-2</v>
      </c>
      <c r="F410" s="52"/>
      <c r="G410" s="64"/>
      <c r="H410" s="62"/>
      <c r="I410" s="64"/>
    </row>
    <row r="411" spans="1:9" x14ac:dyDescent="0.3">
      <c r="A411" s="1">
        <v>410</v>
      </c>
      <c r="B411" s="271">
        <v>268000</v>
      </c>
      <c r="C411" s="48" t="s">
        <v>18</v>
      </c>
      <c r="D411" s="61">
        <v>39616</v>
      </c>
      <c r="E411" s="59">
        <f t="shared" ref="E411" si="485">D413/D412</f>
        <v>1.8227658512231653</v>
      </c>
      <c r="F411" s="61"/>
      <c r="G411" s="59"/>
      <c r="H411" s="61"/>
      <c r="I411" s="59"/>
    </row>
    <row r="412" spans="1:9" x14ac:dyDescent="0.3">
      <c r="A412" s="1">
        <v>411</v>
      </c>
      <c r="B412" s="272"/>
      <c r="C412" s="49" t="s">
        <v>16</v>
      </c>
      <c r="D412" s="52">
        <v>0.60089999999999999</v>
      </c>
      <c r="E412" s="63">
        <f t="shared" ref="E412:E413" si="486">(D412-D409)/D409</f>
        <v>2.8371161548732225E-3</v>
      </c>
      <c r="F412" s="52"/>
      <c r="G412" s="63"/>
      <c r="H412" s="52"/>
      <c r="I412" s="63"/>
    </row>
    <row r="413" spans="1:9" x14ac:dyDescent="0.3">
      <c r="A413" s="13">
        <v>412</v>
      </c>
      <c r="B413" s="273"/>
      <c r="C413" s="50" t="s">
        <v>17</v>
      </c>
      <c r="D413" s="52">
        <v>1.0952999999999999</v>
      </c>
      <c r="E413" s="64">
        <f t="shared" si="486"/>
        <v>-1.9690324890360711E-2</v>
      </c>
      <c r="F413" s="52"/>
      <c r="G413" s="64"/>
      <c r="H413" s="62"/>
      <c r="I413" s="64"/>
    </row>
    <row r="414" spans="1:9" x14ac:dyDescent="0.3">
      <c r="A414" s="1">
        <v>413</v>
      </c>
      <c r="B414" s="271">
        <v>270000</v>
      </c>
      <c r="C414" s="48" t="s">
        <v>18</v>
      </c>
      <c r="D414" s="61">
        <v>39923</v>
      </c>
      <c r="E414" s="59">
        <f t="shared" ref="E414" si="487">D416/D415</f>
        <v>1.8239307705109005</v>
      </c>
      <c r="F414" s="61"/>
      <c r="G414" s="59"/>
      <c r="H414" s="61"/>
      <c r="I414" s="59"/>
    </row>
    <row r="415" spans="1:9" x14ac:dyDescent="0.3">
      <c r="A415" s="1">
        <v>414</v>
      </c>
      <c r="B415" s="272"/>
      <c r="C415" s="49" t="s">
        <v>16</v>
      </c>
      <c r="D415" s="52">
        <v>0.60089999999999999</v>
      </c>
      <c r="E415" s="63">
        <f t="shared" ref="E415:E416" si="488">(D415-D412)/D412</f>
        <v>0</v>
      </c>
      <c r="F415" s="52"/>
      <c r="G415" s="63"/>
      <c r="H415" s="52"/>
      <c r="I415" s="63"/>
    </row>
    <row r="416" spans="1:9" x14ac:dyDescent="0.3">
      <c r="A416" s="13">
        <v>415</v>
      </c>
      <c r="B416" s="273"/>
      <c r="C416" s="50" t="s">
        <v>17</v>
      </c>
      <c r="D416" s="52">
        <v>1.0960000000000001</v>
      </c>
      <c r="E416" s="64">
        <f t="shared" si="488"/>
        <v>6.3909431206075505E-4</v>
      </c>
      <c r="F416" s="52"/>
      <c r="G416" s="64"/>
      <c r="H416" s="62"/>
      <c r="I416" s="64"/>
    </row>
    <row r="417" spans="1:9" x14ac:dyDescent="0.3">
      <c r="A417" s="1">
        <v>416</v>
      </c>
      <c r="B417" s="271">
        <v>272000</v>
      </c>
      <c r="C417" s="48" t="s">
        <v>18</v>
      </c>
      <c r="D417" s="61">
        <v>40217</v>
      </c>
      <c r="E417" s="59">
        <f t="shared" ref="E417" si="489">D419/D418</f>
        <v>1.8092149035262808</v>
      </c>
      <c r="F417" s="61"/>
      <c r="G417" s="59"/>
      <c r="H417" s="61"/>
      <c r="I417" s="59"/>
    </row>
    <row r="418" spans="1:9" x14ac:dyDescent="0.3">
      <c r="A418" s="1">
        <v>417</v>
      </c>
      <c r="B418" s="272"/>
      <c r="C418" s="49" t="s">
        <v>16</v>
      </c>
      <c r="D418" s="52">
        <v>0.60119999999999996</v>
      </c>
      <c r="E418" s="63">
        <f t="shared" ref="E418:E419" si="490">(D418-D415)/D415</f>
        <v>4.9925112331497253E-4</v>
      </c>
      <c r="F418" s="52"/>
      <c r="G418" s="63"/>
      <c r="H418" s="52"/>
      <c r="I418" s="63"/>
    </row>
    <row r="419" spans="1:9" x14ac:dyDescent="0.3">
      <c r="A419" s="13">
        <v>418</v>
      </c>
      <c r="B419" s="272"/>
      <c r="C419" s="50" t="s">
        <v>17</v>
      </c>
      <c r="D419" s="52">
        <v>1.0876999999999999</v>
      </c>
      <c r="E419" s="64">
        <f t="shared" si="490"/>
        <v>-7.5729927007301056E-3</v>
      </c>
      <c r="F419" s="52"/>
      <c r="G419" s="64"/>
      <c r="H419" s="62"/>
      <c r="I419" s="64"/>
    </row>
    <row r="420" spans="1:9" x14ac:dyDescent="0.3">
      <c r="A420" s="1">
        <v>419</v>
      </c>
      <c r="B420" s="271">
        <v>274000</v>
      </c>
      <c r="C420" s="48" t="s">
        <v>18</v>
      </c>
      <c r="D420" s="61">
        <v>40521</v>
      </c>
      <c r="E420" s="59">
        <f t="shared" ref="E420" si="491">D422/D421</f>
        <v>1.8379281537176275</v>
      </c>
      <c r="F420" s="61"/>
      <c r="G420" s="59"/>
      <c r="H420" s="61"/>
      <c r="I420" s="59"/>
    </row>
    <row r="421" spans="1:9" x14ac:dyDescent="0.3">
      <c r="A421" s="1">
        <v>420</v>
      </c>
      <c r="B421" s="272"/>
      <c r="C421" s="49" t="s">
        <v>16</v>
      </c>
      <c r="D421" s="52">
        <v>0.59850000000000003</v>
      </c>
      <c r="E421" s="63">
        <f t="shared" ref="E421:E422" si="492">(D421-D418)/D418</f>
        <v>-4.4910179640717312E-3</v>
      </c>
      <c r="F421" s="52"/>
      <c r="G421" s="63"/>
      <c r="H421" s="52"/>
      <c r="I421" s="63"/>
    </row>
    <row r="422" spans="1:9" x14ac:dyDescent="0.3">
      <c r="A422" s="13">
        <v>421</v>
      </c>
      <c r="B422" s="273"/>
      <c r="C422" s="50" t="s">
        <v>17</v>
      </c>
      <c r="D422" s="52">
        <v>1.1000000000000001</v>
      </c>
      <c r="E422" s="64">
        <f t="shared" si="492"/>
        <v>1.1308265146639884E-2</v>
      </c>
      <c r="F422" s="52"/>
      <c r="G422" s="64"/>
      <c r="H422" s="62"/>
      <c r="I422" s="64"/>
    </row>
    <row r="423" spans="1:9" x14ac:dyDescent="0.3">
      <c r="A423" s="1">
        <v>422</v>
      </c>
      <c r="B423" s="271">
        <v>276000</v>
      </c>
      <c r="C423" s="48" t="s">
        <v>18</v>
      </c>
      <c r="D423" s="61">
        <v>40819</v>
      </c>
      <c r="E423" s="59">
        <f t="shared" ref="E423" si="493">D425/D424</f>
        <v>1.8077176781002637</v>
      </c>
      <c r="F423" s="61"/>
      <c r="G423" s="59"/>
      <c r="H423" s="61"/>
      <c r="I423" s="59"/>
    </row>
    <row r="424" spans="1:9" x14ac:dyDescent="0.3">
      <c r="A424" s="1">
        <v>423</v>
      </c>
      <c r="B424" s="272"/>
      <c r="C424" s="49" t="s">
        <v>16</v>
      </c>
      <c r="D424" s="52">
        <v>0.60640000000000005</v>
      </c>
      <c r="E424" s="63">
        <f t="shared" ref="E424:E425" si="494">(D424-D421)/D421</f>
        <v>1.3199665831244808E-2</v>
      </c>
      <c r="F424" s="52"/>
      <c r="G424" s="63"/>
      <c r="H424" s="52"/>
      <c r="I424" s="63"/>
    </row>
    <row r="425" spans="1:9" x14ac:dyDescent="0.3">
      <c r="A425" s="13">
        <v>424</v>
      </c>
      <c r="B425" s="273"/>
      <c r="C425" s="50" t="s">
        <v>17</v>
      </c>
      <c r="D425" s="52">
        <v>1.0962000000000001</v>
      </c>
      <c r="E425" s="64">
        <f t="shared" si="494"/>
        <v>-3.4545454545454775E-3</v>
      </c>
      <c r="F425" s="52"/>
      <c r="G425" s="64"/>
      <c r="H425" s="62"/>
      <c r="I425" s="64"/>
    </row>
    <row r="426" spans="1:9" x14ac:dyDescent="0.3">
      <c r="A426" s="1">
        <v>425</v>
      </c>
      <c r="B426" s="271">
        <v>278000</v>
      </c>
      <c r="C426" s="48" t="s">
        <v>18</v>
      </c>
      <c r="D426" s="61">
        <v>41118</v>
      </c>
      <c r="E426" s="59">
        <f t="shared" ref="E426" si="495">D428/D427</f>
        <v>1.8106860158311346</v>
      </c>
      <c r="F426" s="61"/>
      <c r="G426" s="59"/>
      <c r="H426" s="61"/>
      <c r="I426" s="59"/>
    </row>
    <row r="427" spans="1:9" x14ac:dyDescent="0.3">
      <c r="A427" s="1">
        <v>426</v>
      </c>
      <c r="B427" s="272"/>
      <c r="C427" s="49" t="s">
        <v>16</v>
      </c>
      <c r="D427" s="52">
        <v>0.60640000000000005</v>
      </c>
      <c r="E427" s="63">
        <f t="shared" ref="E427:E428" si="496">(D427-D424)/D424</f>
        <v>0</v>
      </c>
      <c r="F427" s="52"/>
      <c r="G427" s="63"/>
      <c r="H427" s="52"/>
      <c r="I427" s="63"/>
    </row>
    <row r="428" spans="1:9" x14ac:dyDescent="0.3">
      <c r="A428" s="13">
        <v>427</v>
      </c>
      <c r="B428" s="272"/>
      <c r="C428" s="50" t="s">
        <v>17</v>
      </c>
      <c r="D428" s="52">
        <v>1.0980000000000001</v>
      </c>
      <c r="E428" s="64">
        <f t="shared" si="496"/>
        <v>1.6420361247947671E-3</v>
      </c>
      <c r="F428" s="52"/>
      <c r="G428" s="64"/>
      <c r="H428" s="62"/>
      <c r="I428" s="64"/>
    </row>
    <row r="429" spans="1:9" x14ac:dyDescent="0.3">
      <c r="A429" s="1">
        <v>428</v>
      </c>
      <c r="B429" s="271">
        <v>280000</v>
      </c>
      <c r="C429" s="48" t="s">
        <v>18</v>
      </c>
      <c r="D429" s="61">
        <v>41416</v>
      </c>
      <c r="E429" s="59">
        <f t="shared" ref="E429" si="497">D431/D430</f>
        <v>1.8270387700534756</v>
      </c>
      <c r="F429" s="61"/>
      <c r="G429" s="59"/>
      <c r="H429" s="61"/>
      <c r="I429" s="59"/>
    </row>
    <row r="430" spans="1:9" x14ac:dyDescent="0.3">
      <c r="A430" s="1">
        <v>429</v>
      </c>
      <c r="B430" s="272"/>
      <c r="C430" s="49" t="s">
        <v>16</v>
      </c>
      <c r="D430" s="52">
        <v>0.59840000000000004</v>
      </c>
      <c r="E430" s="63">
        <f t="shared" ref="E430:E431" si="498">(D430-D427)/D427</f>
        <v>-1.3192612137203177E-2</v>
      </c>
      <c r="F430" s="52"/>
      <c r="G430" s="63"/>
      <c r="H430" s="52"/>
      <c r="I430" s="63"/>
    </row>
    <row r="431" spans="1:9" x14ac:dyDescent="0.3">
      <c r="A431" s="13">
        <v>430</v>
      </c>
      <c r="B431" s="273"/>
      <c r="C431" s="50" t="s">
        <v>17</v>
      </c>
      <c r="D431" s="52">
        <v>1.0932999999999999</v>
      </c>
      <c r="E431" s="64">
        <f t="shared" si="498"/>
        <v>-4.2805100182150713E-3</v>
      </c>
      <c r="F431" s="52"/>
      <c r="G431" s="64"/>
      <c r="H431" s="62"/>
      <c r="I431" s="64"/>
    </row>
    <row r="432" spans="1:9" x14ac:dyDescent="0.3">
      <c r="A432" s="1">
        <v>431</v>
      </c>
      <c r="B432" s="271">
        <v>282000</v>
      </c>
      <c r="C432" s="48" t="s">
        <v>18</v>
      </c>
      <c r="D432" s="61">
        <v>41716</v>
      </c>
      <c r="E432" s="59">
        <f t="shared" ref="E432" si="499">D434/D433</f>
        <v>1.8306318226926892</v>
      </c>
      <c r="F432" s="61"/>
      <c r="G432" s="59"/>
      <c r="H432" s="61"/>
      <c r="I432" s="59"/>
    </row>
    <row r="433" spans="1:9" x14ac:dyDescent="0.3">
      <c r="A433" s="1">
        <v>432</v>
      </c>
      <c r="B433" s="272"/>
      <c r="C433" s="49" t="s">
        <v>16</v>
      </c>
      <c r="D433" s="52">
        <v>0.60460000000000003</v>
      </c>
      <c r="E433" s="63">
        <f t="shared" ref="E433:E434" si="500">(D433-D430)/D430</f>
        <v>1.0360962566844892E-2</v>
      </c>
      <c r="F433" s="52"/>
      <c r="G433" s="63"/>
      <c r="H433" s="52"/>
      <c r="I433" s="63"/>
    </row>
    <row r="434" spans="1:9" x14ac:dyDescent="0.3">
      <c r="A434" s="13">
        <v>433</v>
      </c>
      <c r="B434" s="273"/>
      <c r="C434" s="50" t="s">
        <v>17</v>
      </c>
      <c r="D434" s="52">
        <v>1.1068</v>
      </c>
      <c r="E434" s="64">
        <f t="shared" si="500"/>
        <v>1.2347937437117047E-2</v>
      </c>
      <c r="F434" s="52"/>
      <c r="G434" s="64"/>
      <c r="H434" s="62"/>
      <c r="I434" s="64"/>
    </row>
    <row r="435" spans="1:9" x14ac:dyDescent="0.3">
      <c r="A435" s="1">
        <v>434</v>
      </c>
      <c r="B435" s="271">
        <v>284000</v>
      </c>
      <c r="C435" s="48" t="s">
        <v>18</v>
      </c>
      <c r="D435" s="61">
        <v>42019</v>
      </c>
      <c r="E435" s="59">
        <f t="shared" ref="E435" si="501">D437/D436</f>
        <v>1.8436514522821577</v>
      </c>
      <c r="F435" s="61"/>
      <c r="G435" s="59"/>
      <c r="H435" s="61"/>
      <c r="I435" s="59"/>
    </row>
    <row r="436" spans="1:9" x14ac:dyDescent="0.3">
      <c r="A436" s="1">
        <v>435</v>
      </c>
      <c r="B436" s="272"/>
      <c r="C436" s="49" t="s">
        <v>16</v>
      </c>
      <c r="D436" s="52">
        <v>0.60250000000000004</v>
      </c>
      <c r="E436" s="63">
        <f t="shared" ref="E436:E437" si="502">(D436-D433)/D433</f>
        <v>-3.4733708236850658E-3</v>
      </c>
      <c r="F436" s="52"/>
      <c r="G436" s="63"/>
      <c r="H436" s="52"/>
      <c r="I436" s="63"/>
    </row>
    <row r="437" spans="1:9" x14ac:dyDescent="0.3">
      <c r="A437" s="13">
        <v>436</v>
      </c>
      <c r="B437" s="272"/>
      <c r="C437" s="50" t="s">
        <v>17</v>
      </c>
      <c r="D437" s="52">
        <v>1.1108</v>
      </c>
      <c r="E437" s="64">
        <f t="shared" si="502"/>
        <v>3.6140224069389263E-3</v>
      </c>
      <c r="F437" s="52"/>
      <c r="G437" s="64"/>
      <c r="H437" s="62"/>
      <c r="I437" s="64"/>
    </row>
    <row r="438" spans="1:9" x14ac:dyDescent="0.3">
      <c r="A438" s="1">
        <v>437</v>
      </c>
      <c r="B438" s="271">
        <v>286000</v>
      </c>
      <c r="C438" s="48" t="s">
        <v>18</v>
      </c>
      <c r="D438" s="61">
        <v>42320</v>
      </c>
      <c r="E438" s="59">
        <f t="shared" ref="E438" si="503">D440/D439</f>
        <v>1.8390154664892733</v>
      </c>
      <c r="F438" s="61"/>
      <c r="G438" s="59"/>
      <c r="H438" s="61"/>
      <c r="I438" s="59"/>
    </row>
    <row r="439" spans="1:9" x14ac:dyDescent="0.3">
      <c r="A439" s="1">
        <v>438</v>
      </c>
      <c r="B439" s="272"/>
      <c r="C439" s="49" t="s">
        <v>16</v>
      </c>
      <c r="D439" s="52">
        <v>0.60129999999999995</v>
      </c>
      <c r="E439" s="63">
        <f t="shared" ref="E439:E440" si="504">(D439-D436)/D436</f>
        <v>-1.9917012448134271E-3</v>
      </c>
      <c r="F439" s="52"/>
      <c r="G439" s="63"/>
      <c r="H439" s="52"/>
      <c r="I439" s="63"/>
    </row>
    <row r="440" spans="1:9" x14ac:dyDescent="0.3">
      <c r="A440" s="13">
        <v>439</v>
      </c>
      <c r="B440" s="273"/>
      <c r="C440" s="50" t="s">
        <v>17</v>
      </c>
      <c r="D440" s="62">
        <v>1.1057999999999999</v>
      </c>
      <c r="E440" s="64">
        <f t="shared" si="504"/>
        <v>-4.5012603528989158E-3</v>
      </c>
      <c r="F440" s="62"/>
      <c r="G440" s="64"/>
      <c r="H440" s="62"/>
      <c r="I440" s="64"/>
    </row>
  </sheetData>
  <mergeCells count="168">
    <mergeCell ref="H8:I8"/>
    <mergeCell ref="B102:B104"/>
    <mergeCell ref="B105:B107"/>
    <mergeCell ref="B108:B110"/>
    <mergeCell ref="B111:B113"/>
    <mergeCell ref="H6:I6"/>
    <mergeCell ref="H7:I7"/>
    <mergeCell ref="D2:E2"/>
    <mergeCell ref="D3:E3"/>
    <mergeCell ref="D4:E4"/>
    <mergeCell ref="D5:E5"/>
    <mergeCell ref="D6:E6"/>
    <mergeCell ref="D7:E7"/>
    <mergeCell ref="H1:I1"/>
    <mergeCell ref="F2:G2"/>
    <mergeCell ref="F3:G3"/>
    <mergeCell ref="F4:G4"/>
    <mergeCell ref="F5:G5"/>
    <mergeCell ref="H2:I2"/>
    <mergeCell ref="H3:I3"/>
    <mergeCell ref="H4:I4"/>
    <mergeCell ref="H5:I5"/>
    <mergeCell ref="D1:E1"/>
    <mergeCell ref="F1:G1"/>
    <mergeCell ref="F6:G6"/>
    <mergeCell ref="F7:G7"/>
    <mergeCell ref="D8:E8"/>
    <mergeCell ref="F8:G8"/>
    <mergeCell ref="B114:B116"/>
    <mergeCell ref="B117:B119"/>
    <mergeCell ref="B120:B122"/>
    <mergeCell ref="B18:B20"/>
    <mergeCell ref="B21:B23"/>
    <mergeCell ref="B24:B26"/>
    <mergeCell ref="B9:B11"/>
    <mergeCell ref="B12:B14"/>
    <mergeCell ref="B15:B17"/>
    <mergeCell ref="B27:B29"/>
    <mergeCell ref="B30:B32"/>
    <mergeCell ref="B33:B35"/>
    <mergeCell ref="B36:B38"/>
    <mergeCell ref="B39:B41"/>
    <mergeCell ref="B87:B89"/>
    <mergeCell ref="B90:B92"/>
    <mergeCell ref="B93:B95"/>
    <mergeCell ref="B96:B98"/>
    <mergeCell ref="B123:B125"/>
    <mergeCell ref="B126:B128"/>
    <mergeCell ref="B129:B131"/>
    <mergeCell ref="B132:B134"/>
    <mergeCell ref="B426:B428"/>
    <mergeCell ref="B429:B431"/>
    <mergeCell ref="B432:B434"/>
    <mergeCell ref="B435:B437"/>
    <mergeCell ref="B438:B440"/>
    <mergeCell ref="B396:B398"/>
    <mergeCell ref="B399:B401"/>
    <mergeCell ref="B402:B404"/>
    <mergeCell ref="B405:B407"/>
    <mergeCell ref="B408:B410"/>
    <mergeCell ref="B411:B413"/>
    <mergeCell ref="B414:B416"/>
    <mergeCell ref="B417:B419"/>
    <mergeCell ref="B420:B422"/>
    <mergeCell ref="B423:B425"/>
    <mergeCell ref="B366:B368"/>
    <mergeCell ref="B369:B371"/>
    <mergeCell ref="B372:B374"/>
    <mergeCell ref="B375:B377"/>
    <mergeCell ref="B378:B380"/>
    <mergeCell ref="B381:B383"/>
    <mergeCell ref="B384:B386"/>
    <mergeCell ref="B387:B389"/>
    <mergeCell ref="B390:B392"/>
    <mergeCell ref="B393:B395"/>
    <mergeCell ref="B363:B365"/>
    <mergeCell ref="B306:B308"/>
    <mergeCell ref="B309:B311"/>
    <mergeCell ref="B312:B314"/>
    <mergeCell ref="B315:B317"/>
    <mergeCell ref="B318:B320"/>
    <mergeCell ref="B321:B323"/>
    <mergeCell ref="B324:B326"/>
    <mergeCell ref="B327:B329"/>
    <mergeCell ref="B330:B332"/>
    <mergeCell ref="B333:B335"/>
    <mergeCell ref="B336:B338"/>
    <mergeCell ref="B339:B341"/>
    <mergeCell ref="B342:B344"/>
    <mergeCell ref="B345:B347"/>
    <mergeCell ref="B348:B350"/>
    <mergeCell ref="B351:B353"/>
    <mergeCell ref="B354:B356"/>
    <mergeCell ref="B357:B359"/>
    <mergeCell ref="B360:B362"/>
    <mergeCell ref="B303:B305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76:B278"/>
    <mergeCell ref="B279:B281"/>
    <mergeCell ref="B282:B284"/>
    <mergeCell ref="B285:B287"/>
    <mergeCell ref="B288:B290"/>
    <mergeCell ref="B291:B293"/>
    <mergeCell ref="B294:B296"/>
    <mergeCell ref="B297:B299"/>
    <mergeCell ref="B300:B302"/>
    <mergeCell ref="B243:B24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B237:B239"/>
    <mergeCell ref="B240:B242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35:B137"/>
    <mergeCell ref="B138:B140"/>
    <mergeCell ref="B141:B143"/>
    <mergeCell ref="B144:B146"/>
    <mergeCell ref="B147:B149"/>
    <mergeCell ref="B150:B152"/>
    <mergeCell ref="B153:B155"/>
    <mergeCell ref="B42:B44"/>
    <mergeCell ref="B78:B80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9:B101"/>
    <mergeCell ref="B81:B83"/>
    <mergeCell ref="B84:B8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6698-A183-47E1-AB55-29EABDE81F43}">
  <dimension ref="A1:R20"/>
  <sheetViews>
    <sheetView workbookViewId="0">
      <selection activeCell="D19" sqref="D19"/>
    </sheetView>
  </sheetViews>
  <sheetFormatPr defaultRowHeight="14.4" x14ac:dyDescent="0.3"/>
  <cols>
    <col min="1" max="1" width="5" bestFit="1" customWidth="1"/>
    <col min="2" max="2" width="11.88671875" customWidth="1"/>
    <col min="3" max="3" width="19.6640625" bestFit="1" customWidth="1"/>
    <col min="4" max="5" width="20.33203125" bestFit="1" customWidth="1"/>
    <col min="6" max="6" width="19.33203125" bestFit="1" customWidth="1"/>
    <col min="9" max="9" width="9.88671875" bestFit="1" customWidth="1"/>
    <col min="10" max="10" width="4" bestFit="1" customWidth="1"/>
  </cols>
  <sheetData>
    <row r="1" spans="1:18" ht="14.4" customHeight="1" x14ac:dyDescent="0.3">
      <c r="A1" s="19" t="s">
        <v>0</v>
      </c>
      <c r="B1" s="19" t="s">
        <v>33</v>
      </c>
      <c r="C1" s="19" t="s">
        <v>15</v>
      </c>
      <c r="D1" s="54" t="str">
        <f>D3&amp;"/"&amp;D4&amp;"/"&amp;D5&amp;"/"&amp;D6&amp;"/"&amp;TEXT(D7,"0.00")&amp;"/"&amp;D8</f>
        <v>12/128/4/2048/0.10/4</v>
      </c>
      <c r="E1" s="54" t="str">
        <f>E3&amp;"/"&amp;E4&amp;"/"&amp;E5&amp;"/"&amp;E6&amp;"/"&amp;TEXT(E7,"0.00")&amp;"/"&amp;E8</f>
        <v>10/192/6/2048/0.10/4</v>
      </c>
      <c r="F1" s="20" t="str">
        <f t="shared" ref="F1" si="0">F3&amp;"/"&amp;F4&amp;"/"&amp;F5&amp;"/"&amp;F6&amp;"/"&amp;TEXT(F7,"0.00")&amp;"/"&amp;F8</f>
        <v>8/256/8/2048/0.15/4</v>
      </c>
      <c r="G1" s="46"/>
      <c r="H1" s="46"/>
    </row>
    <row r="2" spans="1:18" x14ac:dyDescent="0.3">
      <c r="A2" s="1">
        <v>1</v>
      </c>
      <c r="B2" s="1"/>
      <c r="C2" s="20" t="s">
        <v>19</v>
      </c>
      <c r="D2" s="55">
        <f>($J$2*D4+D4*D6+D3*(12*D4^2+13*D4)+D4*$J$2)/1000000</f>
        <v>2.688768</v>
      </c>
      <c r="E2" s="55">
        <f>($J$2*E4+E4*E6+E3*(12*E4^2+13*E4)+E4*$J$2)/1000000</f>
        <v>4.9128959999999999</v>
      </c>
      <c r="F2" s="118">
        <f>($J$2*F4+F4*F6+F3*(12*F4^2+13*F4)+F4*$J$2)/1000000</f>
        <v>6.9370880000000001</v>
      </c>
      <c r="G2" s="47"/>
      <c r="H2" s="47"/>
      <c r="I2" t="s">
        <v>11</v>
      </c>
      <c r="J2">
        <v>185</v>
      </c>
    </row>
    <row r="3" spans="1:18" x14ac:dyDescent="0.3">
      <c r="A3" s="1">
        <v>2</v>
      </c>
      <c r="B3" s="1"/>
      <c r="C3" s="19" t="s">
        <v>3</v>
      </c>
      <c r="D3" s="56">
        <v>12</v>
      </c>
      <c r="E3" s="56">
        <v>10</v>
      </c>
      <c r="F3" s="119">
        <v>8</v>
      </c>
      <c r="G3" s="47"/>
      <c r="H3" s="47"/>
    </row>
    <row r="4" spans="1:18" x14ac:dyDescent="0.3">
      <c r="A4" s="1">
        <v>3</v>
      </c>
      <c r="B4" s="1"/>
      <c r="C4" s="19" t="s">
        <v>4</v>
      </c>
      <c r="D4" s="56">
        <v>128</v>
      </c>
      <c r="E4" s="56">
        <v>192</v>
      </c>
      <c r="F4" s="119">
        <v>256</v>
      </c>
      <c r="G4" s="47"/>
      <c r="H4" s="47"/>
    </row>
    <row r="5" spans="1:18" x14ac:dyDescent="0.3">
      <c r="A5" s="1">
        <v>4</v>
      </c>
      <c r="B5" s="1"/>
      <c r="C5" s="19" t="s">
        <v>5</v>
      </c>
      <c r="D5" s="56">
        <v>4</v>
      </c>
      <c r="E5" s="56">
        <v>6</v>
      </c>
      <c r="F5" s="119">
        <v>8</v>
      </c>
      <c r="G5" s="47"/>
      <c r="H5" s="47"/>
    </row>
    <row r="6" spans="1:18" x14ac:dyDescent="0.3">
      <c r="A6" s="1">
        <v>5</v>
      </c>
      <c r="B6" s="1"/>
      <c r="C6" s="19" t="s">
        <v>6</v>
      </c>
      <c r="D6" s="57">
        <v>2048</v>
      </c>
      <c r="E6" s="57">
        <v>2048</v>
      </c>
      <c r="F6" s="120">
        <v>2048</v>
      </c>
      <c r="G6" s="47"/>
      <c r="H6" s="47"/>
    </row>
    <row r="7" spans="1:18" x14ac:dyDescent="0.3">
      <c r="A7" s="1">
        <v>6</v>
      </c>
      <c r="B7" s="1"/>
      <c r="C7" s="19" t="s">
        <v>7</v>
      </c>
      <c r="D7" s="58">
        <v>0.1</v>
      </c>
      <c r="E7" s="58">
        <v>0.1</v>
      </c>
      <c r="F7" s="121">
        <v>0.15</v>
      </c>
      <c r="G7" s="47"/>
      <c r="H7" s="47"/>
    </row>
    <row r="8" spans="1:18" x14ac:dyDescent="0.3">
      <c r="A8" s="13">
        <v>7</v>
      </c>
      <c r="B8" s="13"/>
      <c r="C8" s="19" t="s">
        <v>8</v>
      </c>
      <c r="D8" s="56">
        <v>4</v>
      </c>
      <c r="E8" s="56">
        <v>4</v>
      </c>
      <c r="F8" s="119">
        <v>4</v>
      </c>
      <c r="G8" s="47"/>
      <c r="H8" s="47"/>
    </row>
    <row r="9" spans="1:18" x14ac:dyDescent="0.3">
      <c r="A9" s="83">
        <v>8</v>
      </c>
      <c r="B9" s="290" t="s">
        <v>22</v>
      </c>
      <c r="C9" s="84" t="s">
        <v>48</v>
      </c>
      <c r="D9" s="109">
        <v>96000</v>
      </c>
      <c r="E9" s="109">
        <v>38000</v>
      </c>
      <c r="F9" s="109">
        <v>32000</v>
      </c>
      <c r="G9" s="47"/>
      <c r="H9" s="47"/>
    </row>
    <row r="10" spans="1:18" x14ac:dyDescent="0.3">
      <c r="A10" s="85">
        <v>9</v>
      </c>
      <c r="B10" s="291"/>
      <c r="C10" s="86" t="s">
        <v>31</v>
      </c>
      <c r="D10" s="112">
        <v>13934</v>
      </c>
      <c r="E10" s="112">
        <v>7151</v>
      </c>
      <c r="F10" s="87">
        <v>6441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47"/>
    </row>
    <row r="11" spans="1:18" x14ac:dyDescent="0.3">
      <c r="A11" s="85">
        <v>10</v>
      </c>
      <c r="B11" s="291"/>
      <c r="C11" s="86" t="s">
        <v>9</v>
      </c>
      <c r="D11" s="73">
        <v>0.66920000000000002</v>
      </c>
      <c r="E11" s="73">
        <v>0.68420000000000003</v>
      </c>
      <c r="F11" s="88">
        <v>0.69140000000000001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7"/>
    </row>
    <row r="12" spans="1:18" x14ac:dyDescent="0.3">
      <c r="A12" s="89">
        <v>11</v>
      </c>
      <c r="B12" s="292"/>
      <c r="C12" s="90" t="s">
        <v>10</v>
      </c>
      <c r="D12" s="73">
        <v>1.1060000000000001</v>
      </c>
      <c r="E12" s="73">
        <v>1.0988</v>
      </c>
      <c r="F12" s="91">
        <v>1.0867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47"/>
    </row>
    <row r="13" spans="1:18" x14ac:dyDescent="0.3">
      <c r="A13" s="92">
        <v>12</v>
      </c>
      <c r="B13" s="284" t="s">
        <v>20</v>
      </c>
      <c r="C13" s="93" t="s">
        <v>48</v>
      </c>
      <c r="D13" s="110">
        <v>232000</v>
      </c>
      <c r="E13" s="110">
        <v>76000</v>
      </c>
      <c r="F13" s="110">
        <v>56000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7"/>
    </row>
    <row r="14" spans="1:18" x14ac:dyDescent="0.3">
      <c r="A14" s="94">
        <v>13</v>
      </c>
      <c r="B14" s="285"/>
      <c r="C14" s="95" t="s">
        <v>31</v>
      </c>
      <c r="D14" s="113">
        <v>34159</v>
      </c>
      <c r="E14" s="113">
        <v>14321</v>
      </c>
      <c r="F14" s="96">
        <v>11109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47"/>
    </row>
    <row r="15" spans="1:18" x14ac:dyDescent="0.3">
      <c r="A15" s="94">
        <v>14</v>
      </c>
      <c r="B15" s="285"/>
      <c r="C15" s="95" t="s">
        <v>9</v>
      </c>
      <c r="D15" s="67">
        <v>0.61360000000000003</v>
      </c>
      <c r="E15" s="67">
        <v>0.60780000000000001</v>
      </c>
      <c r="F15" s="97">
        <v>0.61950000000000005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47"/>
    </row>
    <row r="16" spans="1:18" x14ac:dyDescent="0.3">
      <c r="A16" s="7">
        <v>15</v>
      </c>
      <c r="B16" s="286"/>
      <c r="C16" s="98" t="s">
        <v>10</v>
      </c>
      <c r="D16" s="67">
        <v>1.0808</v>
      </c>
      <c r="E16" s="67">
        <v>1.0876999999999999</v>
      </c>
      <c r="F16" s="99">
        <v>1.0730999999999999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47"/>
    </row>
    <row r="17" spans="1:18" x14ac:dyDescent="0.3">
      <c r="A17" s="100">
        <v>16</v>
      </c>
      <c r="B17" s="287" t="s">
        <v>21</v>
      </c>
      <c r="C17" s="101" t="s">
        <v>48</v>
      </c>
      <c r="D17" s="111">
        <v>252000</v>
      </c>
      <c r="E17" s="111">
        <v>180000</v>
      </c>
      <c r="F17" s="111">
        <v>196000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7"/>
    </row>
    <row r="18" spans="1:18" x14ac:dyDescent="0.3">
      <c r="A18" s="102">
        <v>17</v>
      </c>
      <c r="B18" s="288"/>
      <c r="C18" s="103" t="s">
        <v>31</v>
      </c>
      <c r="D18" s="114">
        <v>37172</v>
      </c>
      <c r="E18" s="114">
        <v>33606</v>
      </c>
      <c r="F18" s="104">
        <v>39193</v>
      </c>
    </row>
    <row r="19" spans="1:18" x14ac:dyDescent="0.3">
      <c r="A19" s="102">
        <v>18</v>
      </c>
      <c r="B19" s="288"/>
      <c r="C19" s="103" t="s">
        <v>9</v>
      </c>
      <c r="D19" s="79">
        <v>0.60350000000000004</v>
      </c>
      <c r="E19" s="79">
        <v>0.52239999999999998</v>
      </c>
      <c r="F19" s="105">
        <v>0.50349999999999995</v>
      </c>
    </row>
    <row r="20" spans="1:18" x14ac:dyDescent="0.3">
      <c r="A20" s="106">
        <v>19</v>
      </c>
      <c r="B20" s="289"/>
      <c r="C20" s="107" t="s">
        <v>10</v>
      </c>
      <c r="D20" s="79">
        <v>1.1132</v>
      </c>
      <c r="E20" s="79">
        <v>1.1467000000000001</v>
      </c>
      <c r="F20" s="108">
        <v>1.1503000000000001</v>
      </c>
    </row>
  </sheetData>
  <mergeCells count="3">
    <mergeCell ref="B13:B16"/>
    <mergeCell ref="B17:B20"/>
    <mergeCell ref="B9:B1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AC4B-528A-44D7-AF39-89A12E822A0B}">
  <dimension ref="A1:K547"/>
  <sheetViews>
    <sheetView topLeftCell="A3" workbookViewId="0">
      <selection activeCell="D6" sqref="D6"/>
    </sheetView>
  </sheetViews>
  <sheetFormatPr defaultRowHeight="14.4" x14ac:dyDescent="0.3"/>
  <cols>
    <col min="1" max="1" width="4" bestFit="1" customWidth="1"/>
    <col min="2" max="2" width="9.33203125" bestFit="1" customWidth="1"/>
  </cols>
  <sheetData>
    <row r="1" spans="1:11" x14ac:dyDescent="0.3">
      <c r="A1" s="225" t="s">
        <v>98</v>
      </c>
      <c r="B1" s="19" t="s">
        <v>48</v>
      </c>
      <c r="C1" s="293" t="str">
        <f>Step1_final!D1</f>
        <v>12/128/4/2048/0.10/4</v>
      </c>
      <c r="D1" s="293"/>
      <c r="E1" s="293"/>
      <c r="F1" s="293" t="str">
        <f>Step1_final!F1</f>
        <v>10/192/6/2048/0.10/4</v>
      </c>
      <c r="G1" s="293"/>
      <c r="H1" s="293"/>
      <c r="I1" s="293" t="str">
        <f>Step1_final!H1</f>
        <v>8/256/8/2048/0.15/4</v>
      </c>
      <c r="J1" s="293"/>
      <c r="K1" s="293"/>
    </row>
    <row r="2" spans="1:11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</row>
    <row r="3" spans="1:11" x14ac:dyDescent="0.3">
      <c r="A3">
        <v>1</v>
      </c>
      <c r="B3" s="269">
        <v>0</v>
      </c>
      <c r="C3" s="269" cm="1">
        <f t="array" ref="C3">INDEX(Step1_final!D:D, 3 + (ROW(C3)-1)*3)</f>
        <v>5</v>
      </c>
      <c r="D3" s="270" cm="1">
        <f t="array" ref="D3">INDEX(Step1_final!D:D, 4 + (ROW(D3)-1)*3)</f>
        <v>4.6763000000000003</v>
      </c>
      <c r="E3" s="270" cm="1">
        <f t="array" ref="E3">INDEX(Step1_final!D:D, 5 + (ROW(E3)-1)*3)</f>
        <v>4.7457000000000003</v>
      </c>
      <c r="F3" s="269" cm="1">
        <f t="array" ref="F3">INDEX(Step1_final!F:F, 3 + (ROW(F3)-1)*3)</f>
        <v>5</v>
      </c>
      <c r="G3" s="270" cm="1">
        <f t="array" ref="G3">INDEX(Step1_final!F:F, 4 + (ROW(G3)-1)*3)</f>
        <v>4.585</v>
      </c>
      <c r="H3" s="270" cm="1">
        <f t="array" ref="H3">INDEX(Step1_final!F:F, 5 + (ROW(H3)-1)*3)</f>
        <v>4.7584999999999997</v>
      </c>
      <c r="I3" s="269" cm="1">
        <f t="array" ref="I3">INDEX(Step1_final!H:H, 3 + (ROW(I3)-1)*3)</f>
        <v>5</v>
      </c>
      <c r="J3" s="270" cm="1">
        <f t="array" ref="J3">INDEX(Step1_final!H:H, 4 + (ROW(J3)-1)*3)</f>
        <v>4.5445000000000002</v>
      </c>
      <c r="K3" s="270" cm="1">
        <f t="array" ref="K3">INDEX(Step1_final!H:H, 5 + (ROW(K3)-1)*3)</f>
        <v>4.6561000000000003</v>
      </c>
    </row>
    <row r="4" spans="1:11" x14ac:dyDescent="0.3">
      <c r="A4">
        <v>2</v>
      </c>
      <c r="B4" s="269">
        <v>2000</v>
      </c>
      <c r="C4" s="269" cm="1">
        <f t="array" ref="C4">INDEX(Step1_final!D:D, 3 + (ROW(C4)-1)*3)</f>
        <v>297</v>
      </c>
      <c r="D4" s="270" cm="1">
        <f t="array" ref="D4">INDEX(Step1_final!D:D, 4 + (ROW(D4)-1)*3)</f>
        <v>2.4462000000000002</v>
      </c>
      <c r="E4" s="270" cm="1">
        <f t="array" ref="E4">INDEX(Step1_final!D:D, 5 + (ROW(E4)-1)*3)</f>
        <v>2.7286000000000001</v>
      </c>
      <c r="F4" s="269" cm="1">
        <f t="array" ref="F4">INDEX(Step1_final!F:F, 3 + (ROW(F4)-1)*3)</f>
        <v>403</v>
      </c>
      <c r="G4" s="270" cm="1">
        <f t="array" ref="G4">INDEX(Step1_final!F:F, 4 + (ROW(G4)-1)*3)</f>
        <v>2.4113000000000002</v>
      </c>
      <c r="H4" s="270" cm="1">
        <f t="array" ref="H4">INDEX(Step1_final!F:F, 5 + (ROW(H4)-1)*3)</f>
        <v>2.6949000000000001</v>
      </c>
      <c r="I4" s="269" cm="1">
        <f t="array" ref="I4">INDEX(Step1_final!H:H, 3 + (ROW(I4)-1)*3)</f>
        <v>408</v>
      </c>
      <c r="J4" s="270" cm="1">
        <f t="array" ref="J4">INDEX(Step1_final!H:H, 4 + (ROW(J4)-1)*3)</f>
        <v>2.3913000000000002</v>
      </c>
      <c r="K4" s="270" cm="1">
        <f t="array" ref="K4">INDEX(Step1_final!H:H, 5 + (ROW(K4)-1)*3)</f>
        <v>2.6844999999999999</v>
      </c>
    </row>
    <row r="5" spans="1:11" x14ac:dyDescent="0.3">
      <c r="A5">
        <v>3</v>
      </c>
      <c r="B5" s="269">
        <v>4000</v>
      </c>
      <c r="C5" s="269" cm="1">
        <f t="array" ref="C5">INDEX(Step1_final!D:D, 3 + (ROW(C5)-1)*3)</f>
        <v>590</v>
      </c>
      <c r="D5" s="270" cm="1">
        <f t="array" ref="D5">INDEX(Step1_final!D:D, 4 + (ROW(D5)-1)*3)</f>
        <v>1.9095</v>
      </c>
      <c r="E5" s="270" cm="1">
        <f t="array" ref="E5">INDEX(Step1_final!D:D, 5 + (ROW(E5)-1)*3)</f>
        <v>2.2991000000000001</v>
      </c>
      <c r="F5" s="269" cm="1">
        <f t="array" ref="F5">INDEX(Step1_final!F:F, 3 + (ROW(F5)-1)*3)</f>
        <v>799</v>
      </c>
      <c r="G5" s="270" cm="1">
        <f t="array" ref="G5">INDEX(Step1_final!F:F, 4 + (ROW(G5)-1)*3)</f>
        <v>1.5336000000000001</v>
      </c>
      <c r="H5" s="270" cm="1">
        <f t="array" ref="H5">INDEX(Step1_final!F:F, 5 + (ROW(H5)-1)*3)</f>
        <v>1.9496</v>
      </c>
      <c r="I5" s="269" cm="1">
        <f t="array" ref="I5">INDEX(Step1_final!H:H, 3 + (ROW(I5)-1)*3)</f>
        <v>814</v>
      </c>
      <c r="J5" s="270" cm="1">
        <f t="array" ref="J5">INDEX(Step1_final!H:H, 4 + (ROW(J5)-1)*3)</f>
        <v>1.3686</v>
      </c>
      <c r="K5" s="270" cm="1">
        <f t="array" ref="K5">INDEX(Step1_final!H:H, 5 + (ROW(K5)-1)*3)</f>
        <v>1.7408999999999999</v>
      </c>
    </row>
    <row r="6" spans="1:11" x14ac:dyDescent="0.3">
      <c r="A6">
        <v>4</v>
      </c>
      <c r="B6" s="269">
        <v>6000</v>
      </c>
      <c r="C6" s="269" cm="1">
        <f t="array" ref="C6">INDEX(Step1_final!D:D, 3 + (ROW(C6)-1)*3)</f>
        <v>880</v>
      </c>
      <c r="D6" s="270" cm="1">
        <f t="array" ref="D6">INDEX(Step1_final!D:D, 4 + (ROW(D6)-1)*3)</f>
        <v>1.2713000000000001</v>
      </c>
      <c r="E6" s="270" cm="1">
        <f t="array" ref="E6">INDEX(Step1_final!D:D, 5 + (ROW(E6)-1)*3)</f>
        <v>1.6516</v>
      </c>
      <c r="F6" s="269" cm="1">
        <f t="array" ref="F6">INDEX(Step1_final!F:F, 3 + (ROW(F6)-1)*3)</f>
        <v>1192</v>
      </c>
      <c r="G6" s="270" cm="1">
        <f t="array" ref="G6">INDEX(Step1_final!F:F, 4 + (ROW(G6)-1)*3)</f>
        <v>1.0790999999999999</v>
      </c>
      <c r="H6" s="270" cm="1">
        <f t="array" ref="H6">INDEX(Step1_final!F:F, 5 + (ROW(H6)-1)*3)</f>
        <v>1.4426000000000001</v>
      </c>
      <c r="I6" s="269" cm="1">
        <f t="array" ref="I6">INDEX(Step1_final!H:H, 3 + (ROW(I6)-1)*3)</f>
        <v>1215</v>
      </c>
      <c r="J6" s="270" cm="1">
        <f t="array" ref="J6">INDEX(Step1_final!H:H, 4 + (ROW(J6)-1)*3)</f>
        <v>1.0369999999999999</v>
      </c>
      <c r="K6" s="270" cm="1">
        <f t="array" ref="K6">INDEX(Step1_final!H:H, 5 + (ROW(K6)-1)*3)</f>
        <v>1.3788</v>
      </c>
    </row>
    <row r="7" spans="1:11" x14ac:dyDescent="0.3">
      <c r="A7">
        <v>5</v>
      </c>
      <c r="B7" s="269">
        <v>8000</v>
      </c>
      <c r="C7" s="269" cm="1">
        <f t="array" ref="C7">INDEX(Step1_final!D:D, 3 + (ROW(C7)-1)*3)</f>
        <v>1170</v>
      </c>
      <c r="D7" s="270" cm="1">
        <f t="array" ref="D7">INDEX(Step1_final!D:D, 4 + (ROW(D7)-1)*3)</f>
        <v>1.0815999999999999</v>
      </c>
      <c r="E7" s="270" cm="1">
        <f t="array" ref="E7">INDEX(Step1_final!D:D, 5 + (ROW(E7)-1)*3)</f>
        <v>1.4544999999999999</v>
      </c>
      <c r="F7" s="269" cm="1">
        <f t="array" ref="F7">INDEX(Step1_final!F:F, 3 + (ROW(F7)-1)*3)</f>
        <v>1570</v>
      </c>
      <c r="G7" s="270" cm="1">
        <f t="array" ref="G7">INDEX(Step1_final!F:F, 4 + (ROW(G7)-1)*3)</f>
        <v>0.95679999999999998</v>
      </c>
      <c r="H7" s="270" cm="1">
        <f t="array" ref="H7">INDEX(Step1_final!F:F, 5 + (ROW(H7)-1)*3)</f>
        <v>1.3024</v>
      </c>
      <c r="I7" s="269" cm="1">
        <f t="array" ref="I7">INDEX(Step1_final!H:H, 3 + (ROW(I7)-1)*3)</f>
        <v>1618</v>
      </c>
      <c r="J7" s="270" cm="1">
        <f t="array" ref="J7">INDEX(Step1_final!H:H, 4 + (ROW(J7)-1)*3)</f>
        <v>0.9385</v>
      </c>
      <c r="K7" s="270" cm="1">
        <f t="array" ref="K7">INDEX(Step1_final!H:H, 5 + (ROW(K7)-1)*3)</f>
        <v>1.2750999999999999</v>
      </c>
    </row>
    <row r="8" spans="1:11" x14ac:dyDescent="0.3">
      <c r="A8">
        <v>6</v>
      </c>
      <c r="B8" s="269">
        <v>10000</v>
      </c>
      <c r="C8" s="269" cm="1">
        <f t="array" ref="C8">INDEX(Step1_final!D:D, 3 + (ROW(C8)-1)*3)</f>
        <v>1460</v>
      </c>
      <c r="D8" s="270" cm="1">
        <f t="array" ref="D8">INDEX(Step1_final!D:D, 4 + (ROW(D8)-1)*3)</f>
        <v>1.0036</v>
      </c>
      <c r="E8" s="270" cm="1">
        <f t="array" ref="E8">INDEX(Step1_final!D:D, 5 + (ROW(E8)-1)*3)</f>
        <v>1.3441000000000001</v>
      </c>
      <c r="F8" s="269" cm="1">
        <f t="array" ref="F8">INDEX(Step1_final!F:F, 3 + (ROW(F8)-1)*3)</f>
        <v>1938</v>
      </c>
      <c r="G8" s="270" cm="1">
        <f t="array" ref="G8">INDEX(Step1_final!F:F, 4 + (ROW(G8)-1)*3)</f>
        <v>0.90559999999999996</v>
      </c>
      <c r="H8" s="270" cm="1">
        <f t="array" ref="H8">INDEX(Step1_final!F:F, 5 + (ROW(H8)-1)*3)</f>
        <v>1.2450000000000001</v>
      </c>
      <c r="I8" s="269" cm="1">
        <f t="array" ref="I8">INDEX(Step1_final!H:H, 3 + (ROW(I8)-1)*3)</f>
        <v>2033</v>
      </c>
      <c r="J8" s="270" cm="1">
        <f t="array" ref="J8">INDEX(Step1_final!H:H, 4 + (ROW(J8)-1)*3)</f>
        <v>0.87849999999999995</v>
      </c>
      <c r="K8" s="270" cm="1">
        <f t="array" ref="K8">INDEX(Step1_final!H:H, 5 + (ROW(K8)-1)*3)</f>
        <v>1.1967000000000001</v>
      </c>
    </row>
    <row r="9" spans="1:11" x14ac:dyDescent="0.3">
      <c r="A9">
        <v>7</v>
      </c>
      <c r="B9" s="269">
        <v>12000</v>
      </c>
      <c r="C9" s="269" cm="1">
        <f t="array" ref="C9">INDEX(Step1_final!D:D, 3 + (ROW(C9)-1)*3)</f>
        <v>1750</v>
      </c>
      <c r="D9" s="270" cm="1">
        <f t="array" ref="D9">INDEX(Step1_final!D:D, 4 + (ROW(D9)-1)*3)</f>
        <v>0.94479999999999997</v>
      </c>
      <c r="E9" s="270" cm="1">
        <f t="array" ref="E9">INDEX(Step1_final!D:D, 5 + (ROW(E9)-1)*3)</f>
        <v>1.3119000000000001</v>
      </c>
      <c r="F9" s="269" cm="1">
        <f t="array" ref="F9">INDEX(Step1_final!F:F, 3 + (ROW(F9)-1)*3)</f>
        <v>2303</v>
      </c>
      <c r="G9" s="270" cm="1">
        <f t="array" ref="G9">INDEX(Step1_final!F:F, 4 + (ROW(G9)-1)*3)</f>
        <v>0.86209999999999998</v>
      </c>
      <c r="H9" s="270" cm="1">
        <f t="array" ref="H9">INDEX(Step1_final!F:F, 5 + (ROW(H9)-1)*3)</f>
        <v>1.2082999999999999</v>
      </c>
      <c r="I9" s="269" cm="1">
        <f t="array" ref="I9">INDEX(Step1_final!H:H, 3 + (ROW(I9)-1)*3)</f>
        <v>2436</v>
      </c>
      <c r="J9" s="270" cm="1">
        <f t="array" ref="J9">INDEX(Step1_final!H:H, 4 + (ROW(J9)-1)*3)</f>
        <v>0.83979999999999999</v>
      </c>
      <c r="K9" s="270" cm="1">
        <f t="array" ref="K9">INDEX(Step1_final!H:H, 5 + (ROW(K9)-1)*3)</f>
        <v>1.1825000000000001</v>
      </c>
    </row>
    <row r="10" spans="1:11" x14ac:dyDescent="0.3">
      <c r="A10">
        <v>8</v>
      </c>
      <c r="B10" s="269">
        <v>14000</v>
      </c>
      <c r="C10" s="269" cm="1">
        <f t="array" ref="C10">INDEX(Step1_final!D:D, 3 + (ROW(C10)-1)*3)</f>
        <v>2040</v>
      </c>
      <c r="D10" s="270" cm="1">
        <f t="array" ref="D10">INDEX(Step1_final!D:D, 4 + (ROW(D10)-1)*3)</f>
        <v>0.91849999999999998</v>
      </c>
      <c r="E10" s="270" cm="1">
        <f t="array" ref="E10">INDEX(Step1_final!D:D, 5 + (ROW(E10)-1)*3)</f>
        <v>1.2947</v>
      </c>
      <c r="F10" s="269" cm="1">
        <f t="array" ref="F10">INDEX(Step1_final!F:F, 3 + (ROW(F10)-1)*3)</f>
        <v>2668</v>
      </c>
      <c r="G10" s="270" cm="1">
        <f t="array" ref="G10">INDEX(Step1_final!F:F, 4 + (ROW(G10)-1)*3)</f>
        <v>0.82940000000000003</v>
      </c>
      <c r="H10" s="270" cm="1">
        <f t="array" ref="H10">INDEX(Step1_final!F:F, 5 + (ROW(H10)-1)*3)</f>
        <v>1.2134</v>
      </c>
      <c r="I10" s="269" cm="1">
        <f t="array" ref="I10">INDEX(Step1_final!H:H, 3 + (ROW(I10)-1)*3)</f>
        <v>2845</v>
      </c>
      <c r="J10" s="270" cm="1">
        <f t="array" ref="J10">INDEX(Step1_final!H:H, 4 + (ROW(J10)-1)*3)</f>
        <v>0.80979999999999996</v>
      </c>
      <c r="K10" s="270" cm="1">
        <f t="array" ref="K10">INDEX(Step1_final!H:H, 5 + (ROW(K10)-1)*3)</f>
        <v>1.1592</v>
      </c>
    </row>
    <row r="11" spans="1:11" x14ac:dyDescent="0.3">
      <c r="A11">
        <v>9</v>
      </c>
      <c r="B11" s="269">
        <v>16000</v>
      </c>
      <c r="C11" s="269" cm="1">
        <f t="array" ref="C11">INDEX(Step1_final!D:D, 3 + (ROW(C11)-1)*3)</f>
        <v>2331</v>
      </c>
      <c r="D11" s="270" cm="1">
        <f t="array" ref="D11">INDEX(Step1_final!D:D, 4 + (ROW(D11)-1)*3)</f>
        <v>0.88400000000000001</v>
      </c>
      <c r="E11" s="270" cm="1">
        <f t="array" ref="E11">INDEX(Step1_final!D:D, 5 + (ROW(E11)-1)*3)</f>
        <v>1.2367999999999999</v>
      </c>
      <c r="F11" s="269" cm="1">
        <f t="array" ref="F11">INDEX(Step1_final!F:F, 3 + (ROW(F11)-1)*3)</f>
        <v>3033</v>
      </c>
      <c r="G11" s="270" cm="1">
        <f t="array" ref="G11">INDEX(Step1_final!F:F, 4 + (ROW(G11)-1)*3)</f>
        <v>0.81359999999999999</v>
      </c>
      <c r="H11" s="270" cm="1">
        <f t="array" ref="H11">INDEX(Step1_final!F:F, 5 + (ROW(H11)-1)*3)</f>
        <v>1.1709000000000001</v>
      </c>
      <c r="I11" s="269" cm="1">
        <f t="array" ref="I11">INDEX(Step1_final!H:H, 3 + (ROW(I11)-1)*3)</f>
        <v>3261</v>
      </c>
      <c r="J11" s="270" cm="1">
        <f t="array" ref="J11">INDEX(Step1_final!H:H, 4 + (ROW(J11)-1)*3)</f>
        <v>0.79200000000000004</v>
      </c>
      <c r="K11" s="270" cm="1">
        <f t="array" ref="K11">INDEX(Step1_final!H:H, 5 + (ROW(K11)-1)*3)</f>
        <v>1.1466000000000001</v>
      </c>
    </row>
    <row r="12" spans="1:11" x14ac:dyDescent="0.3">
      <c r="A12">
        <v>10</v>
      </c>
      <c r="B12" s="269">
        <v>18000</v>
      </c>
      <c r="C12" s="269" cm="1">
        <f t="array" ref="C12">INDEX(Step1_final!D:D, 3 + (ROW(C12)-1)*3)</f>
        <v>2621</v>
      </c>
      <c r="D12" s="270" cm="1">
        <f t="array" ref="D12">INDEX(Step1_final!D:D, 4 + (ROW(D12)-1)*3)</f>
        <v>0.86650000000000005</v>
      </c>
      <c r="E12" s="270" cm="1">
        <f t="array" ref="E12">INDEX(Step1_final!D:D, 5 + (ROW(E12)-1)*3)</f>
        <v>1.23</v>
      </c>
      <c r="F12" s="269" cm="1">
        <f t="array" ref="F12">INDEX(Step1_final!F:F, 3 + (ROW(F12)-1)*3)</f>
        <v>3397</v>
      </c>
      <c r="G12" s="270" cm="1">
        <f t="array" ref="G12">INDEX(Step1_final!F:F, 4 + (ROW(G12)-1)*3)</f>
        <v>0.78669999999999995</v>
      </c>
      <c r="H12" s="270" cm="1">
        <f t="array" ref="H12">INDEX(Step1_final!F:F, 5 + (ROW(H12)-1)*3)</f>
        <v>1.1534</v>
      </c>
      <c r="I12" s="269" cm="1">
        <f t="array" ref="I12">INDEX(Step1_final!H:H, 3 + (ROW(I12)-1)*3)</f>
        <v>3676</v>
      </c>
      <c r="J12" s="270" cm="1">
        <f t="array" ref="J12">INDEX(Step1_final!H:H, 4 + (ROW(J12)-1)*3)</f>
        <v>0.76849999999999996</v>
      </c>
      <c r="K12" s="270" cm="1">
        <f t="array" ref="K12">INDEX(Step1_final!H:H, 5 + (ROW(K12)-1)*3)</f>
        <v>1.1448</v>
      </c>
    </row>
    <row r="13" spans="1:11" x14ac:dyDescent="0.3">
      <c r="A13">
        <v>11</v>
      </c>
      <c r="B13" s="269">
        <v>20000</v>
      </c>
      <c r="C13" s="269" cm="1">
        <f t="array" ref="C13">INDEX(Step1_final!D:D, 3 + (ROW(C13)-1)*3)</f>
        <v>2911</v>
      </c>
      <c r="D13" s="270" cm="1">
        <f t="array" ref="D13">INDEX(Step1_final!D:D, 4 + (ROW(D13)-1)*3)</f>
        <v>0.84709999999999996</v>
      </c>
      <c r="E13" s="270" cm="1">
        <f t="array" ref="E13">INDEX(Step1_final!D:D, 5 + (ROW(E13)-1)*3)</f>
        <v>1.2237</v>
      </c>
      <c r="F13" s="269" cm="1">
        <f t="array" ref="F13">INDEX(Step1_final!F:F, 3 + (ROW(F13)-1)*3)</f>
        <v>3762</v>
      </c>
      <c r="G13" s="270" cm="1">
        <f t="array" ref="G13">INDEX(Step1_final!F:F, 4 + (ROW(G13)-1)*3)</f>
        <v>0.77070000000000005</v>
      </c>
      <c r="H13" s="270" cm="1">
        <f t="array" ref="H13">INDEX(Step1_final!F:F, 5 + (ROW(H13)-1)*3)</f>
        <v>1.1355</v>
      </c>
      <c r="I13" s="269" cm="1">
        <f t="array" ref="I13">INDEX(Step1_final!H:H, 3 + (ROW(I13)-1)*3)</f>
        <v>4072</v>
      </c>
      <c r="J13" s="270" cm="1">
        <f t="array" ref="J13">INDEX(Step1_final!H:H, 4 + (ROW(J13)-1)*3)</f>
        <v>0.75700000000000001</v>
      </c>
      <c r="K13" s="270" cm="1">
        <f t="array" ref="K13">INDEX(Step1_final!H:H, 5 + (ROW(K13)-1)*3)</f>
        <v>1.1359999999999999</v>
      </c>
    </row>
    <row r="14" spans="1:11" x14ac:dyDescent="0.3">
      <c r="A14">
        <v>12</v>
      </c>
      <c r="B14" s="269">
        <v>22000</v>
      </c>
      <c r="C14" s="269" cm="1">
        <f t="array" ref="C14">INDEX(Step1_final!D:D, 3 + (ROW(C14)-1)*3)</f>
        <v>3201</v>
      </c>
      <c r="D14" s="270" cm="1">
        <f t="array" ref="D14">INDEX(Step1_final!D:D, 4 + (ROW(D14)-1)*3)</f>
        <v>0.83179999999999998</v>
      </c>
      <c r="E14" s="270" cm="1">
        <f t="array" ref="E14">INDEX(Step1_final!D:D, 5 + (ROW(E14)-1)*3)</f>
        <v>1.1992</v>
      </c>
      <c r="F14" s="269" cm="1">
        <f t="array" ref="F14">INDEX(Step1_final!F:F, 3 + (ROW(F14)-1)*3)</f>
        <v>4138</v>
      </c>
      <c r="G14" s="270" cm="1">
        <f t="array" ref="G14">INDEX(Step1_final!F:F, 4 + (ROW(G14)-1)*3)</f>
        <v>0.75280000000000002</v>
      </c>
      <c r="H14" s="270" cm="1">
        <f t="array" ref="H14">INDEX(Step1_final!F:F, 5 + (ROW(H14)-1)*3)</f>
        <v>1.1478999999999999</v>
      </c>
      <c r="I14" s="269" cm="1">
        <f t="array" ref="I14">INDEX(Step1_final!H:H, 3 + (ROW(I14)-1)*3)</f>
        <v>4483</v>
      </c>
      <c r="J14" s="270" cm="1">
        <f t="array" ref="J14">INDEX(Step1_final!H:H, 4 + (ROW(J14)-1)*3)</f>
        <v>0.74129999999999996</v>
      </c>
      <c r="K14" s="270" cm="1">
        <f t="array" ref="K14">INDEX(Step1_final!H:H, 5 + (ROW(K14)-1)*3)</f>
        <v>1.133</v>
      </c>
    </row>
    <row r="15" spans="1:11" x14ac:dyDescent="0.3">
      <c r="A15">
        <v>13</v>
      </c>
      <c r="B15" s="269">
        <v>24000</v>
      </c>
      <c r="C15" s="269" cm="1">
        <f t="array" ref="C15">INDEX(Step1_final!D:D, 3 + (ROW(C15)-1)*3)</f>
        <v>3491</v>
      </c>
      <c r="D15" s="270" cm="1">
        <f t="array" ref="D15">INDEX(Step1_final!D:D, 4 + (ROW(D15)-1)*3)</f>
        <v>0.81440000000000001</v>
      </c>
      <c r="E15" s="270" cm="1">
        <f t="array" ref="E15">INDEX(Step1_final!D:D, 5 + (ROW(E15)-1)*3)</f>
        <v>1.2007000000000001</v>
      </c>
      <c r="F15" s="269" cm="1">
        <f t="array" ref="F15">INDEX(Step1_final!F:F, 3 + (ROW(F15)-1)*3)</f>
        <v>4510</v>
      </c>
      <c r="G15" s="270" cm="1">
        <f t="array" ref="G15">INDEX(Step1_final!F:F, 4 + (ROW(G15)-1)*3)</f>
        <v>0.74529999999999996</v>
      </c>
      <c r="H15" s="270" cm="1">
        <f t="array" ref="H15">INDEX(Step1_final!F:F, 5 + (ROW(H15)-1)*3)</f>
        <v>1.1224000000000001</v>
      </c>
      <c r="I15" s="269" cm="1">
        <f t="array" ref="I15">INDEX(Step1_final!H:H, 3 + (ROW(I15)-1)*3)</f>
        <v>4876</v>
      </c>
      <c r="J15" s="270" cm="1">
        <f t="array" ref="J15">INDEX(Step1_final!H:H, 4 + (ROW(J15)-1)*3)</f>
        <v>0.72150000000000003</v>
      </c>
      <c r="K15" s="270" cm="1">
        <f t="array" ref="K15">INDEX(Step1_final!H:H, 5 + (ROW(K15)-1)*3)</f>
        <v>1.1206</v>
      </c>
    </row>
    <row r="16" spans="1:11" x14ac:dyDescent="0.3">
      <c r="A16">
        <v>14</v>
      </c>
      <c r="B16" s="269">
        <v>26000</v>
      </c>
      <c r="C16" s="269" cm="1">
        <f t="array" ref="C16">INDEX(Step1_final!D:D, 3 + (ROW(C16)-1)*3)</f>
        <v>3781</v>
      </c>
      <c r="D16" s="270" cm="1">
        <f t="array" ref="D16">INDEX(Step1_final!D:D, 4 + (ROW(D16)-1)*3)</f>
        <v>0.80389999999999995</v>
      </c>
      <c r="E16" s="270" cm="1">
        <f t="array" ref="E16">INDEX(Step1_final!D:D, 5 + (ROW(E16)-1)*3)</f>
        <v>1.1819</v>
      </c>
      <c r="F16" s="269" cm="1">
        <f t="array" ref="F16">INDEX(Step1_final!F:F, 3 + (ROW(F16)-1)*3)</f>
        <v>4887</v>
      </c>
      <c r="G16" s="270" cm="1">
        <f t="array" ref="G16">INDEX(Step1_final!F:F, 4 + (ROW(G16)-1)*3)</f>
        <v>0.73180000000000001</v>
      </c>
      <c r="H16" s="270" cm="1">
        <f t="array" ref="H16">INDEX(Step1_final!F:F, 5 + (ROW(H16)-1)*3)</f>
        <v>1.1347</v>
      </c>
      <c r="I16" s="269" cm="1">
        <f t="array" ref="I16">INDEX(Step1_final!H:H, 3 + (ROW(I16)-1)*3)</f>
        <v>5271</v>
      </c>
      <c r="J16" s="270" cm="1">
        <f t="array" ref="J16">INDEX(Step1_final!H:H, 4 + (ROW(J16)-1)*3)</f>
        <v>0.72499999999999998</v>
      </c>
      <c r="K16" s="270" cm="1">
        <f t="array" ref="K16">INDEX(Step1_final!H:H, 5 + (ROW(K16)-1)*3)</f>
        <v>1.1168</v>
      </c>
    </row>
    <row r="17" spans="1:11" x14ac:dyDescent="0.3">
      <c r="A17">
        <v>15</v>
      </c>
      <c r="B17" s="269">
        <v>28000</v>
      </c>
      <c r="C17" s="269" cm="1">
        <f t="array" ref="C17">INDEX(Step1_final!D:D, 3 + (ROW(C17)-1)*3)</f>
        <v>4071</v>
      </c>
      <c r="D17" s="270" cm="1">
        <f t="array" ref="D17">INDEX(Step1_final!D:D, 4 + (ROW(D17)-1)*3)</f>
        <v>0.78700000000000003</v>
      </c>
      <c r="E17" s="270" cm="1">
        <f t="array" ref="E17">INDEX(Step1_final!D:D, 5 + (ROW(E17)-1)*3)</f>
        <v>1.1496999999999999</v>
      </c>
      <c r="F17" s="269" cm="1">
        <f t="array" ref="F17">INDEX(Step1_final!F:F, 3 + (ROW(F17)-1)*3)</f>
        <v>5258</v>
      </c>
      <c r="G17" s="270" cm="1">
        <f t="array" ref="G17">INDEX(Step1_final!F:F, 4 + (ROW(G17)-1)*3)</f>
        <v>0.72399999999999998</v>
      </c>
      <c r="H17" s="270" cm="1">
        <f t="array" ref="H17">INDEX(Step1_final!F:F, 5 + (ROW(H17)-1)*3)</f>
        <v>1.1155999999999999</v>
      </c>
      <c r="I17" s="269" cm="1">
        <f t="array" ref="I17">INDEX(Step1_final!H:H, 3 + (ROW(I17)-1)*3)</f>
        <v>5663</v>
      </c>
      <c r="J17" s="270" cm="1">
        <f t="array" ref="J17">INDEX(Step1_final!H:H, 4 + (ROW(J17)-1)*3)</f>
        <v>0.7137</v>
      </c>
      <c r="K17" s="270" cm="1">
        <f t="array" ref="K17">INDEX(Step1_final!H:H, 5 + (ROW(K17)-1)*3)</f>
        <v>1.1120000000000001</v>
      </c>
    </row>
    <row r="18" spans="1:11" x14ac:dyDescent="0.3">
      <c r="A18">
        <v>16</v>
      </c>
      <c r="B18" s="269">
        <v>30000</v>
      </c>
      <c r="C18" s="269" cm="1">
        <f t="array" ref="C18">INDEX(Step1_final!D:D, 3 + (ROW(C18)-1)*3)</f>
        <v>4361</v>
      </c>
      <c r="D18" s="270" cm="1">
        <f t="array" ref="D18">INDEX(Step1_final!D:D, 4 + (ROW(D18)-1)*3)</f>
        <v>0.78839999999999999</v>
      </c>
      <c r="E18" s="270" cm="1">
        <f t="array" ref="E18">INDEX(Step1_final!D:D, 5 + (ROW(E18)-1)*3)</f>
        <v>1.1732</v>
      </c>
      <c r="F18" s="269" cm="1">
        <f t="array" ref="F18">INDEX(Step1_final!F:F, 3 + (ROW(F18)-1)*3)</f>
        <v>5642</v>
      </c>
      <c r="G18" s="270" cm="1">
        <f t="array" ref="G18">INDEX(Step1_final!F:F, 4 + (ROW(G18)-1)*3)</f>
        <v>0.71430000000000005</v>
      </c>
      <c r="H18" s="270" cm="1">
        <f t="array" ref="H18">INDEX(Step1_final!F:F, 5 + (ROW(H18)-1)*3)</f>
        <v>1.119</v>
      </c>
      <c r="I18" s="269" cm="1">
        <f t="array" ref="I18">INDEX(Step1_final!H:H, 3 + (ROW(I18)-1)*3)</f>
        <v>6052</v>
      </c>
      <c r="J18" s="270" cm="1">
        <f t="array" ref="J18">INDEX(Step1_final!H:H, 4 + (ROW(J18)-1)*3)</f>
        <v>0.69569999999999999</v>
      </c>
      <c r="K18" s="270" cm="1">
        <f t="array" ref="K18">INDEX(Step1_final!H:H, 5 + (ROW(K18)-1)*3)</f>
        <v>1.1207</v>
      </c>
    </row>
    <row r="19" spans="1:11" x14ac:dyDescent="0.3">
      <c r="A19">
        <v>17</v>
      </c>
      <c r="B19" s="269">
        <v>32000</v>
      </c>
      <c r="C19" s="269" cm="1">
        <f t="array" ref="C19">INDEX(Step1_final!D:D, 3 + (ROW(C19)-1)*3)</f>
        <v>4651</v>
      </c>
      <c r="D19" s="270" cm="1">
        <f t="array" ref="D19">INDEX(Step1_final!D:D, 4 + (ROW(D19)-1)*3)</f>
        <v>0.77749999999999997</v>
      </c>
      <c r="E19" s="270" cm="1">
        <f t="array" ref="E19">INDEX(Step1_final!D:D, 5 + (ROW(E19)-1)*3)</f>
        <v>1.1664000000000001</v>
      </c>
      <c r="F19" s="269" cm="1">
        <f t="array" ref="F19">INDEX(Step1_final!F:F, 3 + (ROW(F19)-1)*3)</f>
        <v>6010</v>
      </c>
      <c r="G19" s="270" cm="1">
        <f t="array" ref="G19">INDEX(Step1_final!F:F, 4 + (ROW(G19)-1)*3)</f>
        <v>0.70779999999999998</v>
      </c>
      <c r="H19" s="270" cm="1">
        <f t="array" ref="H19">INDEX(Step1_final!F:F, 5 + (ROW(H19)-1)*3)</f>
        <v>1.1194999999999999</v>
      </c>
      <c r="I19" s="269" cm="1">
        <f t="array" ref="I19">INDEX(Step1_final!H:H, 3 + (ROW(I19)-1)*3)</f>
        <v>6441</v>
      </c>
      <c r="J19" s="270" cm="1">
        <f t="array" ref="J19">INDEX(Step1_final!H:H, 4 + (ROW(J19)-1)*3)</f>
        <v>0.69140000000000001</v>
      </c>
      <c r="K19" s="270" cm="1">
        <f t="array" ref="K19">INDEX(Step1_final!H:H, 5 + (ROW(K19)-1)*3)</f>
        <v>1.0867</v>
      </c>
    </row>
    <row r="20" spans="1:11" x14ac:dyDescent="0.3">
      <c r="A20">
        <v>18</v>
      </c>
      <c r="B20" s="269">
        <v>34000</v>
      </c>
      <c r="C20" s="269" cm="1">
        <f t="array" ref="C20">INDEX(Step1_final!D:D, 3 + (ROW(C20)-1)*3)</f>
        <v>4941</v>
      </c>
      <c r="D20" s="270" cm="1">
        <f t="array" ref="D20">INDEX(Step1_final!D:D, 4 + (ROW(D20)-1)*3)</f>
        <v>0.76180000000000003</v>
      </c>
      <c r="E20" s="270" cm="1">
        <f t="array" ref="E20">INDEX(Step1_final!D:D, 5 + (ROW(E20)-1)*3)</f>
        <v>1.1628000000000001</v>
      </c>
      <c r="F20" s="269" cm="1">
        <f t="array" ref="F20">INDEX(Step1_final!F:F, 3 + (ROW(F20)-1)*3)</f>
        <v>6385</v>
      </c>
      <c r="G20" s="270" cm="1">
        <f t="array" ref="G20">INDEX(Step1_final!F:F, 4 + (ROW(G20)-1)*3)</f>
        <v>0.6966</v>
      </c>
      <c r="H20" s="270" cm="1">
        <f t="array" ref="H20">INDEX(Step1_final!F:F, 5 + (ROW(H20)-1)*3)</f>
        <v>1.1108</v>
      </c>
      <c r="I20" s="269" cm="1">
        <f t="array" ref="I20">INDEX(Step1_final!H:H, 3 + (ROW(I20)-1)*3)</f>
        <v>6830</v>
      </c>
      <c r="J20" s="270" cm="1">
        <f t="array" ref="J20">INDEX(Step1_final!H:H, 4 + (ROW(J20)-1)*3)</f>
        <v>0.68410000000000004</v>
      </c>
      <c r="K20" s="270" cm="1">
        <f t="array" ref="K20">INDEX(Step1_final!H:H, 5 + (ROW(K20)-1)*3)</f>
        <v>1.1002000000000001</v>
      </c>
    </row>
    <row r="21" spans="1:11" x14ac:dyDescent="0.3">
      <c r="A21">
        <v>19</v>
      </c>
      <c r="B21" s="269">
        <v>36000</v>
      </c>
      <c r="C21" s="269" cm="1">
        <f t="array" ref="C21">INDEX(Step1_final!D:D, 3 + (ROW(C21)-1)*3)</f>
        <v>5231</v>
      </c>
      <c r="D21" s="270" cm="1">
        <f t="array" ref="D21">INDEX(Step1_final!D:D, 4 + (ROW(D21)-1)*3)</f>
        <v>0.75800000000000001</v>
      </c>
      <c r="E21" s="270" cm="1">
        <f t="array" ref="E21">INDEX(Step1_final!D:D, 5 + (ROW(E21)-1)*3)</f>
        <v>1.1442000000000001</v>
      </c>
      <c r="F21" s="269" cm="1">
        <f t="array" ref="F21">INDEX(Step1_final!F:F, 3 + (ROW(F21)-1)*3)</f>
        <v>6767</v>
      </c>
      <c r="G21" s="270" cm="1">
        <f t="array" ref="G21">INDEX(Step1_final!F:F, 4 + (ROW(G21)-1)*3)</f>
        <v>0.69140000000000001</v>
      </c>
      <c r="H21" s="270" cm="1">
        <f t="array" ref="H21">INDEX(Step1_final!F:F, 5 + (ROW(H21)-1)*3)</f>
        <v>1.1301000000000001</v>
      </c>
      <c r="I21" s="269" cm="1">
        <f t="array" ref="I21">INDEX(Step1_final!H:H, 3 + (ROW(I21)-1)*3)</f>
        <v>7219</v>
      </c>
      <c r="J21" s="270" cm="1">
        <f t="array" ref="J21">INDEX(Step1_final!H:H, 4 + (ROW(J21)-1)*3)</f>
        <v>0.66720000000000002</v>
      </c>
      <c r="K21" s="270" cm="1">
        <f t="array" ref="K21">INDEX(Step1_final!H:H, 5 + (ROW(K21)-1)*3)</f>
        <v>1.0941000000000001</v>
      </c>
    </row>
    <row r="22" spans="1:11" x14ac:dyDescent="0.3">
      <c r="A22">
        <v>20</v>
      </c>
      <c r="B22" s="269">
        <v>38000</v>
      </c>
      <c r="C22" s="269" cm="1">
        <f t="array" ref="C22">INDEX(Step1_final!D:D, 3 + (ROW(C22)-1)*3)</f>
        <v>5521</v>
      </c>
      <c r="D22" s="270" cm="1">
        <f t="array" ref="D22">INDEX(Step1_final!D:D, 4 + (ROW(D22)-1)*3)</f>
        <v>0.74729999999999996</v>
      </c>
      <c r="E22" s="270" cm="1">
        <f t="array" ref="E22">INDEX(Step1_final!D:D, 5 + (ROW(E22)-1)*3)</f>
        <v>1.1342000000000001</v>
      </c>
      <c r="F22" s="269" cm="1">
        <f t="array" ref="F22">INDEX(Step1_final!F:F, 3 + (ROW(F22)-1)*3)</f>
        <v>7151</v>
      </c>
      <c r="G22" s="270" cm="1">
        <f t="array" ref="G22">INDEX(Step1_final!F:F, 4 + (ROW(G22)-1)*3)</f>
        <v>0.68420000000000003</v>
      </c>
      <c r="H22" s="270" cm="1">
        <f t="array" ref="H22">INDEX(Step1_final!F:F, 5 + (ROW(H22)-1)*3)</f>
        <v>1.0988</v>
      </c>
      <c r="I22" s="269" cm="1">
        <f t="array" ref="I22">INDEX(Step1_final!H:H, 3 + (ROW(I22)-1)*3)</f>
        <v>7608</v>
      </c>
      <c r="J22" s="270" cm="1">
        <f t="array" ref="J22">INDEX(Step1_final!H:H, 4 + (ROW(J22)-1)*3)</f>
        <v>0.67020000000000002</v>
      </c>
      <c r="K22" s="270" cm="1">
        <f t="array" ref="K22">INDEX(Step1_final!H:H, 5 + (ROW(K22)-1)*3)</f>
        <v>1.0975999999999999</v>
      </c>
    </row>
    <row r="23" spans="1:11" x14ac:dyDescent="0.3">
      <c r="A23">
        <v>21</v>
      </c>
      <c r="B23" s="269">
        <v>40000</v>
      </c>
      <c r="C23" s="269" cm="1">
        <f t="array" ref="C23">INDEX(Step1_final!D:D, 3 + (ROW(C23)-1)*3)</f>
        <v>5812</v>
      </c>
      <c r="D23" s="270" cm="1">
        <f t="array" ref="D23">INDEX(Step1_final!D:D, 4 + (ROW(D23)-1)*3)</f>
        <v>0.75019999999999998</v>
      </c>
      <c r="E23" s="270" cm="1">
        <f t="array" ref="E23">INDEX(Step1_final!D:D, 5 + (ROW(E23)-1)*3)</f>
        <v>1.1445000000000001</v>
      </c>
      <c r="F23" s="269" cm="1">
        <f t="array" ref="F23">INDEX(Step1_final!F:F, 3 + (ROW(F23)-1)*3)</f>
        <v>7547</v>
      </c>
      <c r="G23" s="270" cm="1">
        <f t="array" ref="G23">INDEX(Step1_final!F:F, 4 + (ROW(G23)-1)*3)</f>
        <v>0.67169999999999996</v>
      </c>
      <c r="H23" s="270" cm="1">
        <f t="array" ref="H23">INDEX(Step1_final!F:F, 5 + (ROW(H23)-1)*3)</f>
        <v>1.0989</v>
      </c>
      <c r="I23" s="269" cm="1">
        <f t="array" ref="I23">INDEX(Step1_final!H:H, 3 + (ROW(I23)-1)*3)</f>
        <v>7997</v>
      </c>
      <c r="J23" s="270" cm="1">
        <f t="array" ref="J23">INDEX(Step1_final!H:H, 4 + (ROW(J23)-1)*3)</f>
        <v>0.66039999999999999</v>
      </c>
      <c r="K23" s="270" cm="1">
        <f t="array" ref="K23">INDEX(Step1_final!H:H, 5 + (ROW(K23)-1)*3)</f>
        <v>1.0815999999999999</v>
      </c>
    </row>
    <row r="24" spans="1:11" x14ac:dyDescent="0.3">
      <c r="A24">
        <v>22</v>
      </c>
      <c r="B24" s="269">
        <v>42000</v>
      </c>
      <c r="C24" s="269" cm="1">
        <f t="array" ref="C24">INDEX(Step1_final!D:D, 3 + (ROW(C24)-1)*3)</f>
        <v>6102</v>
      </c>
      <c r="D24" s="270" cm="1">
        <f t="array" ref="D24">INDEX(Step1_final!D:D, 4 + (ROW(D24)-1)*3)</f>
        <v>0.74260000000000004</v>
      </c>
      <c r="E24" s="270" cm="1">
        <f t="array" ref="E24">INDEX(Step1_final!D:D, 5 + (ROW(E24)-1)*3)</f>
        <v>1.1514</v>
      </c>
      <c r="F24" s="269" cm="1">
        <f t="array" ref="F24">INDEX(Step1_final!F:F, 3 + (ROW(F24)-1)*3)</f>
        <v>7936</v>
      </c>
      <c r="G24" s="270" cm="1">
        <f t="array" ref="G24">INDEX(Step1_final!F:F, 4 + (ROW(G24)-1)*3)</f>
        <v>0.67100000000000004</v>
      </c>
      <c r="H24" s="270" cm="1">
        <f t="array" ref="H24">INDEX(Step1_final!F:F, 5 + (ROW(H24)-1)*3)</f>
        <v>1.103</v>
      </c>
      <c r="I24" s="269" cm="1">
        <f t="array" ref="I24">INDEX(Step1_final!H:H, 3 + (ROW(I24)-1)*3)</f>
        <v>8386</v>
      </c>
      <c r="J24" s="270" cm="1">
        <f t="array" ref="J24">INDEX(Step1_final!H:H, 4 + (ROW(J24)-1)*3)</f>
        <v>0.65869999999999995</v>
      </c>
      <c r="K24" s="270" cm="1">
        <f t="array" ref="K24">INDEX(Step1_final!H:H, 5 + (ROW(K24)-1)*3)</f>
        <v>1.0797000000000001</v>
      </c>
    </row>
    <row r="25" spans="1:11" x14ac:dyDescent="0.3">
      <c r="A25">
        <v>23</v>
      </c>
      <c r="B25" s="269">
        <v>44000</v>
      </c>
      <c r="C25" s="269" cm="1">
        <f t="array" ref="C25">INDEX(Step1_final!D:D, 3 + (ROW(C25)-1)*3)</f>
        <v>6392</v>
      </c>
      <c r="D25" s="270" cm="1">
        <f t="array" ref="D25">INDEX(Step1_final!D:D, 4 + (ROW(D25)-1)*3)</f>
        <v>0.73740000000000006</v>
      </c>
      <c r="E25" s="270" cm="1">
        <f t="array" ref="E25">INDEX(Step1_final!D:D, 5 + (ROW(E25)-1)*3)</f>
        <v>1.1458999999999999</v>
      </c>
      <c r="F25" s="269" cm="1">
        <f t="array" ref="F25">INDEX(Step1_final!F:F, 3 + (ROW(F25)-1)*3)</f>
        <v>8340</v>
      </c>
      <c r="G25" s="270" cm="1">
        <f t="array" ref="G25">INDEX(Step1_final!F:F, 4 + (ROW(G25)-1)*3)</f>
        <v>0.66700000000000004</v>
      </c>
      <c r="H25" s="270" cm="1">
        <f t="array" ref="H25">INDEX(Step1_final!F:F, 5 + (ROW(H25)-1)*3)</f>
        <v>1.1025</v>
      </c>
      <c r="I25" s="269" cm="1">
        <f t="array" ref="I25">INDEX(Step1_final!H:H, 3 + (ROW(I25)-1)*3)</f>
        <v>8775</v>
      </c>
      <c r="J25" s="270" cm="1">
        <f t="array" ref="J25">INDEX(Step1_final!H:H, 4 + (ROW(J25)-1)*3)</f>
        <v>0.64890000000000003</v>
      </c>
      <c r="K25" s="270" cm="1">
        <f t="array" ref="K25">INDEX(Step1_final!H:H, 5 + (ROW(K25)-1)*3)</f>
        <v>1.0988</v>
      </c>
    </row>
    <row r="26" spans="1:11" x14ac:dyDescent="0.3">
      <c r="A26">
        <v>24</v>
      </c>
      <c r="B26" s="269">
        <v>46000</v>
      </c>
      <c r="C26" s="269" cm="1">
        <f t="array" ref="C26">INDEX(Step1_final!D:D, 3 + (ROW(C26)-1)*3)</f>
        <v>6682</v>
      </c>
      <c r="D26" s="270" cm="1">
        <f t="array" ref="D26">INDEX(Step1_final!D:D, 4 + (ROW(D26)-1)*3)</f>
        <v>0.73209999999999997</v>
      </c>
      <c r="E26" s="270" cm="1">
        <f t="array" ref="E26">INDEX(Step1_final!D:D, 5 + (ROW(E26)-1)*3)</f>
        <v>1.1375999999999999</v>
      </c>
      <c r="F26" s="269" cm="1">
        <f t="array" ref="F26">INDEX(Step1_final!F:F, 3 + (ROW(F26)-1)*3)</f>
        <v>8742</v>
      </c>
      <c r="G26" s="270" cm="1">
        <f t="array" ref="G26">INDEX(Step1_final!F:F, 4 + (ROW(G26)-1)*3)</f>
        <v>0.66149999999999998</v>
      </c>
      <c r="H26" s="270" cm="1">
        <f t="array" ref="H26">INDEX(Step1_final!F:F, 5 + (ROW(H26)-1)*3)</f>
        <v>1.1154999999999999</v>
      </c>
      <c r="I26" s="269" cm="1">
        <f t="array" ref="I26">INDEX(Step1_final!H:H, 3 + (ROW(I26)-1)*3)</f>
        <v>9164</v>
      </c>
      <c r="J26" s="270" cm="1">
        <f t="array" ref="J26">INDEX(Step1_final!H:H, 4 + (ROW(J26)-1)*3)</f>
        <v>0.64749999999999996</v>
      </c>
      <c r="K26" s="270" cm="1">
        <f t="array" ref="K26">INDEX(Step1_final!H:H, 5 + (ROW(K26)-1)*3)</f>
        <v>1.0981000000000001</v>
      </c>
    </row>
    <row r="27" spans="1:11" x14ac:dyDescent="0.3">
      <c r="A27">
        <v>25</v>
      </c>
      <c r="B27" s="269">
        <v>48000</v>
      </c>
      <c r="C27" s="269" cm="1">
        <f t="array" ref="C27">INDEX(Step1_final!D:D, 3 + (ROW(C27)-1)*3)</f>
        <v>6972</v>
      </c>
      <c r="D27" s="270" cm="1">
        <f t="array" ref="D27">INDEX(Step1_final!D:D, 4 + (ROW(D27)-1)*3)</f>
        <v>0.73260000000000003</v>
      </c>
      <c r="E27" s="270" cm="1">
        <f t="array" ref="E27">INDEX(Step1_final!D:D, 5 + (ROW(E27)-1)*3)</f>
        <v>1.1166</v>
      </c>
      <c r="F27" s="269" cm="1">
        <f t="array" ref="F27">INDEX(Step1_final!F:F, 3 + (ROW(F27)-1)*3)</f>
        <v>9139</v>
      </c>
      <c r="G27" s="270" cm="1">
        <f t="array" ref="G27">INDEX(Step1_final!F:F, 4 + (ROW(G27)-1)*3)</f>
        <v>0.65229999999999999</v>
      </c>
      <c r="H27" s="270" cm="1">
        <f t="array" ref="H27">INDEX(Step1_final!F:F, 5 + (ROW(H27)-1)*3)</f>
        <v>1.0960000000000001</v>
      </c>
      <c r="I27" s="269" cm="1">
        <f t="array" ref="I27">INDEX(Step1_final!H:H, 3 + (ROW(I27)-1)*3)</f>
        <v>9553</v>
      </c>
      <c r="J27" s="270" cm="1">
        <f t="array" ref="J27">INDEX(Step1_final!H:H, 4 + (ROW(J27)-1)*3)</f>
        <v>0.64149999999999996</v>
      </c>
      <c r="K27" s="270" cm="1">
        <f t="array" ref="K27">INDEX(Step1_final!H:H, 5 + (ROW(K27)-1)*3)</f>
        <v>1.0946</v>
      </c>
    </row>
    <row r="28" spans="1:11" x14ac:dyDescent="0.3">
      <c r="A28">
        <v>26</v>
      </c>
      <c r="B28" s="269">
        <v>50000</v>
      </c>
      <c r="C28" s="269" cm="1">
        <f t="array" ref="C28">INDEX(Step1_final!D:D, 3 + (ROW(C28)-1)*3)</f>
        <v>7262</v>
      </c>
      <c r="D28" s="270" cm="1">
        <f t="array" ref="D28">INDEX(Step1_final!D:D, 4 + (ROW(D28)-1)*3)</f>
        <v>0.72460000000000002</v>
      </c>
      <c r="E28" s="270" cm="1">
        <f t="array" ref="E28">INDEX(Step1_final!D:D, 5 + (ROW(E28)-1)*3)</f>
        <v>1.1231</v>
      </c>
      <c r="F28" s="269" cm="1">
        <f t="array" ref="F28">INDEX(Step1_final!F:F, 3 + (ROW(F28)-1)*3)</f>
        <v>9523</v>
      </c>
      <c r="G28" s="270" cm="1">
        <f t="array" ref="G28">INDEX(Step1_final!F:F, 4 + (ROW(G28)-1)*3)</f>
        <v>0.65129999999999999</v>
      </c>
      <c r="H28" s="270" cm="1">
        <f t="array" ref="H28">INDEX(Step1_final!F:F, 5 + (ROW(H28)-1)*3)</f>
        <v>1.1017999999999999</v>
      </c>
      <c r="I28" s="269" cm="1">
        <f t="array" ref="I28">INDEX(Step1_final!H:H, 3 + (ROW(I28)-1)*3)</f>
        <v>9942</v>
      </c>
      <c r="J28" s="270" cm="1">
        <f t="array" ref="J28">INDEX(Step1_final!H:H, 4 + (ROW(J28)-1)*3)</f>
        <v>0.63570000000000004</v>
      </c>
      <c r="K28" s="270" cm="1">
        <f t="array" ref="K28">INDEX(Step1_final!H:H, 5 + (ROW(K28)-1)*3)</f>
        <v>1.0862000000000001</v>
      </c>
    </row>
    <row r="29" spans="1:11" x14ac:dyDescent="0.3">
      <c r="A29">
        <v>27</v>
      </c>
      <c r="B29" s="269">
        <v>52000</v>
      </c>
      <c r="C29" s="269" cm="1">
        <f t="array" ref="C29">INDEX(Step1_final!D:D, 3 + (ROW(C29)-1)*3)</f>
        <v>7552</v>
      </c>
      <c r="D29" s="270" cm="1">
        <f t="array" ref="D29">INDEX(Step1_final!D:D, 4 + (ROW(D29)-1)*3)</f>
        <v>0.72050000000000003</v>
      </c>
      <c r="E29" s="270" cm="1">
        <f t="array" ref="E29">INDEX(Step1_final!D:D, 5 + (ROW(E29)-1)*3)</f>
        <v>1.1256999999999999</v>
      </c>
      <c r="F29" s="269" cm="1">
        <f t="array" ref="F29">INDEX(Step1_final!F:F, 3 + (ROW(F29)-1)*3)</f>
        <v>9897</v>
      </c>
      <c r="G29" s="270" cm="1">
        <f t="array" ref="G29">INDEX(Step1_final!F:F, 4 + (ROW(G29)-1)*3)</f>
        <v>0.64800000000000002</v>
      </c>
      <c r="H29" s="270" cm="1">
        <f t="array" ref="H29">INDEX(Step1_final!F:F, 5 + (ROW(H29)-1)*3)</f>
        <v>1.1124000000000001</v>
      </c>
      <c r="I29" s="269" cm="1">
        <f t="array" ref="I29">INDEX(Step1_final!H:H, 3 + (ROW(I29)-1)*3)</f>
        <v>10331</v>
      </c>
      <c r="J29" s="270" cm="1">
        <f t="array" ref="J29">INDEX(Step1_final!H:H, 4 + (ROW(J29)-1)*3)</f>
        <v>0.63219999999999998</v>
      </c>
      <c r="K29" s="270" cm="1">
        <f t="array" ref="K29">INDEX(Step1_final!H:H, 5 + (ROW(K29)-1)*3)</f>
        <v>1.1021000000000001</v>
      </c>
    </row>
    <row r="30" spans="1:11" x14ac:dyDescent="0.3">
      <c r="A30">
        <v>28</v>
      </c>
      <c r="B30" s="269">
        <v>54000</v>
      </c>
      <c r="C30" s="269" cm="1">
        <f t="array" ref="C30">INDEX(Step1_final!D:D, 3 + (ROW(C30)-1)*3)</f>
        <v>7842</v>
      </c>
      <c r="D30" s="270" cm="1">
        <f t="array" ref="D30">INDEX(Step1_final!D:D, 4 + (ROW(D30)-1)*3)</f>
        <v>0.71599999999999997</v>
      </c>
      <c r="E30" s="270" cm="1">
        <f t="array" ref="E30">INDEX(Step1_final!D:D, 5 + (ROW(E30)-1)*3)</f>
        <v>1.1222000000000001</v>
      </c>
      <c r="F30" s="269" cm="1">
        <f t="array" ref="F30">INDEX(Step1_final!F:F, 3 + (ROW(F30)-1)*3)</f>
        <v>10278</v>
      </c>
      <c r="G30" s="270" cm="1">
        <f t="array" ref="G30">INDEX(Step1_final!F:F, 4 + (ROW(G30)-1)*3)</f>
        <v>0.64370000000000005</v>
      </c>
      <c r="H30" s="270" cm="1">
        <f t="array" ref="H30">INDEX(Step1_final!F:F, 5 + (ROW(H30)-1)*3)</f>
        <v>1.0919000000000001</v>
      </c>
      <c r="I30" s="269" cm="1">
        <f t="array" ref="I30">INDEX(Step1_final!H:H, 3 + (ROW(I30)-1)*3)</f>
        <v>10720</v>
      </c>
      <c r="J30" s="270" cm="1">
        <f t="array" ref="J30">INDEX(Step1_final!H:H, 4 + (ROW(J30)-1)*3)</f>
        <v>0.62070000000000003</v>
      </c>
      <c r="K30" s="270" cm="1">
        <f t="array" ref="K30">INDEX(Step1_final!H:H, 5 + (ROW(K30)-1)*3)</f>
        <v>1.0851</v>
      </c>
    </row>
    <row r="31" spans="1:11" x14ac:dyDescent="0.3">
      <c r="A31">
        <v>29</v>
      </c>
      <c r="B31" s="269">
        <v>56000</v>
      </c>
      <c r="C31" s="269" cm="1">
        <f t="array" ref="C31">INDEX(Step1_final!D:D, 3 + (ROW(C31)-1)*3)</f>
        <v>8132</v>
      </c>
      <c r="D31" s="270" cm="1">
        <f t="array" ref="D31">INDEX(Step1_final!D:D, 4 + (ROW(D31)-1)*3)</f>
        <v>0.71250000000000002</v>
      </c>
      <c r="E31" s="270" cm="1">
        <f t="array" ref="E31">INDEX(Step1_final!D:D, 5 + (ROW(E31)-1)*3)</f>
        <v>1.1344000000000001</v>
      </c>
      <c r="F31" s="269" cm="1">
        <f t="array" ref="F31">INDEX(Step1_final!F:F, 3 + (ROW(F31)-1)*3)</f>
        <v>10658</v>
      </c>
      <c r="G31" s="270" cm="1">
        <f t="array" ref="G31">INDEX(Step1_final!F:F, 4 + (ROW(G31)-1)*3)</f>
        <v>0.63270000000000004</v>
      </c>
      <c r="H31" s="270" cm="1">
        <f t="array" ref="H31">INDEX(Step1_final!F:F, 5 + (ROW(H31)-1)*3)</f>
        <v>1.1039000000000001</v>
      </c>
      <c r="I31" s="269" cm="1">
        <f t="array" ref="I31">INDEX(Step1_final!H:H, 3 + (ROW(I31)-1)*3)</f>
        <v>11109</v>
      </c>
      <c r="J31" s="270" cm="1">
        <f t="array" ref="J31">INDEX(Step1_final!H:H, 4 + (ROW(J31)-1)*3)</f>
        <v>0.61950000000000005</v>
      </c>
      <c r="K31" s="270" cm="1">
        <f t="array" ref="K31">INDEX(Step1_final!H:H, 5 + (ROW(K31)-1)*3)</f>
        <v>1.0730999999999999</v>
      </c>
    </row>
    <row r="32" spans="1:11" x14ac:dyDescent="0.3">
      <c r="A32">
        <v>30</v>
      </c>
      <c r="B32" s="269">
        <v>58000</v>
      </c>
      <c r="C32" s="269" cm="1">
        <f t="array" ref="C32">INDEX(Step1_final!D:D, 3 + (ROW(C32)-1)*3)</f>
        <v>8422</v>
      </c>
      <c r="D32" s="270" cm="1">
        <f t="array" ref="D32">INDEX(Step1_final!D:D, 4 + (ROW(D32)-1)*3)</f>
        <v>0.70760000000000001</v>
      </c>
      <c r="E32" s="270" cm="1">
        <f t="array" ref="E32">INDEX(Step1_final!D:D, 5 + (ROW(E32)-1)*3)</f>
        <v>1.1285000000000001</v>
      </c>
      <c r="F32" s="269" cm="1">
        <f t="array" ref="F32">INDEX(Step1_final!F:F, 3 + (ROW(F32)-1)*3)</f>
        <v>11025</v>
      </c>
      <c r="G32" s="270" cm="1">
        <f t="array" ref="G32">INDEX(Step1_final!F:F, 4 + (ROW(G32)-1)*3)</f>
        <v>0.63370000000000004</v>
      </c>
      <c r="H32" s="270" cm="1">
        <f t="array" ref="H32">INDEX(Step1_final!F:F, 5 + (ROW(H32)-1)*3)</f>
        <v>1.1055999999999999</v>
      </c>
      <c r="I32" s="269" cm="1">
        <f t="array" ref="I32">INDEX(Step1_final!H:H, 3 + (ROW(I32)-1)*3)</f>
        <v>11498</v>
      </c>
      <c r="J32" s="270" cm="1">
        <f t="array" ref="J32">INDEX(Step1_final!H:H, 4 + (ROW(J32)-1)*3)</f>
        <v>0.61739999999999995</v>
      </c>
      <c r="K32" s="270" cm="1">
        <f t="array" ref="K32">INDEX(Step1_final!H:H, 5 + (ROW(K32)-1)*3)</f>
        <v>1.0915999999999999</v>
      </c>
    </row>
    <row r="33" spans="1:11" x14ac:dyDescent="0.3">
      <c r="A33">
        <v>31</v>
      </c>
      <c r="B33" s="269">
        <v>60000</v>
      </c>
      <c r="C33" s="269" cm="1">
        <f t="array" ref="C33">INDEX(Step1_final!D:D, 3 + (ROW(C33)-1)*3)</f>
        <v>8712</v>
      </c>
      <c r="D33" s="270" cm="1">
        <f t="array" ref="D33">INDEX(Step1_final!D:D, 4 + (ROW(D33)-1)*3)</f>
        <v>0.70299999999999996</v>
      </c>
      <c r="E33" s="270" cm="1">
        <f t="array" ref="E33">INDEX(Step1_final!D:D, 5 + (ROW(E33)-1)*3)</f>
        <v>1.1173</v>
      </c>
      <c r="F33" s="269" cm="1">
        <f t="array" ref="F33">INDEX(Step1_final!F:F, 3 + (ROW(F33)-1)*3)</f>
        <v>11390</v>
      </c>
      <c r="G33" s="270" cm="1">
        <f t="array" ref="G33">INDEX(Step1_final!F:F, 4 + (ROW(G33)-1)*3)</f>
        <v>0.62990000000000002</v>
      </c>
      <c r="H33" s="270" cm="1">
        <f t="array" ref="H33">INDEX(Step1_final!F:F, 5 + (ROW(H33)-1)*3)</f>
        <v>1.117</v>
      </c>
      <c r="I33" s="269" cm="1">
        <f t="array" ref="I33">INDEX(Step1_final!H:H, 3 + (ROW(I33)-1)*3)</f>
        <v>11886</v>
      </c>
      <c r="J33" s="270" cm="1">
        <f t="array" ref="J33">INDEX(Step1_final!H:H, 4 + (ROW(J33)-1)*3)</f>
        <v>0.61419999999999997</v>
      </c>
      <c r="K33" s="270" cm="1">
        <f t="array" ref="K33">INDEX(Step1_final!H:H, 5 + (ROW(K33)-1)*3)</f>
        <v>1.089</v>
      </c>
    </row>
    <row r="34" spans="1:11" x14ac:dyDescent="0.3">
      <c r="A34">
        <v>32</v>
      </c>
      <c r="B34" s="269">
        <v>62000</v>
      </c>
      <c r="C34" s="269" cm="1">
        <f t="array" ref="C34">INDEX(Step1_final!D:D, 3 + (ROW(C34)-1)*3)</f>
        <v>9002</v>
      </c>
      <c r="D34" s="270" cm="1">
        <f t="array" ref="D34">INDEX(Step1_final!D:D, 4 + (ROW(D34)-1)*3)</f>
        <v>0.70199999999999996</v>
      </c>
      <c r="E34" s="270" cm="1">
        <f t="array" ref="E34">INDEX(Step1_final!D:D, 5 + (ROW(E34)-1)*3)</f>
        <v>1.143</v>
      </c>
      <c r="F34" s="269" cm="1">
        <f t="array" ref="F34">INDEX(Step1_final!F:F, 3 + (ROW(F34)-1)*3)</f>
        <v>11766</v>
      </c>
      <c r="G34" s="270" cm="1">
        <f t="array" ref="G34">INDEX(Step1_final!F:F, 4 + (ROW(G34)-1)*3)</f>
        <v>0.62690000000000001</v>
      </c>
      <c r="H34" s="270" cm="1">
        <f t="array" ref="H34">INDEX(Step1_final!F:F, 5 + (ROW(H34)-1)*3)</f>
        <v>1.0984</v>
      </c>
      <c r="I34" s="269" cm="1">
        <f t="array" ref="I34">INDEX(Step1_final!H:H, 3 + (ROW(I34)-1)*3)</f>
        <v>12279</v>
      </c>
      <c r="J34" s="270" cm="1">
        <f t="array" ref="J34">INDEX(Step1_final!H:H, 4 + (ROW(J34)-1)*3)</f>
        <v>0.6179</v>
      </c>
      <c r="K34" s="270" cm="1">
        <f t="array" ref="K34">INDEX(Step1_final!H:H, 5 + (ROW(K34)-1)*3)</f>
        <v>1.1023000000000001</v>
      </c>
    </row>
    <row r="35" spans="1:11" x14ac:dyDescent="0.3">
      <c r="A35">
        <v>33</v>
      </c>
      <c r="B35" s="269">
        <v>64000</v>
      </c>
      <c r="C35" s="269" cm="1">
        <f t="array" ref="C35">INDEX(Step1_final!D:D, 3 + (ROW(C35)-1)*3)</f>
        <v>9292</v>
      </c>
      <c r="D35" s="270" cm="1">
        <f t="array" ref="D35">INDEX(Step1_final!D:D, 4 + (ROW(D35)-1)*3)</f>
        <v>0.69910000000000005</v>
      </c>
      <c r="E35" s="270" cm="1">
        <f t="array" ref="E35">INDEX(Step1_final!D:D, 5 + (ROW(E35)-1)*3)</f>
        <v>1.1338999999999999</v>
      </c>
      <c r="F35" s="269" cm="1">
        <f t="array" ref="F35">INDEX(Step1_final!F:F, 3 + (ROW(F35)-1)*3)</f>
        <v>12133</v>
      </c>
      <c r="G35" s="270" cm="1">
        <f t="array" ref="G35">INDEX(Step1_final!F:F, 4 + (ROW(G35)-1)*3)</f>
        <v>0.62290000000000001</v>
      </c>
      <c r="H35" s="270" cm="1">
        <f t="array" ref="H35">INDEX(Step1_final!F:F, 5 + (ROW(H35)-1)*3)</f>
        <v>1.1034999999999999</v>
      </c>
      <c r="I35" s="269" cm="1">
        <f t="array" ref="I35">INDEX(Step1_final!H:H, 3 + (ROW(I35)-1)*3)</f>
        <v>12669</v>
      </c>
      <c r="J35" s="270" cm="1">
        <f t="array" ref="J35">INDEX(Step1_final!H:H, 4 + (ROW(J35)-1)*3)</f>
        <v>0.60429999999999995</v>
      </c>
      <c r="K35" s="270" cm="1">
        <f t="array" ref="K35">INDEX(Step1_final!H:H, 5 + (ROW(K35)-1)*3)</f>
        <v>1.0961000000000001</v>
      </c>
    </row>
    <row r="36" spans="1:11" x14ac:dyDescent="0.3">
      <c r="A36">
        <v>34</v>
      </c>
      <c r="B36" s="269">
        <v>66000</v>
      </c>
      <c r="C36" s="269" cm="1">
        <f t="array" ref="C36">INDEX(Step1_final!D:D, 3 + (ROW(C36)-1)*3)</f>
        <v>9583</v>
      </c>
      <c r="D36" s="270" cm="1">
        <f t="array" ref="D36">INDEX(Step1_final!D:D, 4 + (ROW(D36)-1)*3)</f>
        <v>0.70069999999999999</v>
      </c>
      <c r="E36" s="270" cm="1">
        <f t="array" ref="E36">INDEX(Step1_final!D:D, 5 + (ROW(E36)-1)*3)</f>
        <v>1.119</v>
      </c>
      <c r="F36" s="269" cm="1">
        <f t="array" ref="F36">INDEX(Step1_final!F:F, 3 + (ROW(F36)-1)*3)</f>
        <v>12498</v>
      </c>
      <c r="G36" s="270" cm="1">
        <f t="array" ref="G36">INDEX(Step1_final!F:F, 4 + (ROW(G36)-1)*3)</f>
        <v>0.61939999999999995</v>
      </c>
      <c r="H36" s="270" cm="1">
        <f t="array" ref="H36">INDEX(Step1_final!F:F, 5 + (ROW(H36)-1)*3)</f>
        <v>1.1121000000000001</v>
      </c>
      <c r="I36" s="269" cm="1">
        <f t="array" ref="I36">INDEX(Step1_final!H:H, 3 + (ROW(I36)-1)*3)</f>
        <v>13058</v>
      </c>
      <c r="J36" s="270" cm="1">
        <f t="array" ref="J36">INDEX(Step1_final!H:H, 4 + (ROW(J36)-1)*3)</f>
        <v>0.60599999999999998</v>
      </c>
      <c r="K36" s="270" cm="1">
        <f t="array" ref="K36">INDEX(Step1_final!H:H, 5 + (ROW(K36)-1)*3)</f>
        <v>1.1083000000000001</v>
      </c>
    </row>
    <row r="37" spans="1:11" x14ac:dyDescent="0.3">
      <c r="A37">
        <v>35</v>
      </c>
      <c r="B37" s="269">
        <v>68000</v>
      </c>
      <c r="C37" s="269" cm="1">
        <f t="array" ref="C37">INDEX(Step1_final!D:D, 3 + (ROW(C37)-1)*3)</f>
        <v>9873</v>
      </c>
      <c r="D37" s="270" cm="1">
        <f t="array" ref="D37">INDEX(Step1_final!D:D, 4 + (ROW(D37)-1)*3)</f>
        <v>0.69369999999999998</v>
      </c>
      <c r="E37" s="270" cm="1">
        <f t="array" ref="E37">INDEX(Step1_final!D:D, 5 + (ROW(E37)-1)*3)</f>
        <v>1.1314</v>
      </c>
      <c r="F37" s="269" cm="1">
        <f t="array" ref="F37">INDEX(Step1_final!F:F, 3 + (ROW(F37)-1)*3)</f>
        <v>12863</v>
      </c>
      <c r="G37" s="270" cm="1">
        <f t="array" ref="G37">INDEX(Step1_final!F:F, 4 + (ROW(G37)-1)*3)</f>
        <v>0.61670000000000003</v>
      </c>
      <c r="H37" s="270" cm="1">
        <f t="array" ref="H37">INDEX(Step1_final!F:F, 5 + (ROW(H37)-1)*3)</f>
        <v>1.1034999999999999</v>
      </c>
      <c r="I37" s="269" cm="1">
        <f t="array" ref="I37">INDEX(Step1_final!H:H, 3 + (ROW(I37)-1)*3)</f>
        <v>13447</v>
      </c>
      <c r="J37" s="270" cm="1">
        <f t="array" ref="J37">INDEX(Step1_final!H:H, 4 + (ROW(J37)-1)*3)</f>
        <v>0.60370000000000001</v>
      </c>
      <c r="K37" s="270" cm="1">
        <f t="array" ref="K37">INDEX(Step1_final!H:H, 5 + (ROW(K37)-1)*3)</f>
        <v>1.0986</v>
      </c>
    </row>
    <row r="38" spans="1:11" x14ac:dyDescent="0.3">
      <c r="A38">
        <v>36</v>
      </c>
      <c r="B38" s="269">
        <v>70000</v>
      </c>
      <c r="C38" s="269" cm="1">
        <f t="array" ref="C38">INDEX(Step1_final!D:D, 3 + (ROW(C38)-1)*3)</f>
        <v>10163</v>
      </c>
      <c r="D38" s="270" cm="1">
        <f t="array" ref="D38">INDEX(Step1_final!D:D, 4 + (ROW(D38)-1)*3)</f>
        <v>0.68689999999999996</v>
      </c>
      <c r="E38" s="270" cm="1">
        <f t="array" ref="E38">INDEX(Step1_final!D:D, 5 + (ROW(E38)-1)*3)</f>
        <v>1.1272</v>
      </c>
      <c r="F38" s="269" cm="1">
        <f t="array" ref="F38">INDEX(Step1_final!F:F, 3 + (ROW(F38)-1)*3)</f>
        <v>13227</v>
      </c>
      <c r="G38" s="270" cm="1">
        <f t="array" ref="G38">INDEX(Step1_final!F:F, 4 + (ROW(G38)-1)*3)</f>
        <v>0.61650000000000005</v>
      </c>
      <c r="H38" s="270" cm="1">
        <f t="array" ref="H38">INDEX(Step1_final!F:F, 5 + (ROW(H38)-1)*3)</f>
        <v>1.0929</v>
      </c>
      <c r="I38" s="269" cm="1">
        <f t="array" ref="I38">INDEX(Step1_final!H:H, 3 + (ROW(I38)-1)*3)</f>
        <v>13836</v>
      </c>
      <c r="J38" s="270" cm="1">
        <f t="array" ref="J38">INDEX(Step1_final!H:H, 4 + (ROW(J38)-1)*3)</f>
        <v>0.60460000000000003</v>
      </c>
      <c r="K38" s="270" cm="1">
        <f t="array" ref="K38">INDEX(Step1_final!H:H, 5 + (ROW(K38)-1)*3)</f>
        <v>1.1014999999999999</v>
      </c>
    </row>
    <row r="39" spans="1:11" x14ac:dyDescent="0.3">
      <c r="A39">
        <v>37</v>
      </c>
      <c r="B39" s="269">
        <v>72000</v>
      </c>
      <c r="C39" s="269" cm="1">
        <f t="array" ref="C39">INDEX(Step1_final!D:D, 3 + (ROW(C39)-1)*3)</f>
        <v>10453</v>
      </c>
      <c r="D39" s="270" cm="1">
        <f t="array" ref="D39">INDEX(Step1_final!D:D, 4 + (ROW(D39)-1)*3)</f>
        <v>0.69130000000000003</v>
      </c>
      <c r="E39" s="270" cm="1">
        <f t="array" ref="E39">INDEX(Step1_final!D:D, 5 + (ROW(E39)-1)*3)</f>
        <v>1.1228</v>
      </c>
      <c r="F39" s="269" cm="1">
        <f t="array" ref="F39">INDEX(Step1_final!F:F, 3 + (ROW(F39)-1)*3)</f>
        <v>13592</v>
      </c>
      <c r="G39" s="270" cm="1">
        <f t="array" ref="G39">INDEX(Step1_final!F:F, 4 + (ROW(G39)-1)*3)</f>
        <v>0.61650000000000005</v>
      </c>
      <c r="H39" s="270" cm="1">
        <f t="array" ref="H39">INDEX(Step1_final!F:F, 5 + (ROW(H39)-1)*3)</f>
        <v>1.1074999999999999</v>
      </c>
      <c r="I39" s="269" cm="1">
        <f t="array" ref="I39">INDEX(Step1_final!H:H, 3 + (ROW(I39)-1)*3)</f>
        <v>14226</v>
      </c>
      <c r="J39" s="270" cm="1">
        <f t="array" ref="J39">INDEX(Step1_final!H:H, 4 + (ROW(J39)-1)*3)</f>
        <v>0.59709999999999996</v>
      </c>
      <c r="K39" s="270" cm="1">
        <f t="array" ref="K39">INDEX(Step1_final!H:H, 5 + (ROW(K39)-1)*3)</f>
        <v>1.0801000000000001</v>
      </c>
    </row>
    <row r="40" spans="1:11" x14ac:dyDescent="0.3">
      <c r="A40">
        <v>38</v>
      </c>
      <c r="B40" s="269">
        <v>74000</v>
      </c>
      <c r="C40" s="269" cm="1">
        <f t="array" ref="C40">INDEX(Step1_final!D:D, 3 + (ROW(C40)-1)*3)</f>
        <v>10743</v>
      </c>
      <c r="D40" s="270" cm="1">
        <f t="array" ref="D40">INDEX(Step1_final!D:D, 4 + (ROW(D40)-1)*3)</f>
        <v>0.68769999999999998</v>
      </c>
      <c r="E40" s="270" cm="1">
        <f t="array" ref="E40">INDEX(Step1_final!D:D, 5 + (ROW(E40)-1)*3)</f>
        <v>1.1134999999999999</v>
      </c>
      <c r="F40" s="269" cm="1">
        <f t="array" ref="F40">INDEX(Step1_final!F:F, 3 + (ROW(F40)-1)*3)</f>
        <v>13957</v>
      </c>
      <c r="G40" s="270" cm="1">
        <f t="array" ref="G40">INDEX(Step1_final!F:F, 4 + (ROW(G40)-1)*3)</f>
        <v>0.60580000000000001</v>
      </c>
      <c r="H40" s="270" cm="1">
        <f t="array" ref="H40">INDEX(Step1_final!F:F, 5 + (ROW(H40)-1)*3)</f>
        <v>1.1072</v>
      </c>
      <c r="I40" s="269" cm="1">
        <f t="array" ref="I40">INDEX(Step1_final!H:H, 3 + (ROW(I40)-1)*3)</f>
        <v>14625</v>
      </c>
      <c r="J40" s="270" cm="1">
        <f t="array" ref="J40">INDEX(Step1_final!H:H, 4 + (ROW(J40)-1)*3)</f>
        <v>0.59499999999999997</v>
      </c>
      <c r="K40" s="270" cm="1">
        <f t="array" ref="K40">INDEX(Step1_final!H:H, 5 + (ROW(K40)-1)*3)</f>
        <v>1.0885</v>
      </c>
    </row>
    <row r="41" spans="1:11" x14ac:dyDescent="0.3">
      <c r="A41">
        <v>39</v>
      </c>
      <c r="B41" s="269">
        <v>76000</v>
      </c>
      <c r="C41" s="269" cm="1">
        <f t="array" ref="C41">INDEX(Step1_final!D:D, 3 + (ROW(C41)-1)*3)</f>
        <v>11033</v>
      </c>
      <c r="D41" s="270" cm="1">
        <f t="array" ref="D41">INDEX(Step1_final!D:D, 4 + (ROW(D41)-1)*3)</f>
        <v>0.68489999999999995</v>
      </c>
      <c r="E41" s="270" cm="1">
        <f t="array" ref="E41">INDEX(Step1_final!D:D, 5 + (ROW(E41)-1)*3)</f>
        <v>1.1220000000000001</v>
      </c>
      <c r="F41" s="269" cm="1">
        <f t="array" ref="F41">INDEX(Step1_final!F:F, 3 + (ROW(F41)-1)*3)</f>
        <v>14321</v>
      </c>
      <c r="G41" s="270" cm="1">
        <f t="array" ref="G41">INDEX(Step1_final!F:F, 4 + (ROW(G41)-1)*3)</f>
        <v>0.60780000000000001</v>
      </c>
      <c r="H41" s="270" cm="1">
        <f t="array" ref="H41">INDEX(Step1_final!F:F, 5 + (ROW(H41)-1)*3)</f>
        <v>1.0876999999999999</v>
      </c>
      <c r="I41" s="269" cm="1">
        <f t="array" ref="I41">INDEX(Step1_final!H:H, 3 + (ROW(I41)-1)*3)</f>
        <v>15034</v>
      </c>
      <c r="J41" s="270" cm="1">
        <f t="array" ref="J41">INDEX(Step1_final!H:H, 4 + (ROW(J41)-1)*3)</f>
        <v>0.59379999999999999</v>
      </c>
      <c r="K41" s="270" cm="1">
        <f t="array" ref="K41">INDEX(Step1_final!H:H, 5 + (ROW(K41)-1)*3)</f>
        <v>1.0889</v>
      </c>
    </row>
    <row r="42" spans="1:11" x14ac:dyDescent="0.3">
      <c r="A42">
        <v>40</v>
      </c>
      <c r="B42" s="269">
        <v>78000</v>
      </c>
      <c r="C42" s="269" cm="1">
        <f t="array" ref="C42">INDEX(Step1_final!D:D, 3 + (ROW(C42)-1)*3)</f>
        <v>11323</v>
      </c>
      <c r="D42" s="270" cm="1">
        <f t="array" ref="D42">INDEX(Step1_final!D:D, 4 + (ROW(D42)-1)*3)</f>
        <v>0.68200000000000005</v>
      </c>
      <c r="E42" s="270" cm="1">
        <f t="array" ref="E42">INDEX(Step1_final!D:D, 5 + (ROW(E42)-1)*3)</f>
        <v>1.1043000000000001</v>
      </c>
      <c r="F42" s="269" cm="1">
        <f t="array" ref="F42">INDEX(Step1_final!F:F, 3 + (ROW(F42)-1)*3)</f>
        <v>14686</v>
      </c>
      <c r="G42" s="270" cm="1">
        <f t="array" ref="G42">INDEX(Step1_final!F:F, 4 + (ROW(G42)-1)*3)</f>
        <v>0.60050000000000003</v>
      </c>
      <c r="H42" s="270" cm="1">
        <f t="array" ref="H42">INDEX(Step1_final!F:F, 5 + (ROW(H42)-1)*3)</f>
        <v>1.1064000000000001</v>
      </c>
      <c r="I42" s="269" cm="1">
        <f t="array" ref="I42">INDEX(Step1_final!H:H, 3 + (ROW(I42)-1)*3)</f>
        <v>15450</v>
      </c>
      <c r="J42" s="270" cm="1">
        <f t="array" ref="J42">INDEX(Step1_final!H:H, 4 + (ROW(J42)-1)*3)</f>
        <v>0.58730000000000004</v>
      </c>
      <c r="K42" s="270" cm="1">
        <f t="array" ref="K42">INDEX(Step1_final!H:H, 5 + (ROW(K42)-1)*3)</f>
        <v>1.0972</v>
      </c>
    </row>
    <row r="43" spans="1:11" x14ac:dyDescent="0.3">
      <c r="A43">
        <v>41</v>
      </c>
      <c r="B43" s="269">
        <v>80000</v>
      </c>
      <c r="C43" s="269" cm="1">
        <f t="array" ref="C43">INDEX(Step1_final!D:D, 3 + (ROW(C43)-1)*3)</f>
        <v>11613</v>
      </c>
      <c r="D43" s="270" cm="1">
        <f t="array" ref="D43">INDEX(Step1_final!D:D, 4 + (ROW(D43)-1)*3)</f>
        <v>0.68179999999999996</v>
      </c>
      <c r="E43" s="270" cm="1">
        <f t="array" ref="E43">INDEX(Step1_final!D:D, 5 + (ROW(E43)-1)*3)</f>
        <v>1.127</v>
      </c>
      <c r="F43" s="269" cm="1">
        <f t="array" ref="F43">INDEX(Step1_final!F:F, 3 + (ROW(F43)-1)*3)</f>
        <v>15050</v>
      </c>
      <c r="G43" s="270" cm="1">
        <f t="array" ref="G43">INDEX(Step1_final!F:F, 4 + (ROW(G43)-1)*3)</f>
        <v>0.60050000000000003</v>
      </c>
      <c r="H43" s="270" cm="1">
        <f t="array" ref="H43">INDEX(Step1_final!F:F, 5 + (ROW(H43)-1)*3)</f>
        <v>1.1152</v>
      </c>
      <c r="I43" s="269" cm="1">
        <f t="array" ref="I43">INDEX(Step1_final!H:H, 3 + (ROW(I43)-1)*3)</f>
        <v>15861</v>
      </c>
      <c r="J43" s="270" cm="1">
        <f t="array" ref="J43">INDEX(Step1_final!H:H, 4 + (ROW(J43)-1)*3)</f>
        <v>0.58220000000000005</v>
      </c>
      <c r="K43" s="270" cm="1">
        <f t="array" ref="K43">INDEX(Step1_final!H:H, 5 + (ROW(K43)-1)*3)</f>
        <v>1.1042000000000001</v>
      </c>
    </row>
    <row r="44" spans="1:11" x14ac:dyDescent="0.3">
      <c r="A44">
        <v>42</v>
      </c>
      <c r="B44" s="269">
        <v>82000</v>
      </c>
      <c r="C44" s="269" cm="1">
        <f t="array" ref="C44">INDEX(Step1_final!D:D, 3 + (ROW(C44)-1)*3)</f>
        <v>11903</v>
      </c>
      <c r="D44" s="270" cm="1">
        <f t="array" ref="D44">INDEX(Step1_final!D:D, 4 + (ROW(D44)-1)*3)</f>
        <v>0.67579999999999996</v>
      </c>
      <c r="E44" s="270" cm="1">
        <f t="array" ref="E44">INDEX(Step1_final!D:D, 5 + (ROW(E44)-1)*3)</f>
        <v>1.1136999999999999</v>
      </c>
      <c r="F44" s="269" cm="1">
        <f t="array" ref="F44">INDEX(Step1_final!F:F, 3 + (ROW(F44)-1)*3)</f>
        <v>15415</v>
      </c>
      <c r="G44" s="270" cm="1">
        <f t="array" ref="G44">INDEX(Step1_final!F:F, 4 + (ROW(G44)-1)*3)</f>
        <v>0.59689999999999999</v>
      </c>
      <c r="H44" s="270" cm="1">
        <f t="array" ref="H44">INDEX(Step1_final!F:F, 5 + (ROW(H44)-1)*3)</f>
        <v>1.1166</v>
      </c>
      <c r="I44" s="269" cm="1">
        <f t="array" ref="I44">INDEX(Step1_final!H:H, 3 + (ROW(I44)-1)*3)</f>
        <v>16265</v>
      </c>
      <c r="J44" s="270" cm="1">
        <f t="array" ref="J44">INDEX(Step1_final!H:H, 4 + (ROW(J44)-1)*3)</f>
        <v>0.58640000000000003</v>
      </c>
      <c r="K44" s="270" cm="1">
        <f t="array" ref="K44">INDEX(Step1_final!H:H, 5 + (ROW(K44)-1)*3)</f>
        <v>1.1012</v>
      </c>
    </row>
    <row r="45" spans="1:11" x14ac:dyDescent="0.3">
      <c r="A45">
        <v>43</v>
      </c>
      <c r="B45" s="269">
        <v>84000</v>
      </c>
      <c r="C45" s="269" cm="1">
        <f t="array" ref="C45">INDEX(Step1_final!D:D, 3 + (ROW(C45)-1)*3)</f>
        <v>12193</v>
      </c>
      <c r="D45" s="270" cm="1">
        <f t="array" ref="D45">INDEX(Step1_final!D:D, 4 + (ROW(D45)-1)*3)</f>
        <v>0.67669999999999997</v>
      </c>
      <c r="E45" s="270" cm="1">
        <f t="array" ref="E45">INDEX(Step1_final!D:D, 5 + (ROW(E45)-1)*3)</f>
        <v>1.117</v>
      </c>
      <c r="F45" s="269" cm="1">
        <f t="array" ref="F45">INDEX(Step1_final!F:F, 3 + (ROW(F45)-1)*3)</f>
        <v>15780</v>
      </c>
      <c r="G45" s="270" cm="1">
        <f t="array" ref="G45">INDEX(Step1_final!F:F, 4 + (ROW(G45)-1)*3)</f>
        <v>0.59709999999999996</v>
      </c>
      <c r="H45" s="270" cm="1">
        <f t="array" ref="H45">INDEX(Step1_final!F:F, 5 + (ROW(H45)-1)*3)</f>
        <v>1.1198999999999999</v>
      </c>
      <c r="I45" s="269" cm="1">
        <f t="array" ref="I45">INDEX(Step1_final!H:H, 3 + (ROW(I45)-1)*3)</f>
        <v>16670</v>
      </c>
      <c r="J45" s="270" cm="1">
        <f t="array" ref="J45">INDEX(Step1_final!H:H, 4 + (ROW(J45)-1)*3)</f>
        <v>0.5766</v>
      </c>
      <c r="K45" s="270" cm="1">
        <f t="array" ref="K45">INDEX(Step1_final!H:H, 5 + (ROW(K45)-1)*3)</f>
        <v>1.0942000000000001</v>
      </c>
    </row>
    <row r="46" spans="1:11" x14ac:dyDescent="0.3">
      <c r="A46">
        <v>44</v>
      </c>
      <c r="B46" s="269">
        <v>86000</v>
      </c>
      <c r="C46" s="269" cm="1">
        <f t="array" ref="C46">INDEX(Step1_final!D:D, 3 + (ROW(C46)-1)*3)</f>
        <v>12483</v>
      </c>
      <c r="D46" s="270" cm="1">
        <f t="array" ref="D46">INDEX(Step1_final!D:D, 4 + (ROW(D46)-1)*3)</f>
        <v>0.67820000000000003</v>
      </c>
      <c r="E46" s="270" cm="1">
        <f t="array" ref="E46">INDEX(Step1_final!D:D, 5 + (ROW(E46)-1)*3)</f>
        <v>1.115</v>
      </c>
      <c r="F46" s="269" cm="1">
        <f t="array" ref="F46">INDEX(Step1_final!F:F, 3 + (ROW(F46)-1)*3)</f>
        <v>16144</v>
      </c>
      <c r="G46" s="270" cm="1">
        <f t="array" ref="G46">INDEX(Step1_final!F:F, 4 + (ROW(G46)-1)*3)</f>
        <v>0.59489999999999998</v>
      </c>
      <c r="H46" s="270" cm="1">
        <f t="array" ref="H46">INDEX(Step1_final!F:F, 5 + (ROW(H46)-1)*3)</f>
        <v>1.1224000000000001</v>
      </c>
      <c r="I46" s="269" cm="1">
        <f t="array" ref="I46">INDEX(Step1_final!H:H, 3 + (ROW(I46)-1)*3)</f>
        <v>17078</v>
      </c>
      <c r="J46" s="270" cm="1">
        <f t="array" ref="J46">INDEX(Step1_final!H:H, 4 + (ROW(J46)-1)*3)</f>
        <v>0.57920000000000005</v>
      </c>
      <c r="K46" s="270" cm="1">
        <f t="array" ref="K46">INDEX(Step1_final!H:H, 5 + (ROW(K46)-1)*3)</f>
        <v>1.1026</v>
      </c>
    </row>
    <row r="47" spans="1:11" x14ac:dyDescent="0.3">
      <c r="A47">
        <v>45</v>
      </c>
      <c r="B47" s="269">
        <v>88000</v>
      </c>
      <c r="C47" s="269" cm="1">
        <f t="array" ref="C47">INDEX(Step1_final!D:D, 3 + (ROW(C47)-1)*3)</f>
        <v>12773</v>
      </c>
      <c r="D47" s="270" cm="1">
        <f t="array" ref="D47">INDEX(Step1_final!D:D, 4 + (ROW(D47)-1)*3)</f>
        <v>0.67069999999999996</v>
      </c>
      <c r="E47" s="270" cm="1">
        <f t="array" ref="E47">INDEX(Step1_final!D:D, 5 + (ROW(E47)-1)*3)</f>
        <v>1.1218999999999999</v>
      </c>
      <c r="F47" s="269" cm="1">
        <f t="array" ref="F47">INDEX(Step1_final!F:F, 3 + (ROW(F47)-1)*3)</f>
        <v>16509</v>
      </c>
      <c r="G47" s="270" cm="1">
        <f t="array" ref="G47">INDEX(Step1_final!F:F, 4 + (ROW(G47)-1)*3)</f>
        <v>0.58850000000000002</v>
      </c>
      <c r="H47" s="270" cm="1">
        <f t="array" ref="H47">INDEX(Step1_final!F:F, 5 + (ROW(H47)-1)*3)</f>
        <v>1.1243000000000001</v>
      </c>
      <c r="I47" s="269" cm="1">
        <f t="array" ref="I47">INDEX(Step1_final!H:H, 3 + (ROW(I47)-1)*3)</f>
        <v>17484</v>
      </c>
      <c r="J47" s="270" cm="1">
        <f t="array" ref="J47">INDEX(Step1_final!H:H, 4 + (ROW(J47)-1)*3)</f>
        <v>0.57920000000000005</v>
      </c>
      <c r="K47" s="270" cm="1">
        <f t="array" ref="K47">INDEX(Step1_final!H:H, 5 + (ROW(K47)-1)*3)</f>
        <v>1.1153</v>
      </c>
    </row>
    <row r="48" spans="1:11" x14ac:dyDescent="0.3">
      <c r="A48">
        <v>46</v>
      </c>
      <c r="B48" s="269">
        <v>90000</v>
      </c>
      <c r="C48" s="269" cm="1">
        <f t="array" ref="C48">INDEX(Step1_final!D:D, 3 + (ROW(C48)-1)*3)</f>
        <v>13064</v>
      </c>
      <c r="D48" s="270" cm="1">
        <f t="array" ref="D48">INDEX(Step1_final!D:D, 4 + (ROW(D48)-1)*3)</f>
        <v>0.67149999999999999</v>
      </c>
      <c r="E48" s="270" cm="1">
        <f t="array" ref="E48">INDEX(Step1_final!D:D, 5 + (ROW(E48)-1)*3)</f>
        <v>1.1153999999999999</v>
      </c>
      <c r="F48" s="269" cm="1">
        <f t="array" ref="F48">INDEX(Step1_final!F:F, 3 + (ROW(F48)-1)*3)</f>
        <v>16873</v>
      </c>
      <c r="G48" s="270" cm="1">
        <f t="array" ref="G48">INDEX(Step1_final!F:F, 4 + (ROW(G48)-1)*3)</f>
        <v>0.58979999999999999</v>
      </c>
      <c r="H48" s="270" cm="1">
        <f t="array" ref="H48">INDEX(Step1_final!F:F, 5 + (ROW(H48)-1)*3)</f>
        <v>1.1084000000000001</v>
      </c>
      <c r="I48" s="269" cm="1">
        <f t="array" ref="I48">INDEX(Step1_final!H:H, 3 + (ROW(I48)-1)*3)</f>
        <v>17881</v>
      </c>
      <c r="J48" s="270" cm="1">
        <f t="array" ref="J48">INDEX(Step1_final!H:H, 4 + (ROW(J48)-1)*3)</f>
        <v>0.57210000000000005</v>
      </c>
      <c r="K48" s="270" cm="1">
        <f t="array" ref="K48">INDEX(Step1_final!H:H, 5 + (ROW(K48)-1)*3)</f>
        <v>1.0904</v>
      </c>
    </row>
    <row r="49" spans="1:11" x14ac:dyDescent="0.3">
      <c r="A49">
        <v>47</v>
      </c>
      <c r="B49" s="269">
        <v>92000</v>
      </c>
      <c r="C49" s="269" cm="1">
        <f t="array" ref="C49">INDEX(Step1_final!D:D, 3 + (ROW(C49)-1)*3)</f>
        <v>13354</v>
      </c>
      <c r="D49" s="270" cm="1">
        <f t="array" ref="D49">INDEX(Step1_final!D:D, 4 + (ROW(D49)-1)*3)</f>
        <v>0.66930000000000001</v>
      </c>
      <c r="E49" s="270" cm="1">
        <f t="array" ref="E49">INDEX(Step1_final!D:D, 5 + (ROW(E49)-1)*3)</f>
        <v>1.1202000000000001</v>
      </c>
      <c r="F49" s="269" cm="1">
        <f t="array" ref="F49">INDEX(Step1_final!F:F, 3 + (ROW(F49)-1)*3)</f>
        <v>17238</v>
      </c>
      <c r="G49" s="270" cm="1">
        <f t="array" ref="G49">INDEX(Step1_final!F:F, 4 + (ROW(G49)-1)*3)</f>
        <v>0.58730000000000004</v>
      </c>
      <c r="H49" s="270" cm="1">
        <f t="array" ref="H49">INDEX(Step1_final!F:F, 5 + (ROW(H49)-1)*3)</f>
        <v>1.1148</v>
      </c>
      <c r="I49" s="269" cm="1">
        <f t="array" ref="I49">INDEX(Step1_final!H:H, 3 + (ROW(I49)-1)*3)</f>
        <v>18279</v>
      </c>
      <c r="J49" s="270" cm="1">
        <f t="array" ref="J49">INDEX(Step1_final!H:H, 4 + (ROW(J49)-1)*3)</f>
        <v>0.57230000000000003</v>
      </c>
      <c r="K49" s="270" cm="1">
        <f t="array" ref="K49">INDEX(Step1_final!H:H, 5 + (ROW(K49)-1)*3)</f>
        <v>1.0885</v>
      </c>
    </row>
    <row r="50" spans="1:11" x14ac:dyDescent="0.3">
      <c r="A50">
        <v>48</v>
      </c>
      <c r="B50" s="269">
        <v>94000</v>
      </c>
      <c r="C50" s="269" cm="1">
        <f t="array" ref="C50">INDEX(Step1_final!D:D, 3 + (ROW(C50)-1)*3)</f>
        <v>13644</v>
      </c>
      <c r="D50" s="270" cm="1">
        <f t="array" ref="D50">INDEX(Step1_final!D:D, 4 + (ROW(D50)-1)*3)</f>
        <v>0.67069999999999996</v>
      </c>
      <c r="E50" s="270" cm="1">
        <f t="array" ref="E50">INDEX(Step1_final!D:D, 5 + (ROW(E50)-1)*3)</f>
        <v>1.1202000000000001</v>
      </c>
      <c r="F50" s="269" cm="1">
        <f t="array" ref="F50">INDEX(Step1_final!F:F, 3 + (ROW(F50)-1)*3)</f>
        <v>17603</v>
      </c>
      <c r="G50" s="270" cm="1">
        <f t="array" ref="G50">INDEX(Step1_final!F:F, 4 + (ROW(G50)-1)*3)</f>
        <v>0.58819999999999995</v>
      </c>
      <c r="H50" s="270" cm="1">
        <f t="array" ref="H50">INDEX(Step1_final!F:F, 5 + (ROW(H50)-1)*3)</f>
        <v>1.1061000000000001</v>
      </c>
      <c r="I50" s="269" cm="1">
        <f t="array" ref="I50">INDEX(Step1_final!H:H, 3 + (ROW(I50)-1)*3)</f>
        <v>18692</v>
      </c>
      <c r="J50" s="270" cm="1">
        <f t="array" ref="J50">INDEX(Step1_final!H:H, 4 + (ROW(J50)-1)*3)</f>
        <v>0.57489999999999997</v>
      </c>
      <c r="K50" s="270" cm="1">
        <f t="array" ref="K50">INDEX(Step1_final!H:H, 5 + (ROW(K50)-1)*3)</f>
        <v>1.1071</v>
      </c>
    </row>
    <row r="51" spans="1:11" x14ac:dyDescent="0.3">
      <c r="A51">
        <v>49</v>
      </c>
      <c r="B51" s="269">
        <v>96000</v>
      </c>
      <c r="C51" s="269" cm="1">
        <f t="array" ref="C51">INDEX(Step1_final!D:D, 3 + (ROW(C51)-1)*3)</f>
        <v>13934</v>
      </c>
      <c r="D51" s="270" cm="1">
        <f t="array" ref="D51">INDEX(Step1_final!D:D, 4 + (ROW(D51)-1)*3)</f>
        <v>0.66920000000000002</v>
      </c>
      <c r="E51" s="270" cm="1">
        <f t="array" ref="E51">INDEX(Step1_final!D:D, 5 + (ROW(E51)-1)*3)</f>
        <v>1.1060000000000001</v>
      </c>
      <c r="F51" s="269" cm="1">
        <f t="array" ref="F51">INDEX(Step1_final!F:F, 3 + (ROW(F51)-1)*3)</f>
        <v>17967</v>
      </c>
      <c r="G51" s="270" cm="1">
        <f t="array" ref="G51">INDEX(Step1_final!F:F, 4 + (ROW(G51)-1)*3)</f>
        <v>0.57750000000000001</v>
      </c>
      <c r="H51" s="270" cm="1">
        <f t="array" ref="H51">INDEX(Step1_final!F:F, 5 + (ROW(H51)-1)*3)</f>
        <v>1.1148</v>
      </c>
      <c r="I51" s="269" cm="1">
        <f t="array" ref="I51">INDEX(Step1_final!H:H, 3 + (ROW(I51)-1)*3)</f>
        <v>19121</v>
      </c>
      <c r="J51" s="270" cm="1">
        <f t="array" ref="J51">INDEX(Step1_final!H:H, 4 + (ROW(J51)-1)*3)</f>
        <v>0.56920000000000004</v>
      </c>
      <c r="K51" s="270" cm="1">
        <f t="array" ref="K51">INDEX(Step1_final!H:H, 5 + (ROW(K51)-1)*3)</f>
        <v>1.0980000000000001</v>
      </c>
    </row>
    <row r="52" spans="1:11" x14ac:dyDescent="0.3">
      <c r="A52">
        <v>50</v>
      </c>
      <c r="B52" s="269">
        <v>98000</v>
      </c>
      <c r="C52" s="269" cm="1">
        <f t="array" ref="C52">INDEX(Step1_final!D:D, 3 + (ROW(C52)-1)*3)</f>
        <v>14232</v>
      </c>
      <c r="D52" s="270" cm="1">
        <f t="array" ref="D52">INDEX(Step1_final!D:D, 4 + (ROW(D52)-1)*3)</f>
        <v>0.66669999999999996</v>
      </c>
      <c r="E52" s="270" cm="1">
        <f t="array" ref="E52">INDEX(Step1_final!D:D, 5 + (ROW(E52)-1)*3)</f>
        <v>1.1032999999999999</v>
      </c>
      <c r="F52" s="269" cm="1">
        <f t="array" ref="F52">INDEX(Step1_final!F:F, 3 + (ROW(F52)-1)*3)</f>
        <v>18332</v>
      </c>
      <c r="G52" s="270" cm="1">
        <f t="array" ref="G52">INDEX(Step1_final!F:F, 4 + (ROW(G52)-1)*3)</f>
        <v>0.58509999999999995</v>
      </c>
      <c r="H52" s="270" cm="1">
        <f t="array" ref="H52">INDEX(Step1_final!F:F, 5 + (ROW(H52)-1)*3)</f>
        <v>1.1086</v>
      </c>
      <c r="I52" s="269" cm="1">
        <f t="array" ref="I52">INDEX(Step1_final!H:H, 3 + (ROW(I52)-1)*3)</f>
        <v>19532</v>
      </c>
      <c r="J52" s="270" cm="1">
        <f t="array" ref="J52">INDEX(Step1_final!H:H, 4 + (ROW(J52)-1)*3)</f>
        <v>0.56659999999999999</v>
      </c>
      <c r="K52" s="270" cm="1">
        <f t="array" ref="K52">INDEX(Step1_final!H:H, 5 + (ROW(K52)-1)*3)</f>
        <v>1.1112</v>
      </c>
    </row>
    <row r="53" spans="1:11" x14ac:dyDescent="0.3">
      <c r="A53">
        <v>51</v>
      </c>
      <c r="B53" s="269">
        <v>100000</v>
      </c>
      <c r="C53" s="269" cm="1">
        <f t="array" ref="C53">INDEX(Step1_final!D:D, 3 + (ROW(C53)-1)*3)</f>
        <v>14526</v>
      </c>
      <c r="D53" s="270" cm="1">
        <f t="array" ref="D53">INDEX(Step1_final!D:D, 4 + (ROW(D53)-1)*3)</f>
        <v>0.66879999999999995</v>
      </c>
      <c r="E53" s="270" cm="1">
        <f t="array" ref="E53">INDEX(Step1_final!D:D, 5 + (ROW(E53)-1)*3)</f>
        <v>1.1057999999999999</v>
      </c>
      <c r="F53" s="269" cm="1">
        <f t="array" ref="F53">INDEX(Step1_final!F:F, 3 + (ROW(F53)-1)*3)</f>
        <v>18696</v>
      </c>
      <c r="G53" s="270" cm="1">
        <f t="array" ref="G53">INDEX(Step1_final!F:F, 4 + (ROW(G53)-1)*3)</f>
        <v>0.57750000000000001</v>
      </c>
      <c r="H53" s="270" cm="1">
        <f t="array" ref="H53">INDEX(Step1_final!F:F, 5 + (ROW(H53)-1)*3)</f>
        <v>1.1117999999999999</v>
      </c>
      <c r="I53" s="269" cm="1">
        <f t="array" ref="I53">INDEX(Step1_final!H:H, 3 + (ROW(I53)-1)*3)</f>
        <v>19924</v>
      </c>
      <c r="J53" s="270" cm="1">
        <f t="array" ref="J53">INDEX(Step1_final!H:H, 4 + (ROW(J53)-1)*3)</f>
        <v>0.56620000000000004</v>
      </c>
      <c r="K53" s="270" cm="1">
        <f t="array" ref="K53">INDEX(Step1_final!H:H, 5 + (ROW(K53)-1)*3)</f>
        <v>1.0931</v>
      </c>
    </row>
    <row r="54" spans="1:11" x14ac:dyDescent="0.3">
      <c r="A54">
        <v>52</v>
      </c>
      <c r="B54" s="269">
        <v>102000</v>
      </c>
      <c r="C54" s="269" cm="1">
        <f t="array" ref="C54">INDEX(Step1_final!D:D, 3 + (ROW(C54)-1)*3)</f>
        <v>14824</v>
      </c>
      <c r="D54" s="270" cm="1">
        <f t="array" ref="D54">INDEX(Step1_final!D:D, 4 + (ROW(D54)-1)*3)</f>
        <v>0.65810000000000002</v>
      </c>
      <c r="E54" s="270" cm="1">
        <f t="array" ref="E54">INDEX(Step1_final!D:D, 5 + (ROW(E54)-1)*3)</f>
        <v>1.1097999999999999</v>
      </c>
      <c r="F54" s="269" cm="1">
        <f t="array" ref="F54">INDEX(Step1_final!F:F, 3 + (ROW(F54)-1)*3)</f>
        <v>19061</v>
      </c>
      <c r="G54" s="270" cm="1">
        <f t="array" ref="G54">INDEX(Step1_final!F:F, 4 + (ROW(G54)-1)*3)</f>
        <v>0.57340000000000002</v>
      </c>
      <c r="H54" s="270" cm="1">
        <f t="array" ref="H54">INDEX(Step1_final!F:F, 5 + (ROW(H54)-1)*3)</f>
        <v>1.1203000000000001</v>
      </c>
      <c r="I54" s="269" cm="1">
        <f t="array" ref="I54">INDEX(Step1_final!H:H, 3 + (ROW(I54)-1)*3)</f>
        <v>20313</v>
      </c>
      <c r="J54" s="270" cm="1">
        <f t="array" ref="J54">INDEX(Step1_final!H:H, 4 + (ROW(J54)-1)*3)</f>
        <v>0.55920000000000003</v>
      </c>
      <c r="K54" s="270" cm="1">
        <f t="array" ref="K54">INDEX(Step1_final!H:H, 5 + (ROW(K54)-1)*3)</f>
        <v>1.1073</v>
      </c>
    </row>
    <row r="55" spans="1:11" x14ac:dyDescent="0.3">
      <c r="A55">
        <v>53</v>
      </c>
      <c r="B55" s="269">
        <v>104000</v>
      </c>
      <c r="C55" s="269" cm="1">
        <f t="array" ref="C55">INDEX(Step1_final!D:D, 3 + (ROW(C55)-1)*3)</f>
        <v>15124</v>
      </c>
      <c r="D55" s="270" cm="1">
        <f t="array" ref="D55">INDEX(Step1_final!D:D, 4 + (ROW(D55)-1)*3)</f>
        <v>0.6663</v>
      </c>
      <c r="E55" s="270" cm="1">
        <f t="array" ref="E55">INDEX(Step1_final!D:D, 5 + (ROW(E55)-1)*3)</f>
        <v>1.0956999999999999</v>
      </c>
      <c r="F55" s="269" cm="1">
        <f t="array" ref="F55">INDEX(Step1_final!F:F, 3 + (ROW(F55)-1)*3)</f>
        <v>19425</v>
      </c>
      <c r="G55" s="270" cm="1">
        <f t="array" ref="G55">INDEX(Step1_final!F:F, 4 + (ROW(G55)-1)*3)</f>
        <v>0.57250000000000001</v>
      </c>
      <c r="H55" s="270" cm="1">
        <f t="array" ref="H55">INDEX(Step1_final!F:F, 5 + (ROW(H55)-1)*3)</f>
        <v>1.1032</v>
      </c>
      <c r="I55" s="269" cm="1">
        <f t="array" ref="I55">INDEX(Step1_final!H:H, 3 + (ROW(I55)-1)*3)</f>
        <v>20703</v>
      </c>
      <c r="J55" s="270" cm="1">
        <f t="array" ref="J55">INDEX(Step1_final!H:H, 4 + (ROW(J55)-1)*3)</f>
        <v>0.56259999999999999</v>
      </c>
      <c r="K55" s="270" cm="1">
        <f t="array" ref="K55">INDEX(Step1_final!H:H, 5 + (ROW(K55)-1)*3)</f>
        <v>1.0905</v>
      </c>
    </row>
    <row r="56" spans="1:11" x14ac:dyDescent="0.3">
      <c r="A56">
        <v>54</v>
      </c>
      <c r="B56" s="269">
        <v>106000</v>
      </c>
      <c r="C56" s="269" cm="1">
        <f t="array" ref="C56">INDEX(Step1_final!D:D, 3 + (ROW(C56)-1)*3)</f>
        <v>15423</v>
      </c>
      <c r="D56" s="270" cm="1">
        <f t="array" ref="D56">INDEX(Step1_final!D:D, 4 + (ROW(D56)-1)*3)</f>
        <v>0.66259999999999997</v>
      </c>
      <c r="E56" s="270" cm="1">
        <f t="array" ref="E56">INDEX(Step1_final!D:D, 5 + (ROW(E56)-1)*3)</f>
        <v>1.1138999999999999</v>
      </c>
      <c r="F56" s="269" cm="1">
        <f t="array" ref="F56">INDEX(Step1_final!F:F, 3 + (ROW(F56)-1)*3)</f>
        <v>19790</v>
      </c>
      <c r="G56" s="270" cm="1">
        <f t="array" ref="G56">INDEX(Step1_final!F:F, 4 + (ROW(G56)-1)*3)</f>
        <v>0.56999999999999995</v>
      </c>
      <c r="H56" s="270" cm="1">
        <f t="array" ref="H56">INDEX(Step1_final!F:F, 5 + (ROW(H56)-1)*3)</f>
        <v>1.1282000000000001</v>
      </c>
      <c r="I56" s="269" cm="1">
        <f t="array" ref="I56">INDEX(Step1_final!H:H, 3 + (ROW(I56)-1)*3)</f>
        <v>21092</v>
      </c>
      <c r="J56" s="270" cm="1">
        <f t="array" ref="J56">INDEX(Step1_final!H:H, 4 + (ROW(J56)-1)*3)</f>
        <v>0.56210000000000004</v>
      </c>
      <c r="K56" s="270" cm="1">
        <f t="array" ref="K56">INDEX(Step1_final!H:H, 5 + (ROW(K56)-1)*3)</f>
        <v>1.0895999999999999</v>
      </c>
    </row>
    <row r="57" spans="1:11" x14ac:dyDescent="0.3">
      <c r="A57">
        <v>55</v>
      </c>
      <c r="B57" s="269">
        <v>108000</v>
      </c>
      <c r="C57" s="269" cm="1">
        <f t="array" ref="C57">INDEX(Step1_final!D:D, 3 + (ROW(C57)-1)*3)</f>
        <v>15729</v>
      </c>
      <c r="D57" s="270" cm="1">
        <f t="array" ref="D57">INDEX(Step1_final!D:D, 4 + (ROW(D57)-1)*3)</f>
        <v>0.65839999999999999</v>
      </c>
      <c r="E57" s="270" cm="1">
        <f t="array" ref="E57">INDEX(Step1_final!D:D, 5 + (ROW(E57)-1)*3)</f>
        <v>1.1047</v>
      </c>
      <c r="F57" s="269" cm="1">
        <f t="array" ref="F57">INDEX(Step1_final!F:F, 3 + (ROW(F57)-1)*3)</f>
        <v>20155</v>
      </c>
      <c r="G57" s="270" cm="1">
        <f t="array" ref="G57">INDEX(Step1_final!F:F, 4 + (ROW(G57)-1)*3)</f>
        <v>0.56810000000000005</v>
      </c>
      <c r="H57" s="270" cm="1">
        <f t="array" ref="H57">INDEX(Step1_final!F:F, 5 + (ROW(H57)-1)*3)</f>
        <v>1.1005</v>
      </c>
      <c r="I57" s="269" cm="1">
        <f t="array" ref="I57">INDEX(Step1_final!H:H, 3 + (ROW(I57)-1)*3)</f>
        <v>21481</v>
      </c>
      <c r="J57" s="270" cm="1">
        <f t="array" ref="J57">INDEX(Step1_final!H:H, 4 + (ROW(J57)-1)*3)</f>
        <v>0.55759999999999998</v>
      </c>
      <c r="K57" s="270" cm="1">
        <f t="array" ref="K57">INDEX(Step1_final!H:H, 5 + (ROW(K57)-1)*3)</f>
        <v>1.1165</v>
      </c>
    </row>
    <row r="58" spans="1:11" x14ac:dyDescent="0.3">
      <c r="A58">
        <v>56</v>
      </c>
      <c r="B58" s="269">
        <v>110000</v>
      </c>
      <c r="C58" s="269" cm="1">
        <f t="array" ref="C58">INDEX(Step1_final!D:D, 3 + (ROW(C58)-1)*3)</f>
        <v>16039</v>
      </c>
      <c r="D58" s="270" cm="1">
        <f t="array" ref="D58">INDEX(Step1_final!D:D, 4 + (ROW(D58)-1)*3)</f>
        <v>0.64810000000000001</v>
      </c>
      <c r="E58" s="270" cm="1">
        <f t="array" ref="E58">INDEX(Step1_final!D:D, 5 + (ROW(E58)-1)*3)</f>
        <v>1.1085</v>
      </c>
      <c r="F58" s="269" cm="1">
        <f t="array" ref="F58">INDEX(Step1_final!F:F, 3 + (ROW(F58)-1)*3)</f>
        <v>20519</v>
      </c>
      <c r="G58" s="270" cm="1">
        <f t="array" ref="G58">INDEX(Step1_final!F:F, 4 + (ROW(G58)-1)*3)</f>
        <v>0.56759999999999999</v>
      </c>
      <c r="H58" s="270" cm="1">
        <f t="array" ref="H58">INDEX(Step1_final!F:F, 5 + (ROW(H58)-1)*3)</f>
        <v>1.1198999999999999</v>
      </c>
      <c r="I58" s="269" cm="1">
        <f t="array" ref="I58">INDEX(Step1_final!H:H, 3 + (ROW(I58)-1)*3)</f>
        <v>21870</v>
      </c>
      <c r="J58" s="270" cm="1">
        <f t="array" ref="J58">INDEX(Step1_final!H:H, 4 + (ROW(J58)-1)*3)</f>
        <v>0.55520000000000003</v>
      </c>
      <c r="K58" s="270" cm="1">
        <f t="array" ref="K58">INDEX(Step1_final!H:H, 5 + (ROW(K58)-1)*3)</f>
        <v>1.1081000000000001</v>
      </c>
    </row>
    <row r="59" spans="1:11" x14ac:dyDescent="0.3">
      <c r="A59">
        <v>57</v>
      </c>
      <c r="B59" s="269">
        <v>112000</v>
      </c>
      <c r="C59" s="269" cm="1">
        <f t="array" ref="C59">INDEX(Step1_final!D:D, 3 + (ROW(C59)-1)*3)</f>
        <v>16344</v>
      </c>
      <c r="D59" s="270" cm="1">
        <f t="array" ref="D59">INDEX(Step1_final!D:D, 4 + (ROW(D59)-1)*3)</f>
        <v>0.65310000000000001</v>
      </c>
      <c r="E59" s="270" cm="1">
        <f t="array" ref="E59">INDEX(Step1_final!D:D, 5 + (ROW(E59)-1)*3)</f>
        <v>1.0919000000000001</v>
      </c>
      <c r="F59" s="269" cm="1">
        <f t="array" ref="F59">INDEX(Step1_final!F:F, 3 + (ROW(F59)-1)*3)</f>
        <v>20884</v>
      </c>
      <c r="G59" s="270" cm="1">
        <f t="array" ref="G59">INDEX(Step1_final!F:F, 4 + (ROW(G59)-1)*3)</f>
        <v>0.57199999999999995</v>
      </c>
      <c r="H59" s="270" cm="1">
        <f t="array" ref="H59">INDEX(Step1_final!F:F, 5 + (ROW(H59)-1)*3)</f>
        <v>1.137</v>
      </c>
      <c r="I59" s="269" cm="1">
        <f t="array" ref="I59">INDEX(Step1_final!H:H, 3 + (ROW(I59)-1)*3)</f>
        <v>22260</v>
      </c>
      <c r="J59" s="270" cm="1">
        <f t="array" ref="J59">INDEX(Step1_final!H:H, 4 + (ROW(J59)-1)*3)</f>
        <v>0.55449999999999999</v>
      </c>
      <c r="K59" s="270" cm="1">
        <f t="array" ref="K59">INDEX(Step1_final!H:H, 5 + (ROW(K59)-1)*3)</f>
        <v>1.1175999999999999</v>
      </c>
    </row>
    <row r="60" spans="1:11" x14ac:dyDescent="0.3">
      <c r="A60">
        <v>58</v>
      </c>
      <c r="B60" s="269">
        <v>114000</v>
      </c>
      <c r="C60" s="269" cm="1">
        <f t="array" ref="C60">INDEX(Step1_final!D:D, 3 + (ROW(C60)-1)*3)</f>
        <v>16644</v>
      </c>
      <c r="D60" s="270" cm="1">
        <f t="array" ref="D60">INDEX(Step1_final!D:D, 4 + (ROW(D60)-1)*3)</f>
        <v>0.64980000000000004</v>
      </c>
      <c r="E60" s="270" cm="1">
        <f t="array" ref="E60">INDEX(Step1_final!D:D, 5 + (ROW(E60)-1)*3)</f>
        <v>1.1047</v>
      </c>
      <c r="F60" s="269" cm="1">
        <f t="array" ref="F60">INDEX(Step1_final!F:F, 3 + (ROW(F60)-1)*3)</f>
        <v>21248</v>
      </c>
      <c r="G60" s="270" cm="1">
        <f t="array" ref="G60">INDEX(Step1_final!F:F, 4 + (ROW(G60)-1)*3)</f>
        <v>0.56740000000000002</v>
      </c>
      <c r="H60" s="270" cm="1">
        <f t="array" ref="H60">INDEX(Step1_final!F:F, 5 + (ROW(H60)-1)*3)</f>
        <v>1.1188</v>
      </c>
      <c r="I60" s="269" cm="1">
        <f t="array" ref="I60">INDEX(Step1_final!H:H, 3 + (ROW(I60)-1)*3)</f>
        <v>22649</v>
      </c>
      <c r="J60" s="270" cm="1">
        <f t="array" ref="J60">INDEX(Step1_final!H:H, 4 + (ROW(J60)-1)*3)</f>
        <v>0.55189999999999995</v>
      </c>
      <c r="K60" s="270" cm="1">
        <f t="array" ref="K60">INDEX(Step1_final!H:H, 5 + (ROW(K60)-1)*3)</f>
        <v>1.1191</v>
      </c>
    </row>
    <row r="61" spans="1:11" x14ac:dyDescent="0.3">
      <c r="A61">
        <v>59</v>
      </c>
      <c r="B61" s="269">
        <v>116000</v>
      </c>
      <c r="C61" s="269" cm="1">
        <f t="array" ref="C61">INDEX(Step1_final!D:D, 3 + (ROW(C61)-1)*3)</f>
        <v>16937</v>
      </c>
      <c r="D61" s="270" cm="1">
        <f t="array" ref="D61">INDEX(Step1_final!D:D, 4 + (ROW(D61)-1)*3)</f>
        <v>0.64539999999999997</v>
      </c>
      <c r="E61" s="270" cm="1">
        <f t="array" ref="E61">INDEX(Step1_final!D:D, 5 + (ROW(E61)-1)*3)</f>
        <v>1.1287</v>
      </c>
      <c r="F61" s="269" cm="1">
        <f t="array" ref="F61">INDEX(Step1_final!F:F, 3 + (ROW(F61)-1)*3)</f>
        <v>21613</v>
      </c>
      <c r="G61" s="270" cm="1">
        <f t="array" ref="G61">INDEX(Step1_final!F:F, 4 + (ROW(G61)-1)*3)</f>
        <v>0.56410000000000005</v>
      </c>
      <c r="H61" s="270" cm="1">
        <f t="array" ref="H61">INDEX(Step1_final!F:F, 5 + (ROW(H61)-1)*3)</f>
        <v>1.1255999999999999</v>
      </c>
      <c r="I61" s="269" cm="1">
        <f t="array" ref="I61">INDEX(Step1_final!H:H, 3 + (ROW(I61)-1)*3)</f>
        <v>23038</v>
      </c>
      <c r="J61" s="270" cm="1">
        <f t="array" ref="J61">INDEX(Step1_final!H:H, 4 + (ROW(J61)-1)*3)</f>
        <v>0.54759999999999998</v>
      </c>
      <c r="K61" s="270" cm="1">
        <f t="array" ref="K61">INDEX(Step1_final!H:H, 5 + (ROW(K61)-1)*3)</f>
        <v>1.1147</v>
      </c>
    </row>
    <row r="62" spans="1:11" x14ac:dyDescent="0.3">
      <c r="A62">
        <v>60</v>
      </c>
      <c r="B62" s="269">
        <v>118000</v>
      </c>
      <c r="C62" s="269" cm="1">
        <f t="array" ref="C62">INDEX(Step1_final!D:D, 3 + (ROW(C62)-1)*3)</f>
        <v>17230</v>
      </c>
      <c r="D62" s="270" cm="1">
        <f t="array" ref="D62">INDEX(Step1_final!D:D, 4 + (ROW(D62)-1)*3)</f>
        <v>0.64890000000000003</v>
      </c>
      <c r="E62" s="270" cm="1">
        <f t="array" ref="E62">INDEX(Step1_final!D:D, 5 + (ROW(E62)-1)*3)</f>
        <v>1.0991</v>
      </c>
      <c r="F62" s="269" cm="1">
        <f t="array" ref="F62">INDEX(Step1_final!F:F, 3 + (ROW(F62)-1)*3)</f>
        <v>21978</v>
      </c>
      <c r="G62" s="270" cm="1">
        <f t="array" ref="G62">INDEX(Step1_final!F:F, 4 + (ROW(G62)-1)*3)</f>
        <v>0.5655</v>
      </c>
      <c r="H62" s="270" cm="1">
        <f t="array" ref="H62">INDEX(Step1_final!F:F, 5 + (ROW(H62)-1)*3)</f>
        <v>1.1211</v>
      </c>
      <c r="I62" s="269" cm="1">
        <f t="array" ref="I62">INDEX(Step1_final!H:H, 3 + (ROW(I62)-1)*3)</f>
        <v>23427</v>
      </c>
      <c r="J62" s="270" cm="1">
        <f t="array" ref="J62">INDEX(Step1_final!H:H, 4 + (ROW(J62)-1)*3)</f>
        <v>0.54769999999999996</v>
      </c>
      <c r="K62" s="270" cm="1">
        <f t="array" ref="K62">INDEX(Step1_final!H:H, 5 + (ROW(K62)-1)*3)</f>
        <v>1.1008</v>
      </c>
    </row>
    <row r="63" spans="1:11" x14ac:dyDescent="0.3">
      <c r="A63">
        <v>61</v>
      </c>
      <c r="B63" s="269">
        <v>120000</v>
      </c>
      <c r="C63" s="269" cm="1">
        <f t="array" ref="C63">INDEX(Step1_final!D:D, 3 + (ROW(C63)-1)*3)</f>
        <v>17521</v>
      </c>
      <c r="D63" s="270" cm="1">
        <f t="array" ref="D63">INDEX(Step1_final!D:D, 4 + (ROW(D63)-1)*3)</f>
        <v>0.64659999999999995</v>
      </c>
      <c r="E63" s="270" cm="1">
        <f t="array" ref="E63">INDEX(Step1_final!D:D, 5 + (ROW(E63)-1)*3)</f>
        <v>1.0961000000000001</v>
      </c>
      <c r="F63" s="269" cm="1">
        <f t="array" ref="F63">INDEX(Step1_final!F:F, 3 + (ROW(F63)-1)*3)</f>
        <v>22350</v>
      </c>
      <c r="G63" s="270" cm="1">
        <f t="array" ref="G63">INDEX(Step1_final!F:F, 4 + (ROW(G63)-1)*3)</f>
        <v>0.56200000000000006</v>
      </c>
      <c r="H63" s="270" cm="1">
        <f t="array" ref="H63">INDEX(Step1_final!F:F, 5 + (ROW(H63)-1)*3)</f>
        <v>1.1283000000000001</v>
      </c>
      <c r="I63" s="269" cm="1">
        <f t="array" ref="I63">INDEX(Step1_final!H:H, 3 + (ROW(I63)-1)*3)</f>
        <v>23816</v>
      </c>
      <c r="J63" s="270" cm="1">
        <f t="array" ref="J63">INDEX(Step1_final!H:H, 4 + (ROW(J63)-1)*3)</f>
        <v>0.55079999999999996</v>
      </c>
      <c r="K63" s="270" cm="1">
        <f t="array" ref="K63">INDEX(Step1_final!H:H, 5 + (ROW(K63)-1)*3)</f>
        <v>1.1224000000000001</v>
      </c>
    </row>
    <row r="64" spans="1:11" x14ac:dyDescent="0.3">
      <c r="A64">
        <v>62</v>
      </c>
      <c r="B64" s="269">
        <v>122000</v>
      </c>
      <c r="C64" s="269" cm="1">
        <f t="array" ref="C64">INDEX(Step1_final!D:D, 3 + (ROW(C64)-1)*3)</f>
        <v>17820</v>
      </c>
      <c r="D64" s="270" cm="1">
        <f t="array" ref="D64">INDEX(Step1_final!D:D, 4 + (ROW(D64)-1)*3)</f>
        <v>0.65310000000000001</v>
      </c>
      <c r="E64" s="270" cm="1">
        <f t="array" ref="E64">INDEX(Step1_final!D:D, 5 + (ROW(E64)-1)*3)</f>
        <v>1.1062000000000001</v>
      </c>
      <c r="F64" s="269" cm="1">
        <f t="array" ref="F64">INDEX(Step1_final!F:F, 3 + (ROW(F64)-1)*3)</f>
        <v>22726</v>
      </c>
      <c r="G64" s="270" cm="1">
        <f t="array" ref="G64">INDEX(Step1_final!F:F, 4 + (ROW(G64)-1)*3)</f>
        <v>0.5575</v>
      </c>
      <c r="H64" s="270" cm="1">
        <f t="array" ref="H64">INDEX(Step1_final!F:F, 5 + (ROW(H64)-1)*3)</f>
        <v>1.1218999999999999</v>
      </c>
      <c r="I64" s="269" cm="1">
        <f t="array" ref="I64">INDEX(Step1_final!H:H, 3 + (ROW(I64)-1)*3)</f>
        <v>24205</v>
      </c>
      <c r="J64" s="270" cm="1">
        <f t="array" ref="J64">INDEX(Step1_final!H:H, 4 + (ROW(J64)-1)*3)</f>
        <v>0.54720000000000002</v>
      </c>
      <c r="K64" s="270" cm="1">
        <f t="array" ref="K64">INDEX(Step1_final!H:H, 5 + (ROW(K64)-1)*3)</f>
        <v>1.1316999999999999</v>
      </c>
    </row>
    <row r="65" spans="1:11" x14ac:dyDescent="0.3">
      <c r="A65">
        <v>63</v>
      </c>
      <c r="B65" s="269">
        <v>124000</v>
      </c>
      <c r="C65" s="269" cm="1">
        <f t="array" ref="C65">INDEX(Step1_final!D:D, 3 + (ROW(C65)-1)*3)</f>
        <v>18122</v>
      </c>
      <c r="D65" s="270" cm="1">
        <f t="array" ref="D65">INDEX(Step1_final!D:D, 4 + (ROW(D65)-1)*3)</f>
        <v>0.64570000000000005</v>
      </c>
      <c r="E65" s="270" cm="1">
        <f t="array" ref="E65">INDEX(Step1_final!D:D, 5 + (ROW(E65)-1)*3)</f>
        <v>1.0938000000000001</v>
      </c>
      <c r="F65" s="269" cm="1">
        <f t="array" ref="F65">INDEX(Step1_final!F:F, 3 + (ROW(F65)-1)*3)</f>
        <v>23105</v>
      </c>
      <c r="G65" s="270" cm="1">
        <f t="array" ref="G65">INDEX(Step1_final!F:F, 4 + (ROW(G65)-1)*3)</f>
        <v>0.56320000000000003</v>
      </c>
      <c r="H65" s="270" cm="1">
        <f t="array" ref="H65">INDEX(Step1_final!F:F, 5 + (ROW(H65)-1)*3)</f>
        <v>1.1278999999999999</v>
      </c>
      <c r="I65" s="269" cm="1">
        <f t="array" ref="I65">INDEX(Step1_final!H:H, 3 + (ROW(I65)-1)*3)</f>
        <v>24632</v>
      </c>
      <c r="J65" s="270" cm="1">
        <f t="array" ref="J65">INDEX(Step1_final!H:H, 4 + (ROW(J65)-1)*3)</f>
        <v>0.54700000000000004</v>
      </c>
      <c r="K65" s="270" cm="1">
        <f t="array" ref="K65">INDEX(Step1_final!H:H, 5 + (ROW(K65)-1)*3)</f>
        <v>1.1429</v>
      </c>
    </row>
    <row r="66" spans="1:11" x14ac:dyDescent="0.3">
      <c r="A66">
        <v>64</v>
      </c>
      <c r="B66" s="269">
        <v>126000</v>
      </c>
      <c r="C66" s="269" cm="1">
        <f t="array" ref="C66">INDEX(Step1_final!D:D, 3 + (ROW(C66)-1)*3)</f>
        <v>18417</v>
      </c>
      <c r="D66" s="270" cm="1">
        <f t="array" ref="D66">INDEX(Step1_final!D:D, 4 + (ROW(D66)-1)*3)</f>
        <v>0.63749999999999996</v>
      </c>
      <c r="E66" s="270" cm="1">
        <f t="array" ref="E66">INDEX(Step1_final!D:D, 5 + (ROW(E66)-1)*3)</f>
        <v>1.0929</v>
      </c>
      <c r="F66" s="269" cm="1">
        <f t="array" ref="F66">INDEX(Step1_final!F:F, 3 + (ROW(F66)-1)*3)</f>
        <v>23476</v>
      </c>
      <c r="G66" s="270" cm="1">
        <f t="array" ref="G66">INDEX(Step1_final!F:F, 4 + (ROW(G66)-1)*3)</f>
        <v>0.55700000000000005</v>
      </c>
      <c r="H66" s="270" cm="1">
        <f t="array" ref="H66">INDEX(Step1_final!F:F, 5 + (ROW(H66)-1)*3)</f>
        <v>1.1123000000000001</v>
      </c>
      <c r="I66" s="269" cm="1">
        <f t="array" ref="I66">INDEX(Step1_final!H:H, 3 + (ROW(I66)-1)*3)</f>
        <v>25025</v>
      </c>
      <c r="J66" s="270" cm="1">
        <f t="array" ref="J66">INDEX(Step1_final!H:H, 4 + (ROW(J66)-1)*3)</f>
        <v>0.54590000000000005</v>
      </c>
      <c r="K66" s="270" cm="1">
        <f t="array" ref="K66">INDEX(Step1_final!H:H, 5 + (ROW(K66)-1)*3)</f>
        <v>1.1480999999999999</v>
      </c>
    </row>
    <row r="67" spans="1:11" x14ac:dyDescent="0.3">
      <c r="A67">
        <v>65</v>
      </c>
      <c r="B67" s="269">
        <v>128000</v>
      </c>
      <c r="C67" s="269" cm="1">
        <f t="array" ref="C67">INDEX(Step1_final!D:D, 3 + (ROW(C67)-1)*3)</f>
        <v>18722</v>
      </c>
      <c r="D67" s="270" cm="1">
        <f t="array" ref="D67">INDEX(Step1_final!D:D, 4 + (ROW(D67)-1)*3)</f>
        <v>0.64470000000000005</v>
      </c>
      <c r="E67" s="270" cm="1">
        <f t="array" ref="E67">INDEX(Step1_final!D:D, 5 + (ROW(E67)-1)*3)</f>
        <v>1.095</v>
      </c>
      <c r="F67" s="269" cm="1">
        <f t="array" ref="F67">INDEX(Step1_final!F:F, 3 + (ROW(F67)-1)*3)</f>
        <v>23843</v>
      </c>
      <c r="G67" s="270" cm="1">
        <f t="array" ref="G67">INDEX(Step1_final!F:F, 4 + (ROW(G67)-1)*3)</f>
        <v>0.55269999999999997</v>
      </c>
      <c r="H67" s="270" cm="1">
        <f t="array" ref="H67">INDEX(Step1_final!F:F, 5 + (ROW(H67)-1)*3)</f>
        <v>1.1272</v>
      </c>
      <c r="I67" s="269" cm="1">
        <f t="array" ref="I67">INDEX(Step1_final!H:H, 3 + (ROW(I67)-1)*3)</f>
        <v>25420</v>
      </c>
      <c r="J67" s="270" cm="1">
        <f t="array" ref="J67">INDEX(Step1_final!H:H, 4 + (ROW(J67)-1)*3)</f>
        <v>0.54469999999999996</v>
      </c>
      <c r="K67" s="270" cm="1">
        <f t="array" ref="K67">INDEX(Step1_final!H:H, 5 + (ROW(K67)-1)*3)</f>
        <v>1.123</v>
      </c>
    </row>
    <row r="68" spans="1:11" x14ac:dyDescent="0.3">
      <c r="A68">
        <v>66</v>
      </c>
      <c r="B68" s="269">
        <v>130000</v>
      </c>
      <c r="C68" s="269" cm="1">
        <f t="array" ref="C68">INDEX(Step1_final!D:D, 3 + (ROW(C68)-1)*3)</f>
        <v>19030</v>
      </c>
      <c r="D68" s="270" cm="1">
        <f t="array" ref="D68">INDEX(Step1_final!D:D, 4 + (ROW(D68)-1)*3)</f>
        <v>0.64480000000000004</v>
      </c>
      <c r="E68" s="270" cm="1">
        <f t="array" ref="E68">INDEX(Step1_final!D:D, 5 + (ROW(E68)-1)*3)</f>
        <v>1.0958000000000001</v>
      </c>
      <c r="F68" s="269" cm="1">
        <f t="array" ref="F68">INDEX(Step1_final!F:F, 3 + (ROW(F68)-1)*3)</f>
        <v>24208</v>
      </c>
      <c r="G68" s="270" cm="1">
        <f t="array" ref="G68">INDEX(Step1_final!F:F, 4 + (ROW(G68)-1)*3)</f>
        <v>0.55400000000000005</v>
      </c>
      <c r="H68" s="270" cm="1">
        <f t="array" ref="H68">INDEX(Step1_final!F:F, 5 + (ROW(H68)-1)*3)</f>
        <v>1.1164000000000001</v>
      </c>
      <c r="I68" s="269" cm="1">
        <f t="array" ref="I68">INDEX(Step1_final!H:H, 3 + (ROW(I68)-1)*3)</f>
        <v>25825</v>
      </c>
      <c r="J68" s="270" cm="1">
        <f t="array" ref="J68">INDEX(Step1_final!H:H, 4 + (ROW(J68)-1)*3)</f>
        <v>0.54179999999999995</v>
      </c>
      <c r="K68" s="270" cm="1">
        <f t="array" ref="K68">INDEX(Step1_final!H:H, 5 + (ROW(K68)-1)*3)</f>
        <v>1.1152</v>
      </c>
    </row>
    <row r="69" spans="1:11" x14ac:dyDescent="0.3">
      <c r="A69">
        <v>67</v>
      </c>
      <c r="B69" s="269">
        <v>132000</v>
      </c>
      <c r="C69" s="269" cm="1">
        <f t="array" ref="C69">INDEX(Step1_final!D:D, 3 + (ROW(C69)-1)*3)</f>
        <v>19336</v>
      </c>
      <c r="D69" s="270" cm="1">
        <f t="array" ref="D69">INDEX(Step1_final!D:D, 4 + (ROW(D69)-1)*3)</f>
        <v>0.64480000000000004</v>
      </c>
      <c r="E69" s="270" cm="1">
        <f t="array" ref="E69">INDEX(Step1_final!D:D, 5 + (ROW(E69)-1)*3)</f>
        <v>1.1119000000000001</v>
      </c>
      <c r="F69" s="269" cm="1">
        <f t="array" ref="F69">INDEX(Step1_final!F:F, 3 + (ROW(F69)-1)*3)</f>
        <v>24572</v>
      </c>
      <c r="G69" s="270" cm="1">
        <f t="array" ref="G69">INDEX(Step1_final!F:F, 4 + (ROW(G69)-1)*3)</f>
        <v>0.55759999999999998</v>
      </c>
      <c r="H69" s="270" cm="1">
        <f t="array" ref="H69">INDEX(Step1_final!F:F, 5 + (ROW(H69)-1)*3)</f>
        <v>1.1237999999999999</v>
      </c>
      <c r="I69" s="269" cm="1">
        <f t="array" ref="I69">INDEX(Step1_final!H:H, 3 + (ROW(I69)-1)*3)</f>
        <v>26218</v>
      </c>
      <c r="J69" s="270" cm="1">
        <f t="array" ref="J69">INDEX(Step1_final!H:H, 4 + (ROW(J69)-1)*3)</f>
        <v>0.53590000000000004</v>
      </c>
      <c r="K69" s="270" cm="1">
        <f t="array" ref="K69">INDEX(Step1_final!H:H, 5 + (ROW(K69)-1)*3)</f>
        <v>1.1394</v>
      </c>
    </row>
    <row r="70" spans="1:11" x14ac:dyDescent="0.3">
      <c r="A70">
        <v>68</v>
      </c>
      <c r="B70" s="269">
        <v>134000</v>
      </c>
      <c r="C70" s="269" cm="1">
        <f t="array" ref="C70">INDEX(Step1_final!D:D, 3 + (ROW(C70)-1)*3)</f>
        <v>19637</v>
      </c>
      <c r="D70" s="270" cm="1">
        <f t="array" ref="D70">INDEX(Step1_final!D:D, 4 + (ROW(D70)-1)*3)</f>
        <v>0.64380000000000004</v>
      </c>
      <c r="E70" s="270" cm="1">
        <f t="array" ref="E70">INDEX(Step1_final!D:D, 5 + (ROW(E70)-1)*3)</f>
        <v>1.1147</v>
      </c>
      <c r="F70" s="269" cm="1">
        <f t="array" ref="F70">INDEX(Step1_final!F:F, 3 + (ROW(F70)-1)*3)</f>
        <v>24946</v>
      </c>
      <c r="G70" s="270" cm="1">
        <f t="array" ref="G70">INDEX(Step1_final!F:F, 4 + (ROW(G70)-1)*3)</f>
        <v>0.55210000000000004</v>
      </c>
      <c r="H70" s="270" cm="1">
        <f t="array" ref="H70">INDEX(Step1_final!F:F, 5 + (ROW(H70)-1)*3)</f>
        <v>1.1352</v>
      </c>
      <c r="I70" s="269" cm="1">
        <f t="array" ref="I70">INDEX(Step1_final!H:H, 3 + (ROW(I70)-1)*3)</f>
        <v>26607</v>
      </c>
      <c r="J70" s="270" cm="1">
        <f t="array" ref="J70">INDEX(Step1_final!H:H, 4 + (ROW(J70)-1)*3)</f>
        <v>0.5353</v>
      </c>
      <c r="K70" s="270" cm="1">
        <f t="array" ref="K70">INDEX(Step1_final!H:H, 5 + (ROW(K70)-1)*3)</f>
        <v>1.1135999999999999</v>
      </c>
    </row>
    <row r="71" spans="1:11" x14ac:dyDescent="0.3">
      <c r="A71">
        <v>69</v>
      </c>
      <c r="B71" s="269">
        <v>136000</v>
      </c>
      <c r="C71" s="269" cm="1">
        <f t="array" ref="C71">INDEX(Step1_final!D:D, 3 + (ROW(C71)-1)*3)</f>
        <v>19934</v>
      </c>
      <c r="D71" s="270" cm="1">
        <f t="array" ref="D71">INDEX(Step1_final!D:D, 4 + (ROW(D71)-1)*3)</f>
        <v>0.64170000000000005</v>
      </c>
      <c r="E71" s="270" cm="1">
        <f t="array" ref="E71">INDEX(Step1_final!D:D, 5 + (ROW(E71)-1)*3)</f>
        <v>1.1034999999999999</v>
      </c>
      <c r="F71" s="269" cm="1">
        <f t="array" ref="F71">INDEX(Step1_final!F:F, 3 + (ROW(F71)-1)*3)</f>
        <v>25332</v>
      </c>
      <c r="G71" s="270" cm="1">
        <f t="array" ref="G71">INDEX(Step1_final!F:F, 4 + (ROW(G71)-1)*3)</f>
        <v>0.54659999999999997</v>
      </c>
      <c r="H71" s="270" cm="1">
        <f t="array" ref="H71">INDEX(Step1_final!F:F, 5 + (ROW(H71)-1)*3)</f>
        <v>1.1326000000000001</v>
      </c>
      <c r="I71" s="269" cm="1">
        <f t="array" ref="I71">INDEX(Step1_final!H:H, 3 + (ROW(I71)-1)*3)</f>
        <v>26996</v>
      </c>
      <c r="J71" s="270" cm="1">
        <f t="array" ref="J71">INDEX(Step1_final!H:H, 4 + (ROW(J71)-1)*3)</f>
        <v>0.53869999999999996</v>
      </c>
      <c r="K71" s="270" cm="1">
        <f t="array" ref="K71">INDEX(Step1_final!H:H, 5 + (ROW(K71)-1)*3)</f>
        <v>1.1188</v>
      </c>
    </row>
    <row r="72" spans="1:11" x14ac:dyDescent="0.3">
      <c r="A72">
        <v>70</v>
      </c>
      <c r="B72" s="269">
        <v>138000</v>
      </c>
      <c r="C72" s="269" cm="1">
        <f t="array" ref="C72">INDEX(Step1_final!D:D, 3 + (ROW(C72)-1)*3)</f>
        <v>20228</v>
      </c>
      <c r="D72" s="270" cm="1">
        <f t="array" ref="D72">INDEX(Step1_final!D:D, 4 + (ROW(D72)-1)*3)</f>
        <v>0.63880000000000003</v>
      </c>
      <c r="E72" s="270" cm="1">
        <f t="array" ref="E72">INDEX(Step1_final!D:D, 5 + (ROW(E72)-1)*3)</f>
        <v>1.1005</v>
      </c>
      <c r="F72" s="269" cm="1">
        <f t="array" ref="F72">INDEX(Step1_final!F:F, 3 + (ROW(F72)-1)*3)</f>
        <v>25710</v>
      </c>
      <c r="G72" s="270" cm="1">
        <f t="array" ref="G72">INDEX(Step1_final!F:F, 4 + (ROW(G72)-1)*3)</f>
        <v>0.54600000000000004</v>
      </c>
      <c r="H72" s="270" cm="1">
        <f t="array" ref="H72">INDEX(Step1_final!F:F, 5 + (ROW(H72)-1)*3)</f>
        <v>1.1404000000000001</v>
      </c>
      <c r="I72" s="269" cm="1">
        <f t="array" ref="I72">INDEX(Step1_final!H:H, 3 + (ROW(I72)-1)*3)</f>
        <v>27386</v>
      </c>
      <c r="J72" s="270" cm="1">
        <f t="array" ref="J72">INDEX(Step1_final!H:H, 4 + (ROW(J72)-1)*3)</f>
        <v>0.53779999999999994</v>
      </c>
      <c r="K72" s="270" cm="1">
        <f t="array" ref="K72">INDEX(Step1_final!H:H, 5 + (ROW(K72)-1)*3)</f>
        <v>1.1093</v>
      </c>
    </row>
    <row r="73" spans="1:11" x14ac:dyDescent="0.3">
      <c r="A73">
        <v>71</v>
      </c>
      <c r="B73" s="269">
        <v>140000</v>
      </c>
      <c r="C73" s="269" cm="1">
        <f t="array" ref="C73">INDEX(Step1_final!D:D, 3 + (ROW(C73)-1)*3)</f>
        <v>20522</v>
      </c>
      <c r="D73" s="270" cm="1">
        <f t="array" ref="D73">INDEX(Step1_final!D:D, 4 + (ROW(D73)-1)*3)</f>
        <v>0.63780000000000003</v>
      </c>
      <c r="E73" s="270" cm="1">
        <f t="array" ref="E73">INDEX(Step1_final!D:D, 5 + (ROW(E73)-1)*3)</f>
        <v>1.1031</v>
      </c>
      <c r="F73" s="269" cm="1">
        <f t="array" ref="F73">INDEX(Step1_final!F:F, 3 + (ROW(F73)-1)*3)</f>
        <v>26083</v>
      </c>
      <c r="G73" s="270" cm="1">
        <f t="array" ref="G73">INDEX(Step1_final!F:F, 4 + (ROW(G73)-1)*3)</f>
        <v>0.54379999999999995</v>
      </c>
      <c r="H73" s="270" cm="1">
        <f t="array" ref="H73">INDEX(Step1_final!F:F, 5 + (ROW(H73)-1)*3)</f>
        <v>1.1556999999999999</v>
      </c>
      <c r="I73" s="269" cm="1">
        <f t="array" ref="I73">INDEX(Step1_final!H:H, 3 + (ROW(I73)-1)*3)</f>
        <v>27775</v>
      </c>
      <c r="J73" s="270" cm="1">
        <f t="array" ref="J73">INDEX(Step1_final!H:H, 4 + (ROW(J73)-1)*3)</f>
        <v>0.53520000000000001</v>
      </c>
      <c r="K73" s="270" cm="1">
        <f t="array" ref="K73">INDEX(Step1_final!H:H, 5 + (ROW(K73)-1)*3)</f>
        <v>1.1453</v>
      </c>
    </row>
    <row r="74" spans="1:11" x14ac:dyDescent="0.3">
      <c r="A74">
        <v>72</v>
      </c>
      <c r="B74" s="269">
        <v>142000</v>
      </c>
      <c r="C74" s="269" cm="1">
        <f t="array" ref="C74">INDEX(Step1_final!D:D, 3 + (ROW(C74)-1)*3)</f>
        <v>20822</v>
      </c>
      <c r="D74" s="270" cm="1">
        <f t="array" ref="D74">INDEX(Step1_final!D:D, 4 + (ROW(D74)-1)*3)</f>
        <v>0.63670000000000004</v>
      </c>
      <c r="E74" s="270" cm="1">
        <f t="array" ref="E74">INDEX(Step1_final!D:D, 5 + (ROW(E74)-1)*3)</f>
        <v>1.1037999999999999</v>
      </c>
      <c r="F74" s="269" cm="1">
        <f t="array" ref="F74">INDEX(Step1_final!F:F, 3 + (ROW(F74)-1)*3)</f>
        <v>26451</v>
      </c>
      <c r="G74" s="270" cm="1">
        <f t="array" ref="G74">INDEX(Step1_final!F:F, 4 + (ROW(G74)-1)*3)</f>
        <v>0.54359999999999997</v>
      </c>
      <c r="H74" s="270" cm="1">
        <f t="array" ref="H74">INDEX(Step1_final!F:F, 5 + (ROW(H74)-1)*3)</f>
        <v>1.1285000000000001</v>
      </c>
      <c r="I74" s="269" cm="1">
        <f t="array" ref="I74">INDEX(Step1_final!H:H, 3 + (ROW(I74)-1)*3)</f>
        <v>28164</v>
      </c>
      <c r="J74" s="270" cm="1">
        <f t="array" ref="J74">INDEX(Step1_final!H:H, 4 + (ROW(J74)-1)*3)</f>
        <v>0.53049999999999997</v>
      </c>
      <c r="K74" s="270" cm="1">
        <f t="array" ref="K74">INDEX(Step1_final!H:H, 5 + (ROW(K74)-1)*3)</f>
        <v>1.1173</v>
      </c>
    </row>
    <row r="75" spans="1:11" x14ac:dyDescent="0.3">
      <c r="A75">
        <v>73</v>
      </c>
      <c r="B75" s="269">
        <v>144000</v>
      </c>
      <c r="C75" s="269" cm="1">
        <f t="array" ref="C75">INDEX(Step1_final!D:D, 3 + (ROW(C75)-1)*3)</f>
        <v>21125</v>
      </c>
      <c r="D75" s="270" cm="1">
        <f t="array" ref="D75">INDEX(Step1_final!D:D, 4 + (ROW(D75)-1)*3)</f>
        <v>0.64200000000000002</v>
      </c>
      <c r="E75" s="270" cm="1">
        <f t="array" ref="E75">INDEX(Step1_final!D:D, 5 + (ROW(E75)-1)*3)</f>
        <v>1.0896999999999999</v>
      </c>
      <c r="F75" s="269" cm="1">
        <f t="array" ref="F75">INDEX(Step1_final!F:F, 3 + (ROW(F75)-1)*3)</f>
        <v>26816</v>
      </c>
      <c r="G75" s="270" cm="1">
        <f t="array" ref="G75">INDEX(Step1_final!F:F, 4 + (ROW(G75)-1)*3)</f>
        <v>0.54630000000000001</v>
      </c>
      <c r="H75" s="270" cm="1">
        <f t="array" ref="H75">INDEX(Step1_final!F:F, 5 + (ROW(H75)-1)*3)</f>
        <v>1.1498999999999999</v>
      </c>
      <c r="I75" s="269" cm="1">
        <f t="array" ref="I75">INDEX(Step1_final!H:H, 3 + (ROW(I75)-1)*3)</f>
        <v>28553</v>
      </c>
      <c r="J75" s="270" cm="1">
        <f t="array" ref="J75">INDEX(Step1_final!H:H, 4 + (ROW(J75)-1)*3)</f>
        <v>0.53149999999999997</v>
      </c>
      <c r="K75" s="270" cm="1">
        <f t="array" ref="K75">INDEX(Step1_final!H:H, 5 + (ROW(K75)-1)*3)</f>
        <v>1.1328</v>
      </c>
    </row>
    <row r="76" spans="1:11" x14ac:dyDescent="0.3">
      <c r="A76">
        <v>74</v>
      </c>
      <c r="B76" s="269">
        <v>146000</v>
      </c>
      <c r="C76" s="269" cm="1">
        <f t="array" ref="C76">INDEX(Step1_final!D:D, 3 + (ROW(C76)-1)*3)</f>
        <v>21429</v>
      </c>
      <c r="D76" s="270" cm="1">
        <f t="array" ref="D76">INDEX(Step1_final!D:D, 4 + (ROW(D76)-1)*3)</f>
        <v>0.63439999999999996</v>
      </c>
      <c r="E76" s="270" cm="1">
        <f t="array" ref="E76">INDEX(Step1_final!D:D, 5 + (ROW(E76)-1)*3)</f>
        <v>1.1002000000000001</v>
      </c>
      <c r="F76" s="269" cm="1">
        <f t="array" ref="F76">INDEX(Step1_final!F:F, 3 + (ROW(F76)-1)*3)</f>
        <v>27180</v>
      </c>
      <c r="G76" s="270" cm="1">
        <f t="array" ref="G76">INDEX(Step1_final!F:F, 4 + (ROW(G76)-1)*3)</f>
        <v>0.54369999999999996</v>
      </c>
      <c r="H76" s="270" cm="1">
        <f t="array" ref="H76">INDEX(Step1_final!F:F, 5 + (ROW(H76)-1)*3)</f>
        <v>1.1324000000000001</v>
      </c>
      <c r="I76" s="269" cm="1">
        <f t="array" ref="I76">INDEX(Step1_final!H:H, 3 + (ROW(I76)-1)*3)</f>
        <v>28942</v>
      </c>
      <c r="J76" s="270" cm="1">
        <f t="array" ref="J76">INDEX(Step1_final!H:H, 4 + (ROW(J76)-1)*3)</f>
        <v>0.53049999999999997</v>
      </c>
      <c r="K76" s="270" cm="1">
        <f t="array" ref="K76">INDEX(Step1_final!H:H, 5 + (ROW(K76)-1)*3)</f>
        <v>1.1435</v>
      </c>
    </row>
    <row r="77" spans="1:11" x14ac:dyDescent="0.3">
      <c r="A77">
        <v>75</v>
      </c>
      <c r="B77" s="269">
        <v>148000</v>
      </c>
      <c r="C77" s="269" cm="1">
        <f t="array" ref="C77">INDEX(Step1_final!D:D, 3 + (ROW(C77)-1)*3)</f>
        <v>21733</v>
      </c>
      <c r="D77" s="270" cm="1">
        <f t="array" ref="D77">INDEX(Step1_final!D:D, 4 + (ROW(D77)-1)*3)</f>
        <v>0.63600000000000001</v>
      </c>
      <c r="E77" s="270" cm="1">
        <f t="array" ref="E77">INDEX(Step1_final!D:D, 5 + (ROW(E77)-1)*3)</f>
        <v>1.103</v>
      </c>
      <c r="F77" s="269" cm="1">
        <f t="array" ref="F77">INDEX(Step1_final!F:F, 3 + (ROW(F77)-1)*3)</f>
        <v>27545</v>
      </c>
      <c r="G77" s="270" cm="1">
        <f t="array" ref="G77">INDEX(Step1_final!F:F, 4 + (ROW(G77)-1)*3)</f>
        <v>0.5403</v>
      </c>
      <c r="H77" s="270" cm="1">
        <f t="array" ref="H77">INDEX(Step1_final!F:F, 5 + (ROW(H77)-1)*3)</f>
        <v>1.1539999999999999</v>
      </c>
      <c r="I77" s="269" cm="1">
        <f t="array" ref="I77">INDEX(Step1_final!H:H, 3 + (ROW(I77)-1)*3)</f>
        <v>29350</v>
      </c>
      <c r="J77" s="270" cm="1">
        <f t="array" ref="J77">INDEX(Step1_final!H:H, 4 + (ROW(J77)-1)*3)</f>
        <v>0.52680000000000005</v>
      </c>
      <c r="K77" s="270" cm="1">
        <f t="array" ref="K77">INDEX(Step1_final!H:H, 5 + (ROW(K77)-1)*3)</f>
        <v>1.1306</v>
      </c>
    </row>
    <row r="78" spans="1:11" x14ac:dyDescent="0.3">
      <c r="A78">
        <v>76</v>
      </c>
      <c r="B78" s="269">
        <v>150000</v>
      </c>
      <c r="C78" s="269" cm="1">
        <f t="array" ref="C78">INDEX(Step1_final!D:D, 3 + (ROW(C78)-1)*3)</f>
        <v>22045</v>
      </c>
      <c r="D78" s="270" cm="1">
        <f t="array" ref="D78">INDEX(Step1_final!D:D, 4 + (ROW(D78)-1)*3)</f>
        <v>0.63500000000000001</v>
      </c>
      <c r="E78" s="270" cm="1">
        <f t="array" ref="E78">INDEX(Step1_final!D:D, 5 + (ROW(E78)-1)*3)</f>
        <v>1.1008</v>
      </c>
      <c r="F78" s="269" cm="1">
        <f t="array" ref="F78">INDEX(Step1_final!F:F, 3 + (ROW(F78)-1)*3)</f>
        <v>27909</v>
      </c>
      <c r="G78" s="270" cm="1">
        <f t="array" ref="G78">INDEX(Step1_final!F:F, 4 + (ROW(G78)-1)*3)</f>
        <v>0.53520000000000001</v>
      </c>
      <c r="H78" s="270" cm="1">
        <f t="array" ref="H78">INDEX(Step1_final!F:F, 5 + (ROW(H78)-1)*3)</f>
        <v>1.1476</v>
      </c>
      <c r="I78" s="269" cm="1">
        <f t="array" ref="I78">INDEX(Step1_final!H:H, 3 + (ROW(I78)-1)*3)</f>
        <v>29749</v>
      </c>
      <c r="J78" s="270" cm="1">
        <f t="array" ref="J78">INDEX(Step1_final!H:H, 4 + (ROW(J78)-1)*3)</f>
        <v>0.53190000000000004</v>
      </c>
      <c r="K78" s="270" cm="1">
        <f t="array" ref="K78">INDEX(Step1_final!H:H, 5 + (ROW(K78)-1)*3)</f>
        <v>1.149</v>
      </c>
    </row>
    <row r="79" spans="1:11" x14ac:dyDescent="0.3">
      <c r="A79">
        <v>77</v>
      </c>
      <c r="B79" s="269">
        <v>152000</v>
      </c>
      <c r="C79" s="269" cm="1">
        <f t="array" ref="C79">INDEX(Step1_final!D:D, 3 + (ROW(C79)-1)*3)</f>
        <v>22343</v>
      </c>
      <c r="D79" s="270" cm="1">
        <f t="array" ref="D79">INDEX(Step1_final!D:D, 4 + (ROW(D79)-1)*3)</f>
        <v>0.63729999999999998</v>
      </c>
      <c r="E79" s="270" cm="1">
        <f t="array" ref="E79">INDEX(Step1_final!D:D, 5 + (ROW(E79)-1)*3)</f>
        <v>1.1077999999999999</v>
      </c>
      <c r="F79" s="269" cm="1">
        <f t="array" ref="F79">INDEX(Step1_final!F:F, 3 + (ROW(F79)-1)*3)</f>
        <v>28274</v>
      </c>
      <c r="G79" s="270" cm="1">
        <f t="array" ref="G79">INDEX(Step1_final!F:F, 4 + (ROW(G79)-1)*3)</f>
        <v>0.54139999999999999</v>
      </c>
      <c r="H79" s="270" cm="1">
        <f t="array" ref="H79">INDEX(Step1_final!F:F, 5 + (ROW(H79)-1)*3)</f>
        <v>1.1438999999999999</v>
      </c>
      <c r="I79" s="269" cm="1">
        <f t="array" ref="I79">INDEX(Step1_final!H:H, 3 + (ROW(I79)-1)*3)</f>
        <v>30157</v>
      </c>
      <c r="J79" s="270" cm="1">
        <f t="array" ref="J79">INDEX(Step1_final!H:H, 4 + (ROW(J79)-1)*3)</f>
        <v>0.52349999999999997</v>
      </c>
      <c r="K79" s="270" cm="1">
        <f t="array" ref="K79">INDEX(Step1_final!H:H, 5 + (ROW(K79)-1)*3)</f>
        <v>1.1357999999999999</v>
      </c>
    </row>
    <row r="80" spans="1:11" x14ac:dyDescent="0.3">
      <c r="A80">
        <v>78</v>
      </c>
      <c r="B80" s="269">
        <v>154000</v>
      </c>
      <c r="C80" s="269" cm="1">
        <f t="array" ref="C80">INDEX(Step1_final!D:D, 3 + (ROW(C80)-1)*3)</f>
        <v>22647</v>
      </c>
      <c r="D80" s="270" cm="1">
        <f t="array" ref="D80">INDEX(Step1_final!D:D, 4 + (ROW(D80)-1)*3)</f>
        <v>0.6351</v>
      </c>
      <c r="E80" s="270" cm="1">
        <f t="array" ref="E80">INDEX(Step1_final!D:D, 5 + (ROW(E80)-1)*3)</f>
        <v>1.0939000000000001</v>
      </c>
      <c r="F80" s="269" cm="1">
        <f t="array" ref="F80">INDEX(Step1_final!F:F, 3 + (ROW(F80)-1)*3)</f>
        <v>28639</v>
      </c>
      <c r="G80" s="270" cm="1">
        <f t="array" ref="G80">INDEX(Step1_final!F:F, 4 + (ROW(G80)-1)*3)</f>
        <v>0.54049999999999998</v>
      </c>
      <c r="H80" s="270" cm="1">
        <f t="array" ref="H80">INDEX(Step1_final!F:F, 5 + (ROW(H80)-1)*3)</f>
        <v>1.1443000000000001</v>
      </c>
      <c r="I80" s="269" cm="1">
        <f t="array" ref="I80">INDEX(Step1_final!H:H, 3 + (ROW(I80)-1)*3)</f>
        <v>30595</v>
      </c>
      <c r="J80" s="270" cm="1">
        <f t="array" ref="J80">INDEX(Step1_final!H:H, 4 + (ROW(J80)-1)*3)</f>
        <v>0.52729999999999999</v>
      </c>
      <c r="K80" s="270" cm="1">
        <f t="array" ref="K80">INDEX(Step1_final!H:H, 5 + (ROW(K80)-1)*3)</f>
        <v>1.1341000000000001</v>
      </c>
    </row>
    <row r="81" spans="1:11" x14ac:dyDescent="0.3">
      <c r="A81">
        <v>79</v>
      </c>
      <c r="B81" s="269">
        <v>156000</v>
      </c>
      <c r="C81" s="269" cm="1">
        <f t="array" ref="C81">INDEX(Step1_final!D:D, 3 + (ROW(C81)-1)*3)</f>
        <v>22945</v>
      </c>
      <c r="D81" s="270" cm="1">
        <f t="array" ref="D81">INDEX(Step1_final!D:D, 4 + (ROW(D81)-1)*3)</f>
        <v>0.63070000000000004</v>
      </c>
      <c r="E81" s="270" cm="1">
        <f t="array" ref="E81">INDEX(Step1_final!D:D, 5 + (ROW(E81)-1)*3)</f>
        <v>1.1064000000000001</v>
      </c>
      <c r="F81" s="269" cm="1">
        <f t="array" ref="F81">INDEX(Step1_final!F:F, 3 + (ROW(F81)-1)*3)</f>
        <v>29003</v>
      </c>
      <c r="G81" s="270" cm="1">
        <f t="array" ref="G81">INDEX(Step1_final!F:F, 4 + (ROW(G81)-1)*3)</f>
        <v>0.54620000000000002</v>
      </c>
      <c r="H81" s="270" cm="1">
        <f t="array" ref="H81">INDEX(Step1_final!F:F, 5 + (ROW(H81)-1)*3)</f>
        <v>1.1424000000000001</v>
      </c>
      <c r="I81" s="269" cm="1">
        <f t="array" ref="I81">INDEX(Step1_final!H:H, 3 + (ROW(I81)-1)*3)</f>
        <v>31012</v>
      </c>
      <c r="J81" s="270" cm="1">
        <f t="array" ref="J81">INDEX(Step1_final!H:H, 4 + (ROW(J81)-1)*3)</f>
        <v>0.53159999999999996</v>
      </c>
      <c r="K81" s="270" cm="1">
        <f t="array" ref="K81">INDEX(Step1_final!H:H, 5 + (ROW(K81)-1)*3)</f>
        <v>1.1252</v>
      </c>
    </row>
    <row r="82" spans="1:11" x14ac:dyDescent="0.3">
      <c r="A82">
        <v>80</v>
      </c>
      <c r="B82" s="269">
        <v>158000</v>
      </c>
      <c r="C82" s="269" cm="1">
        <f t="array" ref="C82">INDEX(Step1_final!D:D, 3 + (ROW(C82)-1)*3)</f>
        <v>23254</v>
      </c>
      <c r="D82" s="270" cm="1">
        <f t="array" ref="D82">INDEX(Step1_final!D:D, 4 + (ROW(D82)-1)*3)</f>
        <v>0.62949999999999995</v>
      </c>
      <c r="E82" s="270" cm="1">
        <f t="array" ref="E82">INDEX(Step1_final!D:D, 5 + (ROW(E82)-1)*3)</f>
        <v>1.0993999999999999</v>
      </c>
      <c r="F82" s="269" cm="1">
        <f t="array" ref="F82">INDEX(Step1_final!F:F, 3 + (ROW(F82)-1)*3)</f>
        <v>29368</v>
      </c>
      <c r="G82" s="270" cm="1">
        <f t="array" ref="G82">INDEX(Step1_final!F:F, 4 + (ROW(G82)-1)*3)</f>
        <v>0.53969999999999996</v>
      </c>
      <c r="H82" s="270" cm="1">
        <f t="array" ref="H82">INDEX(Step1_final!F:F, 5 + (ROW(H82)-1)*3)</f>
        <v>1.1457999999999999</v>
      </c>
      <c r="I82" s="269" cm="1">
        <f t="array" ref="I82">INDEX(Step1_final!H:H, 3 + (ROW(I82)-1)*3)</f>
        <v>31421</v>
      </c>
      <c r="J82" s="270" cm="1">
        <f t="array" ref="J82">INDEX(Step1_final!H:H, 4 + (ROW(J82)-1)*3)</f>
        <v>0.5252</v>
      </c>
      <c r="K82" s="270" cm="1">
        <f t="array" ref="K82">INDEX(Step1_final!H:H, 5 + (ROW(K82)-1)*3)</f>
        <v>1.1281000000000001</v>
      </c>
    </row>
    <row r="83" spans="1:11" x14ac:dyDescent="0.3">
      <c r="A83">
        <v>81</v>
      </c>
      <c r="B83" s="269">
        <v>160000</v>
      </c>
      <c r="C83" s="269" cm="1">
        <f t="array" ref="C83">INDEX(Step1_final!D:D, 3 + (ROW(C83)-1)*3)</f>
        <v>23559</v>
      </c>
      <c r="D83" s="270" cm="1">
        <f t="array" ref="D83">INDEX(Step1_final!D:D, 4 + (ROW(D83)-1)*3)</f>
        <v>0.63180000000000003</v>
      </c>
      <c r="E83" s="270" cm="1">
        <f t="array" ref="E83">INDEX(Step1_final!D:D, 5 + (ROW(E83)-1)*3)</f>
        <v>1.1352</v>
      </c>
      <c r="F83" s="269" cm="1">
        <f t="array" ref="F83">INDEX(Step1_final!F:F, 3 + (ROW(F83)-1)*3)</f>
        <v>29735</v>
      </c>
      <c r="G83" s="270" cm="1">
        <f t="array" ref="G83">INDEX(Step1_final!F:F, 4 + (ROW(G83)-1)*3)</f>
        <v>0.53410000000000002</v>
      </c>
      <c r="H83" s="270" cm="1">
        <f t="array" ref="H83">INDEX(Step1_final!F:F, 5 + (ROW(H83)-1)*3)</f>
        <v>1.1516</v>
      </c>
      <c r="I83" s="269" cm="1">
        <f t="array" ref="I83">INDEX(Step1_final!H:H, 3 + (ROW(I83)-1)*3)</f>
        <v>31822</v>
      </c>
      <c r="J83" s="270" cm="1">
        <f t="array" ref="J83">INDEX(Step1_final!H:H, 4 + (ROW(J83)-1)*3)</f>
        <v>0.52390000000000003</v>
      </c>
      <c r="K83" s="270" cm="1">
        <f t="array" ref="K83">INDEX(Step1_final!H:H, 5 + (ROW(K83)-1)*3)</f>
        <v>1.1281000000000001</v>
      </c>
    </row>
    <row r="84" spans="1:11" x14ac:dyDescent="0.3">
      <c r="A84">
        <v>82</v>
      </c>
      <c r="B84" s="269">
        <v>162000</v>
      </c>
      <c r="C84" s="269" cm="1">
        <f t="array" ref="C84">INDEX(Step1_final!D:D, 3 + (ROW(C84)-1)*3)</f>
        <v>23871</v>
      </c>
      <c r="D84" s="270" cm="1">
        <f t="array" ref="D84">INDEX(Step1_final!D:D, 4 + (ROW(D84)-1)*3)</f>
        <v>0.62519999999999998</v>
      </c>
      <c r="E84" s="270" cm="1">
        <f t="array" ref="E84">INDEX(Step1_final!D:D, 5 + (ROW(E84)-1)*3)</f>
        <v>1.1059000000000001</v>
      </c>
      <c r="F84" s="269" cm="1">
        <f t="array" ref="F84">INDEX(Step1_final!F:F, 3 + (ROW(F84)-1)*3)</f>
        <v>30112</v>
      </c>
      <c r="G84" s="270" cm="1">
        <f t="array" ref="G84">INDEX(Step1_final!F:F, 4 + (ROW(G84)-1)*3)</f>
        <v>0.53649999999999998</v>
      </c>
      <c r="H84" s="270" cm="1">
        <f t="array" ref="H84">INDEX(Step1_final!F:F, 5 + (ROW(H84)-1)*3)</f>
        <v>1.1523000000000001</v>
      </c>
      <c r="I84" s="269" cm="1">
        <f t="array" ref="I84">INDEX(Step1_final!H:H, 3 + (ROW(I84)-1)*3)</f>
        <v>32222</v>
      </c>
      <c r="J84" s="270" cm="1">
        <f t="array" ref="J84">INDEX(Step1_final!H:H, 4 + (ROW(J84)-1)*3)</f>
        <v>0.52410000000000001</v>
      </c>
      <c r="K84" s="270" cm="1">
        <f t="array" ref="K84">INDEX(Step1_final!H:H, 5 + (ROW(K84)-1)*3)</f>
        <v>1.1312</v>
      </c>
    </row>
    <row r="85" spans="1:11" x14ac:dyDescent="0.3">
      <c r="A85">
        <v>83</v>
      </c>
      <c r="B85" s="269">
        <v>164000</v>
      </c>
      <c r="C85" s="269" cm="1">
        <f t="array" ref="C85">INDEX(Step1_final!D:D, 3 + (ROW(C85)-1)*3)</f>
        <v>24174</v>
      </c>
      <c r="D85" s="270" cm="1">
        <f t="array" ref="D85">INDEX(Step1_final!D:D, 4 + (ROW(D85)-1)*3)</f>
        <v>0.62919999999999998</v>
      </c>
      <c r="E85" s="270" cm="1">
        <f t="array" ref="E85">INDEX(Step1_final!D:D, 5 + (ROW(E85)-1)*3)</f>
        <v>1.125</v>
      </c>
      <c r="F85" s="269" cm="1">
        <f t="array" ref="F85">INDEX(Step1_final!F:F, 3 + (ROW(F85)-1)*3)</f>
        <v>30494</v>
      </c>
      <c r="G85" s="270" cm="1">
        <f t="array" ref="G85">INDEX(Step1_final!F:F, 4 + (ROW(G85)-1)*3)</f>
        <v>0.53359999999999996</v>
      </c>
      <c r="H85" s="270" cm="1">
        <f t="array" ref="H85">INDEX(Step1_final!F:F, 5 + (ROW(H85)-1)*3)</f>
        <v>1.1307</v>
      </c>
      <c r="I85" s="269" cm="1">
        <f t="array" ref="I85">INDEX(Step1_final!H:H, 3 + (ROW(I85)-1)*3)</f>
        <v>32635</v>
      </c>
      <c r="J85" s="270" cm="1">
        <f t="array" ref="J85">INDEX(Step1_final!H:H, 4 + (ROW(J85)-1)*3)</f>
        <v>0.52059999999999995</v>
      </c>
      <c r="K85" s="270" cm="1">
        <f t="array" ref="K85">INDEX(Step1_final!H:H, 5 + (ROW(K85)-1)*3)</f>
        <v>1.1457999999999999</v>
      </c>
    </row>
    <row r="86" spans="1:11" x14ac:dyDescent="0.3">
      <c r="A86">
        <v>84</v>
      </c>
      <c r="B86" s="269">
        <v>166000</v>
      </c>
      <c r="C86" s="269" cm="1">
        <f t="array" ref="C86">INDEX(Step1_final!D:D, 3 + (ROW(C86)-1)*3)</f>
        <v>24467</v>
      </c>
      <c r="D86" s="270" cm="1">
        <f t="array" ref="D86">INDEX(Step1_final!D:D, 4 + (ROW(D86)-1)*3)</f>
        <v>0.62570000000000003</v>
      </c>
      <c r="E86" s="270" cm="1">
        <f t="array" ref="E86">INDEX(Step1_final!D:D, 5 + (ROW(E86)-1)*3)</f>
        <v>1.1080000000000001</v>
      </c>
      <c r="F86" s="269" cm="1">
        <f t="array" ref="F86">INDEX(Step1_final!F:F, 3 + (ROW(F86)-1)*3)</f>
        <v>30877</v>
      </c>
      <c r="G86" s="270" cm="1">
        <f t="array" ref="G86">INDEX(Step1_final!F:F, 4 + (ROW(G86)-1)*3)</f>
        <v>0.5373</v>
      </c>
      <c r="H86" s="270" cm="1">
        <f t="array" ref="H86">INDEX(Step1_final!F:F, 5 + (ROW(H86)-1)*3)</f>
        <v>1.1308</v>
      </c>
      <c r="I86" s="269" cm="1">
        <f t="array" ref="I86">INDEX(Step1_final!H:H, 3 + (ROW(I86)-1)*3)</f>
        <v>33049</v>
      </c>
      <c r="J86" s="270" cm="1">
        <f t="array" ref="J86">INDEX(Step1_final!H:H, 4 + (ROW(J86)-1)*3)</f>
        <v>0.52229999999999999</v>
      </c>
      <c r="K86" s="270" cm="1">
        <f t="array" ref="K86">INDEX(Step1_final!H:H, 5 + (ROW(K86)-1)*3)</f>
        <v>1.127</v>
      </c>
    </row>
    <row r="87" spans="1:11" x14ac:dyDescent="0.3">
      <c r="A87">
        <v>85</v>
      </c>
      <c r="B87" s="269">
        <v>168000</v>
      </c>
      <c r="C87" s="269" cm="1">
        <f t="array" ref="C87">INDEX(Step1_final!D:D, 3 + (ROW(C87)-1)*3)</f>
        <v>24759</v>
      </c>
      <c r="D87" s="270" cm="1">
        <f t="array" ref="D87">INDEX(Step1_final!D:D, 4 + (ROW(D87)-1)*3)</f>
        <v>0.62450000000000006</v>
      </c>
      <c r="E87" s="270" cm="1">
        <f t="array" ref="E87">INDEX(Step1_final!D:D, 5 + (ROW(E87)-1)*3)</f>
        <v>1.089</v>
      </c>
      <c r="F87" s="269" cm="1">
        <f t="array" ref="F87">INDEX(Step1_final!F:F, 3 + (ROW(F87)-1)*3)</f>
        <v>31248</v>
      </c>
      <c r="G87" s="270" cm="1">
        <f t="array" ref="G87">INDEX(Step1_final!F:F, 4 + (ROW(G87)-1)*3)</f>
        <v>0.54090000000000005</v>
      </c>
      <c r="H87" s="270" cm="1">
        <f t="array" ref="H87">INDEX(Step1_final!F:F, 5 + (ROW(H87)-1)*3)</f>
        <v>1.1444000000000001</v>
      </c>
      <c r="I87" s="269" cm="1">
        <f t="array" ref="I87">INDEX(Step1_final!H:H, 3 + (ROW(I87)-1)*3)</f>
        <v>33457</v>
      </c>
      <c r="J87" s="270" cm="1">
        <f t="array" ref="J87">INDEX(Step1_final!H:H, 4 + (ROW(J87)-1)*3)</f>
        <v>0.51719999999999999</v>
      </c>
      <c r="K87" s="270" cm="1">
        <f t="array" ref="K87">INDEX(Step1_final!H:H, 5 + (ROW(K87)-1)*3)</f>
        <v>1.1372</v>
      </c>
    </row>
    <row r="88" spans="1:11" x14ac:dyDescent="0.3">
      <c r="A88">
        <v>86</v>
      </c>
      <c r="B88" s="269">
        <v>170000</v>
      </c>
      <c r="C88" s="269" cm="1">
        <f t="array" ref="C88">INDEX(Step1_final!D:D, 3 + (ROW(C88)-1)*3)</f>
        <v>25049</v>
      </c>
      <c r="D88" s="270" cm="1">
        <f t="array" ref="D88">INDEX(Step1_final!D:D, 4 + (ROW(D88)-1)*3)</f>
        <v>0.62860000000000005</v>
      </c>
      <c r="E88" s="270" cm="1">
        <f t="array" ref="E88">INDEX(Step1_final!D:D, 5 + (ROW(E88)-1)*3)</f>
        <v>1.1129</v>
      </c>
      <c r="F88" s="269" cm="1">
        <f t="array" ref="F88">INDEX(Step1_final!F:F, 3 + (ROW(F88)-1)*3)</f>
        <v>31645</v>
      </c>
      <c r="G88" s="270" cm="1">
        <f t="array" ref="G88">INDEX(Step1_final!F:F, 4 + (ROW(G88)-1)*3)</f>
        <v>0.53600000000000003</v>
      </c>
      <c r="H88" s="270" cm="1">
        <f t="array" ref="H88">INDEX(Step1_final!F:F, 5 + (ROW(H88)-1)*3)</f>
        <v>1.1661999999999999</v>
      </c>
      <c r="I88" s="269" cm="1">
        <f t="array" ref="I88">INDEX(Step1_final!H:H, 3 + (ROW(I88)-1)*3)</f>
        <v>33861</v>
      </c>
      <c r="J88" s="270" cm="1">
        <f t="array" ref="J88">INDEX(Step1_final!H:H, 4 + (ROW(J88)-1)*3)</f>
        <v>0.52010000000000001</v>
      </c>
      <c r="K88" s="270" cm="1">
        <f t="array" ref="K88">INDEX(Step1_final!H:H, 5 + (ROW(K88)-1)*3)</f>
        <v>1.1349</v>
      </c>
    </row>
    <row r="89" spans="1:11" x14ac:dyDescent="0.3">
      <c r="A89">
        <v>87</v>
      </c>
      <c r="B89" s="269">
        <v>172000</v>
      </c>
      <c r="C89" s="269" cm="1">
        <f t="array" ref="C89">INDEX(Step1_final!D:D, 3 + (ROW(C89)-1)*3)</f>
        <v>25339</v>
      </c>
      <c r="D89" s="270" cm="1">
        <f t="array" ref="D89">INDEX(Step1_final!D:D, 4 + (ROW(D89)-1)*3)</f>
        <v>0.62490000000000001</v>
      </c>
      <c r="E89" s="270" cm="1">
        <f t="array" ref="E89">INDEX(Step1_final!D:D, 5 + (ROW(E89)-1)*3)</f>
        <v>1.0920000000000001</v>
      </c>
      <c r="F89" s="269" cm="1">
        <f t="array" ref="F89">INDEX(Step1_final!F:F, 3 + (ROW(F89)-1)*3)</f>
        <v>32029</v>
      </c>
      <c r="G89" s="270" cm="1">
        <f t="array" ref="G89">INDEX(Step1_final!F:F, 4 + (ROW(G89)-1)*3)</f>
        <v>0.52700000000000002</v>
      </c>
      <c r="H89" s="270" cm="1">
        <f t="array" ref="H89">INDEX(Step1_final!F:F, 5 + (ROW(H89)-1)*3)</f>
        <v>1.1536</v>
      </c>
      <c r="I89" s="269" cm="1">
        <f t="array" ref="I89">INDEX(Step1_final!H:H, 3 + (ROW(I89)-1)*3)</f>
        <v>34263</v>
      </c>
      <c r="J89" s="270" cm="1">
        <f t="array" ref="J89">INDEX(Step1_final!H:H, 4 + (ROW(J89)-1)*3)</f>
        <v>0.51449999999999996</v>
      </c>
      <c r="K89" s="270" cm="1">
        <f t="array" ref="K89">INDEX(Step1_final!H:H, 5 + (ROW(K89)-1)*3)</f>
        <v>1.1317999999999999</v>
      </c>
    </row>
    <row r="90" spans="1:11" x14ac:dyDescent="0.3">
      <c r="A90">
        <v>88</v>
      </c>
      <c r="B90" s="269">
        <v>174000</v>
      </c>
      <c r="C90" s="269" cm="1">
        <f t="array" ref="C90">INDEX(Step1_final!D:D, 3 + (ROW(C90)-1)*3)</f>
        <v>25629</v>
      </c>
      <c r="D90" s="270" cm="1">
        <f t="array" ref="D90">INDEX(Step1_final!D:D, 4 + (ROW(D90)-1)*3)</f>
        <v>0.62880000000000003</v>
      </c>
      <c r="E90" s="270" cm="1">
        <f t="array" ref="E90">INDEX(Step1_final!D:D, 5 + (ROW(E90)-1)*3)</f>
        <v>1.1007</v>
      </c>
      <c r="F90" s="269" cm="1">
        <f t="array" ref="F90">INDEX(Step1_final!F:F, 3 + (ROW(F90)-1)*3)</f>
        <v>32429</v>
      </c>
      <c r="G90" s="270" cm="1">
        <f t="array" ref="G90">INDEX(Step1_final!F:F, 4 + (ROW(G90)-1)*3)</f>
        <v>0.53590000000000004</v>
      </c>
      <c r="H90" s="270" cm="1">
        <f t="array" ref="H90">INDEX(Step1_final!F:F, 5 + (ROW(H90)-1)*3)</f>
        <v>1.1568000000000001</v>
      </c>
      <c r="I90" s="269" cm="1">
        <f t="array" ref="I90">INDEX(Step1_final!H:H, 3 + (ROW(I90)-1)*3)</f>
        <v>34690</v>
      </c>
      <c r="J90" s="270" cm="1">
        <f t="array" ref="J90">INDEX(Step1_final!H:H, 4 + (ROW(J90)-1)*3)</f>
        <v>0.5141</v>
      </c>
      <c r="K90" s="270" cm="1">
        <f t="array" ref="K90">INDEX(Step1_final!H:H, 5 + (ROW(K90)-1)*3)</f>
        <v>1.1402000000000001</v>
      </c>
    </row>
    <row r="91" spans="1:11" x14ac:dyDescent="0.3">
      <c r="A91">
        <v>89</v>
      </c>
      <c r="B91" s="269">
        <v>176000</v>
      </c>
      <c r="C91" s="269" cm="1">
        <f t="array" ref="C91">INDEX(Step1_final!D:D, 3 + (ROW(C91)-1)*3)</f>
        <v>25919</v>
      </c>
      <c r="D91" s="270" cm="1">
        <f t="array" ref="D91">INDEX(Step1_final!D:D, 4 + (ROW(D91)-1)*3)</f>
        <v>0.62509999999999999</v>
      </c>
      <c r="E91" s="270" cm="1">
        <f t="array" ref="E91">INDEX(Step1_final!D:D, 5 + (ROW(E91)-1)*3)</f>
        <v>1.1081000000000001</v>
      </c>
      <c r="F91" s="269" cm="1">
        <f t="array" ref="F91">INDEX(Step1_final!F:F, 3 + (ROW(F91)-1)*3)</f>
        <v>32825</v>
      </c>
      <c r="G91" s="270" cm="1">
        <f t="array" ref="G91">INDEX(Step1_final!F:F, 4 + (ROW(G91)-1)*3)</f>
        <v>0.53380000000000005</v>
      </c>
      <c r="H91" s="270" cm="1">
        <f t="array" ref="H91">INDEX(Step1_final!F:F, 5 + (ROW(H91)-1)*3)</f>
        <v>1.1506000000000001</v>
      </c>
      <c r="I91" s="269" cm="1">
        <f t="array" ref="I91">INDEX(Step1_final!H:H, 3 + (ROW(I91)-1)*3)</f>
        <v>35094</v>
      </c>
      <c r="J91" s="270" cm="1">
        <f t="array" ref="J91">INDEX(Step1_final!H:H, 4 + (ROW(J91)-1)*3)</f>
        <v>0.51739999999999997</v>
      </c>
      <c r="K91" s="270" cm="1">
        <f t="array" ref="K91">INDEX(Step1_final!H:H, 5 + (ROW(K91)-1)*3)</f>
        <v>1.141</v>
      </c>
    </row>
    <row r="92" spans="1:11" x14ac:dyDescent="0.3">
      <c r="A92">
        <v>90</v>
      </c>
      <c r="B92" s="269">
        <v>178000</v>
      </c>
      <c r="C92" s="269" cm="1">
        <f t="array" ref="C92">INDEX(Step1_final!D:D, 3 + (ROW(C92)-1)*3)</f>
        <v>26209</v>
      </c>
      <c r="D92" s="270" cm="1">
        <f t="array" ref="D92">INDEX(Step1_final!D:D, 4 + (ROW(D92)-1)*3)</f>
        <v>0.62390000000000001</v>
      </c>
      <c r="E92" s="270" cm="1">
        <f t="array" ref="E92">INDEX(Step1_final!D:D, 5 + (ROW(E92)-1)*3)</f>
        <v>1.1092</v>
      </c>
      <c r="F92" s="269" cm="1">
        <f t="array" ref="F92">INDEX(Step1_final!F:F, 3 + (ROW(F92)-1)*3)</f>
        <v>33218</v>
      </c>
      <c r="G92" s="270" cm="1">
        <f t="array" ref="G92">INDEX(Step1_final!F:F, 4 + (ROW(G92)-1)*3)</f>
        <v>0.53100000000000003</v>
      </c>
      <c r="H92" s="270" cm="1">
        <f t="array" ref="H92">INDEX(Step1_final!F:F, 5 + (ROW(H92)-1)*3)</f>
        <v>1.1344000000000001</v>
      </c>
      <c r="I92" s="269" cm="1">
        <f t="array" ref="I92">INDEX(Step1_final!H:H, 3 + (ROW(I92)-1)*3)</f>
        <v>35488</v>
      </c>
      <c r="J92" s="270" cm="1">
        <f t="array" ref="J92">INDEX(Step1_final!H:H, 4 + (ROW(J92)-1)*3)</f>
        <v>0.5161</v>
      </c>
      <c r="K92" s="270" cm="1">
        <f t="array" ref="K92">INDEX(Step1_final!H:H, 5 + (ROW(K92)-1)*3)</f>
        <v>1.1429</v>
      </c>
    </row>
    <row r="93" spans="1:11" x14ac:dyDescent="0.3">
      <c r="A93">
        <v>91</v>
      </c>
      <c r="B93" s="269">
        <v>180000</v>
      </c>
      <c r="C93" s="269" cm="1">
        <f t="array" ref="C93">INDEX(Step1_final!D:D, 3 + (ROW(C93)-1)*3)</f>
        <v>26499</v>
      </c>
      <c r="D93" s="270" cm="1">
        <f t="array" ref="D93">INDEX(Step1_final!D:D, 4 + (ROW(D93)-1)*3)</f>
        <v>0.62490000000000001</v>
      </c>
      <c r="E93" s="270" cm="1">
        <f t="array" ref="E93">INDEX(Step1_final!D:D, 5 + (ROW(E93)-1)*3)</f>
        <v>1.1178999999999999</v>
      </c>
      <c r="F93" s="269" cm="1">
        <f t="array" ref="F93">INDEX(Step1_final!F:F, 3 + (ROW(F93)-1)*3)</f>
        <v>33606</v>
      </c>
      <c r="G93" s="270" cm="1">
        <f t="array" ref="G93">INDEX(Step1_final!F:F, 4 + (ROW(G93)-1)*3)</f>
        <v>0.52239999999999998</v>
      </c>
      <c r="H93" s="270" cm="1">
        <f t="array" ref="H93">INDEX(Step1_final!F:F, 5 + (ROW(H93)-1)*3)</f>
        <v>1.1467000000000001</v>
      </c>
      <c r="I93" s="269" cm="1">
        <f t="array" ref="I93">INDEX(Step1_final!H:H, 3 + (ROW(I93)-1)*3)</f>
        <v>35936</v>
      </c>
      <c r="J93" s="270" cm="1">
        <f t="array" ref="J93">INDEX(Step1_final!H:H, 4 + (ROW(J93)-1)*3)</f>
        <v>0.51270000000000004</v>
      </c>
      <c r="K93" s="270" cm="1">
        <f t="array" ref="K93">INDEX(Step1_final!H:H, 5 + (ROW(K93)-1)*3)</f>
        <v>1.1398999999999999</v>
      </c>
    </row>
    <row r="94" spans="1:11" x14ac:dyDescent="0.3">
      <c r="A94">
        <v>92</v>
      </c>
      <c r="B94" s="269">
        <v>182000</v>
      </c>
      <c r="C94" s="269" cm="1">
        <f t="array" ref="C94">INDEX(Step1_final!D:D, 3 + (ROW(C94)-1)*3)</f>
        <v>26790</v>
      </c>
      <c r="D94" s="270" cm="1">
        <f t="array" ref="D94">INDEX(Step1_final!D:D, 4 + (ROW(D94)-1)*3)</f>
        <v>0.62809999999999999</v>
      </c>
      <c r="E94" s="270" cm="1">
        <f t="array" ref="E94">INDEX(Step1_final!D:D, 5 + (ROW(E94)-1)*3)</f>
        <v>1.1069</v>
      </c>
      <c r="F94" s="269" cm="1">
        <f t="array" ref="F94">INDEX(Step1_final!F:F, 3 + (ROW(F94)-1)*3)</f>
        <v>33997</v>
      </c>
      <c r="G94" s="270" cm="1">
        <f t="array" ref="G94">INDEX(Step1_final!F:F, 4 + (ROW(G94)-1)*3)</f>
        <v>0.5252</v>
      </c>
      <c r="H94" s="270" cm="1">
        <f t="array" ref="H94">INDEX(Step1_final!F:F, 5 + (ROW(H94)-1)*3)</f>
        <v>1.1626000000000001</v>
      </c>
      <c r="I94" s="269" cm="1">
        <f t="array" ref="I94">INDEX(Step1_final!H:H, 3 + (ROW(I94)-1)*3)</f>
        <v>36364</v>
      </c>
      <c r="J94" s="270" cm="1">
        <f t="array" ref="J94">INDEX(Step1_final!H:H, 4 + (ROW(J94)-1)*3)</f>
        <v>0.51100000000000001</v>
      </c>
      <c r="K94" s="270" cm="1">
        <f t="array" ref="K94">INDEX(Step1_final!H:H, 5 + (ROW(K94)-1)*3)</f>
        <v>1.1528</v>
      </c>
    </row>
    <row r="95" spans="1:11" x14ac:dyDescent="0.3">
      <c r="A95">
        <v>93</v>
      </c>
      <c r="B95" s="269">
        <v>184000</v>
      </c>
      <c r="C95" s="269" cm="1">
        <f t="array" ref="C95">INDEX(Step1_final!D:D, 3 + (ROW(C95)-1)*3)</f>
        <v>27080</v>
      </c>
      <c r="D95" s="270" cm="1">
        <f t="array" ref="D95">INDEX(Step1_final!D:D, 4 + (ROW(D95)-1)*3)</f>
        <v>0.62029999999999996</v>
      </c>
      <c r="E95" s="270" cm="1">
        <f t="array" ref="E95">INDEX(Step1_final!D:D, 5 + (ROW(E95)-1)*3)</f>
        <v>1.1113999999999999</v>
      </c>
      <c r="F95" s="269" cm="1">
        <f t="array" ref="F95">INDEX(Step1_final!F:F, 3 + (ROW(F95)-1)*3)</f>
        <v>34388</v>
      </c>
      <c r="G95" s="270" cm="1">
        <f t="array" ref="G95">INDEX(Step1_final!F:F, 4 + (ROW(G95)-1)*3)</f>
        <v>0.53049999999999997</v>
      </c>
      <c r="H95" s="270" cm="1">
        <f t="array" ref="H95">INDEX(Step1_final!F:F, 5 + (ROW(H95)-1)*3)</f>
        <v>1.1556999999999999</v>
      </c>
      <c r="I95" s="269" cm="1">
        <f t="array" ref="I95">INDEX(Step1_final!H:H, 3 + (ROW(I95)-1)*3)</f>
        <v>36774</v>
      </c>
      <c r="J95" s="270" cm="1">
        <f t="array" ref="J95">INDEX(Step1_final!H:H, 4 + (ROW(J95)-1)*3)</f>
        <v>0.51570000000000005</v>
      </c>
      <c r="K95" s="270" cm="1">
        <f t="array" ref="K95">INDEX(Step1_final!H:H, 5 + (ROW(K95)-1)*3)</f>
        <v>1.1357999999999999</v>
      </c>
    </row>
    <row r="96" spans="1:11" x14ac:dyDescent="0.3">
      <c r="A96">
        <v>94</v>
      </c>
      <c r="B96" s="269">
        <v>186000</v>
      </c>
      <c r="C96" s="269" cm="1">
        <f t="array" ref="C96">INDEX(Step1_final!D:D, 3 + (ROW(C96)-1)*3)</f>
        <v>27370</v>
      </c>
      <c r="D96" s="270" cm="1">
        <f t="array" ref="D96">INDEX(Step1_final!D:D, 4 + (ROW(D96)-1)*3)</f>
        <v>0.62060000000000004</v>
      </c>
      <c r="E96" s="270" cm="1">
        <f t="array" ref="E96">INDEX(Step1_final!D:D, 5 + (ROW(E96)-1)*3)</f>
        <v>1.1119000000000001</v>
      </c>
      <c r="F96" s="269" cm="1">
        <f t="array" ref="F96">INDEX(Step1_final!F:F, 3 + (ROW(F96)-1)*3)</f>
        <v>34782</v>
      </c>
      <c r="G96" s="270" cm="1">
        <f t="array" ref="G96">INDEX(Step1_final!F:F, 4 + (ROW(G96)-1)*3)</f>
        <v>0.52380000000000004</v>
      </c>
      <c r="H96" s="270" cm="1">
        <f t="array" ref="H96">INDEX(Step1_final!F:F, 5 + (ROW(H96)-1)*3)</f>
        <v>1.1636</v>
      </c>
      <c r="I96" s="269" cm="1">
        <f t="array" ref="I96">INDEX(Step1_final!H:H, 3 + (ROW(I96)-1)*3)</f>
        <v>37177</v>
      </c>
      <c r="J96" s="270" cm="1">
        <f t="array" ref="J96">INDEX(Step1_final!H:H, 4 + (ROW(J96)-1)*3)</f>
        <v>0.50890000000000002</v>
      </c>
      <c r="K96" s="270" cm="1">
        <f t="array" ref="K96">INDEX(Step1_final!H:H, 5 + (ROW(K96)-1)*3)</f>
        <v>1.1626000000000001</v>
      </c>
    </row>
    <row r="97" spans="1:11" x14ac:dyDescent="0.3">
      <c r="A97">
        <v>95</v>
      </c>
      <c r="B97" s="269">
        <v>188000</v>
      </c>
      <c r="C97" s="269" cm="1">
        <f t="array" ref="C97">INDEX(Step1_final!D:D, 3 + (ROW(C97)-1)*3)</f>
        <v>27660</v>
      </c>
      <c r="D97" s="270" cm="1">
        <f t="array" ref="D97">INDEX(Step1_final!D:D, 4 + (ROW(D97)-1)*3)</f>
        <v>0.61839999999999995</v>
      </c>
      <c r="E97" s="270" cm="1">
        <f t="array" ref="E97">INDEX(Step1_final!D:D, 5 + (ROW(E97)-1)*3)</f>
        <v>1.1016999999999999</v>
      </c>
      <c r="F97" s="269" cm="1">
        <f t="array" ref="F97">INDEX(Step1_final!F:F, 3 + (ROW(F97)-1)*3)</f>
        <v>35171</v>
      </c>
      <c r="G97" s="270" cm="1">
        <f t="array" ref="G97">INDEX(Step1_final!F:F, 4 + (ROW(G97)-1)*3)</f>
        <v>0.52929999999999999</v>
      </c>
      <c r="H97" s="270" cm="1">
        <f t="array" ref="H97">INDEX(Step1_final!F:F, 5 + (ROW(H97)-1)*3)</f>
        <v>1.1498999999999999</v>
      </c>
      <c r="I97" s="269" cm="1">
        <f t="array" ref="I97">INDEX(Step1_final!H:H, 3 + (ROW(I97)-1)*3)</f>
        <v>37604</v>
      </c>
      <c r="J97" s="270" cm="1">
        <f t="array" ref="J97">INDEX(Step1_final!H:H, 4 + (ROW(J97)-1)*3)</f>
        <v>0.51759999999999995</v>
      </c>
      <c r="K97" s="270" cm="1">
        <f t="array" ref="K97">INDEX(Step1_final!H:H, 5 + (ROW(K97)-1)*3)</f>
        <v>1.1234</v>
      </c>
    </row>
    <row r="98" spans="1:11" x14ac:dyDescent="0.3">
      <c r="A98">
        <v>96</v>
      </c>
      <c r="B98" s="269">
        <v>190000</v>
      </c>
      <c r="C98" s="269" cm="1">
        <f t="array" ref="C98">INDEX(Step1_final!D:D, 3 + (ROW(C98)-1)*3)</f>
        <v>27950</v>
      </c>
      <c r="D98" s="270" cm="1">
        <f t="array" ref="D98">INDEX(Step1_final!D:D, 4 + (ROW(D98)-1)*3)</f>
        <v>0.62170000000000003</v>
      </c>
      <c r="E98" s="270" cm="1">
        <f t="array" ref="E98">INDEX(Step1_final!D:D, 5 + (ROW(E98)-1)*3)</f>
        <v>1.1187</v>
      </c>
      <c r="F98" s="269" cm="1">
        <f t="array" ref="F98">INDEX(Step1_final!F:F, 3 + (ROW(F98)-1)*3)</f>
        <v>35560</v>
      </c>
      <c r="G98" s="270" cm="1">
        <f t="array" ref="G98">INDEX(Step1_final!F:F, 4 + (ROW(G98)-1)*3)</f>
        <v>0.52580000000000005</v>
      </c>
      <c r="H98" s="270" cm="1">
        <f t="array" ref="H98">INDEX(Step1_final!F:F, 5 + (ROW(H98)-1)*3)</f>
        <v>1.1575</v>
      </c>
      <c r="I98" s="269" cm="1">
        <f t="array" ref="I98">INDEX(Step1_final!H:H, 3 + (ROW(I98)-1)*3)</f>
        <v>38010</v>
      </c>
      <c r="J98" s="270" cm="1">
        <f t="array" ref="J98">INDEX(Step1_final!H:H, 4 + (ROW(J98)-1)*3)</f>
        <v>0.51100000000000001</v>
      </c>
      <c r="K98" s="270" cm="1">
        <f t="array" ref="K98">INDEX(Step1_final!H:H, 5 + (ROW(K98)-1)*3)</f>
        <v>1.1368</v>
      </c>
    </row>
    <row r="99" spans="1:11" x14ac:dyDescent="0.3">
      <c r="A99">
        <v>97</v>
      </c>
      <c r="B99" s="269">
        <v>192000</v>
      </c>
      <c r="C99" s="269" cm="1">
        <f t="array" ref="C99">INDEX(Step1_final!D:D, 3 + (ROW(C99)-1)*3)</f>
        <v>28240</v>
      </c>
      <c r="D99" s="270" cm="1">
        <f t="array" ref="D99">INDEX(Step1_final!D:D, 4 + (ROW(D99)-1)*3)</f>
        <v>0.61829999999999996</v>
      </c>
      <c r="E99" s="270" cm="1">
        <f t="array" ref="E99">INDEX(Step1_final!D:D, 5 + (ROW(E99)-1)*3)</f>
        <v>1.0979000000000001</v>
      </c>
      <c r="F99" s="269" cm="1">
        <f t="array" ref="F99">INDEX(Step1_final!F:F, 3 + (ROW(F99)-1)*3)</f>
        <v>35949</v>
      </c>
      <c r="G99" s="270" cm="1">
        <f t="array" ref="G99">INDEX(Step1_final!F:F, 4 + (ROW(G99)-1)*3)</f>
        <v>0.52280000000000004</v>
      </c>
      <c r="H99" s="270" cm="1">
        <f t="array" ref="H99">INDEX(Step1_final!F:F, 5 + (ROW(H99)-1)*3)</f>
        <v>1.1648000000000001</v>
      </c>
      <c r="I99" s="269" cm="1">
        <f t="array" ref="I99">INDEX(Step1_final!H:H, 3 + (ROW(I99)-1)*3)</f>
        <v>38403</v>
      </c>
      <c r="J99" s="270" cm="1">
        <f t="array" ref="J99">INDEX(Step1_final!H:H, 4 + (ROW(J99)-1)*3)</f>
        <v>0.50690000000000002</v>
      </c>
      <c r="K99" s="270" cm="1">
        <f t="array" ref="K99">INDEX(Step1_final!H:H, 5 + (ROW(K99)-1)*3)</f>
        <v>1.139</v>
      </c>
    </row>
    <row r="100" spans="1:11" x14ac:dyDescent="0.3">
      <c r="A100">
        <v>98</v>
      </c>
      <c r="B100" s="269">
        <v>194000</v>
      </c>
      <c r="C100" s="269" cm="1">
        <f t="array" ref="C100">INDEX(Step1_final!D:D, 3 + (ROW(C100)-1)*3)</f>
        <v>28530</v>
      </c>
      <c r="D100" s="270" cm="1">
        <f t="array" ref="D100">INDEX(Step1_final!D:D, 4 + (ROW(D100)-1)*3)</f>
        <v>0.61770000000000003</v>
      </c>
      <c r="E100" s="270" cm="1">
        <f t="array" ref="E100">INDEX(Step1_final!D:D, 5 + (ROW(E100)-1)*3)</f>
        <v>1.1041000000000001</v>
      </c>
      <c r="F100" s="269" cm="1">
        <f t="array" ref="F100">INDEX(Step1_final!F:F, 3 + (ROW(F100)-1)*3)</f>
        <v>36346</v>
      </c>
      <c r="G100" s="270" cm="1">
        <f t="array" ref="G100">INDEX(Step1_final!F:F, 4 + (ROW(G100)-1)*3)</f>
        <v>0.52159999999999995</v>
      </c>
      <c r="H100" s="270" cm="1">
        <f t="array" ref="H100">INDEX(Step1_final!F:F, 5 + (ROW(H100)-1)*3)</f>
        <v>1.1646000000000001</v>
      </c>
      <c r="I100" s="269" cm="1">
        <f t="array" ref="I100">INDEX(Step1_final!H:H, 3 + (ROW(I100)-1)*3)</f>
        <v>38793</v>
      </c>
      <c r="J100" s="270" cm="1">
        <f t="array" ref="J100">INDEX(Step1_final!H:H, 4 + (ROW(J100)-1)*3)</f>
        <v>0.50990000000000002</v>
      </c>
      <c r="K100" s="270" cm="1">
        <f t="array" ref="K100">INDEX(Step1_final!H:H, 5 + (ROW(K100)-1)*3)</f>
        <v>1.1604000000000001</v>
      </c>
    </row>
    <row r="101" spans="1:11" x14ac:dyDescent="0.3">
      <c r="A101">
        <v>99</v>
      </c>
      <c r="B101" s="269">
        <v>196000</v>
      </c>
      <c r="C101" s="269" cm="1">
        <f t="array" ref="C101">INDEX(Step1_final!D:D, 3 + (ROW(C101)-1)*3)</f>
        <v>28820</v>
      </c>
      <c r="D101" s="270" cm="1">
        <f t="array" ref="D101">INDEX(Step1_final!D:D, 4 + (ROW(D101)-1)*3)</f>
        <v>0.61919999999999997</v>
      </c>
      <c r="E101" s="270" cm="1">
        <f t="array" ref="E101">INDEX(Step1_final!D:D, 5 + (ROW(E101)-1)*3)</f>
        <v>1.103</v>
      </c>
      <c r="F101" s="269" cm="1">
        <f t="array" ref="F101">INDEX(Step1_final!F:F, 3 + (ROW(F101)-1)*3)</f>
        <v>36748</v>
      </c>
      <c r="G101" s="270" cm="1">
        <f t="array" ref="G101">INDEX(Step1_final!F:F, 4 + (ROW(G101)-1)*3)</f>
        <v>0.51890000000000003</v>
      </c>
      <c r="H101" s="270" cm="1">
        <f t="array" ref="H101">INDEX(Step1_final!F:F, 5 + (ROW(H101)-1)*3)</f>
        <v>1.1563000000000001</v>
      </c>
      <c r="I101" s="269" cm="1">
        <f t="array" ref="I101">INDEX(Step1_final!H:H, 3 + (ROW(I101)-1)*3)</f>
        <v>39193</v>
      </c>
      <c r="J101" s="270" cm="1">
        <f t="array" ref="J101">INDEX(Step1_final!H:H, 4 + (ROW(J101)-1)*3)</f>
        <v>0.50349999999999995</v>
      </c>
      <c r="K101" s="270" cm="1">
        <f t="array" ref="K101">INDEX(Step1_final!H:H, 5 + (ROW(K101)-1)*3)</f>
        <v>1.1503000000000001</v>
      </c>
    </row>
    <row r="102" spans="1:11" x14ac:dyDescent="0.3">
      <c r="A102">
        <v>100</v>
      </c>
      <c r="B102" s="269">
        <v>198000</v>
      </c>
      <c r="C102" s="269" cm="1">
        <f t="array" ref="C102">INDEX(Step1_final!D:D, 3 + (ROW(C102)-1)*3)</f>
        <v>29110</v>
      </c>
      <c r="D102" s="270" cm="1">
        <f t="array" ref="D102">INDEX(Step1_final!D:D, 4 + (ROW(D102)-1)*3)</f>
        <v>0.61709999999999998</v>
      </c>
      <c r="E102" s="270" cm="1">
        <f t="array" ref="E102">INDEX(Step1_final!D:D, 5 + (ROW(E102)-1)*3)</f>
        <v>1.1044</v>
      </c>
      <c r="F102" s="269" cm="1">
        <f t="array" ref="F102">INDEX(Step1_final!F:F, 3 + (ROW(F102)-1)*3)</f>
        <v>37132</v>
      </c>
      <c r="G102" s="270" cm="1">
        <f t="array" ref="G102">INDEX(Step1_final!F:F, 4 + (ROW(G102)-1)*3)</f>
        <v>0.51859999999999995</v>
      </c>
      <c r="H102" s="270" cm="1">
        <f t="array" ref="H102">INDEX(Step1_final!F:F, 5 + (ROW(H102)-1)*3)</f>
        <v>1.1563000000000001</v>
      </c>
      <c r="I102" s="269" cm="1">
        <f t="array" ref="I102">INDEX(Step1_final!H:H, 3 + (ROW(I102)-1)*3)</f>
        <v>39598</v>
      </c>
      <c r="J102" s="270" cm="1">
        <f t="array" ref="J102">INDEX(Step1_final!H:H, 4 + (ROW(J102)-1)*3)</f>
        <v>0.50719999999999998</v>
      </c>
      <c r="K102" s="270" cm="1">
        <f t="array" ref="K102">INDEX(Step1_final!H:H, 5 + (ROW(K102)-1)*3)</f>
        <v>1.1399999999999999</v>
      </c>
    </row>
    <row r="103" spans="1:11" x14ac:dyDescent="0.3">
      <c r="A103">
        <v>101</v>
      </c>
      <c r="B103" s="269">
        <v>200000</v>
      </c>
      <c r="C103" s="269" cm="1">
        <f t="array" ref="C103">INDEX(Step1_final!D:D, 3 + (ROW(C103)-1)*3)</f>
        <v>29401</v>
      </c>
      <c r="D103" s="270" cm="1">
        <f t="array" ref="D103">INDEX(Step1_final!D:D, 4 + (ROW(D103)-1)*3)</f>
        <v>0.61780000000000002</v>
      </c>
      <c r="E103" s="270" cm="1">
        <f t="array" ref="E103">INDEX(Step1_final!D:D, 5 + (ROW(E103)-1)*3)</f>
        <v>1.1115999999999999</v>
      </c>
      <c r="F103" s="269" cm="1">
        <f t="array" ref="F103">INDEX(Step1_final!F:F, 3 + (ROW(F103)-1)*3)</f>
        <v>37500</v>
      </c>
      <c r="G103" s="270" cm="1">
        <f t="array" ref="G103">INDEX(Step1_final!F:F, 4 + (ROW(G103)-1)*3)</f>
        <v>0.51929999999999998</v>
      </c>
      <c r="H103" s="270" cm="1">
        <f t="array" ref="H103">INDEX(Step1_final!F:F, 5 + (ROW(H103)-1)*3)</f>
        <v>1.1532</v>
      </c>
      <c r="I103" s="269" cm="1">
        <f t="array" ref="I103">INDEX(Step1_final!H:H, 3 + (ROW(I103)-1)*3)</f>
        <v>40003</v>
      </c>
      <c r="J103" s="270" cm="1">
        <f t="array" ref="J103">INDEX(Step1_final!H:H, 4 + (ROW(J103)-1)*3)</f>
        <v>0.50680000000000003</v>
      </c>
      <c r="K103" s="270" cm="1">
        <f t="array" ref="K103">INDEX(Step1_final!H:H, 5 + (ROW(K103)-1)*3)</f>
        <v>1.1378999999999999</v>
      </c>
    </row>
    <row r="104" spans="1:11" x14ac:dyDescent="0.3">
      <c r="A104">
        <v>102</v>
      </c>
      <c r="B104" s="269">
        <v>202000</v>
      </c>
      <c r="C104" s="269" cm="1">
        <f t="array" ref="C104">INDEX(Step1_final!D:D, 3 + (ROW(C104)-1)*3)</f>
        <v>29691</v>
      </c>
      <c r="D104" s="270" cm="1">
        <f t="array" ref="D104">INDEX(Step1_final!D:D, 4 + (ROW(D104)-1)*3)</f>
        <v>0.61839999999999995</v>
      </c>
      <c r="E104" s="270" cm="1">
        <f t="array" ref="E104">INDEX(Step1_final!D:D, 5 + (ROW(E104)-1)*3)</f>
        <v>1.109</v>
      </c>
      <c r="F104" s="269" cm="1">
        <f t="array" ref="F104">INDEX(Step1_final!F:F, 3 + (ROW(F104)-1)*3)</f>
        <v>37865</v>
      </c>
      <c r="G104" s="270" cm="1">
        <f t="array" ref="G104">INDEX(Step1_final!F:F, 4 + (ROW(G104)-1)*3)</f>
        <v>0.51980000000000004</v>
      </c>
      <c r="H104" s="270" cm="1">
        <f t="array" ref="H104">INDEX(Step1_final!F:F, 5 + (ROW(H104)-1)*3)</f>
        <v>1.1520999999999999</v>
      </c>
      <c r="I104" s="269" cm="1">
        <f t="array" ref="I104">INDEX(Step1_final!H:H, 3 + (ROW(I104)-1)*3)</f>
        <v>40405</v>
      </c>
      <c r="J104" s="270" cm="1">
        <f t="array" ref="J104">INDEX(Step1_final!H:H, 4 + (ROW(J104)-1)*3)</f>
        <v>0.50619999999999998</v>
      </c>
      <c r="K104" s="270" cm="1">
        <f t="array" ref="K104">INDEX(Step1_final!H:H, 5 + (ROW(K104)-1)*3)</f>
        <v>1.1429</v>
      </c>
    </row>
    <row r="105" spans="1:11" x14ac:dyDescent="0.3">
      <c r="A105">
        <v>103</v>
      </c>
      <c r="B105" s="269">
        <v>204000</v>
      </c>
      <c r="C105" s="269" cm="1">
        <f t="array" ref="C105">INDEX(Step1_final!D:D, 3 + (ROW(C105)-1)*3)</f>
        <v>29989</v>
      </c>
      <c r="D105" s="270" cm="1">
        <f t="array" ref="D105">INDEX(Step1_final!D:D, 4 + (ROW(D105)-1)*3)</f>
        <v>0.6139</v>
      </c>
      <c r="E105" s="270" cm="1">
        <f t="array" ref="E105">INDEX(Step1_final!D:D, 5 + (ROW(E105)-1)*3)</f>
        <v>1.1006</v>
      </c>
      <c r="F105" s="269" cm="1">
        <f t="array" ref="F105">INDEX(Step1_final!F:F, 3 + (ROW(F105)-1)*3)</f>
        <v>38229</v>
      </c>
      <c r="G105" s="270" cm="1">
        <f t="array" ref="G105">INDEX(Step1_final!F:F, 4 + (ROW(G105)-1)*3)</f>
        <v>0.52180000000000004</v>
      </c>
      <c r="H105" s="270" cm="1">
        <f t="array" ref="H105">INDEX(Step1_final!F:F, 5 + (ROW(H105)-1)*3)</f>
        <v>1.1811</v>
      </c>
      <c r="I105" s="269" cm="1">
        <f t="array" ref="I105">INDEX(Step1_final!H:H, 3 + (ROW(I105)-1)*3)</f>
        <v>40809</v>
      </c>
      <c r="J105" s="270" cm="1">
        <f t="array" ref="J105">INDEX(Step1_final!H:H, 4 + (ROW(J105)-1)*3)</f>
        <v>0.50229999999999997</v>
      </c>
      <c r="K105" s="270" cm="1">
        <f t="array" ref="K105">INDEX(Step1_final!H:H, 5 + (ROW(K105)-1)*3)</f>
        <v>1.1555</v>
      </c>
    </row>
    <row r="106" spans="1:11" x14ac:dyDescent="0.3">
      <c r="A106">
        <v>104</v>
      </c>
      <c r="B106" s="269">
        <v>206000</v>
      </c>
      <c r="C106" s="269" cm="1">
        <f t="array" ref="C106">INDEX(Step1_final!D:D, 3 + (ROW(C106)-1)*3)</f>
        <v>30306</v>
      </c>
      <c r="D106" s="270" cm="1">
        <f t="array" ref="D106">INDEX(Step1_final!D:D, 4 + (ROW(D106)-1)*3)</f>
        <v>0.61509999999999998</v>
      </c>
      <c r="E106" s="270" cm="1">
        <f t="array" ref="E106">INDEX(Step1_final!D:D, 5 + (ROW(E106)-1)*3)</f>
        <v>1.0946</v>
      </c>
      <c r="F106" s="269" cm="1">
        <f t="array" ref="F106">INDEX(Step1_final!F:F, 3 + (ROW(F106)-1)*3)</f>
        <v>38594</v>
      </c>
      <c r="G106" s="270" cm="1">
        <f t="array" ref="G106">INDEX(Step1_final!F:F, 4 + (ROW(G106)-1)*3)</f>
        <v>0.51659999999999995</v>
      </c>
      <c r="H106" s="270" cm="1">
        <f t="array" ref="H106">INDEX(Step1_final!F:F, 5 + (ROW(H106)-1)*3)</f>
        <v>1.171</v>
      </c>
      <c r="I106" s="269" cm="1">
        <f t="array" ref="I106">INDEX(Step1_final!H:H, 3 + (ROW(I106)-1)*3)</f>
        <v>41216</v>
      </c>
      <c r="J106" s="270" cm="1">
        <f t="array" ref="J106">INDEX(Step1_final!H:H, 4 + (ROW(J106)-1)*3)</f>
        <v>0.50339999999999996</v>
      </c>
      <c r="K106" s="270" cm="1">
        <f t="array" ref="K106">INDEX(Step1_final!H:H, 5 + (ROW(K106)-1)*3)</f>
        <v>1.1589</v>
      </c>
    </row>
    <row r="107" spans="1:11" x14ac:dyDescent="0.3">
      <c r="A107">
        <v>105</v>
      </c>
      <c r="B107" s="269">
        <v>208000</v>
      </c>
      <c r="C107" s="269" cm="1">
        <f t="array" ref="C107">INDEX(Step1_final!D:D, 3 + (ROW(C107)-1)*3)</f>
        <v>30610</v>
      </c>
      <c r="D107" s="270" cm="1">
        <f t="array" ref="D107">INDEX(Step1_final!D:D, 4 + (ROW(D107)-1)*3)</f>
        <v>0.61890000000000001</v>
      </c>
      <c r="E107" s="270" cm="1">
        <f t="array" ref="E107">INDEX(Step1_final!D:D, 5 + (ROW(E107)-1)*3)</f>
        <v>1.1048</v>
      </c>
      <c r="F107" s="269" cm="1">
        <f t="array" ref="F107">INDEX(Step1_final!F:F, 3 + (ROW(F107)-1)*3)</f>
        <v>38958</v>
      </c>
      <c r="G107" s="270" cm="1">
        <f t="array" ref="G107">INDEX(Step1_final!F:F, 4 + (ROW(G107)-1)*3)</f>
        <v>0.5161</v>
      </c>
      <c r="H107" s="270" cm="1">
        <f t="array" ref="H107">INDEX(Step1_final!F:F, 5 + (ROW(H107)-1)*3)</f>
        <v>1.175</v>
      </c>
      <c r="I107" s="269" cm="1">
        <f t="array" ref="I107">INDEX(Step1_final!H:H, 3 + (ROW(I107)-1)*3)</f>
        <v>41621</v>
      </c>
      <c r="J107" s="270" cm="1">
        <f t="array" ref="J107">INDEX(Step1_final!H:H, 4 + (ROW(J107)-1)*3)</f>
        <v>0.50280000000000002</v>
      </c>
      <c r="K107" s="270" cm="1">
        <f t="array" ref="K107">INDEX(Step1_final!H:H, 5 + (ROW(K107)-1)*3)</f>
        <v>1.1589</v>
      </c>
    </row>
    <row r="108" spans="1:11" x14ac:dyDescent="0.3">
      <c r="A108">
        <v>106</v>
      </c>
      <c r="B108" s="269">
        <v>210000</v>
      </c>
      <c r="C108" s="269" cm="1">
        <f t="array" ref="C108">INDEX(Step1_final!D:D, 3 + (ROW(C108)-1)*3)</f>
        <v>30909</v>
      </c>
      <c r="D108" s="270" cm="1">
        <f t="array" ref="D108">INDEX(Step1_final!D:D, 4 + (ROW(D108)-1)*3)</f>
        <v>0.61519999999999997</v>
      </c>
      <c r="E108" s="270" cm="1">
        <f t="array" ref="E108">INDEX(Step1_final!D:D, 5 + (ROW(E108)-1)*3)</f>
        <v>1.0980000000000001</v>
      </c>
      <c r="F108" s="269" cm="1">
        <f t="array" ref="F108">INDEX(Step1_final!F:F, 3 + (ROW(F108)-1)*3)</f>
        <v>39323</v>
      </c>
      <c r="G108" s="270" cm="1">
        <f t="array" ref="G108">INDEX(Step1_final!F:F, 4 + (ROW(G108)-1)*3)</f>
        <v>0.52259999999999995</v>
      </c>
      <c r="H108" s="270" cm="1">
        <f t="array" ref="H108">INDEX(Step1_final!F:F, 5 + (ROW(H108)-1)*3)</f>
        <v>1.1341000000000001</v>
      </c>
      <c r="I108" s="269" cm="1">
        <f t="array" ref="I108">INDEX(Step1_final!H:H, 3 + (ROW(I108)-1)*3)</f>
        <v>42027</v>
      </c>
      <c r="J108" s="270" cm="1">
        <f t="array" ref="J108">INDEX(Step1_final!H:H, 4 + (ROW(J108)-1)*3)</f>
        <v>0.49990000000000001</v>
      </c>
      <c r="K108" s="270" cm="1">
        <f t="array" ref="K108">INDEX(Step1_final!H:H, 5 + (ROW(K108)-1)*3)</f>
        <v>1.1391</v>
      </c>
    </row>
    <row r="109" spans="1:11" x14ac:dyDescent="0.3">
      <c r="A109">
        <v>107</v>
      </c>
      <c r="B109" s="269">
        <v>212000</v>
      </c>
      <c r="C109" s="269" cm="1">
        <f t="array" ref="C109">INDEX(Step1_final!D:D, 3 + (ROW(C109)-1)*3)</f>
        <v>31205</v>
      </c>
      <c r="D109" s="270" cm="1">
        <f t="array" ref="D109">INDEX(Step1_final!D:D, 4 + (ROW(D109)-1)*3)</f>
        <v>0.61470000000000002</v>
      </c>
      <c r="E109" s="270" cm="1">
        <f t="array" ref="E109">INDEX(Step1_final!D:D, 5 + (ROW(E109)-1)*3)</f>
        <v>1.0913999999999999</v>
      </c>
      <c r="F109" s="269" cm="1">
        <f t="array" ref="F109">INDEX(Step1_final!F:F, 3 + (ROW(F109)-1)*3)</f>
        <v>39687</v>
      </c>
      <c r="G109" s="270" cm="1">
        <f t="array" ref="G109">INDEX(Step1_final!F:F, 4 + (ROW(G109)-1)*3)</f>
        <v>0.50919999999999999</v>
      </c>
      <c r="H109" s="270" cm="1">
        <f t="array" ref="H109">INDEX(Step1_final!F:F, 5 + (ROW(H109)-1)*3)</f>
        <v>1.1561999999999999</v>
      </c>
      <c r="I109" s="269" cm="1">
        <f t="array" ref="I109">INDEX(Step1_final!H:H, 3 + (ROW(I109)-1)*3)</f>
        <v>42432</v>
      </c>
      <c r="J109" s="270" cm="1">
        <f t="array" ref="J109">INDEX(Step1_final!H:H, 4 + (ROW(J109)-1)*3)</f>
        <v>0.50439999999999996</v>
      </c>
      <c r="K109" s="270" cm="1">
        <f t="array" ref="K109">INDEX(Step1_final!H:H, 5 + (ROW(K109)-1)*3)</f>
        <v>1.157</v>
      </c>
    </row>
    <row r="110" spans="1:11" x14ac:dyDescent="0.3">
      <c r="A110">
        <v>108</v>
      </c>
      <c r="B110" s="269">
        <v>214000</v>
      </c>
      <c r="C110" s="269" cm="1">
        <f t="array" ref="C110">INDEX(Step1_final!D:D, 3 + (ROW(C110)-1)*3)</f>
        <v>31512</v>
      </c>
      <c r="D110" s="270" cm="1">
        <f t="array" ref="D110">INDEX(Step1_final!D:D, 4 + (ROW(D110)-1)*3)</f>
        <v>0.61160000000000003</v>
      </c>
      <c r="E110" s="270" cm="1">
        <f t="array" ref="E110">INDEX(Step1_final!D:D, 5 + (ROW(E110)-1)*3)</f>
        <v>1.0991</v>
      </c>
      <c r="F110" s="269" cm="1">
        <f t="array" ref="F110">INDEX(Step1_final!F:F, 3 + (ROW(F110)-1)*3)</f>
        <v>40052</v>
      </c>
      <c r="G110" s="270" cm="1">
        <f t="array" ref="G110">INDEX(Step1_final!F:F, 4 + (ROW(G110)-1)*3)</f>
        <v>0.51259999999999994</v>
      </c>
      <c r="H110" s="270" cm="1">
        <f t="array" ref="H110">INDEX(Step1_final!F:F, 5 + (ROW(H110)-1)*3)</f>
        <v>1.163</v>
      </c>
      <c r="I110" s="269" cm="1">
        <f t="array" ref="I110">INDEX(Step1_final!H:H, 3 + (ROW(I110)-1)*3)</f>
        <v>42838</v>
      </c>
      <c r="J110" s="270" cm="1">
        <f t="array" ref="J110">INDEX(Step1_final!H:H, 4 + (ROW(J110)-1)*3)</f>
        <v>0.50180000000000002</v>
      </c>
      <c r="K110" s="270" cm="1">
        <f t="array" ref="K110">INDEX(Step1_final!H:H, 5 + (ROW(K110)-1)*3)</f>
        <v>1.139</v>
      </c>
    </row>
    <row r="111" spans="1:11" x14ac:dyDescent="0.3">
      <c r="A111">
        <v>109</v>
      </c>
      <c r="B111" s="269">
        <v>216000</v>
      </c>
      <c r="C111" s="269" cm="1">
        <f t="array" ref="C111">INDEX(Step1_final!D:D, 3 + (ROW(C111)-1)*3)</f>
        <v>31816</v>
      </c>
      <c r="D111" s="270" cm="1">
        <f t="array" ref="D111">INDEX(Step1_final!D:D, 4 + (ROW(D111)-1)*3)</f>
        <v>0.61019999999999996</v>
      </c>
      <c r="E111" s="270" cm="1">
        <f t="array" ref="E111">INDEX(Step1_final!D:D, 5 + (ROW(E111)-1)*3)</f>
        <v>1.0899000000000001</v>
      </c>
      <c r="F111" s="269" cm="1">
        <f t="array" ref="F111">INDEX(Step1_final!F:F, 3 + (ROW(F111)-1)*3)</f>
        <v>40416</v>
      </c>
      <c r="G111" s="270" cm="1">
        <f t="array" ref="G111">INDEX(Step1_final!F:F, 4 + (ROW(G111)-1)*3)</f>
        <v>0.51470000000000005</v>
      </c>
      <c r="H111" s="270" cm="1">
        <f t="array" ref="H111">INDEX(Step1_final!F:F, 5 + (ROW(H111)-1)*3)</f>
        <v>1.1709000000000001</v>
      </c>
      <c r="I111" s="269" cm="1">
        <f t="array" ref="I111">INDEX(Step1_final!H:H, 3 + (ROW(I111)-1)*3)</f>
        <v>43246</v>
      </c>
      <c r="J111" s="270" cm="1">
        <f t="array" ref="J111">INDEX(Step1_final!H:H, 4 + (ROW(J111)-1)*3)</f>
        <v>0.49940000000000001</v>
      </c>
      <c r="K111" s="270" cm="1">
        <f t="array" ref="K111">INDEX(Step1_final!H:H, 5 + (ROW(K111)-1)*3)</f>
        <v>1.131</v>
      </c>
    </row>
    <row r="112" spans="1:11" x14ac:dyDescent="0.3">
      <c r="A112">
        <v>110</v>
      </c>
      <c r="B112" s="269">
        <v>218000</v>
      </c>
      <c r="C112" s="269" cm="1">
        <f t="array" ref="C112">INDEX(Step1_final!D:D, 3 + (ROW(C112)-1)*3)</f>
        <v>32120</v>
      </c>
      <c r="D112" s="270" cm="1">
        <f t="array" ref="D112">INDEX(Step1_final!D:D, 4 + (ROW(D112)-1)*3)</f>
        <v>0.61439999999999995</v>
      </c>
      <c r="E112" s="270" cm="1">
        <f t="array" ref="E112">INDEX(Step1_final!D:D, 5 + (ROW(E112)-1)*3)</f>
        <v>1.0881000000000001</v>
      </c>
      <c r="F112" s="269" cm="1">
        <f t="array" ref="F112">INDEX(Step1_final!F:F, 3 + (ROW(F112)-1)*3)</f>
        <v>40781</v>
      </c>
      <c r="G112" s="270" cm="1">
        <f t="array" ref="G112">INDEX(Step1_final!F:F, 4 + (ROW(G112)-1)*3)</f>
        <v>0.51100000000000001</v>
      </c>
      <c r="H112" s="270" cm="1">
        <f t="array" ref="H112">INDEX(Step1_final!F:F, 5 + (ROW(H112)-1)*3)</f>
        <v>1.1623000000000001</v>
      </c>
      <c r="I112" s="269" cm="1">
        <f t="array" ref="I112">INDEX(Step1_final!H:H, 3 + (ROW(I112)-1)*3)</f>
        <v>43653</v>
      </c>
      <c r="J112" s="270" cm="1">
        <f t="array" ref="J112">INDEX(Step1_final!H:H, 4 + (ROW(J112)-1)*3)</f>
        <v>0.50490000000000002</v>
      </c>
      <c r="K112" s="270" cm="1">
        <f t="array" ref="K112">INDEX(Step1_final!H:H, 5 + (ROW(K112)-1)*3)</f>
        <v>1.149</v>
      </c>
    </row>
    <row r="113" spans="1:11" x14ac:dyDescent="0.3">
      <c r="A113">
        <v>111</v>
      </c>
      <c r="B113" s="269">
        <v>220000</v>
      </c>
      <c r="C113" s="269" cm="1">
        <f t="array" ref="C113">INDEX(Step1_final!D:D, 3 + (ROW(C113)-1)*3)</f>
        <v>32415</v>
      </c>
      <c r="D113" s="270" cm="1">
        <f t="array" ref="D113">INDEX(Step1_final!D:D, 4 + (ROW(D113)-1)*3)</f>
        <v>0.61270000000000002</v>
      </c>
      <c r="E113" s="270" cm="1">
        <f t="array" ref="E113">INDEX(Step1_final!D:D, 5 + (ROW(E113)-1)*3)</f>
        <v>1.0960000000000001</v>
      </c>
      <c r="F113" s="269" cm="1">
        <f t="array" ref="F113">INDEX(Step1_final!F:F, 3 + (ROW(F113)-1)*3)</f>
        <v>41145</v>
      </c>
      <c r="G113" s="270" cm="1">
        <f t="array" ref="G113">INDEX(Step1_final!F:F, 4 + (ROW(G113)-1)*3)</f>
        <v>0.51219999999999999</v>
      </c>
      <c r="H113" s="270" cm="1">
        <f t="array" ref="H113">INDEX(Step1_final!F:F, 5 + (ROW(H113)-1)*3)</f>
        <v>1.1666000000000001</v>
      </c>
      <c r="I113" s="269" cm="1">
        <f t="array" ref="I113">INDEX(Step1_final!H:H, 3 + (ROW(I113)-1)*3)</f>
        <v>44059</v>
      </c>
      <c r="J113" s="270" cm="1">
        <f t="array" ref="J113">INDEX(Step1_final!H:H, 4 + (ROW(J113)-1)*3)</f>
        <v>0.50139999999999996</v>
      </c>
      <c r="K113" s="270" cm="1">
        <f t="array" ref="K113">INDEX(Step1_final!H:H, 5 + (ROW(K113)-1)*3)</f>
        <v>1.1291</v>
      </c>
    </row>
    <row r="114" spans="1:11" x14ac:dyDescent="0.3">
      <c r="A114">
        <v>112</v>
      </c>
      <c r="B114" s="269">
        <v>222000</v>
      </c>
      <c r="C114" s="269" cm="1">
        <f t="array" ref="C114">INDEX(Step1_final!D:D, 3 + (ROW(C114)-1)*3)</f>
        <v>32708</v>
      </c>
      <c r="D114" s="270" cm="1">
        <f t="array" ref="D114">INDEX(Step1_final!D:D, 4 + (ROW(D114)-1)*3)</f>
        <v>0.61419999999999997</v>
      </c>
      <c r="E114" s="270" cm="1">
        <f t="array" ref="E114">INDEX(Step1_final!D:D, 5 + (ROW(E114)-1)*3)</f>
        <v>1.0944</v>
      </c>
      <c r="F114" s="269" cm="1">
        <f t="array" ref="F114">INDEX(Step1_final!F:F, 3 + (ROW(F114)-1)*3)</f>
        <v>41510</v>
      </c>
      <c r="G114" s="270" cm="1">
        <f t="array" ref="G114">INDEX(Step1_final!F:F, 4 + (ROW(G114)-1)*3)</f>
        <v>0.51129999999999998</v>
      </c>
      <c r="H114" s="270" cm="1">
        <f t="array" ref="H114">INDEX(Step1_final!F:F, 5 + (ROW(H114)-1)*3)</f>
        <v>1.1604000000000001</v>
      </c>
      <c r="I114" s="269"/>
      <c r="J114" s="270"/>
      <c r="K114" s="270"/>
    </row>
    <row r="115" spans="1:11" x14ac:dyDescent="0.3">
      <c r="A115">
        <v>113</v>
      </c>
      <c r="B115" s="269">
        <v>224000</v>
      </c>
      <c r="C115" s="269" cm="1">
        <f t="array" ref="C115">INDEX(Step1_final!D:D, 3 + (ROW(C115)-1)*3)</f>
        <v>32998</v>
      </c>
      <c r="D115" s="270" cm="1">
        <f t="array" ref="D115">INDEX(Step1_final!D:D, 4 + (ROW(D115)-1)*3)</f>
        <v>0.6119</v>
      </c>
      <c r="E115" s="270" cm="1">
        <f t="array" ref="E115">INDEX(Step1_final!D:D, 5 + (ROW(E115)-1)*3)</f>
        <v>1.1004</v>
      </c>
      <c r="F115" s="269" cm="1">
        <f t="array" ref="F115">INDEX(Step1_final!F:F, 3 + (ROW(F115)-1)*3)</f>
        <v>41874</v>
      </c>
      <c r="G115" s="270" cm="1">
        <f t="array" ref="G115">INDEX(Step1_final!F:F, 4 + (ROW(G115)-1)*3)</f>
        <v>0.51280000000000003</v>
      </c>
      <c r="H115" s="270" cm="1">
        <f t="array" ref="H115">INDEX(Step1_final!F:F, 5 + (ROW(H115)-1)*3)</f>
        <v>1.1785000000000001</v>
      </c>
      <c r="I115" s="269"/>
      <c r="J115" s="270"/>
      <c r="K115" s="270"/>
    </row>
    <row r="116" spans="1:11" x14ac:dyDescent="0.3">
      <c r="A116">
        <v>114</v>
      </c>
      <c r="B116" s="269">
        <v>226000</v>
      </c>
      <c r="C116" s="269" cm="1">
        <f t="array" ref="C116">INDEX(Step1_final!D:D, 3 + (ROW(C116)-1)*3)</f>
        <v>33289</v>
      </c>
      <c r="D116" s="270" cm="1">
        <f t="array" ref="D116">INDEX(Step1_final!D:D, 4 + (ROW(D116)-1)*3)</f>
        <v>0.60899999999999999</v>
      </c>
      <c r="E116" s="270" cm="1">
        <f t="array" ref="E116">INDEX(Step1_final!D:D, 5 + (ROW(E116)-1)*3)</f>
        <v>1.1001000000000001</v>
      </c>
      <c r="F116" s="269" cm="1">
        <f t="array" ref="F116">INDEX(Step1_final!F:F, 3 + (ROW(F116)-1)*3)</f>
        <v>42239</v>
      </c>
      <c r="G116" s="270" cm="1">
        <f t="array" ref="G116">INDEX(Step1_final!F:F, 4 + (ROW(G116)-1)*3)</f>
        <v>0.51490000000000002</v>
      </c>
      <c r="H116" s="270" cm="1">
        <f t="array" ref="H116">INDEX(Step1_final!F:F, 5 + (ROW(H116)-1)*3)</f>
        <v>1.1605000000000001</v>
      </c>
      <c r="I116" s="269"/>
      <c r="J116" s="270"/>
      <c r="K116" s="270"/>
    </row>
    <row r="117" spans="1:11" x14ac:dyDescent="0.3">
      <c r="A117">
        <v>115</v>
      </c>
      <c r="B117" s="269">
        <v>228000</v>
      </c>
      <c r="C117" s="269" cm="1">
        <f t="array" ref="C117">INDEX(Step1_final!D:D, 3 + (ROW(C117)-1)*3)</f>
        <v>33579</v>
      </c>
      <c r="D117" s="270" cm="1">
        <f t="array" ref="D117">INDEX(Step1_final!D:D, 4 + (ROW(D117)-1)*3)</f>
        <v>0.61509999999999998</v>
      </c>
      <c r="E117" s="270" cm="1">
        <f t="array" ref="E117">INDEX(Step1_final!D:D, 5 + (ROW(E117)-1)*3)</f>
        <v>1.1023000000000001</v>
      </c>
      <c r="F117" s="269" cm="1">
        <f t="array" ref="F117">INDEX(Step1_final!F:F, 3 + (ROW(F117)-1)*3)</f>
        <v>42603</v>
      </c>
      <c r="G117" s="270" cm="1">
        <f t="array" ref="G117">INDEX(Step1_final!F:F, 4 + (ROW(G117)-1)*3)</f>
        <v>0.5121</v>
      </c>
      <c r="H117" s="270" cm="1">
        <f t="array" ref="H117">INDEX(Step1_final!F:F, 5 + (ROW(H117)-1)*3)</f>
        <v>1.1556999999999999</v>
      </c>
      <c r="I117" s="269"/>
      <c r="J117" s="270"/>
      <c r="K117" s="270"/>
    </row>
    <row r="118" spans="1:11" x14ac:dyDescent="0.3">
      <c r="A118">
        <v>116</v>
      </c>
      <c r="B118" s="269">
        <v>230000</v>
      </c>
      <c r="C118" s="269" cm="1">
        <f t="array" ref="C118">INDEX(Step1_final!D:D, 3 + (ROW(C118)-1)*3)</f>
        <v>33869</v>
      </c>
      <c r="D118" s="270" cm="1">
        <f t="array" ref="D118">INDEX(Step1_final!D:D, 4 + (ROW(D118)-1)*3)</f>
        <v>0.60780000000000001</v>
      </c>
      <c r="E118" s="270" cm="1">
        <f t="array" ref="E118">INDEX(Step1_final!D:D, 5 + (ROW(E118)-1)*3)</f>
        <v>1.1008</v>
      </c>
      <c r="F118" s="269" cm="1">
        <f t="array" ref="F118">INDEX(Step1_final!F:F, 3 + (ROW(F118)-1)*3)</f>
        <v>42973</v>
      </c>
      <c r="G118" s="270" cm="1">
        <f t="array" ref="G118">INDEX(Step1_final!F:F, 4 + (ROW(G118)-1)*3)</f>
        <v>0.51060000000000005</v>
      </c>
      <c r="H118" s="270" cm="1">
        <f t="array" ref="H118">INDEX(Step1_final!F:F, 5 + (ROW(H118)-1)*3)</f>
        <v>1.1773</v>
      </c>
      <c r="I118" s="269"/>
      <c r="J118" s="270"/>
      <c r="K118" s="270"/>
    </row>
    <row r="119" spans="1:11" x14ac:dyDescent="0.3">
      <c r="A119">
        <v>117</v>
      </c>
      <c r="B119" s="269">
        <v>232000</v>
      </c>
      <c r="C119" s="269" cm="1">
        <f t="array" ref="C119">INDEX(Step1_final!D:D, 3 + (ROW(C119)-1)*3)</f>
        <v>34159</v>
      </c>
      <c r="D119" s="270" cm="1">
        <f t="array" ref="D119">INDEX(Step1_final!D:D, 4 + (ROW(D119)-1)*3)</f>
        <v>0.61360000000000003</v>
      </c>
      <c r="E119" s="270" cm="1">
        <f t="array" ref="E119">INDEX(Step1_final!D:D, 5 + (ROW(E119)-1)*3)</f>
        <v>1.0808</v>
      </c>
      <c r="F119" s="269"/>
      <c r="G119" s="270"/>
      <c r="H119" s="270"/>
      <c r="I119" s="269"/>
      <c r="J119" s="270"/>
      <c r="K119" s="270"/>
    </row>
    <row r="120" spans="1:11" x14ac:dyDescent="0.3">
      <c r="A120">
        <v>118</v>
      </c>
      <c r="B120" s="269">
        <v>234000</v>
      </c>
      <c r="C120" s="269" cm="1">
        <f t="array" ref="C120">INDEX(Step1_final!D:D, 3 + (ROW(C120)-1)*3)</f>
        <v>34451</v>
      </c>
      <c r="D120" s="270" cm="1">
        <f t="array" ref="D120">INDEX(Step1_final!D:D, 4 + (ROW(D120)-1)*3)</f>
        <v>0.61019999999999996</v>
      </c>
      <c r="E120" s="270" cm="1">
        <f t="array" ref="E120">INDEX(Step1_final!D:D, 5 + (ROW(E120)-1)*3)</f>
        <v>1.1127</v>
      </c>
      <c r="F120" s="269"/>
      <c r="G120" s="270"/>
      <c r="H120" s="270"/>
      <c r="I120" s="269"/>
      <c r="J120" s="270"/>
      <c r="K120" s="270"/>
    </row>
    <row r="121" spans="1:11" x14ac:dyDescent="0.3">
      <c r="A121">
        <v>119</v>
      </c>
      <c r="B121" s="269">
        <v>236000</v>
      </c>
      <c r="C121" s="269" cm="1">
        <f t="array" ref="C121">INDEX(Step1_final!D:D, 3 + (ROW(C121)-1)*3)</f>
        <v>34744</v>
      </c>
      <c r="D121" s="270" cm="1">
        <f t="array" ref="D121">INDEX(Step1_final!D:D, 4 + (ROW(D121)-1)*3)</f>
        <v>0.61570000000000003</v>
      </c>
      <c r="E121" s="270" cm="1">
        <f t="array" ref="E121">INDEX(Step1_final!D:D, 5 + (ROW(E121)-1)*3)</f>
        <v>1.1160000000000001</v>
      </c>
      <c r="F121" s="269"/>
      <c r="G121" s="270"/>
      <c r="H121" s="270"/>
      <c r="I121" s="269"/>
      <c r="J121" s="270"/>
      <c r="K121" s="270"/>
    </row>
    <row r="122" spans="1:11" x14ac:dyDescent="0.3">
      <c r="A122">
        <v>120</v>
      </c>
      <c r="B122" s="269">
        <v>238000</v>
      </c>
      <c r="C122" s="269" cm="1">
        <f t="array" ref="C122">INDEX(Step1_final!D:D, 3 + (ROW(C122)-1)*3)</f>
        <v>35044</v>
      </c>
      <c r="D122" s="270" cm="1">
        <f t="array" ref="D122">INDEX(Step1_final!D:D, 4 + (ROW(D122)-1)*3)</f>
        <v>0.61319999999999997</v>
      </c>
      <c r="E122" s="270" cm="1">
        <f t="array" ref="E122">INDEX(Step1_final!D:D, 5 + (ROW(E122)-1)*3)</f>
        <v>1.0976999999999999</v>
      </c>
      <c r="F122" s="269"/>
      <c r="G122" s="270"/>
      <c r="H122" s="270"/>
      <c r="I122" s="269"/>
      <c r="J122" s="270"/>
      <c r="K122" s="270"/>
    </row>
    <row r="123" spans="1:11" x14ac:dyDescent="0.3">
      <c r="A123">
        <v>121</v>
      </c>
      <c r="B123" s="269">
        <v>240000</v>
      </c>
      <c r="C123" s="269" cm="1">
        <f t="array" ref="C123">INDEX(Step1_final!D:D, 3 + (ROW(C123)-1)*3)</f>
        <v>35338</v>
      </c>
      <c r="D123" s="270" cm="1">
        <f t="array" ref="D123">INDEX(Step1_final!D:D, 4 + (ROW(D123)-1)*3)</f>
        <v>0.60519999999999996</v>
      </c>
      <c r="E123" s="270" cm="1">
        <f t="array" ref="E123">INDEX(Step1_final!D:D, 5 + (ROW(E123)-1)*3)</f>
        <v>1.0809</v>
      </c>
      <c r="F123" s="269"/>
      <c r="G123" s="270"/>
      <c r="H123" s="270"/>
      <c r="I123" s="269"/>
      <c r="J123" s="270"/>
      <c r="K123" s="270"/>
    </row>
    <row r="124" spans="1:11" x14ac:dyDescent="0.3">
      <c r="A124">
        <v>122</v>
      </c>
      <c r="B124" s="269">
        <v>242000</v>
      </c>
      <c r="C124" s="269" cm="1">
        <f t="array" ref="C124">INDEX(Step1_final!D:D, 3 + (ROW(C124)-1)*3)</f>
        <v>35635</v>
      </c>
      <c r="D124" s="270" cm="1">
        <f t="array" ref="D124">INDEX(Step1_final!D:D, 4 + (ROW(D124)-1)*3)</f>
        <v>0.60809999999999997</v>
      </c>
      <c r="E124" s="270" cm="1">
        <f t="array" ref="E124">INDEX(Step1_final!D:D, 5 + (ROW(E124)-1)*3)</f>
        <v>1.0902000000000001</v>
      </c>
      <c r="F124" s="269"/>
      <c r="G124" s="270"/>
      <c r="H124" s="270"/>
      <c r="I124" s="269"/>
      <c r="J124" s="270"/>
      <c r="K124" s="270"/>
    </row>
    <row r="125" spans="1:11" x14ac:dyDescent="0.3">
      <c r="A125">
        <v>123</v>
      </c>
      <c r="B125" s="269">
        <v>244000</v>
      </c>
      <c r="C125" s="269" cm="1">
        <f t="array" ref="C125">INDEX(Step1_final!D:D, 3 + (ROW(C125)-1)*3)</f>
        <v>35934</v>
      </c>
      <c r="D125" s="270" cm="1">
        <f t="array" ref="D125">INDEX(Step1_final!D:D, 4 + (ROW(D125)-1)*3)</f>
        <v>0.60550000000000004</v>
      </c>
      <c r="E125" s="270" cm="1">
        <f t="array" ref="E125">INDEX(Step1_final!D:D, 5 + (ROW(E125)-1)*3)</f>
        <v>1.0919000000000001</v>
      </c>
      <c r="F125" s="269"/>
      <c r="G125" s="270"/>
      <c r="H125" s="270"/>
      <c r="I125" s="269"/>
      <c r="J125" s="270"/>
      <c r="K125" s="270"/>
    </row>
    <row r="126" spans="1:11" x14ac:dyDescent="0.3">
      <c r="A126">
        <v>124</v>
      </c>
      <c r="B126" s="269">
        <v>246000</v>
      </c>
      <c r="C126" s="269" cm="1">
        <f t="array" ref="C126">INDEX(Step1_final!D:D, 3 + (ROW(C126)-1)*3)</f>
        <v>36252</v>
      </c>
      <c r="D126" s="270" cm="1">
        <f t="array" ref="D126">INDEX(Step1_final!D:D, 4 + (ROW(D126)-1)*3)</f>
        <v>0.60560000000000003</v>
      </c>
      <c r="E126" s="270" cm="1">
        <f t="array" ref="E126">INDEX(Step1_final!D:D, 5 + (ROW(E126)-1)*3)</f>
        <v>1.1141000000000001</v>
      </c>
      <c r="F126" s="269"/>
      <c r="G126" s="270"/>
      <c r="H126" s="270"/>
      <c r="I126" s="269"/>
      <c r="J126" s="270"/>
      <c r="K126" s="270"/>
    </row>
    <row r="127" spans="1:11" x14ac:dyDescent="0.3">
      <c r="A127">
        <v>125</v>
      </c>
      <c r="B127" s="269">
        <v>248000</v>
      </c>
      <c r="C127" s="269" cm="1">
        <f t="array" ref="C127">INDEX(Step1_final!D:D, 3 + (ROW(C127)-1)*3)</f>
        <v>36563</v>
      </c>
      <c r="D127" s="270" cm="1">
        <f t="array" ref="D127">INDEX(Step1_final!D:D, 4 + (ROW(D127)-1)*3)</f>
        <v>0.60519999999999996</v>
      </c>
      <c r="E127" s="270" cm="1">
        <f t="array" ref="E127">INDEX(Step1_final!D:D, 5 + (ROW(E127)-1)*3)</f>
        <v>1.0907</v>
      </c>
      <c r="F127" s="269"/>
      <c r="G127" s="270"/>
      <c r="H127" s="270"/>
      <c r="I127" s="269"/>
      <c r="J127" s="270"/>
      <c r="K127" s="270"/>
    </row>
    <row r="128" spans="1:11" x14ac:dyDescent="0.3">
      <c r="A128">
        <v>126</v>
      </c>
      <c r="B128" s="269">
        <v>250000</v>
      </c>
      <c r="C128" s="269" cm="1">
        <f t="array" ref="C128">INDEX(Step1_final!D:D, 3 + (ROW(C128)-1)*3)</f>
        <v>36873</v>
      </c>
      <c r="D128" s="270" cm="1">
        <f t="array" ref="D128">INDEX(Step1_final!D:D, 4 + (ROW(D128)-1)*3)</f>
        <v>0.60699999999999998</v>
      </c>
      <c r="E128" s="270" cm="1">
        <f t="array" ref="E128">INDEX(Step1_final!D:D, 5 + (ROW(E128)-1)*3)</f>
        <v>1.1040000000000001</v>
      </c>
      <c r="F128" s="269"/>
      <c r="G128" s="270"/>
      <c r="H128" s="270"/>
      <c r="I128" s="269"/>
      <c r="J128" s="270"/>
      <c r="K128" s="270"/>
    </row>
    <row r="129" spans="1:11" x14ac:dyDescent="0.3">
      <c r="A129">
        <v>127</v>
      </c>
      <c r="B129" s="269">
        <v>252000</v>
      </c>
      <c r="C129" s="269" cm="1">
        <f t="array" ref="C129">INDEX(Step1_final!D:D, 3 + (ROW(C129)-1)*3)</f>
        <v>37172</v>
      </c>
      <c r="D129" s="270" cm="1">
        <f t="array" ref="D129">INDEX(Step1_final!D:D, 4 + (ROW(D129)-1)*3)</f>
        <v>0.60350000000000004</v>
      </c>
      <c r="E129" s="270" cm="1">
        <f t="array" ref="E129">INDEX(Step1_final!D:D, 5 + (ROW(E129)-1)*3)</f>
        <v>1.1132</v>
      </c>
      <c r="F129" s="269"/>
      <c r="G129" s="270"/>
      <c r="H129" s="270"/>
      <c r="I129" s="269"/>
      <c r="J129" s="270"/>
      <c r="K129" s="270"/>
    </row>
    <row r="130" spans="1:11" x14ac:dyDescent="0.3">
      <c r="A130">
        <v>128</v>
      </c>
      <c r="B130" s="269">
        <v>254000</v>
      </c>
      <c r="C130" s="269" cm="1">
        <f t="array" ref="C130">INDEX(Step1_final!D:D, 3 + (ROW(C130)-1)*3)</f>
        <v>37469</v>
      </c>
      <c r="D130" s="270" cm="1">
        <f t="array" ref="D130">INDEX(Step1_final!D:D, 4 + (ROW(D130)-1)*3)</f>
        <v>0.60470000000000002</v>
      </c>
      <c r="E130" s="270" cm="1">
        <f t="array" ref="E130">INDEX(Step1_final!D:D, 5 + (ROW(E130)-1)*3)</f>
        <v>1.0907</v>
      </c>
      <c r="F130" s="269"/>
      <c r="G130" s="270"/>
      <c r="H130" s="270"/>
      <c r="I130" s="269"/>
      <c r="J130" s="270"/>
      <c r="K130" s="270"/>
    </row>
    <row r="131" spans="1:11" x14ac:dyDescent="0.3">
      <c r="A131">
        <v>129</v>
      </c>
      <c r="B131" s="269">
        <v>256000</v>
      </c>
      <c r="C131" s="269" cm="1">
        <f t="array" ref="C131">INDEX(Step1_final!D:D, 3 + (ROW(C131)-1)*3)</f>
        <v>37779</v>
      </c>
      <c r="D131" s="270" cm="1">
        <f t="array" ref="D131">INDEX(Step1_final!D:D, 4 + (ROW(D131)-1)*3)</f>
        <v>0.60040000000000004</v>
      </c>
      <c r="E131" s="270" cm="1">
        <f t="array" ref="E131">INDEX(Step1_final!D:D, 5 + (ROW(E131)-1)*3)</f>
        <v>1.1127</v>
      </c>
      <c r="F131" s="269"/>
      <c r="G131" s="270"/>
      <c r="H131" s="270"/>
      <c r="I131" s="269"/>
      <c r="J131" s="270"/>
      <c r="K131" s="270"/>
    </row>
    <row r="132" spans="1:11" x14ac:dyDescent="0.3">
      <c r="A132">
        <v>130</v>
      </c>
      <c r="B132" s="269">
        <v>258000</v>
      </c>
      <c r="C132" s="269" cm="1">
        <f t="array" ref="C132">INDEX(Step1_final!D:D, 3 + (ROW(C132)-1)*3)</f>
        <v>38087</v>
      </c>
      <c r="D132" s="270" cm="1">
        <f t="array" ref="D132">INDEX(Step1_final!D:D, 4 + (ROW(D132)-1)*3)</f>
        <v>0.60070000000000001</v>
      </c>
      <c r="E132" s="270" cm="1">
        <f t="array" ref="E132">INDEX(Step1_final!D:D, 5 + (ROW(E132)-1)*3)</f>
        <v>1.1105</v>
      </c>
      <c r="F132" s="269"/>
      <c r="G132" s="270"/>
      <c r="H132" s="270"/>
      <c r="I132" s="269"/>
      <c r="J132" s="270"/>
      <c r="K132" s="270"/>
    </row>
    <row r="133" spans="1:11" x14ac:dyDescent="0.3">
      <c r="A133">
        <v>131</v>
      </c>
      <c r="B133" s="269">
        <v>260000</v>
      </c>
      <c r="C133" s="269" cm="1">
        <f t="array" ref="C133">INDEX(Step1_final!D:D, 3 + (ROW(C133)-1)*3)</f>
        <v>38395</v>
      </c>
      <c r="D133" s="270" cm="1">
        <f t="array" ref="D133">INDEX(Step1_final!D:D, 4 + (ROW(D133)-1)*3)</f>
        <v>0.60980000000000001</v>
      </c>
      <c r="E133" s="270" cm="1">
        <f t="array" ref="E133">INDEX(Step1_final!D:D, 5 + (ROW(E133)-1)*3)</f>
        <v>1.1075999999999999</v>
      </c>
      <c r="F133" s="269"/>
      <c r="G133" s="270"/>
      <c r="H133" s="270"/>
      <c r="I133" s="269"/>
      <c r="J133" s="270"/>
      <c r="K133" s="270"/>
    </row>
    <row r="134" spans="1:11" x14ac:dyDescent="0.3">
      <c r="A134">
        <v>132</v>
      </c>
      <c r="B134" s="269">
        <v>262000</v>
      </c>
      <c r="C134" s="269" cm="1">
        <f t="array" ref="C134">INDEX(Step1_final!D:D, 3 + (ROW(C134)-1)*3)</f>
        <v>38714</v>
      </c>
      <c r="D134" s="270" cm="1">
        <f t="array" ref="D134">INDEX(Step1_final!D:D, 4 + (ROW(D134)-1)*3)</f>
        <v>0.60540000000000005</v>
      </c>
      <c r="E134" s="270" cm="1">
        <f t="array" ref="E134">INDEX(Step1_final!D:D, 5 + (ROW(E134)-1)*3)</f>
        <v>1.1158999999999999</v>
      </c>
      <c r="F134" s="269"/>
      <c r="G134" s="270"/>
      <c r="H134" s="270"/>
      <c r="I134" s="269"/>
      <c r="J134" s="270"/>
      <c r="K134" s="270"/>
    </row>
    <row r="135" spans="1:11" x14ac:dyDescent="0.3">
      <c r="A135">
        <v>133</v>
      </c>
      <c r="B135" s="269">
        <v>264000</v>
      </c>
      <c r="C135" s="269" cm="1">
        <f t="array" ref="C135">INDEX(Step1_final!D:D, 3 + (ROW(C135)-1)*3)</f>
        <v>39019</v>
      </c>
      <c r="D135" s="270" cm="1">
        <f t="array" ref="D135">INDEX(Step1_final!D:D, 4 + (ROW(D135)-1)*3)</f>
        <v>0.5978</v>
      </c>
      <c r="E135" s="270" cm="1">
        <f t="array" ref="E135">INDEX(Step1_final!D:D, 5 + (ROW(E135)-1)*3)</f>
        <v>1.0959000000000001</v>
      </c>
      <c r="F135" s="269"/>
      <c r="G135" s="270"/>
      <c r="H135" s="270"/>
      <c r="I135" s="269"/>
      <c r="J135" s="270"/>
      <c r="K135" s="270"/>
    </row>
    <row r="136" spans="1:11" x14ac:dyDescent="0.3">
      <c r="A136">
        <v>134</v>
      </c>
      <c r="B136" s="269">
        <v>266000</v>
      </c>
      <c r="C136" s="269" cm="1">
        <f t="array" ref="C136">INDEX(Step1_final!D:D, 3 + (ROW(C136)-1)*3)</f>
        <v>39323</v>
      </c>
      <c r="D136" s="270" cm="1">
        <f t="array" ref="D136">INDEX(Step1_final!D:D, 4 + (ROW(D136)-1)*3)</f>
        <v>0.59919999999999995</v>
      </c>
      <c r="E136" s="270" cm="1">
        <f t="array" ref="E136">INDEX(Step1_final!D:D, 5 + (ROW(E136)-1)*3)</f>
        <v>1.1173</v>
      </c>
      <c r="F136" s="269"/>
      <c r="G136" s="270"/>
      <c r="H136" s="270"/>
      <c r="I136" s="269"/>
      <c r="J136" s="270"/>
      <c r="K136" s="270"/>
    </row>
    <row r="137" spans="1:11" x14ac:dyDescent="0.3">
      <c r="A137">
        <v>135</v>
      </c>
      <c r="B137" s="269">
        <v>268000</v>
      </c>
      <c r="C137" s="269" cm="1">
        <f t="array" ref="C137">INDEX(Step1_final!D:D, 3 + (ROW(C137)-1)*3)</f>
        <v>39616</v>
      </c>
      <c r="D137" s="270" cm="1">
        <f t="array" ref="D137">INDEX(Step1_final!D:D, 4 + (ROW(D137)-1)*3)</f>
        <v>0.60089999999999999</v>
      </c>
      <c r="E137" s="270" cm="1">
        <f t="array" ref="E137">INDEX(Step1_final!D:D, 5 + (ROW(E137)-1)*3)</f>
        <v>1.0952999999999999</v>
      </c>
      <c r="F137" s="269"/>
      <c r="G137" s="270"/>
      <c r="H137" s="270"/>
      <c r="I137" s="269"/>
      <c r="J137" s="270"/>
      <c r="K137" s="270"/>
    </row>
    <row r="138" spans="1:11" x14ac:dyDescent="0.3">
      <c r="A138">
        <v>136</v>
      </c>
      <c r="B138" s="269">
        <v>270000</v>
      </c>
      <c r="C138" s="269" cm="1">
        <f t="array" ref="C138">INDEX(Step1_final!D:D, 3 + (ROW(C138)-1)*3)</f>
        <v>39923</v>
      </c>
      <c r="D138" s="270" cm="1">
        <f t="array" ref="D138">INDEX(Step1_final!D:D, 4 + (ROW(D138)-1)*3)</f>
        <v>0.60089999999999999</v>
      </c>
      <c r="E138" s="270" cm="1">
        <f t="array" ref="E138">INDEX(Step1_final!D:D, 5 + (ROW(E138)-1)*3)</f>
        <v>1.0960000000000001</v>
      </c>
      <c r="F138" s="269"/>
      <c r="G138" s="270"/>
      <c r="H138" s="270"/>
      <c r="I138" s="269"/>
      <c r="J138" s="270"/>
      <c r="K138" s="270"/>
    </row>
    <row r="139" spans="1:11" x14ac:dyDescent="0.3">
      <c r="A139">
        <v>137</v>
      </c>
      <c r="B139" s="269">
        <v>272000</v>
      </c>
      <c r="C139" s="269" cm="1">
        <f t="array" ref="C139">INDEX(Step1_final!D:D, 3 + (ROW(C139)-1)*3)</f>
        <v>40217</v>
      </c>
      <c r="D139" s="270" cm="1">
        <f t="array" ref="D139">INDEX(Step1_final!D:D, 4 + (ROW(D139)-1)*3)</f>
        <v>0.60119999999999996</v>
      </c>
      <c r="E139" s="270" cm="1">
        <f t="array" ref="E139">INDEX(Step1_final!D:D, 5 + (ROW(E139)-1)*3)</f>
        <v>1.0876999999999999</v>
      </c>
      <c r="F139" s="269"/>
      <c r="G139" s="270"/>
      <c r="H139" s="270"/>
      <c r="I139" s="269"/>
      <c r="J139" s="270"/>
      <c r="K139" s="270"/>
    </row>
    <row r="140" spans="1:11" x14ac:dyDescent="0.3">
      <c r="A140">
        <v>138</v>
      </c>
      <c r="B140" s="269">
        <v>274000</v>
      </c>
      <c r="C140" s="269" cm="1">
        <f t="array" ref="C140">INDEX(Step1_final!D:D, 3 + (ROW(C140)-1)*3)</f>
        <v>40521</v>
      </c>
      <c r="D140" s="270" cm="1">
        <f t="array" ref="D140">INDEX(Step1_final!D:D, 4 + (ROW(D140)-1)*3)</f>
        <v>0.59850000000000003</v>
      </c>
      <c r="E140" s="270" cm="1">
        <f t="array" ref="E140">INDEX(Step1_final!D:D, 5 + (ROW(E140)-1)*3)</f>
        <v>1.1000000000000001</v>
      </c>
      <c r="F140" s="269"/>
      <c r="G140" s="270"/>
      <c r="H140" s="270"/>
      <c r="I140" s="269"/>
      <c r="J140" s="270"/>
      <c r="K140" s="270"/>
    </row>
    <row r="141" spans="1:11" x14ac:dyDescent="0.3">
      <c r="A141">
        <v>139</v>
      </c>
      <c r="B141" s="269">
        <v>276000</v>
      </c>
      <c r="C141" s="269" cm="1">
        <f t="array" ref="C141">INDEX(Step1_final!D:D, 3 + (ROW(C141)-1)*3)</f>
        <v>40819</v>
      </c>
      <c r="D141" s="270" cm="1">
        <f t="array" ref="D141">INDEX(Step1_final!D:D, 4 + (ROW(D141)-1)*3)</f>
        <v>0.60640000000000005</v>
      </c>
      <c r="E141" s="270" cm="1">
        <f t="array" ref="E141">INDEX(Step1_final!D:D, 5 + (ROW(E141)-1)*3)</f>
        <v>1.0962000000000001</v>
      </c>
      <c r="F141" s="269"/>
      <c r="G141" s="270"/>
      <c r="H141" s="270"/>
      <c r="I141" s="269"/>
      <c r="J141" s="270"/>
      <c r="K141" s="270"/>
    </row>
    <row r="142" spans="1:11" x14ac:dyDescent="0.3">
      <c r="A142">
        <v>140</v>
      </c>
      <c r="B142" s="269">
        <v>278000</v>
      </c>
      <c r="C142" s="269" cm="1">
        <f t="array" ref="C142">INDEX(Step1_final!D:D, 3 + (ROW(C142)-1)*3)</f>
        <v>41118</v>
      </c>
      <c r="D142" s="270" cm="1">
        <f t="array" ref="D142">INDEX(Step1_final!D:D, 4 + (ROW(D142)-1)*3)</f>
        <v>0.60640000000000005</v>
      </c>
      <c r="E142" s="270" cm="1">
        <f t="array" ref="E142">INDEX(Step1_final!D:D, 5 + (ROW(E142)-1)*3)</f>
        <v>1.0980000000000001</v>
      </c>
      <c r="F142" s="269"/>
      <c r="G142" s="270"/>
      <c r="H142" s="270"/>
      <c r="I142" s="269"/>
      <c r="J142" s="270"/>
      <c r="K142" s="270"/>
    </row>
    <row r="143" spans="1:11" x14ac:dyDescent="0.3">
      <c r="A143">
        <v>141</v>
      </c>
      <c r="B143" s="269">
        <v>280000</v>
      </c>
      <c r="C143" s="269" cm="1">
        <f t="array" ref="C143">INDEX(Step1_final!D:D, 3 + (ROW(C143)-1)*3)</f>
        <v>41416</v>
      </c>
      <c r="D143" s="270" cm="1">
        <f t="array" ref="D143">INDEX(Step1_final!D:D, 4 + (ROW(D143)-1)*3)</f>
        <v>0.59840000000000004</v>
      </c>
      <c r="E143" s="270" cm="1">
        <f t="array" ref="E143">INDEX(Step1_final!D:D, 5 + (ROW(E143)-1)*3)</f>
        <v>1.0932999999999999</v>
      </c>
      <c r="F143" s="269"/>
      <c r="G143" s="270"/>
      <c r="H143" s="270"/>
      <c r="I143" s="269"/>
      <c r="J143" s="270"/>
      <c r="K143" s="270"/>
    </row>
    <row r="144" spans="1:11" x14ac:dyDescent="0.3">
      <c r="A144">
        <v>142</v>
      </c>
      <c r="B144" s="269">
        <v>282000</v>
      </c>
      <c r="C144" s="269" cm="1">
        <f t="array" ref="C144">INDEX(Step1_final!D:D, 3 + (ROW(C144)-1)*3)</f>
        <v>41716</v>
      </c>
      <c r="D144" s="270" cm="1">
        <f t="array" ref="D144">INDEX(Step1_final!D:D, 4 + (ROW(D144)-1)*3)</f>
        <v>0.60460000000000003</v>
      </c>
      <c r="E144" s="270" cm="1">
        <f t="array" ref="E144">INDEX(Step1_final!D:D, 5 + (ROW(E144)-1)*3)</f>
        <v>1.1068</v>
      </c>
      <c r="F144" s="269"/>
      <c r="G144" s="270"/>
      <c r="H144" s="270"/>
      <c r="I144" s="269"/>
      <c r="J144" s="270"/>
      <c r="K144" s="270"/>
    </row>
    <row r="145" spans="1:11" x14ac:dyDescent="0.3">
      <c r="A145">
        <v>143</v>
      </c>
      <c r="B145" s="269">
        <v>284000</v>
      </c>
      <c r="C145" s="269" cm="1">
        <f t="array" ref="C145">INDEX(Step1_final!D:D, 3 + (ROW(C145)-1)*3)</f>
        <v>42019</v>
      </c>
      <c r="D145" s="270" cm="1">
        <f t="array" ref="D145">INDEX(Step1_final!D:D, 4 + (ROW(D145)-1)*3)</f>
        <v>0.60250000000000004</v>
      </c>
      <c r="E145" s="270" cm="1">
        <f t="array" ref="E145">INDEX(Step1_final!D:D, 5 + (ROW(E145)-1)*3)</f>
        <v>1.1108</v>
      </c>
      <c r="F145" s="269"/>
      <c r="G145" s="270"/>
      <c r="H145" s="270"/>
      <c r="I145" s="269"/>
      <c r="J145" s="270"/>
      <c r="K145" s="270"/>
    </row>
    <row r="146" spans="1:11" x14ac:dyDescent="0.3">
      <c r="A146">
        <v>144</v>
      </c>
      <c r="B146" s="269">
        <v>286000</v>
      </c>
      <c r="C146" s="269" cm="1">
        <f t="array" ref="C146">INDEX(Step1_final!D:D, 3 + (ROW(C146)-1)*3)</f>
        <v>42320</v>
      </c>
      <c r="D146" s="270" cm="1">
        <f t="array" ref="D146">INDEX(Step1_final!D:D, 4 + (ROW(D146)-1)*3)</f>
        <v>0.60129999999999995</v>
      </c>
      <c r="E146" s="270" cm="1">
        <f t="array" ref="E146">INDEX(Step1_final!D:D, 5 + (ROW(E146)-1)*3)</f>
        <v>1.1057999999999999</v>
      </c>
      <c r="F146" s="269"/>
      <c r="G146" s="270"/>
      <c r="H146" s="270"/>
      <c r="I146" s="269"/>
      <c r="J146" s="270"/>
      <c r="K146" s="270"/>
    </row>
    <row r="147" spans="1:11" x14ac:dyDescent="0.3">
      <c r="C147" s="269"/>
      <c r="D147" s="270"/>
      <c r="E147" s="270"/>
    </row>
    <row r="148" spans="1:11" x14ac:dyDescent="0.3">
      <c r="C148" s="269"/>
      <c r="D148" s="270"/>
      <c r="E148" s="270"/>
    </row>
    <row r="149" spans="1:11" x14ac:dyDescent="0.3">
      <c r="C149" s="269"/>
      <c r="D149" s="270"/>
      <c r="E149" s="270"/>
    </row>
    <row r="150" spans="1:11" x14ac:dyDescent="0.3">
      <c r="C150" s="269"/>
      <c r="D150" s="270"/>
      <c r="E150" s="270"/>
    </row>
    <row r="151" spans="1:11" x14ac:dyDescent="0.3">
      <c r="C151" s="269"/>
      <c r="D151" s="270"/>
      <c r="E151" s="270"/>
    </row>
    <row r="152" spans="1:11" x14ac:dyDescent="0.3">
      <c r="C152" s="269"/>
      <c r="D152" s="270"/>
      <c r="E152" s="270"/>
    </row>
    <row r="153" spans="1:11" x14ac:dyDescent="0.3">
      <c r="C153" s="269"/>
      <c r="D153" s="270"/>
      <c r="E153" s="270"/>
    </row>
    <row r="154" spans="1:11" x14ac:dyDescent="0.3">
      <c r="C154" s="269"/>
      <c r="D154" s="270"/>
      <c r="E154" s="270"/>
    </row>
    <row r="155" spans="1:11" x14ac:dyDescent="0.3">
      <c r="C155" s="269"/>
      <c r="D155" s="270"/>
      <c r="E155" s="270"/>
    </row>
    <row r="156" spans="1:11" x14ac:dyDescent="0.3">
      <c r="C156" s="269"/>
      <c r="D156" s="270"/>
      <c r="E156" s="270"/>
    </row>
    <row r="157" spans="1:11" x14ac:dyDescent="0.3">
      <c r="C157" s="269"/>
      <c r="D157" s="270"/>
      <c r="E157" s="270"/>
    </row>
    <row r="158" spans="1:11" x14ac:dyDescent="0.3">
      <c r="C158" s="269"/>
      <c r="D158" s="270"/>
      <c r="E158" s="270"/>
    </row>
    <row r="159" spans="1:11" x14ac:dyDescent="0.3">
      <c r="C159" s="269"/>
      <c r="D159" s="270"/>
      <c r="E159" s="270"/>
    </row>
    <row r="160" spans="1:11" x14ac:dyDescent="0.3">
      <c r="C160" s="269"/>
      <c r="D160" s="270"/>
      <c r="E160" s="270"/>
    </row>
    <row r="161" spans="3:5" x14ac:dyDescent="0.3">
      <c r="C161" s="269"/>
      <c r="D161" s="270"/>
      <c r="E161" s="270"/>
    </row>
    <row r="162" spans="3:5" x14ac:dyDescent="0.3">
      <c r="C162" s="269"/>
      <c r="D162" s="270"/>
      <c r="E162" s="270"/>
    </row>
    <row r="163" spans="3:5" x14ac:dyDescent="0.3">
      <c r="C163" s="269"/>
      <c r="D163" s="270"/>
      <c r="E163" s="270"/>
    </row>
    <row r="164" spans="3:5" x14ac:dyDescent="0.3">
      <c r="C164" s="269"/>
      <c r="D164" s="270"/>
      <c r="E164" s="270"/>
    </row>
    <row r="165" spans="3:5" x14ac:dyDescent="0.3">
      <c r="C165" s="269"/>
      <c r="D165" s="270"/>
      <c r="E165" s="270"/>
    </row>
    <row r="166" spans="3:5" x14ac:dyDescent="0.3">
      <c r="C166" s="269"/>
      <c r="D166" s="270"/>
      <c r="E166" s="270"/>
    </row>
    <row r="167" spans="3:5" x14ac:dyDescent="0.3">
      <c r="C167" s="269"/>
      <c r="D167" s="270"/>
      <c r="E167" s="270"/>
    </row>
    <row r="168" spans="3:5" x14ac:dyDescent="0.3">
      <c r="C168" s="269"/>
      <c r="D168" s="270"/>
      <c r="E168" s="270"/>
    </row>
    <row r="169" spans="3:5" x14ac:dyDescent="0.3">
      <c r="C169" s="269"/>
      <c r="D169" s="270"/>
      <c r="E169" s="270"/>
    </row>
    <row r="170" spans="3:5" x14ac:dyDescent="0.3">
      <c r="C170" s="269"/>
      <c r="D170" s="270"/>
      <c r="E170" s="270"/>
    </row>
    <row r="171" spans="3:5" x14ac:dyDescent="0.3">
      <c r="C171" s="269"/>
      <c r="D171" s="270"/>
      <c r="E171" s="270"/>
    </row>
    <row r="172" spans="3:5" x14ac:dyDescent="0.3">
      <c r="C172" s="269"/>
      <c r="D172" s="270"/>
      <c r="E172" s="270"/>
    </row>
    <row r="173" spans="3:5" x14ac:dyDescent="0.3">
      <c r="C173" s="269"/>
      <c r="D173" s="270"/>
      <c r="E173" s="270"/>
    </row>
    <row r="174" spans="3:5" x14ac:dyDescent="0.3">
      <c r="C174" s="269"/>
      <c r="D174" s="270"/>
      <c r="E174" s="270"/>
    </row>
    <row r="175" spans="3:5" x14ac:dyDescent="0.3">
      <c r="C175" s="269"/>
      <c r="D175" s="270"/>
      <c r="E175" s="270"/>
    </row>
    <row r="176" spans="3:5" x14ac:dyDescent="0.3">
      <c r="C176" s="269"/>
      <c r="D176" s="270"/>
      <c r="E176" s="270"/>
    </row>
    <row r="177" spans="3:5" x14ac:dyDescent="0.3">
      <c r="C177" s="269"/>
      <c r="D177" s="270"/>
      <c r="E177" s="270"/>
    </row>
    <row r="178" spans="3:5" x14ac:dyDescent="0.3">
      <c r="C178" s="269"/>
      <c r="D178" s="270"/>
      <c r="E178" s="270"/>
    </row>
    <row r="179" spans="3:5" x14ac:dyDescent="0.3">
      <c r="C179" s="269"/>
      <c r="D179" s="270"/>
      <c r="E179" s="270"/>
    </row>
    <row r="180" spans="3:5" x14ac:dyDescent="0.3">
      <c r="C180" s="269"/>
      <c r="D180" s="270"/>
      <c r="E180" s="270"/>
    </row>
    <row r="181" spans="3:5" x14ac:dyDescent="0.3">
      <c r="C181" s="269"/>
      <c r="D181" s="270"/>
      <c r="E181" s="270"/>
    </row>
    <row r="182" spans="3:5" x14ac:dyDescent="0.3">
      <c r="C182" s="269"/>
      <c r="D182" s="270"/>
      <c r="E182" s="270"/>
    </row>
    <row r="183" spans="3:5" x14ac:dyDescent="0.3">
      <c r="C183" s="269"/>
      <c r="D183" s="270"/>
      <c r="E183" s="270"/>
    </row>
    <row r="184" spans="3:5" x14ac:dyDescent="0.3">
      <c r="C184" s="269"/>
      <c r="D184" s="270"/>
      <c r="E184" s="270"/>
    </row>
    <row r="185" spans="3:5" x14ac:dyDescent="0.3">
      <c r="C185" s="269"/>
      <c r="D185" s="270"/>
      <c r="E185" s="270"/>
    </row>
    <row r="186" spans="3:5" x14ac:dyDescent="0.3">
      <c r="C186" s="269"/>
      <c r="D186" s="270"/>
      <c r="E186" s="270"/>
    </row>
    <row r="187" spans="3:5" x14ac:dyDescent="0.3">
      <c r="C187" s="269"/>
      <c r="D187" s="270"/>
      <c r="E187" s="270"/>
    </row>
    <row r="188" spans="3:5" x14ac:dyDescent="0.3">
      <c r="C188" s="269"/>
      <c r="D188" s="270"/>
      <c r="E188" s="270"/>
    </row>
    <row r="189" spans="3:5" x14ac:dyDescent="0.3">
      <c r="C189" s="269"/>
      <c r="D189" s="270"/>
      <c r="E189" s="270"/>
    </row>
    <row r="190" spans="3:5" x14ac:dyDescent="0.3">
      <c r="C190" s="269"/>
      <c r="D190" s="270"/>
      <c r="E190" s="270"/>
    </row>
    <row r="191" spans="3:5" x14ac:dyDescent="0.3">
      <c r="C191" s="269"/>
      <c r="D191" s="270"/>
      <c r="E191" s="270"/>
    </row>
    <row r="192" spans="3:5" x14ac:dyDescent="0.3">
      <c r="C192" s="269"/>
      <c r="D192" s="270"/>
      <c r="E192" s="270"/>
    </row>
    <row r="193" spans="3:5" x14ac:dyDescent="0.3">
      <c r="C193" s="269"/>
      <c r="D193" s="270"/>
      <c r="E193" s="270"/>
    </row>
    <row r="194" spans="3:5" x14ac:dyDescent="0.3">
      <c r="C194" s="269"/>
      <c r="D194" s="270"/>
      <c r="E194" s="270"/>
    </row>
    <row r="195" spans="3:5" x14ac:dyDescent="0.3">
      <c r="C195" s="269"/>
      <c r="D195" s="270"/>
      <c r="E195" s="270"/>
    </row>
    <row r="196" spans="3:5" x14ac:dyDescent="0.3">
      <c r="C196" s="269"/>
      <c r="D196" s="270"/>
      <c r="E196" s="270"/>
    </row>
    <row r="197" spans="3:5" x14ac:dyDescent="0.3">
      <c r="C197" s="269"/>
      <c r="D197" s="270"/>
      <c r="E197" s="270"/>
    </row>
    <row r="198" spans="3:5" x14ac:dyDescent="0.3">
      <c r="C198" s="269"/>
      <c r="D198" s="270"/>
      <c r="E198" s="270"/>
    </row>
    <row r="199" spans="3:5" x14ac:dyDescent="0.3">
      <c r="C199" s="269"/>
      <c r="D199" s="270"/>
      <c r="E199" s="270"/>
    </row>
    <row r="200" spans="3:5" x14ac:dyDescent="0.3">
      <c r="C200" s="269"/>
      <c r="D200" s="270"/>
      <c r="E200" s="270"/>
    </row>
    <row r="201" spans="3:5" x14ac:dyDescent="0.3">
      <c r="C201" s="269"/>
      <c r="D201" s="270"/>
      <c r="E201" s="270"/>
    </row>
    <row r="202" spans="3:5" x14ac:dyDescent="0.3">
      <c r="C202" s="269"/>
      <c r="D202" s="270"/>
      <c r="E202" s="270"/>
    </row>
    <row r="203" spans="3:5" x14ac:dyDescent="0.3">
      <c r="C203" s="269"/>
      <c r="D203" s="270"/>
      <c r="E203" s="270"/>
    </row>
    <row r="204" spans="3:5" x14ac:dyDescent="0.3">
      <c r="C204" s="269"/>
      <c r="D204" s="270"/>
      <c r="E204" s="270"/>
    </row>
    <row r="205" spans="3:5" x14ac:dyDescent="0.3">
      <c r="C205" s="269"/>
      <c r="D205" s="270"/>
      <c r="E205" s="270"/>
    </row>
    <row r="206" spans="3:5" x14ac:dyDescent="0.3">
      <c r="C206" s="269"/>
      <c r="D206" s="270"/>
      <c r="E206" s="270"/>
    </row>
    <row r="207" spans="3:5" x14ac:dyDescent="0.3">
      <c r="C207" s="269"/>
      <c r="D207" s="270"/>
      <c r="E207" s="270"/>
    </row>
    <row r="208" spans="3:5" x14ac:dyDescent="0.3">
      <c r="C208" s="269"/>
      <c r="D208" s="270"/>
      <c r="E208" s="270"/>
    </row>
    <row r="209" spans="3:5" x14ac:dyDescent="0.3">
      <c r="C209" s="269"/>
      <c r="D209" s="270"/>
      <c r="E209" s="270"/>
    </row>
    <row r="210" spans="3:5" x14ac:dyDescent="0.3">
      <c r="C210" s="269"/>
      <c r="D210" s="270"/>
      <c r="E210" s="270"/>
    </row>
    <row r="211" spans="3:5" x14ac:dyDescent="0.3">
      <c r="C211" s="269"/>
      <c r="D211" s="270"/>
      <c r="E211" s="270"/>
    </row>
    <row r="212" spans="3:5" x14ac:dyDescent="0.3">
      <c r="C212" s="269"/>
      <c r="D212" s="270"/>
      <c r="E212" s="270"/>
    </row>
    <row r="213" spans="3:5" x14ac:dyDescent="0.3">
      <c r="C213" s="269"/>
      <c r="D213" s="270"/>
      <c r="E213" s="270"/>
    </row>
    <row r="214" spans="3:5" x14ac:dyDescent="0.3">
      <c r="C214" s="269"/>
      <c r="D214" s="270"/>
      <c r="E214" s="270"/>
    </row>
    <row r="215" spans="3:5" x14ac:dyDescent="0.3">
      <c r="C215" s="269"/>
      <c r="D215" s="270"/>
      <c r="E215" s="270"/>
    </row>
    <row r="216" spans="3:5" x14ac:dyDescent="0.3">
      <c r="C216" s="269"/>
      <c r="D216" s="270"/>
      <c r="E216" s="270"/>
    </row>
    <row r="217" spans="3:5" x14ac:dyDescent="0.3">
      <c r="C217" s="269"/>
      <c r="D217" s="270"/>
      <c r="E217" s="270"/>
    </row>
    <row r="218" spans="3:5" x14ac:dyDescent="0.3">
      <c r="C218" s="269"/>
      <c r="D218" s="270"/>
      <c r="E218" s="270"/>
    </row>
    <row r="219" spans="3:5" x14ac:dyDescent="0.3">
      <c r="D219" s="270"/>
      <c r="E219" s="270"/>
    </row>
    <row r="220" spans="3:5" x14ac:dyDescent="0.3">
      <c r="D220" s="270"/>
      <c r="E220" s="270"/>
    </row>
    <row r="221" spans="3:5" x14ac:dyDescent="0.3">
      <c r="D221" s="270"/>
      <c r="E221" s="270"/>
    </row>
    <row r="222" spans="3:5" x14ac:dyDescent="0.3">
      <c r="D222" s="270"/>
      <c r="E222" s="270"/>
    </row>
    <row r="223" spans="3:5" x14ac:dyDescent="0.3">
      <c r="D223" s="270"/>
      <c r="E223" s="270"/>
    </row>
    <row r="224" spans="3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  <row r="511" spans="4:5" x14ac:dyDescent="0.3">
      <c r="D511" s="270"/>
      <c r="E511" s="270"/>
    </row>
    <row r="512" spans="4:5" x14ac:dyDescent="0.3">
      <c r="D512" s="270"/>
      <c r="E512" s="270"/>
    </row>
    <row r="513" spans="4:5" x14ac:dyDescent="0.3">
      <c r="D513" s="270"/>
      <c r="E513" s="270"/>
    </row>
    <row r="514" spans="4:5" x14ac:dyDescent="0.3">
      <c r="D514" s="270"/>
      <c r="E514" s="270"/>
    </row>
    <row r="515" spans="4:5" x14ac:dyDescent="0.3">
      <c r="D515" s="270"/>
      <c r="E515" s="270"/>
    </row>
    <row r="516" spans="4:5" x14ac:dyDescent="0.3">
      <c r="D516" s="270"/>
      <c r="E516" s="270"/>
    </row>
    <row r="517" spans="4:5" x14ac:dyDescent="0.3">
      <c r="D517" s="270"/>
      <c r="E517" s="270"/>
    </row>
    <row r="518" spans="4:5" x14ac:dyDescent="0.3">
      <c r="D518" s="270"/>
      <c r="E518" s="270"/>
    </row>
    <row r="519" spans="4:5" x14ac:dyDescent="0.3">
      <c r="D519" s="270"/>
      <c r="E519" s="270"/>
    </row>
    <row r="520" spans="4:5" x14ac:dyDescent="0.3">
      <c r="D520" s="270"/>
      <c r="E520" s="270"/>
    </row>
    <row r="521" spans="4:5" x14ac:dyDescent="0.3">
      <c r="D521" s="270"/>
      <c r="E521" s="270"/>
    </row>
    <row r="522" spans="4:5" x14ac:dyDescent="0.3">
      <c r="D522" s="270"/>
      <c r="E522" s="270"/>
    </row>
    <row r="523" spans="4:5" x14ac:dyDescent="0.3">
      <c r="D523" s="270"/>
      <c r="E523" s="270"/>
    </row>
    <row r="524" spans="4:5" x14ac:dyDescent="0.3">
      <c r="D524" s="270"/>
      <c r="E524" s="270"/>
    </row>
    <row r="525" spans="4:5" x14ac:dyDescent="0.3">
      <c r="D525" s="270"/>
      <c r="E525" s="270"/>
    </row>
    <row r="526" spans="4:5" x14ac:dyDescent="0.3">
      <c r="D526" s="270"/>
      <c r="E526" s="270"/>
    </row>
    <row r="527" spans="4:5" x14ac:dyDescent="0.3">
      <c r="D527" s="270"/>
      <c r="E527" s="270"/>
    </row>
    <row r="528" spans="4:5" x14ac:dyDescent="0.3">
      <c r="D528" s="270"/>
      <c r="E528" s="270"/>
    </row>
    <row r="529" spans="4:5" x14ac:dyDescent="0.3">
      <c r="D529" s="270"/>
      <c r="E529" s="270"/>
    </row>
    <row r="530" spans="4:5" x14ac:dyDescent="0.3">
      <c r="D530" s="270"/>
      <c r="E530" s="270"/>
    </row>
    <row r="531" spans="4:5" x14ac:dyDescent="0.3">
      <c r="D531" s="270"/>
      <c r="E531" s="270"/>
    </row>
    <row r="532" spans="4:5" x14ac:dyDescent="0.3">
      <c r="D532" s="270"/>
      <c r="E532" s="270"/>
    </row>
    <row r="533" spans="4:5" x14ac:dyDescent="0.3">
      <c r="D533" s="270"/>
      <c r="E533" s="270"/>
    </row>
    <row r="534" spans="4:5" x14ac:dyDescent="0.3">
      <c r="D534" s="270"/>
      <c r="E534" s="270"/>
    </row>
    <row r="535" spans="4:5" x14ac:dyDescent="0.3">
      <c r="D535" s="270"/>
      <c r="E535" s="270"/>
    </row>
    <row r="536" spans="4:5" x14ac:dyDescent="0.3">
      <c r="D536" s="270"/>
      <c r="E536" s="270"/>
    </row>
    <row r="537" spans="4:5" x14ac:dyDescent="0.3">
      <c r="D537" s="270"/>
      <c r="E537" s="270"/>
    </row>
    <row r="538" spans="4:5" x14ac:dyDescent="0.3">
      <c r="D538" s="270"/>
      <c r="E538" s="270"/>
    </row>
    <row r="539" spans="4:5" x14ac:dyDescent="0.3">
      <c r="D539" s="270"/>
      <c r="E539" s="270"/>
    </row>
    <row r="540" spans="4:5" x14ac:dyDescent="0.3">
      <c r="D540" s="270"/>
      <c r="E540" s="270"/>
    </row>
    <row r="541" spans="4:5" x14ac:dyDescent="0.3">
      <c r="D541" s="270"/>
      <c r="E541" s="270"/>
    </row>
    <row r="542" spans="4:5" x14ac:dyDescent="0.3">
      <c r="D542" s="270"/>
      <c r="E542" s="270"/>
    </row>
    <row r="543" spans="4:5" x14ac:dyDescent="0.3">
      <c r="D543" s="270"/>
      <c r="E543" s="270"/>
    </row>
    <row r="544" spans="4:5" x14ac:dyDescent="0.3">
      <c r="D544" s="270"/>
      <c r="E544" s="270"/>
    </row>
    <row r="545" spans="4:5" x14ac:dyDescent="0.3">
      <c r="D545" s="270"/>
      <c r="E545" s="270"/>
    </row>
    <row r="546" spans="4:5" x14ac:dyDescent="0.3">
      <c r="D546" s="270"/>
      <c r="E546" s="270"/>
    </row>
    <row r="547" spans="4:5" x14ac:dyDescent="0.3">
      <c r="D547" s="270"/>
      <c r="E547" s="270"/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0088-BC2A-45EB-B791-B2E3F4BF1F8F}">
  <dimension ref="A1"/>
  <sheetViews>
    <sheetView workbookViewId="0">
      <selection activeCell="V33" sqref="V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FF52-E577-48B5-AD3B-FF53F99A98A3}">
  <dimension ref="A1"/>
  <sheetViews>
    <sheetView workbookViewId="0">
      <selection activeCell="U31" sqref="U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21F8-8597-4EAA-A418-A592494DBA9B}">
  <dimension ref="A1:AF13"/>
  <sheetViews>
    <sheetView workbookViewId="0">
      <selection activeCell="J12" sqref="J12"/>
    </sheetView>
  </sheetViews>
  <sheetFormatPr defaultRowHeight="14.4" x14ac:dyDescent="0.3"/>
  <cols>
    <col min="1" max="1" width="5" bestFit="1" customWidth="1"/>
    <col min="2" max="2" width="13" bestFit="1" customWidth="1"/>
    <col min="3" max="4" width="20.33203125" bestFit="1" customWidth="1"/>
    <col min="5" max="5" width="19.33203125" bestFit="1" customWidth="1"/>
    <col min="8" max="8" width="9.88671875" bestFit="1" customWidth="1"/>
    <col min="9" max="9" width="4" bestFit="1" customWidth="1"/>
    <col min="10" max="10" width="4.5546875" bestFit="1" customWidth="1"/>
    <col min="11" max="11" width="3" bestFit="1" customWidth="1"/>
    <col min="12" max="12" width="4" bestFit="1" customWidth="1"/>
    <col min="13" max="13" width="2" bestFit="1" customWidth="1"/>
    <col min="14" max="14" width="5" bestFit="1" customWidth="1"/>
    <col min="15" max="15" width="4.5546875" bestFit="1" customWidth="1"/>
    <col min="16" max="16" width="3" bestFit="1" customWidth="1"/>
    <col min="18" max="18" width="4.5546875" bestFit="1" customWidth="1"/>
    <col min="19" max="19" width="3" bestFit="1" customWidth="1"/>
    <col min="20" max="20" width="4" bestFit="1" customWidth="1"/>
    <col min="21" max="21" width="2" bestFit="1" customWidth="1"/>
    <col min="22" max="22" width="5" bestFit="1" customWidth="1"/>
    <col min="23" max="23" width="4.5546875" bestFit="1" customWidth="1"/>
    <col min="24" max="24" width="3" bestFit="1" customWidth="1"/>
    <col min="26" max="26" width="4.5546875" bestFit="1" customWidth="1"/>
    <col min="27" max="27" width="2" bestFit="1" customWidth="1"/>
    <col min="28" max="28" width="4" bestFit="1" customWidth="1"/>
    <col min="29" max="29" width="2" bestFit="1" customWidth="1"/>
    <col min="30" max="30" width="5" bestFit="1" customWidth="1"/>
    <col min="31" max="31" width="4.5546875" bestFit="1" customWidth="1"/>
    <col min="32" max="32" width="3" bestFit="1" customWidth="1"/>
  </cols>
  <sheetData>
    <row r="1" spans="1:32" ht="14.4" customHeight="1" x14ac:dyDescent="0.3">
      <c r="A1" s="19" t="s">
        <v>0</v>
      </c>
      <c r="B1" s="19" t="s">
        <v>26</v>
      </c>
      <c r="C1" s="54" t="str">
        <f>C3&amp;"/"&amp;C4&amp;"/"&amp;C5&amp;"/"&amp;C6&amp;"/"&amp;TEXT(C7,"0.00")&amp;"/"&amp;C8</f>
        <v>12/128/4/2048/0.10/4</v>
      </c>
      <c r="D1" s="54" t="str">
        <f>D3&amp;"/"&amp;D4&amp;"/"&amp;D5&amp;"/"&amp;D6&amp;"/"&amp;TEXT(D7,"0.00")&amp;"/"&amp;D8</f>
        <v>10/192/6/2048/0.10/4</v>
      </c>
      <c r="E1" s="20" t="str">
        <f t="shared" ref="E1" si="0">E3&amp;"/"&amp;E4&amp;"/"&amp;E5&amp;"/"&amp;E6&amp;"/"&amp;TEXT(E7,"0.00")&amp;"/"&amp;E8</f>
        <v>8/256/8/2048/0.15/4</v>
      </c>
      <c r="F1" s="46"/>
      <c r="G1" s="46"/>
    </row>
    <row r="2" spans="1:32" x14ac:dyDescent="0.3">
      <c r="A2" s="1">
        <v>1</v>
      </c>
      <c r="B2" s="20" t="s">
        <v>19</v>
      </c>
      <c r="C2" s="55">
        <f>($I$2*C4+C4*C6+C3*(12*C4^2+13*C4)+C4*$I$2)/1000000</f>
        <v>2.688768</v>
      </c>
      <c r="D2" s="55">
        <f>($I$2*D4+D4*D6+D3*(12*D4^2+13*D4)+D4*$I$2)/1000000</f>
        <v>4.9128959999999999</v>
      </c>
      <c r="E2" s="118">
        <f>($I$2*E4+E4*E6+E3*(12*E4^2+13*E4)+E4*$I$2)/1000000</f>
        <v>6.9370880000000001</v>
      </c>
      <c r="F2" s="47"/>
      <c r="G2" s="47"/>
      <c r="H2" t="s">
        <v>11</v>
      </c>
      <c r="I2">
        <v>185</v>
      </c>
    </row>
    <row r="3" spans="1:32" x14ac:dyDescent="0.3">
      <c r="A3" s="1">
        <v>2</v>
      </c>
      <c r="B3" s="19" t="s">
        <v>3</v>
      </c>
      <c r="C3" s="56">
        <v>12</v>
      </c>
      <c r="D3" s="56">
        <v>10</v>
      </c>
      <c r="E3" s="119">
        <v>8</v>
      </c>
      <c r="F3" s="47"/>
      <c r="G3" s="47"/>
    </row>
    <row r="4" spans="1:32" x14ac:dyDescent="0.3">
      <c r="A4" s="1">
        <v>3</v>
      </c>
      <c r="B4" s="19" t="s">
        <v>4</v>
      </c>
      <c r="C4" s="56">
        <v>128</v>
      </c>
      <c r="D4" s="56">
        <v>192</v>
      </c>
      <c r="E4" s="119">
        <v>256</v>
      </c>
      <c r="F4" s="47"/>
      <c r="G4" s="47"/>
    </row>
    <row r="5" spans="1:32" x14ac:dyDescent="0.3">
      <c r="A5" s="1">
        <v>4</v>
      </c>
      <c r="B5" s="19" t="s">
        <v>5</v>
      </c>
      <c r="C5" s="56">
        <v>4</v>
      </c>
      <c r="D5" s="56">
        <v>6</v>
      </c>
      <c r="E5" s="119">
        <v>8</v>
      </c>
      <c r="F5" s="47"/>
      <c r="G5" s="47"/>
    </row>
    <row r="6" spans="1:32" x14ac:dyDescent="0.3">
      <c r="A6" s="1">
        <v>5</v>
      </c>
      <c r="B6" s="19" t="s">
        <v>6</v>
      </c>
      <c r="C6" s="57">
        <v>2048</v>
      </c>
      <c r="D6" s="57">
        <v>2048</v>
      </c>
      <c r="E6" s="120">
        <v>2048</v>
      </c>
      <c r="F6" s="47"/>
      <c r="G6" s="47"/>
    </row>
    <row r="7" spans="1:32" x14ac:dyDescent="0.3">
      <c r="A7" s="1">
        <v>6</v>
      </c>
      <c r="B7" s="19" t="s">
        <v>7</v>
      </c>
      <c r="C7" s="58">
        <v>0.1</v>
      </c>
      <c r="D7" s="58">
        <v>0.1</v>
      </c>
      <c r="E7" s="121">
        <v>0.15</v>
      </c>
      <c r="F7" s="47"/>
      <c r="G7" s="47"/>
    </row>
    <row r="8" spans="1:32" x14ac:dyDescent="0.3">
      <c r="A8" s="13">
        <v>7</v>
      </c>
      <c r="B8" s="19" t="s">
        <v>8</v>
      </c>
      <c r="C8" s="56">
        <v>4</v>
      </c>
      <c r="D8" s="56">
        <v>4</v>
      </c>
      <c r="E8" s="119">
        <v>4</v>
      </c>
      <c r="F8" s="47"/>
      <c r="G8" s="47"/>
    </row>
    <row r="9" spans="1:32" x14ac:dyDescent="0.3">
      <c r="A9" s="23">
        <v>8</v>
      </c>
      <c r="B9" s="115" t="s">
        <v>25</v>
      </c>
      <c r="C9" s="123" t="str">
        <f>K9&amp;"/"&amp;L9&amp;"/"&amp;M9&amp;"/"&amp;N9&amp;"/"&amp;TEXT(O9,"0.00")&amp;"/"&amp;P9</f>
        <v>2/32/1/128/0.00/64</v>
      </c>
      <c r="D9" s="123" t="str">
        <f>S9&amp;"/"&amp;T9&amp;"/"&amp;U9&amp;"/"&amp;V9&amp;"/"&amp;TEXT(W9,"0.00")&amp;"/"&amp;X9</f>
        <v>2/64/2/128/0.00/64</v>
      </c>
      <c r="E9" s="123" t="str">
        <f>AA9&amp;"/"&amp;AB9&amp;"/"&amp;AC9&amp;"/"&amp;AD9&amp;"/"&amp;TEXT(AE9,"0.00")&amp;"/"&amp;AF9</f>
        <v>2/64/2/128/0.00/64</v>
      </c>
      <c r="F9" s="47"/>
      <c r="G9" s="47"/>
      <c r="J9" s="3">
        <f>(Step1_with_dropout!$P$2*L9+L9*N9+K9*(12*L9^2+13*L9)+L9*Step1_with_dropout!$P$2)/1000000</f>
        <v>4.1343999999999999E-2</v>
      </c>
      <c r="K9" s="2">
        <v>2</v>
      </c>
      <c r="L9" s="2">
        <v>32</v>
      </c>
      <c r="M9" s="2">
        <v>1</v>
      </c>
      <c r="N9" s="2">
        <v>128</v>
      </c>
      <c r="O9" s="3">
        <v>0</v>
      </c>
      <c r="P9" s="4">
        <v>64</v>
      </c>
      <c r="R9" s="3">
        <f>(Step1_with_dropout!$P$2*T9+T9*V9+S9*(12*T9^2+13*T9)+T9*Step1_with_dropout!$P$2)/1000000</f>
        <v>0.13184000000000001</v>
      </c>
      <c r="S9" s="2">
        <v>2</v>
      </c>
      <c r="T9" s="2">
        <v>64</v>
      </c>
      <c r="U9" s="2">
        <v>2</v>
      </c>
      <c r="V9" s="2">
        <v>128</v>
      </c>
      <c r="W9" s="3">
        <v>0</v>
      </c>
      <c r="X9" s="4">
        <v>64</v>
      </c>
      <c r="Z9" s="3">
        <f>(Step1_with_dropout!$P$2*AB9+AB9*AD9+AA9*(12*AB9^2+13*AB9)+AB9*Step1_with_dropout!$P$2)/1000000</f>
        <v>0.13184000000000001</v>
      </c>
      <c r="AA9" s="2">
        <v>2</v>
      </c>
      <c r="AB9" s="2">
        <v>64</v>
      </c>
      <c r="AC9" s="2">
        <v>2</v>
      </c>
      <c r="AD9" s="2">
        <v>128</v>
      </c>
      <c r="AE9" s="3">
        <v>0</v>
      </c>
      <c r="AF9" s="4">
        <v>64</v>
      </c>
    </row>
    <row r="10" spans="1:32" x14ac:dyDescent="0.3">
      <c r="A10" s="1">
        <v>9</v>
      </c>
      <c r="B10" s="116" t="s">
        <v>23</v>
      </c>
      <c r="C10" s="123" t="str">
        <f t="shared" ref="C10:C13" si="1">K10&amp;"/"&amp;L10&amp;"/"&amp;M10&amp;"/"&amp;N10&amp;"/"&amp;TEXT(O10,"0.00")&amp;"/"&amp;P10</f>
        <v>4/64/2/256/0.05/64</v>
      </c>
      <c r="D10" s="123" t="str">
        <f t="shared" ref="D10:D13" si="2">S10&amp;"/"&amp;T10&amp;"/"&amp;U10&amp;"/"&amp;V10&amp;"/"&amp;TEXT(W10,"0.00")&amp;"/"&amp;X10</f>
        <v>4/96/3/256/0.05/64</v>
      </c>
      <c r="E10" s="123" t="str">
        <f t="shared" ref="E10:E13" si="3">AA10&amp;"/"&amp;AB10&amp;"/"&amp;AC10&amp;"/"&amp;AD10&amp;"/"&amp;TEXT(AE10,"0.00")&amp;"/"&amp;AF10</f>
        <v>3/96/3/256/0.05/64</v>
      </c>
      <c r="F10" s="51"/>
      <c r="G10" s="51"/>
      <c r="H10" s="51"/>
      <c r="I10" s="51"/>
      <c r="J10" s="3">
        <f>(Step1_with_dropout!$P$2*L10+L10*N10+K10*(12*L10^2+13*L10)+L10*Step1_with_dropout!$P$2)/1000000</f>
        <v>0.24</v>
      </c>
      <c r="K10" s="2">
        <v>4</v>
      </c>
      <c r="L10" s="2">
        <v>64</v>
      </c>
      <c r="M10" s="2">
        <v>2</v>
      </c>
      <c r="N10" s="2">
        <v>256</v>
      </c>
      <c r="O10" s="3">
        <v>0.05</v>
      </c>
      <c r="P10" s="4">
        <v>64</v>
      </c>
      <c r="Q10" s="47"/>
      <c r="R10" s="3">
        <f>(Step1_with_dropout!$P$2*T10+T10*V10+S10*(12*T10^2+13*T10)+T10*Step1_with_dropout!$P$2)/1000000</f>
        <v>0.50745600000000002</v>
      </c>
      <c r="S10" s="2">
        <v>4</v>
      </c>
      <c r="T10" s="2">
        <v>96</v>
      </c>
      <c r="U10" s="2">
        <v>3</v>
      </c>
      <c r="V10" s="2">
        <v>256</v>
      </c>
      <c r="W10" s="3">
        <v>0.05</v>
      </c>
      <c r="X10" s="4">
        <v>64</v>
      </c>
      <c r="Z10" s="3">
        <f>(Step1_with_dropout!$P$2*AB10+AB10*AD10+AA10*(12*AB10^2+13*AB10)+AB10*Step1_with_dropout!$P$2)/1000000</f>
        <v>0.39561600000000002</v>
      </c>
      <c r="AA10" s="2">
        <v>3</v>
      </c>
      <c r="AB10" s="2">
        <v>96</v>
      </c>
      <c r="AC10" s="2">
        <v>3</v>
      </c>
      <c r="AD10" s="2">
        <v>256</v>
      </c>
      <c r="AE10" s="3">
        <v>0.05</v>
      </c>
      <c r="AF10" s="4">
        <v>64</v>
      </c>
    </row>
    <row r="11" spans="1:32" x14ac:dyDescent="0.3">
      <c r="A11" s="1">
        <v>10</v>
      </c>
      <c r="B11" s="116" t="s">
        <v>27</v>
      </c>
      <c r="C11" s="123" t="str">
        <f t="shared" si="1"/>
        <v>6/64/2/512/0.05/64</v>
      </c>
      <c r="D11" s="123" t="str">
        <f t="shared" si="2"/>
        <v>6/128/4/512/0.05/64</v>
      </c>
      <c r="E11" s="123" t="str">
        <f t="shared" si="3"/>
        <v>4/128/4/512/0.05/64</v>
      </c>
      <c r="F11" s="53"/>
      <c r="G11" s="53"/>
      <c r="H11" s="53"/>
      <c r="I11" s="53"/>
      <c r="J11" s="3">
        <f>(Step1_with_dropout!$P$2*L11+L11*N11+K11*(12*L11^2+13*L11)+L11*Step1_with_dropout!$P$2)/1000000</f>
        <v>0.356352</v>
      </c>
      <c r="K11" s="2">
        <v>6</v>
      </c>
      <c r="L11" s="2">
        <v>64</v>
      </c>
      <c r="M11" s="2">
        <v>2</v>
      </c>
      <c r="N11" s="2">
        <v>512</v>
      </c>
      <c r="O11" s="3">
        <v>0.05</v>
      </c>
      <c r="P11" s="4">
        <v>64</v>
      </c>
      <c r="Q11" s="47"/>
      <c r="R11" s="3">
        <f>(Step1_with_dropout!$P$2*T11+T11*V11+S11*(12*T11^2+13*T11)+T11*Step1_with_dropout!$P$2)/1000000</f>
        <v>1.3025279999999999</v>
      </c>
      <c r="S11" s="2">
        <v>6</v>
      </c>
      <c r="T11" s="2">
        <v>128</v>
      </c>
      <c r="U11" s="2">
        <v>4</v>
      </c>
      <c r="V11" s="2">
        <v>512</v>
      </c>
      <c r="W11" s="3">
        <v>0.05</v>
      </c>
      <c r="X11" s="4">
        <v>64</v>
      </c>
      <c r="Z11" s="3">
        <f>(Step1_with_dropout!$P$2*AB11+AB11*AD11+AA11*(12*AB11^2+13*AB11)+AB11*Step1_with_dropout!$P$2)/1000000</f>
        <v>0.90598400000000001</v>
      </c>
      <c r="AA11" s="2">
        <v>4</v>
      </c>
      <c r="AB11" s="2">
        <v>128</v>
      </c>
      <c r="AC11" s="2">
        <v>4</v>
      </c>
      <c r="AD11" s="2">
        <v>512</v>
      </c>
      <c r="AE11" s="3">
        <v>0.05</v>
      </c>
      <c r="AF11" s="4">
        <v>64</v>
      </c>
    </row>
    <row r="12" spans="1:32" x14ac:dyDescent="0.3">
      <c r="A12" s="1">
        <v>11</v>
      </c>
      <c r="B12" s="116" t="s">
        <v>28</v>
      </c>
      <c r="C12" s="123" t="str">
        <f t="shared" si="1"/>
        <v>9/96/3/1024/0.05/32</v>
      </c>
      <c r="D12" s="123" t="str">
        <f t="shared" si="2"/>
        <v>8/160/5/1536/0.10/8</v>
      </c>
      <c r="E12" s="123" t="str">
        <f t="shared" si="3"/>
        <v>6/192/6/1536/0.10/8</v>
      </c>
      <c r="F12" s="53"/>
      <c r="G12" s="53"/>
      <c r="H12" s="53"/>
      <c r="I12" s="53"/>
      <c r="J12" s="3">
        <f>(Step1_with_dropout!$P$2*L12+L12*N12+K12*(12*L12^2+13*L12)+L12*Step1_with_dropout!$P$2)/1000000</f>
        <v>1.1403840000000001</v>
      </c>
      <c r="K12" s="2">
        <v>9</v>
      </c>
      <c r="L12" s="2">
        <v>96</v>
      </c>
      <c r="M12" s="2">
        <v>3</v>
      </c>
      <c r="N12" s="2">
        <v>1024</v>
      </c>
      <c r="O12" s="3">
        <v>0.05</v>
      </c>
      <c r="P12" s="4">
        <v>32</v>
      </c>
      <c r="Q12" s="47"/>
      <c r="R12" s="3">
        <f>(Step1_with_dropout!$P$2*T12+T12*V12+S12*(12*T12^2+13*T12)+T12*Step1_with_dropout!$P$2)/1000000</f>
        <v>2.7791999999999999</v>
      </c>
      <c r="S12" s="2">
        <v>8</v>
      </c>
      <c r="T12" s="2">
        <v>160</v>
      </c>
      <c r="U12" s="2">
        <v>5</v>
      </c>
      <c r="V12" s="2">
        <v>1536</v>
      </c>
      <c r="W12" s="3">
        <v>0.1</v>
      </c>
      <c r="X12" s="4">
        <v>8</v>
      </c>
      <c r="Z12" s="3">
        <f>(Step1_with_dropout!$P$2*AB12+AB12*AD12+AA12*(12*AB12^2+13*AB12)+AB12*Step1_with_dropout!$P$2)/1000000</f>
        <v>3.0351360000000001</v>
      </c>
      <c r="AA12" s="2">
        <v>6</v>
      </c>
      <c r="AB12" s="2">
        <v>192</v>
      </c>
      <c r="AC12" s="2">
        <v>6</v>
      </c>
      <c r="AD12" s="2">
        <v>1536</v>
      </c>
      <c r="AE12" s="3">
        <v>0.1</v>
      </c>
      <c r="AF12" s="4">
        <v>8</v>
      </c>
    </row>
    <row r="13" spans="1:32" x14ac:dyDescent="0.3">
      <c r="A13" s="13">
        <v>12</v>
      </c>
      <c r="B13" s="117" t="s">
        <v>24</v>
      </c>
      <c r="C13" s="135" t="str">
        <f t="shared" si="1"/>
        <v>12/128/4/2048/0.10/4</v>
      </c>
      <c r="D13" s="135" t="str">
        <f t="shared" si="2"/>
        <v>10/192/6/2048/0.10/4</v>
      </c>
      <c r="E13" s="135" t="str">
        <f t="shared" si="3"/>
        <v>8/256/8/2048/0.15/4</v>
      </c>
      <c r="F13" s="53"/>
      <c r="G13" s="53"/>
      <c r="H13" s="53"/>
      <c r="I13" s="53"/>
      <c r="J13" s="3">
        <f>(Step1_with_dropout!$P$2*L13+L13*N13+K13*(12*L13^2+13*L13)+L13*Step1_with_dropout!$P$2)/1000000</f>
        <v>2.688768</v>
      </c>
      <c r="K13" s="2">
        <v>12</v>
      </c>
      <c r="L13" s="2">
        <v>128</v>
      </c>
      <c r="M13" s="2">
        <v>4</v>
      </c>
      <c r="N13" s="2">
        <v>2048</v>
      </c>
      <c r="O13" s="3">
        <v>0.1</v>
      </c>
      <c r="P13" s="4">
        <v>4</v>
      </c>
      <c r="Q13" s="47"/>
      <c r="R13" s="3">
        <f>(Step1_with_dropout!$P$2*T13+T13*V13+S13*(12*T13^2+13*T13)+T13*Step1_with_dropout!$P$2)/1000000</f>
        <v>4.9128959999999999</v>
      </c>
      <c r="S13" s="2">
        <v>10</v>
      </c>
      <c r="T13" s="2">
        <v>192</v>
      </c>
      <c r="U13" s="2">
        <v>6</v>
      </c>
      <c r="V13" s="2">
        <v>2048</v>
      </c>
      <c r="W13" s="3">
        <v>0.1</v>
      </c>
      <c r="X13" s="4">
        <v>4</v>
      </c>
      <c r="Z13" s="3">
        <f>(Step1_with_dropout!$P$2*AB13+AB13*AD13+AA13*(12*AB13^2+13*AB13)+AB13*Step1_with_dropout!$P$2)/1000000</f>
        <v>6.9370880000000001</v>
      </c>
      <c r="AA13" s="2">
        <v>8</v>
      </c>
      <c r="AB13" s="2">
        <v>256</v>
      </c>
      <c r="AC13" s="2">
        <v>8</v>
      </c>
      <c r="AD13" s="2">
        <v>2048</v>
      </c>
      <c r="AE13" s="3">
        <v>0.15</v>
      </c>
      <c r="AF13" s="4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12D1-8867-4497-B495-62843417CDD4}">
  <dimension ref="A1:Z390"/>
  <sheetViews>
    <sheetView topLeftCell="A142" workbookViewId="0">
      <selection activeCell="D31" sqref="D31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1.44140625" customWidth="1"/>
    <col min="5" max="5" width="10.44140625" customWidth="1"/>
    <col min="6" max="6" width="11.44140625" customWidth="1"/>
    <col min="7" max="7" width="10.44140625" customWidth="1"/>
    <col min="8" max="8" width="11.21875" customWidth="1"/>
    <col min="9" max="9" width="11" customWidth="1"/>
    <col min="10" max="10" width="11.44140625" customWidth="1"/>
    <col min="11" max="11" width="10.44140625" customWidth="1"/>
    <col min="12" max="12" width="11.44140625" customWidth="1"/>
    <col min="13" max="13" width="10.44140625" customWidth="1"/>
    <col min="14" max="14" width="11.21875" customWidth="1"/>
    <col min="15" max="15" width="11" customWidth="1"/>
    <col min="17" max="17" width="9.88671875" bestFit="1" customWidth="1"/>
    <col min="18" max="18" width="4" bestFit="1" customWidth="1"/>
  </cols>
  <sheetData>
    <row r="1" spans="1:18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274" t="str">
        <f>J3&amp;"/"&amp;J4&amp;"/"&amp;J5&amp;"/"&amp;J6&amp;"/"&amp;TEXT(J7,"0.00")&amp;"/"&amp;J8</f>
        <v>12/128/4/2048/0.10/4</v>
      </c>
      <c r="K1" s="275"/>
      <c r="L1" s="274" t="str">
        <f>L3&amp;"/"&amp;L4&amp;"/"&amp;L5&amp;"/"&amp;L6&amp;"/"&amp;TEXT(L7,"0.00")&amp;"/"&amp;L8</f>
        <v>10/192/6/2048/0.10/4</v>
      </c>
      <c r="M1" s="275"/>
      <c r="N1" s="274" t="str">
        <f t="shared" ref="N1" si="1">N3&amp;"/"&amp;N4&amp;"/"&amp;N5&amp;"/"&amp;N6&amp;"/"&amp;TEXT(N7,"0.00")&amp;"/"&amp;N8</f>
        <v>8/256/8/2048/0.15/4</v>
      </c>
      <c r="O1" s="275"/>
      <c r="P1" s="46"/>
    </row>
    <row r="2" spans="1:18" x14ac:dyDescent="0.3">
      <c r="A2" s="1">
        <v>1</v>
      </c>
      <c r="B2" s="1"/>
      <c r="C2" s="20" t="s">
        <v>19</v>
      </c>
      <c r="D2" s="282">
        <f>($R$2*D4+D4*D6+D3*(12*D4^2+13*D4)+D4*$R$2)/1000000</f>
        <v>2.688768</v>
      </c>
      <c r="E2" s="283"/>
      <c r="F2" s="282">
        <f>($R$2*F4+F4*F6+F3*(12*F4^2+13*F4)+F4*$R$2)/1000000</f>
        <v>4.9128959999999999</v>
      </c>
      <c r="G2" s="283"/>
      <c r="H2" s="282">
        <f>($R$2*H4+H4*H6+H3*(12*H4^2+13*H4)+H4*$R$2)/1000000</f>
        <v>6.9370880000000001</v>
      </c>
      <c r="I2" s="283"/>
      <c r="J2" s="282">
        <f>($R$2*J4+J4*J6+J3*(12*J4^2+13*J4)+J4*$R$2)/1000000</f>
        <v>2.688768</v>
      </c>
      <c r="K2" s="283"/>
      <c r="L2" s="282">
        <f>($R$2*L4+L4*L6+L3*(12*L4^2+13*L4)+L4*$R$2)/1000000</f>
        <v>4.9128959999999999</v>
      </c>
      <c r="M2" s="283"/>
      <c r="N2" s="282">
        <f>($R$2*N4+N4*N6+N3*(12*N4^2+13*N4)+N4*$R$2)/1000000</f>
        <v>6.9370880000000001</v>
      </c>
      <c r="O2" s="283"/>
      <c r="P2" s="47"/>
      <c r="Q2" t="s">
        <v>11</v>
      </c>
      <c r="R2">
        <v>185</v>
      </c>
    </row>
    <row r="3" spans="1:18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280">
        <v>12</v>
      </c>
      <c r="K3" s="281"/>
      <c r="L3" s="280">
        <v>10</v>
      </c>
      <c r="M3" s="281"/>
      <c r="N3" s="280">
        <v>8</v>
      </c>
      <c r="O3" s="281"/>
      <c r="P3" s="47"/>
    </row>
    <row r="4" spans="1:18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280">
        <v>128</v>
      </c>
      <c r="K4" s="281"/>
      <c r="L4" s="280">
        <v>192</v>
      </c>
      <c r="M4" s="281"/>
      <c r="N4" s="280">
        <v>256</v>
      </c>
      <c r="O4" s="281"/>
      <c r="P4" s="47"/>
    </row>
    <row r="5" spans="1:18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280">
        <v>4</v>
      </c>
      <c r="K5" s="281"/>
      <c r="L5" s="280">
        <v>6</v>
      </c>
      <c r="M5" s="281"/>
      <c r="N5" s="280">
        <v>8</v>
      </c>
      <c r="O5" s="281"/>
      <c r="P5" s="47"/>
    </row>
    <row r="6" spans="1:18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276">
        <v>2048</v>
      </c>
      <c r="K6" s="277"/>
      <c r="L6" s="276">
        <v>2048</v>
      </c>
      <c r="M6" s="277"/>
      <c r="N6" s="276">
        <v>2048</v>
      </c>
      <c r="O6" s="277"/>
      <c r="P6" s="47"/>
    </row>
    <row r="7" spans="1:18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278">
        <v>0.1</v>
      </c>
      <c r="K7" s="279"/>
      <c r="L7" s="278">
        <v>0.1</v>
      </c>
      <c r="M7" s="279"/>
      <c r="N7" s="278">
        <v>0.15</v>
      </c>
      <c r="O7" s="279"/>
      <c r="P7" s="47"/>
    </row>
    <row r="8" spans="1:18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280">
        <v>4</v>
      </c>
      <c r="K8" s="281"/>
      <c r="L8" s="280">
        <v>4</v>
      </c>
      <c r="M8" s="281"/>
      <c r="N8" s="280">
        <v>4</v>
      </c>
      <c r="O8" s="281"/>
      <c r="P8" s="47"/>
    </row>
    <row r="9" spans="1:18" x14ac:dyDescent="0.3">
      <c r="A9" s="13">
        <v>8</v>
      </c>
      <c r="B9" s="1"/>
      <c r="C9" s="19" t="s">
        <v>34</v>
      </c>
      <c r="D9" s="296" t="s">
        <v>35</v>
      </c>
      <c r="E9" s="281"/>
      <c r="F9" s="296" t="s">
        <v>35</v>
      </c>
      <c r="G9" s="281"/>
      <c r="H9" s="296" t="s">
        <v>35</v>
      </c>
      <c r="I9" s="281"/>
      <c r="J9" s="296" t="s">
        <v>36</v>
      </c>
      <c r="K9" s="281"/>
      <c r="L9" s="296" t="s">
        <v>36</v>
      </c>
      <c r="M9" s="281"/>
      <c r="N9" s="296" t="s">
        <v>36</v>
      </c>
      <c r="O9" s="281"/>
      <c r="P9" s="47"/>
    </row>
    <row r="10" spans="1:18" ht="14.4" customHeight="1" x14ac:dyDescent="0.3">
      <c r="A10" s="23">
        <v>9</v>
      </c>
      <c r="B10" s="297" t="s">
        <v>29</v>
      </c>
      <c r="C10" s="19" t="s">
        <v>30</v>
      </c>
      <c r="D10" s="294" t="str">
        <f>Step2_Models_plan!C9&amp;"/"&amp;D11/1000&amp;"k"</f>
        <v>2/32/1/128/0.00/64/50k</v>
      </c>
      <c r="E10" s="295"/>
      <c r="F10" s="294" t="str">
        <f>Step2_Models_plan!D9&amp;"/"&amp;F11/1000&amp;"k"</f>
        <v>2/64/2/128/0.00/64/80k</v>
      </c>
      <c r="G10" s="295"/>
      <c r="H10" s="294" t="str">
        <f>Step2_Models_plan!E9&amp;"/"&amp;H11/1000&amp;"k"</f>
        <v>2/64/2/128/0.00/64/80k</v>
      </c>
      <c r="I10" s="295"/>
      <c r="J10" s="294" t="str">
        <f>Step2_Models_plan!C9&amp;"/"&amp;J11/1000&amp;"k"</f>
        <v>2/32/1/128/0.00/64/50k</v>
      </c>
      <c r="K10" s="295"/>
      <c r="L10" s="294" t="str">
        <f>Step2_Models_plan!D9&amp;"/"&amp;L11/1000&amp;"k"</f>
        <v>2/64/2/128/0.00/64/80k</v>
      </c>
      <c r="M10" s="295"/>
      <c r="N10" s="294" t="str">
        <f>Step2_Models_plan!E9&amp;"/"&amp;N11/1000&amp;"k"</f>
        <v>2/64/2/128/0.00/64/80k</v>
      </c>
      <c r="O10" s="295"/>
      <c r="P10" s="47"/>
    </row>
    <row r="11" spans="1:18" x14ac:dyDescent="0.3">
      <c r="A11" s="1">
        <v>10</v>
      </c>
      <c r="B11" s="298"/>
      <c r="C11" s="49" t="s">
        <v>48</v>
      </c>
      <c r="D11" s="129">
        <v>50000</v>
      </c>
      <c r="E11" s="124"/>
      <c r="F11" s="129">
        <v>80000</v>
      </c>
      <c r="G11" s="124"/>
      <c r="H11" s="129">
        <v>80000</v>
      </c>
      <c r="I11" s="124"/>
      <c r="J11" s="129">
        <v>50000</v>
      </c>
      <c r="K11" s="124"/>
      <c r="L11" s="129">
        <v>80000</v>
      </c>
      <c r="M11" s="124"/>
      <c r="N11" s="129">
        <v>80000</v>
      </c>
      <c r="O11" s="124"/>
      <c r="P11" s="47"/>
    </row>
    <row r="12" spans="1:18" x14ac:dyDescent="0.3">
      <c r="A12" s="1">
        <v>11</v>
      </c>
      <c r="B12" s="298"/>
      <c r="C12" s="49" t="s">
        <v>18</v>
      </c>
      <c r="D12" s="130">
        <v>278</v>
      </c>
      <c r="E12" s="60">
        <f>D14/D13</f>
        <v>1.2229145242272095</v>
      </c>
      <c r="F12" s="130">
        <v>435</v>
      </c>
      <c r="G12" s="60">
        <f>F14/F13</f>
        <v>1.3522362998015571</v>
      </c>
      <c r="H12" s="130">
        <v>430</v>
      </c>
      <c r="I12" s="60">
        <f>H14/H13</f>
        <v>1.3522362998015571</v>
      </c>
      <c r="J12" s="130">
        <v>277</v>
      </c>
      <c r="K12" s="60">
        <f>J14/J13</f>
        <v>1.2229145242272095</v>
      </c>
      <c r="L12" s="130">
        <v>407</v>
      </c>
      <c r="M12" s="60">
        <f>L14/L13</f>
        <v>1.3522362998015571</v>
      </c>
      <c r="N12" s="130">
        <v>443</v>
      </c>
      <c r="O12" s="60">
        <f>N14/N13</f>
        <v>1.3522362998015571</v>
      </c>
      <c r="P12" s="47"/>
    </row>
    <row r="13" spans="1:18" x14ac:dyDescent="0.3">
      <c r="A13" s="1">
        <v>12</v>
      </c>
      <c r="B13" s="298"/>
      <c r="C13" s="49" t="s">
        <v>9</v>
      </c>
      <c r="D13" s="126">
        <v>1.6531</v>
      </c>
      <c r="E13" s="127"/>
      <c r="F13" s="126">
        <v>1.3102</v>
      </c>
      <c r="G13" s="127"/>
      <c r="H13" s="126">
        <v>1.3102</v>
      </c>
      <c r="I13" s="127"/>
      <c r="J13" s="126">
        <v>1.6531</v>
      </c>
      <c r="K13" s="127"/>
      <c r="L13" s="126">
        <v>1.3102</v>
      </c>
      <c r="M13" s="127"/>
      <c r="N13" s="126">
        <v>1.3102</v>
      </c>
      <c r="O13" s="127"/>
      <c r="P13" s="47"/>
    </row>
    <row r="14" spans="1:18" x14ac:dyDescent="0.3">
      <c r="A14" s="13">
        <v>13</v>
      </c>
      <c r="B14" s="299"/>
      <c r="C14" s="49" t="s">
        <v>10</v>
      </c>
      <c r="D14" s="131">
        <v>2.0215999999999998</v>
      </c>
      <c r="E14" s="128"/>
      <c r="F14" s="131">
        <v>1.7717000000000001</v>
      </c>
      <c r="G14" s="128"/>
      <c r="H14" s="131">
        <v>1.7717000000000001</v>
      </c>
      <c r="I14" s="128"/>
      <c r="J14" s="131">
        <v>2.0215999999999998</v>
      </c>
      <c r="K14" s="128"/>
      <c r="L14" s="131">
        <v>1.7717000000000001</v>
      </c>
      <c r="M14" s="128"/>
      <c r="N14" s="131">
        <v>1.7717000000000001</v>
      </c>
      <c r="O14" s="128"/>
      <c r="P14" s="47"/>
    </row>
    <row r="15" spans="1:18" ht="14.4" customHeight="1" x14ac:dyDescent="0.3">
      <c r="A15" s="23">
        <v>14</v>
      </c>
      <c r="B15" s="297" t="s">
        <v>23</v>
      </c>
      <c r="C15" s="19" t="s">
        <v>30</v>
      </c>
      <c r="D15" s="294" t="str">
        <f>Step2_Models_plan!C10&amp;"/"&amp;D16/1000&amp;"k"</f>
        <v>4/64/2/256/0.05/64/50k</v>
      </c>
      <c r="E15" s="295"/>
      <c r="F15" s="294" t="str">
        <f>Step2_Models_plan!D10&amp;"/"&amp;F16/1000&amp;"k"</f>
        <v>4/96/3/256/0.05/64/75k</v>
      </c>
      <c r="G15" s="295"/>
      <c r="H15" s="294" t="str">
        <f>Step2_Models_plan!E10&amp;"/"&amp;H16/1000&amp;"k"</f>
        <v>3/96/3/256/0.05/64/125k</v>
      </c>
      <c r="I15" s="295"/>
      <c r="J15" s="294" t="str">
        <f>Step2_Models_plan!C10&amp;"/"&amp;J16/1000&amp;"k"</f>
        <v>4/64/2/256/0.05/64/30k</v>
      </c>
      <c r="K15" s="295"/>
      <c r="L15" s="294" t="str">
        <f>Step2_Models_plan!D10&amp;"/"&amp;L16/1000&amp;"k"</f>
        <v>4/96/3/256/0.05/64/85k</v>
      </c>
      <c r="M15" s="295"/>
      <c r="N15" s="294" t="str">
        <f>Step2_Models_plan!E10&amp;"/"&amp;N16/1000&amp;"k"</f>
        <v>3/96/3/256/0.05/64/80k</v>
      </c>
      <c r="O15" s="295"/>
      <c r="P15" s="47"/>
    </row>
    <row r="16" spans="1:18" x14ac:dyDescent="0.3">
      <c r="A16" s="1">
        <v>15</v>
      </c>
      <c r="B16" s="298"/>
      <c r="C16" s="49" t="s">
        <v>48</v>
      </c>
      <c r="D16" s="129">
        <v>50000</v>
      </c>
      <c r="E16" s="124"/>
      <c r="F16" s="129">
        <v>75000</v>
      </c>
      <c r="G16" s="124"/>
      <c r="H16" s="129">
        <v>125000</v>
      </c>
      <c r="I16" s="124"/>
      <c r="J16" s="129">
        <v>30000</v>
      </c>
      <c r="K16" s="124"/>
      <c r="L16" s="129">
        <v>85000</v>
      </c>
      <c r="M16" s="124"/>
      <c r="N16" s="129">
        <v>80000</v>
      </c>
      <c r="O16" s="124"/>
      <c r="P16" s="47"/>
    </row>
    <row r="17" spans="1:26" x14ac:dyDescent="0.3">
      <c r="A17" s="1">
        <v>16</v>
      </c>
      <c r="B17" s="298"/>
      <c r="C17" s="49" t="s">
        <v>18</v>
      </c>
      <c r="D17" s="130">
        <v>454</v>
      </c>
      <c r="E17" s="60">
        <f>D19/D18</f>
        <v>1.3572490092470275</v>
      </c>
      <c r="F17" s="130">
        <v>1102</v>
      </c>
      <c r="G17" s="60">
        <f>F19/F18</f>
        <v>1.4636429085673146</v>
      </c>
      <c r="H17" s="130">
        <v>1434</v>
      </c>
      <c r="I17" s="60">
        <f>H19/H18</f>
        <v>1.4316085816910977</v>
      </c>
      <c r="J17" s="130">
        <v>287</v>
      </c>
      <c r="K17" s="60">
        <f>J19/J18</f>
        <v>1.3710049423393742</v>
      </c>
      <c r="L17" s="130">
        <v>1249</v>
      </c>
      <c r="M17" s="60">
        <f>L19/L18</f>
        <v>1.517545702878756</v>
      </c>
      <c r="N17" s="130">
        <v>921</v>
      </c>
      <c r="O17" s="60">
        <f>N19/N18</f>
        <v>1.4330326162387232</v>
      </c>
      <c r="P17" s="47"/>
    </row>
    <row r="18" spans="1:26" x14ac:dyDescent="0.3">
      <c r="A18" s="1">
        <v>17</v>
      </c>
      <c r="B18" s="298"/>
      <c r="C18" s="49" t="s">
        <v>9</v>
      </c>
      <c r="D18" s="126">
        <v>1.2112000000000001</v>
      </c>
      <c r="E18" s="63">
        <f>(D18-D13)/D13</f>
        <v>-0.26731595184804302</v>
      </c>
      <c r="F18" s="126">
        <v>0.97230000000000005</v>
      </c>
      <c r="G18" s="63">
        <f>(F18-F13)/F13</f>
        <v>-0.25789955731949321</v>
      </c>
      <c r="H18" s="126">
        <v>1.0301</v>
      </c>
      <c r="I18" s="63">
        <f>(H18-H13)/H13</f>
        <v>-0.21378415509082582</v>
      </c>
      <c r="J18" s="126">
        <v>1.214</v>
      </c>
      <c r="K18" s="63">
        <f>(J18-J13)/J13</f>
        <v>-0.2656221644183655</v>
      </c>
      <c r="L18" s="126">
        <v>0.95179999999999998</v>
      </c>
      <c r="M18" s="63">
        <f>(L18-L13)/L13</f>
        <v>-0.27354602350786145</v>
      </c>
      <c r="N18" s="126">
        <v>1.0086999999999999</v>
      </c>
      <c r="O18" s="63">
        <f>(N18-N13)/N13</f>
        <v>-0.23011753930697609</v>
      </c>
      <c r="P18" s="47"/>
    </row>
    <row r="19" spans="1:26" x14ac:dyDescent="0.3">
      <c r="A19" s="13">
        <v>18</v>
      </c>
      <c r="B19" s="299"/>
      <c r="C19" s="49" t="s">
        <v>10</v>
      </c>
      <c r="D19" s="131">
        <v>1.6438999999999999</v>
      </c>
      <c r="E19" s="63">
        <f>(D19-D14)/D14</f>
        <v>-0.18683221210922041</v>
      </c>
      <c r="F19" s="131">
        <v>1.4231</v>
      </c>
      <c r="G19" s="63">
        <f>(F19-F14)/F14</f>
        <v>-0.19676017384433031</v>
      </c>
      <c r="H19" s="131">
        <v>1.4746999999999999</v>
      </c>
      <c r="I19" s="63">
        <f>(H19-H14)/H14</f>
        <v>-0.16763560422193383</v>
      </c>
      <c r="J19" s="131">
        <v>1.6644000000000001</v>
      </c>
      <c r="K19" s="63">
        <f>(J19-J14)/J14</f>
        <v>-0.17669172932330815</v>
      </c>
      <c r="L19" s="131">
        <v>1.4443999999999999</v>
      </c>
      <c r="M19" s="63">
        <f>(L19-L14)/L14</f>
        <v>-0.18473782243043413</v>
      </c>
      <c r="N19" s="131">
        <v>1.4455</v>
      </c>
      <c r="O19" s="63">
        <f>(N19-N14)/N14</f>
        <v>-0.1841169498222047</v>
      </c>
      <c r="P19" s="47"/>
    </row>
    <row r="20" spans="1:26" ht="14.4" customHeight="1" x14ac:dyDescent="0.3">
      <c r="A20" s="23">
        <v>19</v>
      </c>
      <c r="B20" s="297" t="s">
        <v>27</v>
      </c>
      <c r="C20" s="19" t="s">
        <v>30</v>
      </c>
      <c r="D20" s="294" t="str">
        <f>Step2_Models_plan!C11&amp;"/"&amp;D21/1000&amp;"k"</f>
        <v>6/64/2/512/0.05/64/30k</v>
      </c>
      <c r="E20" s="295"/>
      <c r="F20" s="294" t="str">
        <f>Step2_Models_plan!D11&amp;"/"&amp;F21/1000&amp;"k"</f>
        <v>6/128/4/512/0.05/64/20k</v>
      </c>
      <c r="G20" s="295"/>
      <c r="H20" s="294" t="str">
        <f>Step2_Models_plan!E11&amp;"/"&amp;H21/1000&amp;"k"</f>
        <v>4/128/4/512/0.05/64/25k</v>
      </c>
      <c r="I20" s="295"/>
      <c r="J20" s="294" t="str">
        <f>Step2_Models_plan!C11&amp;"/"&amp;J21/1000&amp;"k"</f>
        <v>6/64/2/512/0.05/64/40k</v>
      </c>
      <c r="K20" s="295"/>
      <c r="L20" s="294" t="str">
        <f>Step2_Models_plan!D11&amp;"/"&amp;L21/1000&amp;"k"</f>
        <v>6/128/4/512/0.05/64/25k</v>
      </c>
      <c r="M20" s="295"/>
      <c r="N20" s="294" t="str">
        <f>Step2_Models_plan!E11&amp;"/"&amp;N21/1000&amp;"k"</f>
        <v>4/128/4/512/0.05/64/45k</v>
      </c>
      <c r="O20" s="295"/>
      <c r="P20" s="47"/>
    </row>
    <row r="21" spans="1:26" x14ac:dyDescent="0.3">
      <c r="A21" s="1">
        <v>20</v>
      </c>
      <c r="B21" s="298"/>
      <c r="C21" s="49" t="s">
        <v>48</v>
      </c>
      <c r="D21" s="129">
        <v>30000</v>
      </c>
      <c r="E21" s="124"/>
      <c r="F21" s="129">
        <v>20000</v>
      </c>
      <c r="G21" s="124"/>
      <c r="H21" s="129">
        <v>25000</v>
      </c>
      <c r="I21" s="124"/>
      <c r="J21" s="129">
        <v>40000</v>
      </c>
      <c r="K21" s="124"/>
      <c r="L21" s="129">
        <v>25000</v>
      </c>
      <c r="M21" s="124"/>
      <c r="N21" s="129">
        <v>45000</v>
      </c>
      <c r="O21" s="124"/>
      <c r="P21" s="47"/>
    </row>
    <row r="22" spans="1:26" x14ac:dyDescent="0.3">
      <c r="A22" s="1">
        <v>21</v>
      </c>
      <c r="B22" s="298"/>
      <c r="C22" s="49" t="s">
        <v>18</v>
      </c>
      <c r="D22" s="130">
        <v>1325</v>
      </c>
      <c r="E22" s="60">
        <f>D24/D23</f>
        <v>1.3827052293309963</v>
      </c>
      <c r="F22" s="130">
        <v>1755</v>
      </c>
      <c r="G22" s="60">
        <f>F24/F23</f>
        <v>1.5963743988161303</v>
      </c>
      <c r="H22" s="130">
        <v>1547</v>
      </c>
      <c r="I22" s="60">
        <f>H24/H23</f>
        <v>1.4851983083781004</v>
      </c>
      <c r="J22" s="130">
        <v>1841</v>
      </c>
      <c r="K22" s="60">
        <f>J24/J23</f>
        <v>1.4108965935509956</v>
      </c>
      <c r="L22" s="130">
        <v>2198</v>
      </c>
      <c r="M22" s="60">
        <f>L24/L23</f>
        <v>1.717533315913248</v>
      </c>
      <c r="N22" s="130">
        <v>2664</v>
      </c>
      <c r="O22" s="60">
        <f>N24/N23</f>
        <v>1.6439431704885343</v>
      </c>
      <c r="P22" s="47"/>
    </row>
    <row r="23" spans="1:26" x14ac:dyDescent="0.3">
      <c r="A23" s="1">
        <v>22</v>
      </c>
      <c r="B23" s="298"/>
      <c r="C23" s="49" t="s">
        <v>9</v>
      </c>
      <c r="D23" s="126">
        <v>1.0268999999999999</v>
      </c>
      <c r="E23" s="63">
        <f>(D23-D18)/D18</f>
        <v>-0.15216314398943206</v>
      </c>
      <c r="F23" s="126">
        <v>0.81089999999999995</v>
      </c>
      <c r="G23" s="63">
        <f>(F23-F18)/F18</f>
        <v>-0.16599814871953111</v>
      </c>
      <c r="H23" s="126">
        <v>0.87490000000000001</v>
      </c>
      <c r="I23" s="63">
        <f>(H23-H18)/H18</f>
        <v>-0.15066498398213765</v>
      </c>
      <c r="J23" s="126">
        <v>0.98929999999999996</v>
      </c>
      <c r="K23" s="63">
        <f>(J23-J18)/J18</f>
        <v>-0.18509060955518947</v>
      </c>
      <c r="L23" s="126">
        <v>0.76539999999999997</v>
      </c>
      <c r="M23" s="63">
        <f>(L23-L18)/L18</f>
        <v>-0.19583946207186384</v>
      </c>
      <c r="N23" s="126">
        <v>0.8024</v>
      </c>
      <c r="O23" s="63">
        <f>(N23-N18)/N18</f>
        <v>-0.20452067016952508</v>
      </c>
      <c r="P23" s="47"/>
    </row>
    <row r="24" spans="1:26" x14ac:dyDescent="0.3">
      <c r="A24" s="13">
        <v>23</v>
      </c>
      <c r="B24" s="299"/>
      <c r="C24" s="49" t="s">
        <v>10</v>
      </c>
      <c r="D24" s="131">
        <v>1.4198999999999999</v>
      </c>
      <c r="E24" s="63">
        <f>(D24-D19)/D19</f>
        <v>-0.13626132976458422</v>
      </c>
      <c r="F24" s="131">
        <v>1.2945</v>
      </c>
      <c r="G24" s="63">
        <f>(F24-F19)/F19</f>
        <v>-9.0366102171316173E-2</v>
      </c>
      <c r="H24" s="131">
        <v>1.2994000000000001</v>
      </c>
      <c r="I24" s="63">
        <f>(H24-H19)/H19</f>
        <v>-0.11887163490879488</v>
      </c>
      <c r="J24" s="131">
        <v>1.3957999999999999</v>
      </c>
      <c r="K24" s="63">
        <f>(J24-J19)/J19</f>
        <v>-0.16137947608747907</v>
      </c>
      <c r="L24" s="131">
        <v>1.3146</v>
      </c>
      <c r="M24" s="63">
        <f>(L24-L19)/L19</f>
        <v>-8.9864303517031244E-2</v>
      </c>
      <c r="N24" s="131">
        <v>1.3190999999999999</v>
      </c>
      <c r="O24" s="63">
        <f>(N24-N19)/N19</f>
        <v>-8.7443791075752383E-2</v>
      </c>
      <c r="P24" s="47"/>
    </row>
    <row r="25" spans="1:26" ht="14.4" customHeight="1" x14ac:dyDescent="0.3">
      <c r="A25" s="23">
        <v>24</v>
      </c>
      <c r="B25" s="297" t="s">
        <v>28</v>
      </c>
      <c r="C25" s="19" t="s">
        <v>30</v>
      </c>
      <c r="D25" s="294" t="str">
        <f>Step2_Models_plan!C12&amp;"/"&amp;D26/1000&amp;"k"</f>
        <v>9/96/3/1024/0.05/32/35k</v>
      </c>
      <c r="E25" s="295"/>
      <c r="F25" s="294" t="str">
        <f>Step2_Models_plan!D12&amp;"/"&amp;F26/1000&amp;"k"</f>
        <v>8/160/5/1536/0.10/8/50k</v>
      </c>
      <c r="G25" s="295"/>
      <c r="H25" s="294" t="str">
        <f>Step2_Models_plan!E12&amp;"/"&amp;H26/1000&amp;"k"</f>
        <v>6/192/6/1536/0.10/8/60k</v>
      </c>
      <c r="I25" s="295"/>
      <c r="J25" s="294" t="str">
        <f>Step2_Models_plan!C12&amp;"/"&amp;J26/1000&amp;"k"</f>
        <v>9/96/3/1024/0.05/32/35k</v>
      </c>
      <c r="K25" s="295"/>
      <c r="L25" s="294" t="str">
        <f>Step2_Models_plan!D12&amp;"/"&amp;L26/1000&amp;"k"</f>
        <v>8/160/5/1536/0.10/8/45k</v>
      </c>
      <c r="M25" s="295"/>
      <c r="N25" s="294" t="str">
        <f>Step2_Models_plan!E12&amp;"/"&amp;N26/1000&amp;"k"</f>
        <v>6/192/6/1536/0.10/8/40k</v>
      </c>
      <c r="O25" s="295"/>
      <c r="P25" s="47"/>
    </row>
    <row r="26" spans="1:26" x14ac:dyDescent="0.3">
      <c r="A26" s="1">
        <v>25</v>
      </c>
      <c r="B26" s="298"/>
      <c r="C26" s="49" t="s">
        <v>48</v>
      </c>
      <c r="D26" s="129">
        <v>35000</v>
      </c>
      <c r="E26" s="124"/>
      <c r="F26" s="129">
        <v>50000</v>
      </c>
      <c r="G26" s="124"/>
      <c r="H26" s="129">
        <v>60000</v>
      </c>
      <c r="I26" s="124"/>
      <c r="J26" s="129">
        <v>35000</v>
      </c>
      <c r="K26" s="124"/>
      <c r="L26" s="129">
        <v>45000</v>
      </c>
      <c r="M26" s="124"/>
      <c r="N26" s="129">
        <v>40000</v>
      </c>
      <c r="O26" s="124"/>
      <c r="P26" s="47"/>
    </row>
    <row r="27" spans="1:26" x14ac:dyDescent="0.3">
      <c r="A27" s="1">
        <v>26</v>
      </c>
      <c r="B27" s="298"/>
      <c r="C27" s="49" t="s">
        <v>18</v>
      </c>
      <c r="D27" s="130">
        <v>6102</v>
      </c>
      <c r="E27" s="60">
        <f>D29/D28</f>
        <v>1.5204322444416842</v>
      </c>
      <c r="F27" s="130">
        <v>7230</v>
      </c>
      <c r="G27" s="60">
        <f>F29/F28</f>
        <v>1.6178885208123288</v>
      </c>
      <c r="H27" s="130">
        <v>8004</v>
      </c>
      <c r="I27" s="60">
        <f>H29/H28</f>
        <v>1.6069231869546559</v>
      </c>
      <c r="J27" s="130">
        <v>6290</v>
      </c>
      <c r="K27" s="60">
        <f>J29/J28</f>
        <v>1.5974474873703803</v>
      </c>
      <c r="L27" s="130">
        <v>6630</v>
      </c>
      <c r="M27" s="60">
        <f>L29/L28</f>
        <v>1.7247259439707672</v>
      </c>
      <c r="N27" s="130">
        <v>5217</v>
      </c>
      <c r="O27" s="60">
        <f>N29/N28</f>
        <v>1.7248556669705257</v>
      </c>
      <c r="P27" s="47"/>
    </row>
    <row r="28" spans="1:26" x14ac:dyDescent="0.3">
      <c r="A28" s="1">
        <v>27</v>
      </c>
      <c r="B28" s="298"/>
      <c r="C28" s="49" t="s">
        <v>9</v>
      </c>
      <c r="D28" s="126">
        <v>0.80510000000000004</v>
      </c>
      <c r="E28" s="63">
        <f>(D28-D23)/D23</f>
        <v>-0.21598987243159012</v>
      </c>
      <c r="F28" s="126">
        <v>0.69430000000000003</v>
      </c>
      <c r="G28" s="63">
        <f>(F28-F23)/F23</f>
        <v>-0.14379084967320252</v>
      </c>
      <c r="H28" s="126">
        <v>0.69910000000000005</v>
      </c>
      <c r="I28" s="63">
        <f>(H28-H23)/H23</f>
        <v>-0.20093724997142526</v>
      </c>
      <c r="J28" s="126">
        <v>0.75219999999999998</v>
      </c>
      <c r="K28" s="63">
        <f>(J28-J23)/J23</f>
        <v>-0.23966440917820681</v>
      </c>
      <c r="L28" s="126">
        <v>0.65680000000000005</v>
      </c>
      <c r="M28" s="63">
        <f>(L28-L23)/L23</f>
        <v>-0.1418865952443166</v>
      </c>
      <c r="N28" s="126">
        <v>0.65820000000000001</v>
      </c>
      <c r="O28" s="63">
        <f>(N28-N23)/N23</f>
        <v>-0.17971086739780656</v>
      </c>
      <c r="P28" s="47"/>
    </row>
    <row r="29" spans="1:26" x14ac:dyDescent="0.3">
      <c r="A29" s="13">
        <v>28</v>
      </c>
      <c r="B29" s="299"/>
      <c r="C29" s="50" t="s">
        <v>10</v>
      </c>
      <c r="D29" s="131">
        <v>1.2241</v>
      </c>
      <c r="E29" s="64">
        <f>(D29-D24)/D24</f>
        <v>-0.13789703500246495</v>
      </c>
      <c r="F29" s="131">
        <v>1.1233</v>
      </c>
      <c r="G29" s="64">
        <f>(F29-F24)/F24</f>
        <v>-0.13225183468520665</v>
      </c>
      <c r="H29" s="131">
        <v>1.1234</v>
      </c>
      <c r="I29" s="64">
        <f>(H29-H24)/H24</f>
        <v>-0.13544712944435905</v>
      </c>
      <c r="J29" s="131">
        <v>1.2016</v>
      </c>
      <c r="K29" s="64">
        <f>(J29-J24)/J24</f>
        <v>-0.13913168075655533</v>
      </c>
      <c r="L29" s="131">
        <v>1.1328</v>
      </c>
      <c r="M29" s="64">
        <f>(L29-L24)/L24</f>
        <v>-0.13829301688726606</v>
      </c>
      <c r="N29" s="131">
        <v>1.1353</v>
      </c>
      <c r="O29" s="64">
        <f>(N29-N24)/N24</f>
        <v>-0.13933742703358348</v>
      </c>
      <c r="P29" s="47"/>
    </row>
    <row r="30" spans="1:26" x14ac:dyDescent="0.3">
      <c r="A30" s="1">
        <v>29</v>
      </c>
      <c r="B30" s="125"/>
      <c r="C30" s="49" t="s">
        <v>32</v>
      </c>
      <c r="D30" s="133">
        <f>D12+D17+D22+D27</f>
        <v>8159</v>
      </c>
      <c r="E30" s="127"/>
      <c r="F30" s="133">
        <f>F12+F17+F22+F27</f>
        <v>10522</v>
      </c>
      <c r="G30" s="127"/>
      <c r="H30" s="133">
        <f>H12+H17+H22+H27</f>
        <v>11415</v>
      </c>
      <c r="I30" s="127"/>
      <c r="J30" s="133">
        <f>J12+J17+J22+J27</f>
        <v>8695</v>
      </c>
      <c r="K30" s="127"/>
      <c r="L30" s="133">
        <f>L12+L17+L22+L27</f>
        <v>10484</v>
      </c>
      <c r="M30" s="127"/>
      <c r="N30" s="133">
        <f>N12+N17+N22+N27</f>
        <v>9245</v>
      </c>
      <c r="O30" s="127"/>
      <c r="P30" s="47"/>
    </row>
    <row r="31" spans="1:26" x14ac:dyDescent="0.3">
      <c r="A31" s="23">
        <v>30</v>
      </c>
      <c r="B31" s="271">
        <v>0</v>
      </c>
      <c r="C31" s="48" t="s">
        <v>18</v>
      </c>
      <c r="D31" s="134">
        <v>0</v>
      </c>
      <c r="E31" s="59">
        <f>D33/D32</f>
        <v>1.1005598175409497</v>
      </c>
      <c r="F31" s="134">
        <v>0</v>
      </c>
      <c r="G31" s="59">
        <f>F33/F32</f>
        <v>0.92445596128929908</v>
      </c>
      <c r="H31" s="134">
        <v>0</v>
      </c>
      <c r="I31" s="59">
        <f>H33/H32</f>
        <v>1.1016521275700542</v>
      </c>
      <c r="J31" s="134">
        <v>0</v>
      </c>
      <c r="K31" s="59">
        <f>J33/J32</f>
        <v>1.0782736288200769</v>
      </c>
      <c r="L31" s="134">
        <v>0</v>
      </c>
      <c r="M31" s="59">
        <f>L33/L32</f>
        <v>1.0045747612295675</v>
      </c>
      <c r="N31" s="134">
        <v>0</v>
      </c>
      <c r="O31" s="59">
        <f>N33/N32</f>
        <v>1.0871761089152392</v>
      </c>
      <c r="P31" s="47"/>
    </row>
    <row r="32" spans="1:26" x14ac:dyDescent="0.3">
      <c r="A32" s="1">
        <v>31</v>
      </c>
      <c r="B32" s="272"/>
      <c r="C32" s="49" t="s">
        <v>9</v>
      </c>
      <c r="D32" s="52">
        <v>3.8584000000000001</v>
      </c>
      <c r="E32" s="60"/>
      <c r="F32" s="52">
        <v>3.7818999999999998</v>
      </c>
      <c r="G32" s="60"/>
      <c r="H32" s="52">
        <v>3.5651000000000002</v>
      </c>
      <c r="I32" s="60"/>
      <c r="J32" s="52">
        <v>3.9527999999999999</v>
      </c>
      <c r="K32" s="60"/>
      <c r="L32" s="52">
        <v>3.7378999999999998</v>
      </c>
      <c r="M32" s="60"/>
      <c r="N32" s="52">
        <v>3.1878000000000002</v>
      </c>
      <c r="O32" s="6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47"/>
    </row>
    <row r="33" spans="1:26" x14ac:dyDescent="0.3">
      <c r="A33" s="13">
        <v>32</v>
      </c>
      <c r="B33" s="272"/>
      <c r="C33" s="49" t="s">
        <v>10</v>
      </c>
      <c r="D33" s="52">
        <v>4.2464000000000004</v>
      </c>
      <c r="E33" s="60"/>
      <c r="F33" s="52">
        <v>3.4962</v>
      </c>
      <c r="G33" s="60"/>
      <c r="H33" s="52">
        <v>3.9275000000000002</v>
      </c>
      <c r="I33" s="60"/>
      <c r="J33" s="52">
        <v>4.2622</v>
      </c>
      <c r="K33" s="60"/>
      <c r="L33" s="52">
        <v>3.7549999999999999</v>
      </c>
      <c r="M33" s="60"/>
      <c r="N33" s="52">
        <v>3.4657</v>
      </c>
      <c r="O33" s="6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47"/>
    </row>
    <row r="34" spans="1:26" x14ac:dyDescent="0.3">
      <c r="A34" s="1">
        <v>33</v>
      </c>
      <c r="B34" s="271">
        <v>2000</v>
      </c>
      <c r="C34" s="48" t="s">
        <v>18</v>
      </c>
      <c r="D34" s="61">
        <v>290</v>
      </c>
      <c r="E34" s="59">
        <f>D36/D35</f>
        <v>1.2689050807404489</v>
      </c>
      <c r="F34" s="61">
        <v>364</v>
      </c>
      <c r="G34" s="59">
        <f>F36/F35</f>
        <v>1.4598881809907684</v>
      </c>
      <c r="H34" s="61">
        <v>409</v>
      </c>
      <c r="I34" s="59">
        <f>H36/H35</f>
        <v>1.3747170260931727</v>
      </c>
      <c r="J34" s="61">
        <v>291</v>
      </c>
      <c r="K34" s="59">
        <f>J36/J35</f>
        <v>1.3145996860282574</v>
      </c>
      <c r="L34" s="61">
        <v>370</v>
      </c>
      <c r="M34" s="59">
        <f>L36/L35</f>
        <v>1.511768573307035</v>
      </c>
      <c r="N34" s="61">
        <v>390</v>
      </c>
      <c r="O34" s="59">
        <f>N36/N35</f>
        <v>1.4308622178364376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47"/>
    </row>
    <row r="35" spans="1:26" x14ac:dyDescent="0.3">
      <c r="A35" s="1">
        <v>34</v>
      </c>
      <c r="B35" s="272"/>
      <c r="C35" s="49" t="s">
        <v>16</v>
      </c>
      <c r="D35" s="52">
        <v>1.0156000000000001</v>
      </c>
      <c r="E35" s="63">
        <f>(D35-D32)/D32</f>
        <v>-0.73678208583868965</v>
      </c>
      <c r="F35" s="52">
        <v>0.76910000000000001</v>
      </c>
      <c r="G35" s="63">
        <f>(F35-F32)/F32</f>
        <v>-0.79663661122716101</v>
      </c>
      <c r="H35" s="52">
        <v>0.83930000000000005</v>
      </c>
      <c r="I35" s="63">
        <f>(H35-H32)/H32</f>
        <v>-0.76457883369330448</v>
      </c>
      <c r="J35" s="52">
        <v>0.95550000000000002</v>
      </c>
      <c r="K35" s="63">
        <f>(J35-J32)/J32</f>
        <v>-0.75827261687917435</v>
      </c>
      <c r="L35" s="52">
        <v>0.76049999999999995</v>
      </c>
      <c r="M35" s="63">
        <f>(L35-L32)/L32</f>
        <v>-0.79654351373766019</v>
      </c>
      <c r="N35" s="52">
        <v>0.81069999999999998</v>
      </c>
      <c r="O35" s="63">
        <f>(N35-N32)/N32</f>
        <v>-0.74568668046928921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47"/>
    </row>
    <row r="36" spans="1:26" x14ac:dyDescent="0.3">
      <c r="A36" s="13">
        <v>35</v>
      </c>
      <c r="B36" s="272"/>
      <c r="C36" s="49" t="s">
        <v>17</v>
      </c>
      <c r="D36" s="52">
        <v>1.2887</v>
      </c>
      <c r="E36" s="63">
        <f>(D36-D33)/D33</f>
        <v>-0.69651940467219298</v>
      </c>
      <c r="F36" s="52">
        <v>1.1228</v>
      </c>
      <c r="G36" s="63">
        <f>(F36-F33)/F33</f>
        <v>-0.67885132429494888</v>
      </c>
      <c r="H36" s="52">
        <v>1.1537999999999999</v>
      </c>
      <c r="I36" s="63">
        <f>(H36-H33)/H33</f>
        <v>-0.70622533418204969</v>
      </c>
      <c r="J36" s="52">
        <v>1.2561</v>
      </c>
      <c r="K36" s="63">
        <f>(J36-J33)/J33</f>
        <v>-0.7052930411524565</v>
      </c>
      <c r="L36" s="52">
        <v>1.1496999999999999</v>
      </c>
      <c r="M36" s="63">
        <f>(L36-L33)/L33</f>
        <v>-0.69382157123834887</v>
      </c>
      <c r="N36" s="52">
        <v>1.1599999999999999</v>
      </c>
      <c r="O36" s="63">
        <f>(N36-N33)/N33</f>
        <v>-0.66529128314626185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47"/>
    </row>
    <row r="37" spans="1:26" x14ac:dyDescent="0.3">
      <c r="A37" s="1">
        <v>36</v>
      </c>
      <c r="B37" s="271">
        <v>4000</v>
      </c>
      <c r="C37" s="48" t="s">
        <v>18</v>
      </c>
      <c r="D37" s="61">
        <v>580</v>
      </c>
      <c r="E37" s="59">
        <f>D39/D38</f>
        <v>1.3101400084853629</v>
      </c>
      <c r="F37" s="65">
        <v>728</v>
      </c>
      <c r="G37" s="66">
        <f>F39/F38</f>
        <v>1.4812328767123286</v>
      </c>
      <c r="H37" s="61">
        <v>819</v>
      </c>
      <c r="I37" s="59">
        <f>H39/H38</f>
        <v>1.4192370640815812</v>
      </c>
      <c r="J37" s="61">
        <v>581</v>
      </c>
      <c r="K37" s="59">
        <f>J39/J38</f>
        <v>1.3607856650585803</v>
      </c>
      <c r="L37" s="71">
        <v>742</v>
      </c>
      <c r="M37" s="72">
        <f>L39/L38</f>
        <v>1.5399546613771606</v>
      </c>
      <c r="N37" s="61">
        <v>779</v>
      </c>
      <c r="O37" s="59">
        <f>N39/N38</f>
        <v>1.5283884018880647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7"/>
    </row>
    <row r="38" spans="1:26" x14ac:dyDescent="0.3">
      <c r="A38" s="1">
        <v>37</v>
      </c>
      <c r="B38" s="272"/>
      <c r="C38" s="49" t="s">
        <v>16</v>
      </c>
      <c r="D38" s="52">
        <v>0.94279999999999997</v>
      </c>
      <c r="E38" s="63">
        <f>(D38-D35)/D35</f>
        <v>-7.168176447420252E-2</v>
      </c>
      <c r="F38" s="67">
        <v>0.73</v>
      </c>
      <c r="G38" s="68">
        <f>(F38-F35)/F35</f>
        <v>-5.08386425692368E-2</v>
      </c>
      <c r="H38" s="52">
        <v>0.79430000000000001</v>
      </c>
      <c r="I38" s="63">
        <f>(H38-H35)/H35</f>
        <v>-5.3616108661980265E-2</v>
      </c>
      <c r="J38" s="52">
        <v>0.87060000000000004</v>
      </c>
      <c r="K38" s="63">
        <f>(J38-J35)/J35</f>
        <v>-8.8854003139717405E-2</v>
      </c>
      <c r="L38" s="73">
        <v>0.70579999999999998</v>
      </c>
      <c r="M38" s="74">
        <f>(L38-L35)/L35</f>
        <v>-7.1926364234056503E-2</v>
      </c>
      <c r="N38" s="52">
        <v>0.74150000000000005</v>
      </c>
      <c r="O38" s="63">
        <f>(N38-N35)/N35</f>
        <v>-8.5358332305414994E-2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47"/>
    </row>
    <row r="39" spans="1:26" x14ac:dyDescent="0.3">
      <c r="A39" s="13">
        <v>38</v>
      </c>
      <c r="B39" s="273"/>
      <c r="C39" s="50" t="s">
        <v>17</v>
      </c>
      <c r="D39" s="52">
        <v>1.2352000000000001</v>
      </c>
      <c r="E39" s="64">
        <f>(D39-D36)/D36</f>
        <v>-4.151470474121198E-2</v>
      </c>
      <c r="F39" s="67">
        <v>1.0812999999999999</v>
      </c>
      <c r="G39" s="70">
        <f>(F39-F36)/F36</f>
        <v>-3.6961168507303251E-2</v>
      </c>
      <c r="H39" s="62">
        <v>1.1273</v>
      </c>
      <c r="I39" s="64">
        <f>(H39-H36)/H36</f>
        <v>-2.2967585370081443E-2</v>
      </c>
      <c r="J39" s="52">
        <v>1.1847000000000001</v>
      </c>
      <c r="K39" s="64">
        <f>(J39-J36)/J36</f>
        <v>-5.6842608072605612E-2</v>
      </c>
      <c r="L39" s="73">
        <v>1.0869</v>
      </c>
      <c r="M39" s="76">
        <f>(L39-L36)/L36</f>
        <v>-5.4622945116117219E-2</v>
      </c>
      <c r="N39" s="62">
        <v>1.1333</v>
      </c>
      <c r="O39" s="64">
        <f>(N39-N36)/N36</f>
        <v>-2.3017241379310299E-2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47"/>
    </row>
    <row r="40" spans="1:26" x14ac:dyDescent="0.3">
      <c r="A40" s="1">
        <v>39</v>
      </c>
      <c r="B40" s="271">
        <v>6000</v>
      </c>
      <c r="C40" s="48" t="s">
        <v>18</v>
      </c>
      <c r="D40" s="61">
        <v>869</v>
      </c>
      <c r="E40" s="59">
        <f>D42/D41</f>
        <v>1.3180281382920709</v>
      </c>
      <c r="F40" s="61">
        <v>1092</v>
      </c>
      <c r="G40" s="59">
        <f>F42/F41</f>
        <v>1.5517192982456138</v>
      </c>
      <c r="H40" s="61">
        <v>1234</v>
      </c>
      <c r="I40" s="59">
        <f>H42/H41</f>
        <v>1.4590715117030908</v>
      </c>
      <c r="J40" s="61">
        <v>871</v>
      </c>
      <c r="K40" s="59">
        <f>J42/J41</f>
        <v>1.3777016652887684</v>
      </c>
      <c r="L40" s="61">
        <v>1110</v>
      </c>
      <c r="M40" s="59">
        <f>L42/L41</f>
        <v>1.589379754242247</v>
      </c>
      <c r="N40" s="61">
        <v>1168</v>
      </c>
      <c r="O40" s="59">
        <f>N42/N41</f>
        <v>1.5696675900277008</v>
      </c>
    </row>
    <row r="41" spans="1:26" x14ac:dyDescent="0.3">
      <c r="A41" s="1">
        <v>40</v>
      </c>
      <c r="B41" s="272"/>
      <c r="C41" s="49" t="s">
        <v>16</v>
      </c>
      <c r="D41" s="52">
        <v>0.91690000000000005</v>
      </c>
      <c r="E41" s="63">
        <f>(D41-D38)/D38</f>
        <v>-2.7471361900721174E-2</v>
      </c>
      <c r="F41" s="52">
        <v>0.71250000000000002</v>
      </c>
      <c r="G41" s="63">
        <f>(F41-F38)/F38</f>
        <v>-2.3972602739725974E-2</v>
      </c>
      <c r="H41" s="52">
        <v>0.77329999999999999</v>
      </c>
      <c r="I41" s="63">
        <f>(H41-H38)/H38</f>
        <v>-2.6438373410550192E-2</v>
      </c>
      <c r="J41" s="52">
        <v>0.84670000000000001</v>
      </c>
      <c r="K41" s="63">
        <f>(J41-J38)/J38</f>
        <v>-2.7452331725246991E-2</v>
      </c>
      <c r="L41" s="52">
        <v>0.68359999999999999</v>
      </c>
      <c r="M41" s="63">
        <f>(L41-L38)/L38</f>
        <v>-3.1453669594786057E-2</v>
      </c>
      <c r="N41" s="52">
        <v>0.72199999999999998</v>
      </c>
      <c r="O41" s="63">
        <f>(N41-N38)/N38</f>
        <v>-2.6298044504383104E-2</v>
      </c>
    </row>
    <row r="42" spans="1:26" x14ac:dyDescent="0.3">
      <c r="A42" s="13">
        <v>41</v>
      </c>
      <c r="B42" s="273"/>
      <c r="C42" s="50" t="s">
        <v>17</v>
      </c>
      <c r="D42" s="52">
        <v>1.2084999999999999</v>
      </c>
      <c r="E42" s="64">
        <f>(D42-D39)/D39</f>
        <v>-2.1615932642487182E-2</v>
      </c>
      <c r="F42" s="52">
        <v>1.1055999999999999</v>
      </c>
      <c r="G42" s="64">
        <f>(F42-F39)/F39</f>
        <v>2.2472949227781366E-2</v>
      </c>
      <c r="H42" s="62">
        <v>1.1283000000000001</v>
      </c>
      <c r="I42" s="64">
        <f>(H42-H39)/H39</f>
        <v>8.8707531269414702E-4</v>
      </c>
      <c r="J42" s="52">
        <v>1.1665000000000001</v>
      </c>
      <c r="K42" s="64">
        <f>(J42-J39)/J39</f>
        <v>-1.5362539039419256E-2</v>
      </c>
      <c r="L42" s="52">
        <v>1.0865</v>
      </c>
      <c r="M42" s="64">
        <f>(L42-L39)/L39</f>
        <v>-3.6801913699508322E-4</v>
      </c>
      <c r="N42" s="62">
        <v>1.1333</v>
      </c>
      <c r="O42" s="64">
        <f>(N42-N39)/N39</f>
        <v>0</v>
      </c>
    </row>
    <row r="43" spans="1:26" x14ac:dyDescent="0.3">
      <c r="A43" s="1">
        <v>42</v>
      </c>
      <c r="B43" s="271">
        <v>8000</v>
      </c>
      <c r="C43" s="48" t="s">
        <v>18</v>
      </c>
      <c r="D43" s="61">
        <v>1159</v>
      </c>
      <c r="E43" s="59">
        <f t="shared" ref="E43" si="2">D45/D44</f>
        <v>1.3445575567736883</v>
      </c>
      <c r="F43" s="61">
        <v>1456</v>
      </c>
      <c r="G43" s="59">
        <f t="shared" ref="G43:I43" si="3">F45/F44</f>
        <v>1.5888809693513899</v>
      </c>
      <c r="H43" s="61">
        <v>1636</v>
      </c>
      <c r="I43" s="59">
        <f t="shared" si="3"/>
        <v>1.4661375661375662</v>
      </c>
      <c r="J43" s="61">
        <v>1162</v>
      </c>
      <c r="K43" s="59">
        <f t="shared" ref="K43" si="4">J45/J44</f>
        <v>1.4112092966953154</v>
      </c>
      <c r="L43" s="61">
        <v>1479</v>
      </c>
      <c r="M43" s="59">
        <f t="shared" ref="M43" si="5">L45/L44</f>
        <v>1.6583146905294559</v>
      </c>
      <c r="N43" s="61">
        <v>1573</v>
      </c>
      <c r="O43" s="59">
        <f t="shared" ref="O43" si="6">N45/N44</f>
        <v>1.585066970646908</v>
      </c>
    </row>
    <row r="44" spans="1:26" x14ac:dyDescent="0.3">
      <c r="A44" s="1">
        <v>43</v>
      </c>
      <c r="B44" s="272"/>
      <c r="C44" s="49" t="s">
        <v>16</v>
      </c>
      <c r="D44" s="52">
        <v>0.89390000000000003</v>
      </c>
      <c r="E44" s="63">
        <f t="shared" ref="E44:E45" si="7">(D44-D41)/D41</f>
        <v>-2.5084523939360909E-2</v>
      </c>
      <c r="F44" s="52">
        <v>0.70150000000000001</v>
      </c>
      <c r="G44" s="63">
        <f t="shared" ref="G44:I45" si="8">(F44-F41)/F41</f>
        <v>-1.5438596491228083E-2</v>
      </c>
      <c r="H44" s="52">
        <v>0.75600000000000001</v>
      </c>
      <c r="I44" s="63">
        <f t="shared" si="8"/>
        <v>-2.2371653950601297E-2</v>
      </c>
      <c r="J44" s="52">
        <v>0.82609999999999995</v>
      </c>
      <c r="K44" s="63">
        <f t="shared" ref="K44:K45" si="9">(J44-J41)/J41</f>
        <v>-2.4329750797212783E-2</v>
      </c>
      <c r="L44" s="52">
        <v>0.67049999999999998</v>
      </c>
      <c r="M44" s="63">
        <f t="shared" ref="M44:M45" si="10">(L44-L41)/L41</f>
        <v>-1.9163253364540667E-2</v>
      </c>
      <c r="N44" s="52">
        <v>0.70179999999999998</v>
      </c>
      <c r="O44" s="63">
        <f t="shared" ref="O44:O45" si="11">(N44-N41)/N41</f>
        <v>-2.7977839335180051E-2</v>
      </c>
    </row>
    <row r="45" spans="1:26" x14ac:dyDescent="0.3">
      <c r="A45" s="13">
        <v>44</v>
      </c>
      <c r="B45" s="272"/>
      <c r="C45" s="50" t="s">
        <v>17</v>
      </c>
      <c r="D45" s="52">
        <v>1.2019</v>
      </c>
      <c r="E45" s="64">
        <f t="shared" si="7"/>
        <v>-5.4613156805957304E-3</v>
      </c>
      <c r="F45" s="52">
        <v>1.1146</v>
      </c>
      <c r="G45" s="64">
        <f t="shared" si="8"/>
        <v>8.1403762662808615E-3</v>
      </c>
      <c r="H45" s="62">
        <v>1.1084000000000001</v>
      </c>
      <c r="I45" s="64">
        <f t="shared" si="8"/>
        <v>-1.7637153239386711E-2</v>
      </c>
      <c r="J45" s="52">
        <v>1.1657999999999999</v>
      </c>
      <c r="K45" s="64">
        <f t="shared" si="9"/>
        <v>-6.0008572653248596E-4</v>
      </c>
      <c r="L45" s="52">
        <v>1.1119000000000001</v>
      </c>
      <c r="M45" s="64">
        <f t="shared" si="10"/>
        <v>2.3377818683847296E-2</v>
      </c>
      <c r="N45" s="62">
        <v>1.1124000000000001</v>
      </c>
      <c r="O45" s="64">
        <f t="shared" si="11"/>
        <v>-1.844171887408446E-2</v>
      </c>
    </row>
    <row r="46" spans="1:26" x14ac:dyDescent="0.3">
      <c r="A46" s="1">
        <v>45</v>
      </c>
      <c r="B46" s="271">
        <v>10000</v>
      </c>
      <c r="C46" s="48" t="s">
        <v>18</v>
      </c>
      <c r="D46" s="61">
        <v>1449</v>
      </c>
      <c r="E46" s="59">
        <f t="shared" ref="E46" si="12">D48/D47</f>
        <v>1.3520302821748107</v>
      </c>
      <c r="F46" s="71">
        <v>1820</v>
      </c>
      <c r="G46" s="72">
        <f t="shared" ref="G46:I46" si="13">F48/F47</f>
        <v>1.5707106963388371</v>
      </c>
      <c r="H46" s="61">
        <v>2041</v>
      </c>
      <c r="I46" s="59">
        <f t="shared" si="13"/>
        <v>1.504660272862353</v>
      </c>
      <c r="J46" s="61">
        <v>1452</v>
      </c>
      <c r="K46" s="59">
        <f t="shared" ref="K46" si="14">J48/J47</f>
        <v>1.4316430524484216</v>
      </c>
      <c r="L46" s="61">
        <v>1846</v>
      </c>
      <c r="M46" s="59">
        <f t="shared" ref="M46" si="15">L48/L47</f>
        <v>1.6567096285064444</v>
      </c>
      <c r="N46" s="61">
        <v>1978</v>
      </c>
      <c r="O46" s="59">
        <f t="shared" ref="O46" si="16">N48/N47</f>
        <v>1.6148073315052678</v>
      </c>
    </row>
    <row r="47" spans="1:26" x14ac:dyDescent="0.3">
      <c r="A47" s="1">
        <v>46</v>
      </c>
      <c r="B47" s="272"/>
      <c r="C47" s="49" t="s">
        <v>16</v>
      </c>
      <c r="D47" s="52">
        <v>0.87180000000000002</v>
      </c>
      <c r="E47" s="63">
        <f t="shared" ref="E47:E48" si="17">(D47-D44)/D44</f>
        <v>-2.4723123391878293E-2</v>
      </c>
      <c r="F47" s="73">
        <v>0.69650000000000001</v>
      </c>
      <c r="G47" s="74">
        <f t="shared" ref="G47:I48" si="18">(F47-F44)/F44</f>
        <v>-7.1275837491090585E-3</v>
      </c>
      <c r="H47" s="52">
        <v>0.74029999999999996</v>
      </c>
      <c r="I47" s="63">
        <f t="shared" si="18"/>
        <v>-2.076719576719583E-2</v>
      </c>
      <c r="J47" s="52">
        <v>0.80459999999999998</v>
      </c>
      <c r="K47" s="63">
        <f t="shared" ref="K47:K48" si="19">(J47-J44)/J44</f>
        <v>-2.6025904854133839E-2</v>
      </c>
      <c r="L47" s="52">
        <v>0.65949999999999998</v>
      </c>
      <c r="M47" s="63">
        <f t="shared" ref="M47:M48" si="20">(L47-L44)/L44</f>
        <v>-1.6405667412378838E-2</v>
      </c>
      <c r="N47" s="52">
        <v>0.69289999999999996</v>
      </c>
      <c r="O47" s="63">
        <f t="shared" ref="O47:O48" si="21">(N47-N44)/N44</f>
        <v>-1.2681675691080108E-2</v>
      </c>
    </row>
    <row r="48" spans="1:26" x14ac:dyDescent="0.3">
      <c r="A48" s="13">
        <v>47</v>
      </c>
      <c r="B48" s="273"/>
      <c r="C48" s="50" t="s">
        <v>17</v>
      </c>
      <c r="D48" s="52">
        <v>1.1787000000000001</v>
      </c>
      <c r="E48" s="64">
        <f t="shared" si="17"/>
        <v>-1.9302770613195679E-2</v>
      </c>
      <c r="F48" s="73">
        <v>1.0940000000000001</v>
      </c>
      <c r="G48" s="76">
        <f t="shared" si="18"/>
        <v>-1.8481966624798091E-2</v>
      </c>
      <c r="H48" s="62">
        <v>1.1138999999999999</v>
      </c>
      <c r="I48" s="64">
        <f t="shared" si="18"/>
        <v>4.9621075424033188E-3</v>
      </c>
      <c r="J48" s="52">
        <v>1.1518999999999999</v>
      </c>
      <c r="K48" s="64">
        <f t="shared" si="19"/>
        <v>-1.1923142906158882E-2</v>
      </c>
      <c r="L48" s="52">
        <v>1.0926</v>
      </c>
      <c r="M48" s="64">
        <f t="shared" si="20"/>
        <v>-1.7357676050004579E-2</v>
      </c>
      <c r="N48" s="62">
        <v>1.1189</v>
      </c>
      <c r="O48" s="64">
        <f t="shared" si="21"/>
        <v>5.8432218626392933E-3</v>
      </c>
    </row>
    <row r="49" spans="1:15" x14ac:dyDescent="0.3">
      <c r="A49" s="1">
        <v>48</v>
      </c>
      <c r="B49" s="271">
        <v>12000</v>
      </c>
      <c r="C49" s="48" t="s">
        <v>18</v>
      </c>
      <c r="D49" s="61">
        <v>1739</v>
      </c>
      <c r="E49" s="59">
        <f t="shared" ref="E49" si="22">D51/D50</f>
        <v>1.3457662458009962</v>
      </c>
      <c r="F49" s="61">
        <v>2184</v>
      </c>
      <c r="G49" s="59">
        <f t="shared" ref="G49:I49" si="23">F51/F50</f>
        <v>1.6142498893642132</v>
      </c>
      <c r="H49" s="61">
        <v>2441</v>
      </c>
      <c r="I49" s="59">
        <f t="shared" si="23"/>
        <v>1.5189544272615301</v>
      </c>
      <c r="J49" s="61">
        <v>1749</v>
      </c>
      <c r="K49" s="59">
        <f t="shared" ref="K49" si="24">J51/J50</f>
        <v>1.4233962264150941</v>
      </c>
      <c r="L49" s="61">
        <v>2211</v>
      </c>
      <c r="M49" s="59">
        <f t="shared" ref="M49" si="25">L51/L50</f>
        <v>1.6868686868686869</v>
      </c>
      <c r="N49" s="71">
        <v>2378</v>
      </c>
      <c r="O49" s="72">
        <f t="shared" ref="O49" si="26">N51/N50</f>
        <v>1.6122448979591837</v>
      </c>
    </row>
    <row r="50" spans="1:15" x14ac:dyDescent="0.3">
      <c r="A50" s="1">
        <v>49</v>
      </c>
      <c r="B50" s="272"/>
      <c r="C50" s="49" t="s">
        <v>16</v>
      </c>
      <c r="D50" s="52">
        <v>0.86329999999999996</v>
      </c>
      <c r="E50" s="63">
        <f t="shared" ref="E50:E51" si="27">(D50-D47)/D47</f>
        <v>-9.7499426473962644E-3</v>
      </c>
      <c r="F50" s="52">
        <v>0.67789999999999995</v>
      </c>
      <c r="G50" s="63">
        <f t="shared" ref="G50:I51" si="28">(F50-F47)/F47</f>
        <v>-2.6704953338119255E-2</v>
      </c>
      <c r="H50" s="52">
        <v>0.73070000000000002</v>
      </c>
      <c r="I50" s="63">
        <f t="shared" si="28"/>
        <v>-1.2967715790895505E-2</v>
      </c>
      <c r="J50" s="52">
        <v>0.79500000000000004</v>
      </c>
      <c r="K50" s="63">
        <f t="shared" ref="K50:K51" si="29">(J50-J47)/J47</f>
        <v>-1.193139448172998E-2</v>
      </c>
      <c r="L50" s="52">
        <v>0.64349999999999996</v>
      </c>
      <c r="M50" s="63">
        <f t="shared" ref="M50:M51" si="30">(L50-L47)/L47</f>
        <v>-2.426080363912057E-2</v>
      </c>
      <c r="N50" s="73">
        <v>0.68600000000000005</v>
      </c>
      <c r="O50" s="74">
        <f t="shared" ref="O50:O51" si="31">(N50-N47)/N47</f>
        <v>-9.9581469187471593E-3</v>
      </c>
    </row>
    <row r="51" spans="1:15" x14ac:dyDescent="0.3">
      <c r="A51" s="13">
        <v>50</v>
      </c>
      <c r="B51" s="273"/>
      <c r="C51" s="50" t="s">
        <v>17</v>
      </c>
      <c r="D51" s="52">
        <v>1.1617999999999999</v>
      </c>
      <c r="E51" s="64">
        <f t="shared" si="27"/>
        <v>-1.4337829812505417E-2</v>
      </c>
      <c r="F51" s="52">
        <v>1.0943000000000001</v>
      </c>
      <c r="G51" s="64">
        <f t="shared" si="28"/>
        <v>2.7422303473488753E-4</v>
      </c>
      <c r="H51" s="62">
        <v>1.1099000000000001</v>
      </c>
      <c r="I51" s="64">
        <f t="shared" si="28"/>
        <v>-3.5909866235746312E-3</v>
      </c>
      <c r="J51" s="52">
        <v>1.1315999999999999</v>
      </c>
      <c r="K51" s="64">
        <f t="shared" si="29"/>
        <v>-1.7623057557079595E-2</v>
      </c>
      <c r="L51" s="52">
        <v>1.0854999999999999</v>
      </c>
      <c r="M51" s="64">
        <f t="shared" si="30"/>
        <v>-6.4982610287388854E-3</v>
      </c>
      <c r="N51" s="75">
        <v>1.1060000000000001</v>
      </c>
      <c r="O51" s="76">
        <f t="shared" si="31"/>
        <v>-1.152918044507991E-2</v>
      </c>
    </row>
    <row r="52" spans="1:15" x14ac:dyDescent="0.3">
      <c r="A52" s="1">
        <v>51</v>
      </c>
      <c r="B52" s="271">
        <v>14000</v>
      </c>
      <c r="C52" s="48" t="s">
        <v>18</v>
      </c>
      <c r="D52" s="61">
        <v>2028</v>
      </c>
      <c r="E52" s="59">
        <f t="shared" ref="E52" si="32">D54/D53</f>
        <v>1.375645843118835</v>
      </c>
      <c r="F52" s="61">
        <v>2548</v>
      </c>
      <c r="G52" s="59">
        <f t="shared" ref="G52:I52" si="33">F54/F53</f>
        <v>1.6171191217920191</v>
      </c>
      <c r="H52" s="71">
        <v>2837</v>
      </c>
      <c r="I52" s="72">
        <f t="shared" si="33"/>
        <v>1.5310218978102188</v>
      </c>
      <c r="J52" s="61">
        <v>2048</v>
      </c>
      <c r="K52" s="59">
        <f t="shared" ref="K52" si="34">J54/J53</f>
        <v>1.4522529441884282</v>
      </c>
      <c r="L52" s="65">
        <v>2579</v>
      </c>
      <c r="M52" s="66">
        <f t="shared" ref="M52" si="35">L54/L53</f>
        <v>1.6746704331450093</v>
      </c>
      <c r="N52" s="61">
        <v>2787</v>
      </c>
      <c r="O52" s="59">
        <f t="shared" ref="O52" si="36">N54/N53</f>
        <v>1.6618618618618617</v>
      </c>
    </row>
    <row r="53" spans="1:15" x14ac:dyDescent="0.3">
      <c r="A53" s="1">
        <v>52</v>
      </c>
      <c r="B53" s="272"/>
      <c r="C53" s="49" t="s">
        <v>16</v>
      </c>
      <c r="D53" s="52">
        <v>0.85160000000000002</v>
      </c>
      <c r="E53" s="63">
        <f t="shared" ref="E53:E54" si="37">(D53-D50)/D50</f>
        <v>-1.3552646820340476E-2</v>
      </c>
      <c r="F53" s="52">
        <v>0.67410000000000003</v>
      </c>
      <c r="G53" s="63">
        <f t="shared" ref="G53:I54" si="38">(F53-F50)/F50</f>
        <v>-5.6055465407876008E-3</v>
      </c>
      <c r="H53" s="73">
        <v>0.71240000000000003</v>
      </c>
      <c r="I53" s="74">
        <f t="shared" si="38"/>
        <v>-2.5044477897906092E-2</v>
      </c>
      <c r="J53" s="52">
        <v>0.78120000000000001</v>
      </c>
      <c r="K53" s="63">
        <f t="shared" ref="K53:K54" si="39">(J53-J50)/J50</f>
        <v>-1.735849056603778E-2</v>
      </c>
      <c r="L53" s="67">
        <v>0.63719999999999999</v>
      </c>
      <c r="M53" s="68">
        <f t="shared" ref="M53:M54" si="40">(L53-L50)/L50</f>
        <v>-9.7902097902097477E-3</v>
      </c>
      <c r="N53" s="52">
        <v>0.66600000000000004</v>
      </c>
      <c r="O53" s="63">
        <f t="shared" ref="O53:O54" si="41">(N53-N50)/N50</f>
        <v>-2.9154518950437341E-2</v>
      </c>
    </row>
    <row r="54" spans="1:15" x14ac:dyDescent="0.3">
      <c r="A54" s="13">
        <v>53</v>
      </c>
      <c r="B54" s="272"/>
      <c r="C54" s="50" t="s">
        <v>17</v>
      </c>
      <c r="D54" s="52">
        <v>1.1715</v>
      </c>
      <c r="E54" s="64">
        <f t="shared" si="37"/>
        <v>8.3491134446548824E-3</v>
      </c>
      <c r="F54" s="52">
        <v>1.0901000000000001</v>
      </c>
      <c r="G54" s="64">
        <f t="shared" si="38"/>
        <v>-3.8380699990861566E-3</v>
      </c>
      <c r="H54" s="75">
        <v>1.0907</v>
      </c>
      <c r="I54" s="76">
        <f t="shared" si="38"/>
        <v>-1.7298855752770615E-2</v>
      </c>
      <c r="J54" s="52">
        <v>1.1345000000000001</v>
      </c>
      <c r="K54" s="64">
        <f t="shared" si="39"/>
        <v>2.5627430187346455E-3</v>
      </c>
      <c r="L54" s="67">
        <v>1.0670999999999999</v>
      </c>
      <c r="M54" s="70">
        <f t="shared" si="40"/>
        <v>-1.6950713956701956E-2</v>
      </c>
      <c r="N54" s="62">
        <v>1.1068</v>
      </c>
      <c r="O54" s="64">
        <f t="shared" si="41"/>
        <v>7.2332730560570693E-4</v>
      </c>
    </row>
    <row r="55" spans="1:15" x14ac:dyDescent="0.3">
      <c r="A55" s="1">
        <v>54</v>
      </c>
      <c r="B55" s="271">
        <v>16000</v>
      </c>
      <c r="C55" s="48" t="s">
        <v>18</v>
      </c>
      <c r="D55" s="61">
        <v>2318</v>
      </c>
      <c r="E55" s="59">
        <f t="shared" ref="E55" si="42">D57/D56</f>
        <v>1.3844961240310079</v>
      </c>
      <c r="F55" s="61">
        <v>2912</v>
      </c>
      <c r="G55" s="59">
        <f t="shared" ref="G55:I55" si="43">F57/F56</f>
        <v>1.6344643650911244</v>
      </c>
      <c r="H55" s="61">
        <v>3229</v>
      </c>
      <c r="I55" s="59">
        <f t="shared" si="43"/>
        <v>1.5410600706713782</v>
      </c>
      <c r="J55" s="61">
        <v>2349</v>
      </c>
      <c r="K55" s="59">
        <f t="shared" ref="K55" si="44">J57/J56</f>
        <v>1.4700130378096479</v>
      </c>
      <c r="L55" s="61">
        <v>2953</v>
      </c>
      <c r="M55" s="59">
        <f t="shared" ref="M55" si="45">L57/L56</f>
        <v>1.7152745005505741</v>
      </c>
      <c r="N55" s="61">
        <v>3197</v>
      </c>
      <c r="O55" s="59">
        <f t="shared" ref="O55" si="46">N57/N56</f>
        <v>1.6731796672263777</v>
      </c>
    </row>
    <row r="56" spans="1:15" x14ac:dyDescent="0.3">
      <c r="A56" s="1">
        <v>55</v>
      </c>
      <c r="B56" s="272"/>
      <c r="C56" s="49" t="s">
        <v>16</v>
      </c>
      <c r="D56" s="52">
        <v>0.83850000000000002</v>
      </c>
      <c r="E56" s="63">
        <f t="shared" ref="E56:E57" si="47">(D56-D53)/D53</f>
        <v>-1.5382808830436825E-2</v>
      </c>
      <c r="F56" s="52">
        <v>0.67490000000000006</v>
      </c>
      <c r="G56" s="63">
        <f t="shared" ref="G56:I57" si="48">(F56-F53)/F53</f>
        <v>1.1867675419077628E-3</v>
      </c>
      <c r="H56" s="52">
        <v>0.70750000000000002</v>
      </c>
      <c r="I56" s="63">
        <f t="shared" si="48"/>
        <v>-6.8781583380123738E-3</v>
      </c>
      <c r="J56" s="52">
        <v>0.76700000000000002</v>
      </c>
      <c r="K56" s="63">
        <f t="shared" ref="K56:K57" si="49">(J56-J53)/J53</f>
        <v>-1.817716333845365E-2</v>
      </c>
      <c r="L56" s="52">
        <v>0.63570000000000004</v>
      </c>
      <c r="M56" s="63">
        <f t="shared" ref="M56:M57" si="50">(L56-L53)/L53</f>
        <v>-2.3540489642183706E-3</v>
      </c>
      <c r="N56" s="52">
        <v>0.65510000000000002</v>
      </c>
      <c r="O56" s="63">
        <f t="shared" ref="O56:O57" si="51">(N56-N53)/N53</f>
        <v>-1.6366366366366396E-2</v>
      </c>
    </row>
    <row r="57" spans="1:15" x14ac:dyDescent="0.3">
      <c r="A57" s="13">
        <v>56</v>
      </c>
      <c r="B57" s="273"/>
      <c r="C57" s="50" t="s">
        <v>17</v>
      </c>
      <c r="D57" s="52">
        <v>1.1609</v>
      </c>
      <c r="E57" s="64">
        <f t="shared" si="47"/>
        <v>-9.0482287665385776E-3</v>
      </c>
      <c r="F57" s="52">
        <v>1.1031</v>
      </c>
      <c r="G57" s="64">
        <f t="shared" si="48"/>
        <v>1.1925511420970461E-2</v>
      </c>
      <c r="H57" s="62">
        <v>1.0903</v>
      </c>
      <c r="I57" s="64">
        <f t="shared" si="48"/>
        <v>-3.667369579168937E-4</v>
      </c>
      <c r="J57" s="52">
        <v>1.1274999999999999</v>
      </c>
      <c r="K57" s="64">
        <f t="shared" si="49"/>
        <v>-6.1701189951521521E-3</v>
      </c>
      <c r="L57" s="52">
        <v>1.0904</v>
      </c>
      <c r="M57" s="64">
        <f t="shared" si="50"/>
        <v>2.1834879580170649E-2</v>
      </c>
      <c r="N57" s="62">
        <v>1.0961000000000001</v>
      </c>
      <c r="O57" s="64">
        <f t="shared" si="51"/>
        <v>-9.6675099385615578E-3</v>
      </c>
    </row>
    <row r="58" spans="1:15" x14ac:dyDescent="0.3">
      <c r="A58" s="1">
        <v>57</v>
      </c>
      <c r="B58" s="271">
        <v>18000</v>
      </c>
      <c r="C58" s="48" t="s">
        <v>18</v>
      </c>
      <c r="D58" s="61">
        <v>2608</v>
      </c>
      <c r="E58" s="59">
        <f t="shared" ref="E58" si="52">D60/D59</f>
        <v>1.4181884587289992</v>
      </c>
      <c r="F58" s="61">
        <v>3276</v>
      </c>
      <c r="G58" s="59">
        <f t="shared" ref="G58:I58" si="53">F60/F59</f>
        <v>1.661122032360502</v>
      </c>
      <c r="H58" s="61">
        <v>3619</v>
      </c>
      <c r="I58" s="59">
        <f t="shared" si="53"/>
        <v>1.5540521088239527</v>
      </c>
      <c r="J58" s="61">
        <v>2660</v>
      </c>
      <c r="K58" s="59">
        <f t="shared" ref="K58" si="54">J60/J59</f>
        <v>1.5159574468085104</v>
      </c>
      <c r="L58" s="61">
        <v>3331</v>
      </c>
      <c r="M58" s="59">
        <f t="shared" ref="M58" si="55">L60/L59</f>
        <v>1.7316994517897455</v>
      </c>
      <c r="N58" s="61">
        <v>3607</v>
      </c>
      <c r="O58" s="59">
        <f t="shared" ref="O58" si="56">N60/N59</f>
        <v>1.7300297014225416</v>
      </c>
    </row>
    <row r="59" spans="1:15" x14ac:dyDescent="0.3">
      <c r="A59" s="1">
        <v>58</v>
      </c>
      <c r="B59" s="272"/>
      <c r="C59" s="49" t="s">
        <v>16</v>
      </c>
      <c r="D59" s="52">
        <v>0.82140000000000002</v>
      </c>
      <c r="E59" s="63">
        <f t="shared" ref="E59:E60" si="57">(D59-D56)/D56</f>
        <v>-2.0393559928443654E-2</v>
      </c>
      <c r="F59" s="52">
        <v>0.6613</v>
      </c>
      <c r="G59" s="63">
        <f t="shared" ref="G59:I60" si="58">(F59-F56)/F56</f>
        <v>-2.0151133501259529E-2</v>
      </c>
      <c r="H59" s="52">
        <v>0.69469999999999998</v>
      </c>
      <c r="I59" s="63">
        <f t="shared" si="58"/>
        <v>-1.809187279151948E-2</v>
      </c>
      <c r="J59" s="52">
        <v>0.752</v>
      </c>
      <c r="K59" s="63">
        <f t="shared" ref="K59:K60" si="59">(J59-J56)/J56</f>
        <v>-1.9556714471968727E-2</v>
      </c>
      <c r="L59" s="52">
        <v>0.62019999999999997</v>
      </c>
      <c r="M59" s="63">
        <f t="shared" ref="M59:M60" si="60">(L59-L56)/L56</f>
        <v>-2.4382570394840441E-2</v>
      </c>
      <c r="N59" s="52">
        <v>0.63970000000000005</v>
      </c>
      <c r="O59" s="63">
        <f t="shared" ref="O59:O60" si="61">(N59-N56)/N56</f>
        <v>-2.3507861395206792E-2</v>
      </c>
    </row>
    <row r="60" spans="1:15" x14ac:dyDescent="0.3">
      <c r="A60" s="13">
        <v>59</v>
      </c>
      <c r="B60" s="273"/>
      <c r="C60" s="50" t="s">
        <v>17</v>
      </c>
      <c r="D60" s="52">
        <v>1.1649</v>
      </c>
      <c r="E60" s="64">
        <f t="shared" si="57"/>
        <v>3.4456025497458897E-3</v>
      </c>
      <c r="F60" s="52">
        <v>1.0985</v>
      </c>
      <c r="G60" s="64">
        <f t="shared" si="58"/>
        <v>-4.1700661771371028E-3</v>
      </c>
      <c r="H60" s="62">
        <v>1.0795999999999999</v>
      </c>
      <c r="I60" s="64">
        <f t="shared" si="58"/>
        <v>-9.8138127120977279E-3</v>
      </c>
      <c r="J60" s="52">
        <v>1.1399999999999999</v>
      </c>
      <c r="K60" s="64">
        <f t="shared" si="59"/>
        <v>1.1086474501108608E-2</v>
      </c>
      <c r="L60" s="52">
        <v>1.0740000000000001</v>
      </c>
      <c r="M60" s="64">
        <f t="shared" si="60"/>
        <v>-1.5040352164343332E-2</v>
      </c>
      <c r="N60" s="62">
        <v>1.1067</v>
      </c>
      <c r="O60" s="64">
        <f t="shared" si="61"/>
        <v>9.6706504880940992E-3</v>
      </c>
    </row>
    <row r="61" spans="1:15" x14ac:dyDescent="0.3">
      <c r="A61" s="1">
        <v>60</v>
      </c>
      <c r="B61" s="271">
        <v>20000</v>
      </c>
      <c r="C61" s="48" t="s">
        <v>18</v>
      </c>
      <c r="D61" s="61">
        <v>2897</v>
      </c>
      <c r="E61" s="59">
        <f t="shared" ref="E61" si="62">D63/D62</f>
        <v>1.41162109375</v>
      </c>
      <c r="F61" s="61">
        <v>3640</v>
      </c>
      <c r="G61" s="59">
        <f t="shared" ref="G61:I61" si="63">F63/F62</f>
        <v>1.6853795831431613</v>
      </c>
      <c r="H61" s="61">
        <v>4007</v>
      </c>
      <c r="I61" s="59">
        <f t="shared" si="63"/>
        <v>1.5732827767245152</v>
      </c>
      <c r="J61" s="61">
        <v>2973</v>
      </c>
      <c r="K61" s="59">
        <f t="shared" ref="K61" si="64">J63/J62</f>
        <v>1.5131929637526653</v>
      </c>
      <c r="L61" s="61">
        <v>3715</v>
      </c>
      <c r="M61" s="59">
        <f t="shared" ref="M61" si="65">L63/L62</f>
        <v>1.7719811474077687</v>
      </c>
      <c r="N61" s="61">
        <v>4012</v>
      </c>
      <c r="O61" s="59">
        <f t="shared" ref="O61" si="66">N63/N62</f>
        <v>1.7679083094555874</v>
      </c>
    </row>
    <row r="62" spans="1:15" x14ac:dyDescent="0.3">
      <c r="A62" s="1">
        <v>61</v>
      </c>
      <c r="B62" s="272"/>
      <c r="C62" s="49" t="s">
        <v>16</v>
      </c>
      <c r="D62" s="52">
        <v>0.81920000000000004</v>
      </c>
      <c r="E62" s="63">
        <f t="shared" ref="E62:E63" si="67">(D62-D59)/D59</f>
        <v>-2.6783540297053562E-3</v>
      </c>
      <c r="F62" s="52">
        <v>0.6573</v>
      </c>
      <c r="G62" s="63">
        <f t="shared" ref="G62:I63" si="68">(F62-F59)/F59</f>
        <v>-6.0486919703614146E-3</v>
      </c>
      <c r="H62" s="52">
        <v>0.68569999999999998</v>
      </c>
      <c r="I62" s="63">
        <f t="shared" si="68"/>
        <v>-1.2955232474449414E-2</v>
      </c>
      <c r="J62" s="52">
        <v>0.75039999999999996</v>
      </c>
      <c r="K62" s="63">
        <f t="shared" ref="K62:K63" si="69">(J62-J59)/J59</f>
        <v>-2.1276595744681459E-3</v>
      </c>
      <c r="L62" s="52">
        <v>0.61529999999999996</v>
      </c>
      <c r="M62" s="63">
        <f t="shared" ref="M62:M63" si="70">(L62-L59)/L59</f>
        <v>-7.9006772009029592E-3</v>
      </c>
      <c r="N62" s="52">
        <v>0.62819999999999998</v>
      </c>
      <c r="O62" s="63">
        <f t="shared" ref="O62:O63" si="71">(N62-N59)/N59</f>
        <v>-1.7977176801625864E-2</v>
      </c>
    </row>
    <row r="63" spans="1:15" x14ac:dyDescent="0.3">
      <c r="A63" s="13">
        <v>62</v>
      </c>
      <c r="B63" s="272"/>
      <c r="C63" s="50" t="s">
        <v>17</v>
      </c>
      <c r="D63" s="52">
        <v>1.1564000000000001</v>
      </c>
      <c r="E63" s="64">
        <f t="shared" si="67"/>
        <v>-7.2967636707013065E-3</v>
      </c>
      <c r="F63" s="52">
        <v>1.1077999999999999</v>
      </c>
      <c r="G63" s="64">
        <f t="shared" si="68"/>
        <v>8.4660901228947334E-3</v>
      </c>
      <c r="H63" s="62">
        <v>1.0788</v>
      </c>
      <c r="I63" s="64">
        <f t="shared" si="68"/>
        <v>-7.4101519081133009E-4</v>
      </c>
      <c r="J63" s="52">
        <v>1.1355</v>
      </c>
      <c r="K63" s="64">
        <f t="shared" si="69"/>
        <v>-3.9473684210525866E-3</v>
      </c>
      <c r="L63" s="52">
        <v>1.0903</v>
      </c>
      <c r="M63" s="64">
        <f t="shared" si="70"/>
        <v>1.5176908752327729E-2</v>
      </c>
      <c r="N63" s="62">
        <v>1.1106</v>
      </c>
      <c r="O63" s="64">
        <f t="shared" si="71"/>
        <v>3.5239902412578065E-3</v>
      </c>
    </row>
    <row r="64" spans="1:15" x14ac:dyDescent="0.3">
      <c r="A64" s="1">
        <v>63</v>
      </c>
      <c r="B64" s="271">
        <v>22000</v>
      </c>
      <c r="C64" s="48" t="s">
        <v>18</v>
      </c>
      <c r="D64" s="61">
        <v>3187</v>
      </c>
      <c r="E64" s="59">
        <f t="shared" ref="E64" si="72">D66/D65</f>
        <v>1.4194225074037514</v>
      </c>
      <c r="F64" s="61">
        <v>4004</v>
      </c>
      <c r="G64" s="59">
        <f t="shared" ref="G64:I64" si="73">F66/F65</f>
        <v>1.6845647850696039</v>
      </c>
      <c r="H64" s="61">
        <v>4395</v>
      </c>
      <c r="I64" s="59">
        <f t="shared" si="73"/>
        <v>1.5948415622697127</v>
      </c>
      <c r="J64" s="71">
        <v>3279</v>
      </c>
      <c r="K64" s="72">
        <f t="shared" ref="K64" si="74">J66/J65</f>
        <v>1.501555525497092</v>
      </c>
      <c r="L64" s="61">
        <v>4098</v>
      </c>
      <c r="M64" s="59">
        <f t="shared" ref="M64" si="75">L66/L65</f>
        <v>1.7693189259986901</v>
      </c>
      <c r="N64" s="61">
        <v>4416</v>
      </c>
      <c r="O64" s="59">
        <f t="shared" ref="O64" si="76">N66/N65</f>
        <v>1.8004201680672269</v>
      </c>
    </row>
    <row r="65" spans="1:15" x14ac:dyDescent="0.3">
      <c r="A65" s="1">
        <v>64</v>
      </c>
      <c r="B65" s="272"/>
      <c r="C65" s="49" t="s">
        <v>16</v>
      </c>
      <c r="D65" s="52">
        <v>0.81040000000000001</v>
      </c>
      <c r="E65" s="63">
        <f t="shared" ref="E65:E66" si="77">(D65-D62)/D62</f>
        <v>-1.0742187500000036E-2</v>
      </c>
      <c r="F65" s="52">
        <v>0.65369999999999995</v>
      </c>
      <c r="G65" s="63">
        <f t="shared" ref="G65:I66" si="78">(F65-F62)/F62</f>
        <v>-5.4769511638521947E-3</v>
      </c>
      <c r="H65" s="52">
        <v>0.67849999999999999</v>
      </c>
      <c r="I65" s="63">
        <f t="shared" si="78"/>
        <v>-1.0500218754557363E-2</v>
      </c>
      <c r="J65" s="73">
        <v>0.73929999999999996</v>
      </c>
      <c r="K65" s="74">
        <f t="shared" ref="K65:K66" si="79">(J65-J62)/J62</f>
        <v>-1.4792110874200426E-2</v>
      </c>
      <c r="L65" s="52">
        <v>0.61080000000000001</v>
      </c>
      <c r="M65" s="63">
        <f t="shared" ref="M65:M66" si="80">(L65-L62)/L62</f>
        <v>-7.313505607020882E-3</v>
      </c>
      <c r="N65" s="52">
        <v>0.61880000000000002</v>
      </c>
      <c r="O65" s="63">
        <f t="shared" ref="O65:O66" si="81">(N65-N62)/N62</f>
        <v>-1.4963387456224076E-2</v>
      </c>
    </row>
    <row r="66" spans="1:15" x14ac:dyDescent="0.3">
      <c r="A66" s="13">
        <v>65</v>
      </c>
      <c r="B66" s="273"/>
      <c r="C66" s="50" t="s">
        <v>17</v>
      </c>
      <c r="D66" s="52">
        <v>1.1503000000000001</v>
      </c>
      <c r="E66" s="64">
        <f t="shared" si="77"/>
        <v>-5.2749913524731875E-3</v>
      </c>
      <c r="F66" s="52">
        <v>1.1012</v>
      </c>
      <c r="G66" s="64">
        <f t="shared" si="78"/>
        <v>-5.9577541072395193E-3</v>
      </c>
      <c r="H66" s="62">
        <v>1.0821000000000001</v>
      </c>
      <c r="I66" s="64">
        <f t="shared" si="78"/>
        <v>3.0589543937709312E-3</v>
      </c>
      <c r="J66" s="73">
        <v>1.1101000000000001</v>
      </c>
      <c r="K66" s="76">
        <f t="shared" si="79"/>
        <v>-2.236900044033454E-2</v>
      </c>
      <c r="L66" s="52">
        <v>1.0807</v>
      </c>
      <c r="M66" s="64">
        <f t="shared" si="80"/>
        <v>-8.8049160781436785E-3</v>
      </c>
      <c r="N66" s="62">
        <v>1.1141000000000001</v>
      </c>
      <c r="O66" s="64">
        <f t="shared" si="81"/>
        <v>3.1514496668468023E-3</v>
      </c>
    </row>
    <row r="67" spans="1:15" x14ac:dyDescent="0.3">
      <c r="A67" s="1">
        <v>66</v>
      </c>
      <c r="B67" s="271">
        <v>24000</v>
      </c>
      <c r="C67" s="48" t="s">
        <v>18</v>
      </c>
      <c r="D67" s="61">
        <v>3477</v>
      </c>
      <c r="E67" s="59">
        <f t="shared" ref="E67" si="82">D69/D68</f>
        <v>1.4204417821040809</v>
      </c>
      <c r="F67" s="61">
        <v>4368</v>
      </c>
      <c r="G67" s="59">
        <f t="shared" ref="G67:I67" si="83">F69/F68</f>
        <v>1.7223598637349025</v>
      </c>
      <c r="H67" s="61">
        <v>4784</v>
      </c>
      <c r="I67" s="59">
        <f t="shared" si="83"/>
        <v>1.5925761608991422</v>
      </c>
      <c r="J67" s="61">
        <v>3587</v>
      </c>
      <c r="K67" s="59">
        <f t="shared" ref="K67" si="84">J69/J68</f>
        <v>1.5294762818755139</v>
      </c>
      <c r="L67" s="61">
        <v>4467</v>
      </c>
      <c r="M67" s="59">
        <f t="shared" ref="M67" si="85">L69/L68</f>
        <v>1.8039508632138113</v>
      </c>
      <c r="N67" s="61">
        <v>4818</v>
      </c>
      <c r="O67" s="59">
        <f t="shared" ref="O67" si="86">N69/N68</f>
        <v>1.7979912522274424</v>
      </c>
    </row>
    <row r="68" spans="1:15" x14ac:dyDescent="0.3">
      <c r="A68" s="1">
        <v>67</v>
      </c>
      <c r="B68" s="272"/>
      <c r="C68" s="49" t="s">
        <v>16</v>
      </c>
      <c r="D68" s="52">
        <v>0.80130000000000001</v>
      </c>
      <c r="E68" s="63">
        <f t="shared" ref="E68:E69" si="87">(D68-D65)/D65</f>
        <v>-1.1229022704837114E-2</v>
      </c>
      <c r="F68" s="52">
        <v>0.64580000000000004</v>
      </c>
      <c r="G68" s="63">
        <f t="shared" ref="G68:I69" si="88">(F68-F65)/F65</f>
        <v>-1.2085054306256551E-2</v>
      </c>
      <c r="H68" s="52">
        <v>0.67620000000000002</v>
      </c>
      <c r="I68" s="63">
        <f t="shared" si="88"/>
        <v>-3.3898305084745302E-3</v>
      </c>
      <c r="J68" s="52">
        <v>0.72940000000000005</v>
      </c>
      <c r="K68" s="63">
        <f t="shared" ref="K68:K69" si="89">(J68-J65)/J65</f>
        <v>-1.3391045583660097E-2</v>
      </c>
      <c r="L68" s="52">
        <v>0.60240000000000005</v>
      </c>
      <c r="M68" s="63">
        <f t="shared" ref="M68:M69" si="90">(L68-L65)/L65</f>
        <v>-1.3752455795677739E-2</v>
      </c>
      <c r="N68" s="52">
        <v>0.61729999999999996</v>
      </c>
      <c r="O68" s="63">
        <f t="shared" ref="O68:O69" si="91">(N68-N65)/N65</f>
        <v>-2.4240465416936925E-3</v>
      </c>
    </row>
    <row r="69" spans="1:15" x14ac:dyDescent="0.3">
      <c r="A69" s="13">
        <v>68</v>
      </c>
      <c r="B69" s="273"/>
      <c r="C69" s="50" t="s">
        <v>17</v>
      </c>
      <c r="D69" s="52">
        <v>1.1382000000000001</v>
      </c>
      <c r="E69" s="64">
        <f t="shared" si="87"/>
        <v>-1.0518995044770928E-2</v>
      </c>
      <c r="F69" s="52">
        <v>1.1123000000000001</v>
      </c>
      <c r="G69" s="64">
        <f t="shared" si="88"/>
        <v>1.007991282237569E-2</v>
      </c>
      <c r="H69" s="62">
        <v>1.0769</v>
      </c>
      <c r="I69" s="64">
        <f t="shared" si="88"/>
        <v>-4.8054708437298707E-3</v>
      </c>
      <c r="J69" s="52">
        <v>1.1155999999999999</v>
      </c>
      <c r="K69" s="64">
        <f t="shared" si="89"/>
        <v>4.9545086028284276E-3</v>
      </c>
      <c r="L69" s="52">
        <v>1.0867</v>
      </c>
      <c r="M69" s="64">
        <f t="shared" si="90"/>
        <v>5.5519570648653697E-3</v>
      </c>
      <c r="N69" s="62">
        <v>1.1099000000000001</v>
      </c>
      <c r="O69" s="64">
        <f t="shared" si="91"/>
        <v>-3.7698590790772651E-3</v>
      </c>
    </row>
    <row r="70" spans="1:15" x14ac:dyDescent="0.3">
      <c r="A70" s="1">
        <v>69</v>
      </c>
      <c r="B70" s="271">
        <v>26000</v>
      </c>
      <c r="C70" s="48" t="s">
        <v>18</v>
      </c>
      <c r="D70" s="61">
        <v>3767</v>
      </c>
      <c r="E70" s="59">
        <f t="shared" ref="E70" si="92">D72/D71</f>
        <v>1.4338059982431923</v>
      </c>
      <c r="F70" s="61">
        <v>4732</v>
      </c>
      <c r="G70" s="59">
        <f t="shared" ref="G70:I70" si="93">F72/F71</f>
        <v>1.7178125</v>
      </c>
      <c r="H70" s="61">
        <v>5172</v>
      </c>
      <c r="I70" s="59">
        <f t="shared" si="93"/>
        <v>1.6328597339782347</v>
      </c>
      <c r="J70" s="61">
        <v>3888</v>
      </c>
      <c r="K70" s="59">
        <f t="shared" ref="K70" si="94">J72/J71</f>
        <v>1.5413172006049773</v>
      </c>
      <c r="L70" s="61">
        <v>4836</v>
      </c>
      <c r="M70" s="59">
        <f t="shared" ref="M70" si="95">L72/L71</f>
        <v>1.8559193954659947</v>
      </c>
      <c r="N70" s="61">
        <v>5221</v>
      </c>
      <c r="O70" s="59">
        <f t="shared" ref="O70" si="96">N72/N71</f>
        <v>1.8346640053226881</v>
      </c>
    </row>
    <row r="71" spans="1:15" x14ac:dyDescent="0.3">
      <c r="A71" s="1">
        <v>70</v>
      </c>
      <c r="B71" s="272"/>
      <c r="C71" s="49" t="s">
        <v>16</v>
      </c>
      <c r="D71" s="52">
        <v>0.79690000000000005</v>
      </c>
      <c r="E71" s="63">
        <f t="shared" ref="E71:E72" si="97">(D71-D68)/D68</f>
        <v>-5.4910769998751524E-3</v>
      </c>
      <c r="F71" s="52">
        <v>0.64</v>
      </c>
      <c r="G71" s="63">
        <f t="shared" ref="G71:I72" si="98">(F71-F68)/F68</f>
        <v>-8.9811087023846815E-3</v>
      </c>
      <c r="H71" s="52">
        <v>0.66159999999999997</v>
      </c>
      <c r="I71" s="63">
        <f t="shared" si="98"/>
        <v>-2.1591245193729749E-2</v>
      </c>
      <c r="J71" s="52">
        <v>0.72729999999999995</v>
      </c>
      <c r="K71" s="63">
        <f t="shared" ref="K71:K72" si="99">(J71-J68)/J68</f>
        <v>-2.8790786948177977E-3</v>
      </c>
      <c r="L71" s="52">
        <v>0.59550000000000003</v>
      </c>
      <c r="M71" s="63">
        <f t="shared" ref="M71:M72" si="100">(L71-L68)/L68</f>
        <v>-1.1454183266932299E-2</v>
      </c>
      <c r="N71" s="52">
        <v>0.60119999999999996</v>
      </c>
      <c r="O71" s="63">
        <f t="shared" ref="O71:O72" si="101">(N71-N68)/N68</f>
        <v>-2.6081321885630979E-2</v>
      </c>
    </row>
    <row r="72" spans="1:15" x14ac:dyDescent="0.3">
      <c r="A72" s="13">
        <v>71</v>
      </c>
      <c r="B72" s="272"/>
      <c r="C72" s="50" t="s">
        <v>17</v>
      </c>
      <c r="D72" s="52">
        <v>1.1426000000000001</v>
      </c>
      <c r="E72" s="64">
        <f t="shared" si="97"/>
        <v>3.865752943243682E-3</v>
      </c>
      <c r="F72" s="52">
        <v>1.0993999999999999</v>
      </c>
      <c r="G72" s="64">
        <f t="shared" si="98"/>
        <v>-1.1597590578081572E-2</v>
      </c>
      <c r="H72" s="62">
        <v>1.0803</v>
      </c>
      <c r="I72" s="64">
        <f t="shared" si="98"/>
        <v>3.1572105116538861E-3</v>
      </c>
      <c r="J72" s="52">
        <v>1.121</v>
      </c>
      <c r="K72" s="64">
        <f t="shared" si="99"/>
        <v>4.8404446038007101E-3</v>
      </c>
      <c r="L72" s="52">
        <v>1.1052</v>
      </c>
      <c r="M72" s="64">
        <f t="shared" si="100"/>
        <v>1.702401766816965E-2</v>
      </c>
      <c r="N72" s="62">
        <v>1.103</v>
      </c>
      <c r="O72" s="64">
        <f t="shared" si="101"/>
        <v>-6.2167762861520207E-3</v>
      </c>
    </row>
    <row r="73" spans="1:15" x14ac:dyDescent="0.3">
      <c r="A73" s="1">
        <v>72</v>
      </c>
      <c r="B73" s="271">
        <v>28000</v>
      </c>
      <c r="C73" s="48" t="s">
        <v>18</v>
      </c>
      <c r="D73" s="61">
        <v>4056</v>
      </c>
      <c r="E73" s="59">
        <f t="shared" ref="E73" si="102">D75/D74</f>
        <v>1.4258015460651374</v>
      </c>
      <c r="F73" s="61">
        <v>5096</v>
      </c>
      <c r="G73" s="59">
        <f t="shared" ref="G73:I73" si="103">F75/F74</f>
        <v>1.7145979703356755</v>
      </c>
      <c r="H73" s="61">
        <v>5560</v>
      </c>
      <c r="I73" s="59">
        <f t="shared" si="103"/>
        <v>1.6387537993920973</v>
      </c>
      <c r="J73" s="61">
        <v>4188</v>
      </c>
      <c r="K73" s="59">
        <f t="shared" ref="K73" si="104">J75/J74</f>
        <v>1.5642598271536103</v>
      </c>
      <c r="L73" s="61">
        <v>5202</v>
      </c>
      <c r="M73" s="59">
        <f t="shared" ref="M73" si="105">L75/L74</f>
        <v>1.7986599664991627</v>
      </c>
      <c r="N73" s="61">
        <v>5629</v>
      </c>
      <c r="O73" s="59">
        <f t="shared" ref="O73" si="106">N75/N74</f>
        <v>1.8876842283584618</v>
      </c>
    </row>
    <row r="74" spans="1:15" x14ac:dyDescent="0.3">
      <c r="A74" s="1">
        <v>73</v>
      </c>
      <c r="B74" s="272"/>
      <c r="C74" s="49" t="s">
        <v>16</v>
      </c>
      <c r="D74" s="52">
        <v>0.78910000000000002</v>
      </c>
      <c r="E74" s="63">
        <f t="shared" ref="E74:E75" si="107">(D74-D71)/D71</f>
        <v>-9.7879282218597419E-3</v>
      </c>
      <c r="F74" s="52">
        <v>0.64049999999999996</v>
      </c>
      <c r="G74" s="63">
        <f t="shared" ref="G74:I75" si="108">(F74-F71)/F71</f>
        <v>7.8124999999991396E-4</v>
      </c>
      <c r="H74" s="52">
        <v>0.65800000000000003</v>
      </c>
      <c r="I74" s="63">
        <f t="shared" si="108"/>
        <v>-5.441354292623846E-3</v>
      </c>
      <c r="J74" s="52">
        <v>0.71740000000000004</v>
      </c>
      <c r="K74" s="63">
        <f t="shared" ref="K74:K75" si="109">(J74-J71)/J71</f>
        <v>-1.3611989550391735E-2</v>
      </c>
      <c r="L74" s="52">
        <v>0.59699999999999998</v>
      </c>
      <c r="M74" s="63">
        <f t="shared" ref="M74:M75" si="110">(L74-L71)/L71</f>
        <v>2.5188916876573396E-3</v>
      </c>
      <c r="N74" s="52">
        <v>0.59030000000000005</v>
      </c>
      <c r="O74" s="63">
        <f t="shared" ref="O74:O75" si="111">(N74-N71)/N71</f>
        <v>-1.8130405854956604E-2</v>
      </c>
    </row>
    <row r="75" spans="1:15" x14ac:dyDescent="0.3">
      <c r="A75" s="13">
        <v>74</v>
      </c>
      <c r="B75" s="273"/>
      <c r="C75" s="50" t="s">
        <v>17</v>
      </c>
      <c r="D75" s="52">
        <v>1.1251</v>
      </c>
      <c r="E75" s="64">
        <f t="shared" si="107"/>
        <v>-1.5315946087869832E-2</v>
      </c>
      <c r="F75" s="52">
        <v>1.0982000000000001</v>
      </c>
      <c r="G75" s="64">
        <f t="shared" si="108"/>
        <v>-1.0915044569764125E-3</v>
      </c>
      <c r="H75" s="62">
        <v>1.0783</v>
      </c>
      <c r="I75" s="64">
        <f t="shared" si="108"/>
        <v>-1.8513375914097953E-3</v>
      </c>
      <c r="J75" s="52">
        <v>1.1222000000000001</v>
      </c>
      <c r="K75" s="64">
        <f t="shared" si="109"/>
        <v>1.0704727921499464E-3</v>
      </c>
      <c r="L75" s="52">
        <v>1.0738000000000001</v>
      </c>
      <c r="M75" s="64">
        <f t="shared" si="110"/>
        <v>-2.8411147303655331E-2</v>
      </c>
      <c r="N75" s="62">
        <v>1.1143000000000001</v>
      </c>
      <c r="O75" s="64">
        <f t="shared" si="111"/>
        <v>1.0244786944696363E-2</v>
      </c>
    </row>
    <row r="76" spans="1:15" x14ac:dyDescent="0.3">
      <c r="A76" s="1">
        <v>75</v>
      </c>
      <c r="B76" s="271">
        <v>30000</v>
      </c>
      <c r="C76" s="48" t="s">
        <v>18</v>
      </c>
      <c r="D76" s="61">
        <v>4346</v>
      </c>
      <c r="E76" s="59">
        <f t="shared" ref="E76" si="112">D78/D77</f>
        <v>1.4345723014256619</v>
      </c>
      <c r="F76" s="61">
        <v>5462</v>
      </c>
      <c r="G76" s="59">
        <f t="shared" ref="G76:I76" si="113">F78/F77</f>
        <v>1.7668897386870617</v>
      </c>
      <c r="H76" s="65">
        <v>5950</v>
      </c>
      <c r="I76" s="66">
        <f t="shared" si="113"/>
        <v>1.6381801414079313</v>
      </c>
      <c r="J76" s="61">
        <v>4484</v>
      </c>
      <c r="K76" s="59">
        <f t="shared" ref="K76" si="114">J78/J77</f>
        <v>1.5570507429212224</v>
      </c>
      <c r="L76" s="61">
        <v>5567</v>
      </c>
      <c r="M76" s="59">
        <f t="shared" ref="M76" si="115">L78/L77</f>
        <v>1.8740549828178696</v>
      </c>
      <c r="N76" s="65">
        <v>6034</v>
      </c>
      <c r="O76" s="66">
        <f t="shared" ref="O76" si="116">N78/N77</f>
        <v>1.8504258943781944</v>
      </c>
    </row>
    <row r="77" spans="1:15" x14ac:dyDescent="0.3">
      <c r="A77" s="1">
        <v>76</v>
      </c>
      <c r="B77" s="272"/>
      <c r="C77" s="49" t="s">
        <v>16</v>
      </c>
      <c r="D77" s="52">
        <v>0.78559999999999997</v>
      </c>
      <c r="E77" s="63">
        <f t="shared" ref="E77:E78" si="117">(D77-D74)/D74</f>
        <v>-4.4354327715119234E-3</v>
      </c>
      <c r="F77" s="52">
        <v>0.62760000000000005</v>
      </c>
      <c r="G77" s="63">
        <f t="shared" ref="G77:I78" si="118">(F77-F74)/F74</f>
        <v>-2.0140515222482298E-2</v>
      </c>
      <c r="H77" s="67">
        <v>0.65059999999999996</v>
      </c>
      <c r="I77" s="68">
        <f t="shared" si="118"/>
        <v>-1.1246200607902846E-2</v>
      </c>
      <c r="J77" s="52">
        <v>0.71340000000000003</v>
      </c>
      <c r="K77" s="63">
        <f t="shared" ref="K77:K78" si="119">(J77-J74)/J74</f>
        <v>-5.57568999163647E-3</v>
      </c>
      <c r="L77" s="52">
        <v>0.58199999999999996</v>
      </c>
      <c r="M77" s="63">
        <f t="shared" ref="M77:M78" si="120">(L77-L74)/L74</f>
        <v>-2.512562814070354E-2</v>
      </c>
      <c r="N77" s="67">
        <v>0.58699999999999997</v>
      </c>
      <c r="O77" s="68">
        <f t="shared" ref="O77:O78" si="121">(N77-N74)/N74</f>
        <v>-5.5903777740133496E-3</v>
      </c>
    </row>
    <row r="78" spans="1:15" x14ac:dyDescent="0.3">
      <c r="A78" s="13">
        <v>77</v>
      </c>
      <c r="B78" s="273"/>
      <c r="C78" s="50" t="s">
        <v>17</v>
      </c>
      <c r="D78" s="52">
        <v>1.127</v>
      </c>
      <c r="E78" s="64">
        <f t="shared" si="117"/>
        <v>1.6887387787752313E-3</v>
      </c>
      <c r="F78" s="52">
        <v>1.1089</v>
      </c>
      <c r="G78" s="64">
        <f t="shared" si="118"/>
        <v>9.7432161719176215E-3</v>
      </c>
      <c r="H78" s="69">
        <v>1.0658000000000001</v>
      </c>
      <c r="I78" s="70">
        <f t="shared" si="118"/>
        <v>-1.1592321246406339E-2</v>
      </c>
      <c r="J78" s="62">
        <v>1.1108</v>
      </c>
      <c r="K78" s="64">
        <f t="shared" si="119"/>
        <v>-1.0158617002316945E-2</v>
      </c>
      <c r="L78" s="52">
        <v>1.0907</v>
      </c>
      <c r="M78" s="64">
        <f t="shared" si="120"/>
        <v>1.5738498789346165E-2</v>
      </c>
      <c r="N78" s="69">
        <v>1.0862000000000001</v>
      </c>
      <c r="O78" s="70">
        <f t="shared" si="121"/>
        <v>-2.5217625415058793E-2</v>
      </c>
    </row>
    <row r="79" spans="1:15" x14ac:dyDescent="0.3">
      <c r="A79" s="1">
        <v>78</v>
      </c>
      <c r="B79" s="271">
        <v>32000</v>
      </c>
      <c r="C79" s="48" t="s">
        <v>18</v>
      </c>
      <c r="D79" s="61">
        <v>4636</v>
      </c>
      <c r="E79" s="59">
        <f t="shared" ref="E79" si="122">D81/D80</f>
        <v>1.4520954223081886</v>
      </c>
      <c r="F79" s="61">
        <v>5839</v>
      </c>
      <c r="G79" s="59">
        <f t="shared" ref="G79:I79" si="123">F81/F80</f>
        <v>1.7513530722699779</v>
      </c>
      <c r="H79" s="61">
        <v>6347</v>
      </c>
      <c r="I79" s="59">
        <f t="shared" si="123"/>
        <v>1.670436938332817</v>
      </c>
      <c r="J79" s="137">
        <v>4782</v>
      </c>
      <c r="K79" s="59">
        <f t="shared" ref="K79" si="124">J81/J80</f>
        <v>1.5554926387315968</v>
      </c>
      <c r="L79" s="61">
        <v>5932</v>
      </c>
      <c r="M79" s="59">
        <f t="shared" ref="M79" si="125">L81/L80</f>
        <v>1.8855618654276372</v>
      </c>
      <c r="N79" s="61">
        <v>6432</v>
      </c>
      <c r="O79" s="59">
        <f t="shared" ref="O79" si="126">N81/N80</f>
        <v>1.9296334716459198</v>
      </c>
    </row>
    <row r="80" spans="1:15" x14ac:dyDescent="0.3">
      <c r="A80" s="1">
        <v>79</v>
      </c>
      <c r="B80" s="272"/>
      <c r="C80" s="49" t="s">
        <v>16</v>
      </c>
      <c r="D80" s="52">
        <v>0.77549999999999997</v>
      </c>
      <c r="E80" s="63">
        <f t="shared" ref="E80:E81" si="127">(D80-D77)/D77</f>
        <v>-1.2856415478615069E-2</v>
      </c>
      <c r="F80" s="52">
        <v>0.62819999999999998</v>
      </c>
      <c r="G80" s="63">
        <f t="shared" ref="G80:I81" si="128">(F80-F77)/F77</f>
        <v>9.5602294455056391E-4</v>
      </c>
      <c r="H80" s="52">
        <v>0.64539999999999997</v>
      </c>
      <c r="I80" s="63">
        <f t="shared" si="128"/>
        <v>-7.9926221948969922E-3</v>
      </c>
      <c r="J80" s="52">
        <v>0.70640000000000003</v>
      </c>
      <c r="K80" s="63">
        <f t="shared" ref="K80:K81" si="129">(J80-J77)/J77</f>
        <v>-9.8121670871881214E-3</v>
      </c>
      <c r="L80" s="52">
        <v>0.58109999999999995</v>
      </c>
      <c r="M80" s="63">
        <f t="shared" ref="M80:M81" si="130">(L80-L77)/L77</f>
        <v>-1.5463917525773401E-3</v>
      </c>
      <c r="N80" s="52">
        <v>0.57840000000000003</v>
      </c>
      <c r="O80" s="63">
        <f t="shared" ref="O80:O81" si="131">(N80-N77)/N77</f>
        <v>-1.465076660988065E-2</v>
      </c>
    </row>
    <row r="81" spans="1:15" x14ac:dyDescent="0.3">
      <c r="A81" s="13">
        <v>80</v>
      </c>
      <c r="B81" s="272"/>
      <c r="C81" s="50" t="s">
        <v>17</v>
      </c>
      <c r="D81" s="52">
        <v>1.1261000000000001</v>
      </c>
      <c r="E81" s="64">
        <f t="shared" si="127"/>
        <v>-7.9858030168580385E-4</v>
      </c>
      <c r="F81" s="52">
        <v>1.1002000000000001</v>
      </c>
      <c r="G81" s="64">
        <f t="shared" si="128"/>
        <v>-7.8456127694110644E-3</v>
      </c>
      <c r="H81" s="62">
        <v>1.0781000000000001</v>
      </c>
      <c r="I81" s="64">
        <f t="shared" si="128"/>
        <v>1.1540626759241862E-2</v>
      </c>
      <c r="J81" s="52">
        <v>1.0988</v>
      </c>
      <c r="K81" s="64">
        <f t="shared" si="129"/>
        <v>-1.0803024846957157E-2</v>
      </c>
      <c r="L81" s="52">
        <v>1.0956999999999999</v>
      </c>
      <c r="M81" s="64">
        <f t="shared" si="130"/>
        <v>4.5842119739615784E-3</v>
      </c>
      <c r="N81" s="62">
        <v>1.1161000000000001</v>
      </c>
      <c r="O81" s="64">
        <f t="shared" si="131"/>
        <v>2.752715890259624E-2</v>
      </c>
    </row>
    <row r="82" spans="1:15" x14ac:dyDescent="0.3">
      <c r="A82" s="1">
        <v>81</v>
      </c>
      <c r="B82" s="271">
        <v>34000</v>
      </c>
      <c r="C82" s="48" t="s">
        <v>18</v>
      </c>
      <c r="D82" s="61">
        <v>4925</v>
      </c>
      <c r="E82" s="59">
        <f t="shared" ref="E82" si="132">D84/D83</f>
        <v>1.4669866389933843</v>
      </c>
      <c r="F82" s="61">
        <v>6212</v>
      </c>
      <c r="G82" s="59">
        <f t="shared" ref="G82:I82" si="133">F84/F83</f>
        <v>1.8085931190437732</v>
      </c>
      <c r="H82" s="61">
        <v>6742</v>
      </c>
      <c r="I82" s="59">
        <f t="shared" si="133"/>
        <v>1.687694704049844</v>
      </c>
      <c r="J82" s="61">
        <v>5079</v>
      </c>
      <c r="K82" s="59">
        <f t="shared" ref="K82" si="134">J84/J83</f>
        <v>1.6150221333714121</v>
      </c>
      <c r="L82" s="61">
        <v>6297</v>
      </c>
      <c r="M82" s="59">
        <f t="shared" ref="M82" si="135">L84/L83</f>
        <v>1.9263620386643237</v>
      </c>
      <c r="N82" s="61">
        <v>6832</v>
      </c>
      <c r="O82" s="59">
        <f t="shared" ref="O82" si="136">N84/N83</f>
        <v>1.941844219350332</v>
      </c>
    </row>
    <row r="83" spans="1:15" x14ac:dyDescent="0.3">
      <c r="A83" s="1">
        <v>82</v>
      </c>
      <c r="B83" s="272"/>
      <c r="C83" s="49" t="s">
        <v>16</v>
      </c>
      <c r="D83" s="52">
        <v>0.77090000000000003</v>
      </c>
      <c r="E83" s="63">
        <f t="shared" ref="E83:E84" si="137">(D83-D80)/D80</f>
        <v>-5.9316569954867022E-3</v>
      </c>
      <c r="F83" s="52">
        <v>0.61909999999999998</v>
      </c>
      <c r="G83" s="63">
        <f t="shared" ref="G83:I84" si="138">(F83-F80)/F80</f>
        <v>-1.4485832537408464E-2</v>
      </c>
      <c r="H83" s="52">
        <v>0.64200000000000002</v>
      </c>
      <c r="I83" s="63">
        <f t="shared" si="138"/>
        <v>-5.2680508211960936E-3</v>
      </c>
      <c r="J83" s="52">
        <v>0.70030000000000003</v>
      </c>
      <c r="K83" s="63">
        <f t="shared" ref="K83:K84" si="139">(J83-J80)/J80</f>
        <v>-8.6353340883352121E-3</v>
      </c>
      <c r="L83" s="52">
        <v>0.56899999999999995</v>
      </c>
      <c r="M83" s="63">
        <f t="shared" ref="M83:M84" si="140">(L83-L80)/L80</f>
        <v>-2.0822577869557737E-2</v>
      </c>
      <c r="N83" s="52">
        <v>0.5726</v>
      </c>
      <c r="O83" s="63">
        <f t="shared" ref="O83:O84" si="141">(N83-N80)/N80</f>
        <v>-1.0027662517289121E-2</v>
      </c>
    </row>
    <row r="84" spans="1:15" x14ac:dyDescent="0.3">
      <c r="A84" s="13">
        <v>83</v>
      </c>
      <c r="B84" s="273"/>
      <c r="C84" s="50" t="s">
        <v>17</v>
      </c>
      <c r="D84" s="52">
        <v>1.1309</v>
      </c>
      <c r="E84" s="64">
        <f t="shared" si="137"/>
        <v>4.2624988899741716E-3</v>
      </c>
      <c r="F84" s="52">
        <v>1.1196999999999999</v>
      </c>
      <c r="G84" s="64">
        <f t="shared" si="138"/>
        <v>1.7724050172695738E-2</v>
      </c>
      <c r="H84" s="62">
        <v>1.0834999999999999</v>
      </c>
      <c r="I84" s="64">
        <f t="shared" si="138"/>
        <v>5.0088117985343187E-3</v>
      </c>
      <c r="J84" s="52">
        <v>1.131</v>
      </c>
      <c r="K84" s="64">
        <f t="shared" si="139"/>
        <v>2.9304696032034953E-2</v>
      </c>
      <c r="L84" s="52">
        <v>1.0961000000000001</v>
      </c>
      <c r="M84" s="64">
        <f t="shared" si="140"/>
        <v>3.650634297710852E-4</v>
      </c>
      <c r="N84" s="62">
        <v>1.1119000000000001</v>
      </c>
      <c r="O84" s="64">
        <f t="shared" si="141"/>
        <v>-3.7631036645461705E-3</v>
      </c>
    </row>
    <row r="85" spans="1:15" x14ac:dyDescent="0.3">
      <c r="A85" s="1">
        <v>84</v>
      </c>
      <c r="B85" s="271">
        <v>36000</v>
      </c>
      <c r="C85" s="48" t="s">
        <v>18</v>
      </c>
      <c r="D85" s="61">
        <v>5215</v>
      </c>
      <c r="E85" s="59">
        <f t="shared" ref="E85" si="142">D87/D86</f>
        <v>1.4569682787311493</v>
      </c>
      <c r="F85" s="61">
        <v>6582</v>
      </c>
      <c r="G85" s="59">
        <f t="shared" ref="G85:I85" si="143">F87/F86</f>
        <v>1.8010437051532944</v>
      </c>
      <c r="H85" s="61">
        <v>7145</v>
      </c>
      <c r="I85" s="59">
        <f t="shared" si="143"/>
        <v>1.6726590589338752</v>
      </c>
      <c r="J85" s="61">
        <v>5381</v>
      </c>
      <c r="K85" s="59">
        <f t="shared" ref="K85" si="144">J87/J86</f>
        <v>1.6114138227702894</v>
      </c>
      <c r="L85" s="61">
        <v>6661</v>
      </c>
      <c r="M85" s="59">
        <f t="shared" ref="M85" si="145">L87/L86</f>
        <v>1.9296999822474701</v>
      </c>
      <c r="N85" s="61">
        <v>7253</v>
      </c>
      <c r="O85" s="59">
        <f t="shared" ref="O85" si="146">N87/N86</f>
        <v>1.9607325233315724</v>
      </c>
    </row>
    <row r="86" spans="1:15" x14ac:dyDescent="0.3">
      <c r="A86" s="1">
        <v>85</v>
      </c>
      <c r="B86" s="272"/>
      <c r="C86" s="49" t="s">
        <v>16</v>
      </c>
      <c r="D86" s="52">
        <v>0.76919999999999999</v>
      </c>
      <c r="E86" s="63">
        <f t="shared" ref="E86:E87" si="147">(D86-D83)/D83</f>
        <v>-2.2052146841354714E-3</v>
      </c>
      <c r="F86" s="52">
        <v>0.61319999999999997</v>
      </c>
      <c r="G86" s="63">
        <f t="shared" ref="G86:I87" si="148">(F86-F83)/F83</f>
        <v>-9.529962849297394E-3</v>
      </c>
      <c r="H86" s="52">
        <v>0.63970000000000005</v>
      </c>
      <c r="I86" s="63">
        <f t="shared" si="148"/>
        <v>-3.5825545171339077E-3</v>
      </c>
      <c r="J86" s="52">
        <v>0.69740000000000002</v>
      </c>
      <c r="K86" s="63">
        <f t="shared" ref="K86:K87" si="149">(J86-J83)/J83</f>
        <v>-4.1410823932600503E-3</v>
      </c>
      <c r="L86" s="52">
        <v>0.56330000000000002</v>
      </c>
      <c r="M86" s="63">
        <f t="shared" ref="M86:M87" si="150">(L86-L83)/L83</f>
        <v>-1.0017574692442755E-2</v>
      </c>
      <c r="N86" s="52">
        <v>0.56789999999999996</v>
      </c>
      <c r="O86" s="63">
        <f t="shared" ref="O86:O87" si="151">(N86-N83)/N83</f>
        <v>-8.208173244848127E-3</v>
      </c>
    </row>
    <row r="87" spans="1:15" x14ac:dyDescent="0.3">
      <c r="A87" s="13">
        <v>86</v>
      </c>
      <c r="B87" s="273"/>
      <c r="C87" s="50" t="s">
        <v>17</v>
      </c>
      <c r="D87" s="52">
        <v>1.1207</v>
      </c>
      <c r="E87" s="64">
        <f t="shared" si="147"/>
        <v>-9.0193651074365437E-3</v>
      </c>
      <c r="F87" s="52">
        <v>1.1044</v>
      </c>
      <c r="G87" s="64">
        <f t="shared" si="148"/>
        <v>-1.3664374385996133E-2</v>
      </c>
      <c r="H87" s="62">
        <v>1.07</v>
      </c>
      <c r="I87" s="64">
        <f t="shared" si="148"/>
        <v>-1.2459621596677293E-2</v>
      </c>
      <c r="J87" s="52">
        <v>1.1237999999999999</v>
      </c>
      <c r="K87" s="64">
        <f t="shared" si="149"/>
        <v>-6.3660477453581742E-3</v>
      </c>
      <c r="L87" s="52">
        <v>1.087</v>
      </c>
      <c r="M87" s="64">
        <f t="shared" si="150"/>
        <v>-8.3021622114771536E-3</v>
      </c>
      <c r="N87" s="62">
        <v>1.1134999999999999</v>
      </c>
      <c r="O87" s="64">
        <f t="shared" si="151"/>
        <v>1.4389783253888151E-3</v>
      </c>
    </row>
    <row r="88" spans="1:15" x14ac:dyDescent="0.3">
      <c r="A88" s="1">
        <v>87</v>
      </c>
      <c r="B88" s="271">
        <v>38000</v>
      </c>
      <c r="C88" s="48" t="s">
        <v>18</v>
      </c>
      <c r="D88" s="71">
        <v>5505</v>
      </c>
      <c r="E88" s="72">
        <f t="shared" ref="E88" si="152">D90/D89</f>
        <v>1.4596118541830581</v>
      </c>
      <c r="F88" s="61">
        <v>6957</v>
      </c>
      <c r="G88" s="59">
        <f t="shared" ref="G88:I88" si="153">F90/F89</f>
        <v>1.7868879128029933</v>
      </c>
      <c r="H88" s="61">
        <v>7545</v>
      </c>
      <c r="I88" s="59">
        <f t="shared" si="153"/>
        <v>1.6979739280665931</v>
      </c>
      <c r="J88" s="61">
        <v>5681</v>
      </c>
      <c r="K88" s="59">
        <f t="shared" ref="K88" si="154">J90/J89</f>
        <v>1.6053472827666375</v>
      </c>
      <c r="L88" s="61">
        <v>7033</v>
      </c>
      <c r="M88" s="59">
        <f t="shared" ref="M88" si="155">L90/L89</f>
        <v>1.9738480697384804</v>
      </c>
      <c r="N88" s="61">
        <v>7677</v>
      </c>
      <c r="O88" s="59">
        <f t="shared" ref="O88" si="156">N90/N89</f>
        <v>1.9803539823008851</v>
      </c>
    </row>
    <row r="89" spans="1:15" x14ac:dyDescent="0.3">
      <c r="A89" s="1">
        <v>88</v>
      </c>
      <c r="B89" s="272"/>
      <c r="C89" s="49" t="s">
        <v>16</v>
      </c>
      <c r="D89" s="73">
        <v>0.76259999999999994</v>
      </c>
      <c r="E89" s="74">
        <f t="shared" ref="E89:E90" si="157">(D89-D86)/D86</f>
        <v>-8.5803432137286154E-3</v>
      </c>
      <c r="F89" s="52">
        <v>0.61470000000000002</v>
      </c>
      <c r="G89" s="63">
        <f t="shared" ref="G89:I90" si="158">(F89-F86)/F86</f>
        <v>2.4461839530333608E-3</v>
      </c>
      <c r="H89" s="52">
        <v>0.63670000000000004</v>
      </c>
      <c r="I89" s="63">
        <f t="shared" si="158"/>
        <v>-4.6896982960762893E-3</v>
      </c>
      <c r="J89" s="52">
        <v>0.68820000000000003</v>
      </c>
      <c r="K89" s="63">
        <f t="shared" ref="K89:K90" si="159">(J89-J86)/J86</f>
        <v>-1.3191855463148819E-2</v>
      </c>
      <c r="L89" s="52">
        <v>0.56210000000000004</v>
      </c>
      <c r="M89" s="63">
        <f t="shared" ref="M89:M90" si="160">(L89-L86)/L86</f>
        <v>-2.1303035682584391E-3</v>
      </c>
      <c r="N89" s="52">
        <v>0.56499999999999995</v>
      </c>
      <c r="O89" s="63">
        <f t="shared" ref="O89:O90" si="161">(N89-N86)/N86</f>
        <v>-5.1065328402888077E-3</v>
      </c>
    </row>
    <row r="90" spans="1:15" x14ac:dyDescent="0.3">
      <c r="A90" s="13">
        <v>89</v>
      </c>
      <c r="B90" s="272"/>
      <c r="C90" s="50" t="s">
        <v>17</v>
      </c>
      <c r="D90" s="73">
        <v>1.1131</v>
      </c>
      <c r="E90" s="76">
        <f t="shared" si="157"/>
        <v>-6.7814758632997688E-3</v>
      </c>
      <c r="F90" s="52">
        <v>1.0984</v>
      </c>
      <c r="G90" s="64">
        <f t="shared" si="158"/>
        <v>-5.4328141977544415E-3</v>
      </c>
      <c r="H90" s="62">
        <v>1.0810999999999999</v>
      </c>
      <c r="I90" s="64">
        <f t="shared" si="158"/>
        <v>1.0373831775700828E-2</v>
      </c>
      <c r="J90" s="52">
        <v>1.1048</v>
      </c>
      <c r="K90" s="64">
        <f t="shared" si="159"/>
        <v>-1.6906922940024834E-2</v>
      </c>
      <c r="L90" s="52">
        <v>1.1094999999999999</v>
      </c>
      <c r="M90" s="64">
        <f t="shared" si="160"/>
        <v>2.0699172033118642E-2</v>
      </c>
      <c r="N90" s="62">
        <v>1.1189</v>
      </c>
      <c r="O90" s="64">
        <f t="shared" si="161"/>
        <v>4.8495734171531855E-3</v>
      </c>
    </row>
    <row r="91" spans="1:15" x14ac:dyDescent="0.3">
      <c r="A91" s="1">
        <v>90</v>
      </c>
      <c r="B91" s="271">
        <v>40000</v>
      </c>
      <c r="C91" s="48" t="s">
        <v>18</v>
      </c>
      <c r="D91" s="61">
        <v>5795</v>
      </c>
      <c r="E91" s="59">
        <f t="shared" ref="E91" si="162">D93/D92</f>
        <v>1.4886469260390387</v>
      </c>
      <c r="F91" s="61">
        <v>7334</v>
      </c>
      <c r="G91" s="59">
        <f t="shared" ref="G91:I91" si="163">F93/F92</f>
        <v>1.8106995884773662</v>
      </c>
      <c r="H91" s="61">
        <v>7942</v>
      </c>
      <c r="I91" s="59">
        <f t="shared" si="163"/>
        <v>1.7086501901140685</v>
      </c>
      <c r="J91" s="61">
        <v>5982</v>
      </c>
      <c r="K91" s="59">
        <f t="shared" ref="K91" si="164">J93/J92</f>
        <v>1.6453879941434844</v>
      </c>
      <c r="L91" s="61">
        <v>7419</v>
      </c>
      <c r="M91" s="59">
        <f t="shared" ref="M91" si="165">L93/L92</f>
        <v>1.992771955186122</v>
      </c>
      <c r="N91" s="61">
        <v>8088</v>
      </c>
      <c r="O91" s="59">
        <f t="shared" ref="O91" si="166">N93/N92</f>
        <v>2.0016143497757848</v>
      </c>
    </row>
    <row r="92" spans="1:15" x14ac:dyDescent="0.3">
      <c r="A92" s="1">
        <v>91</v>
      </c>
      <c r="B92" s="272"/>
      <c r="C92" s="49" t="s">
        <v>16</v>
      </c>
      <c r="D92" s="52">
        <v>0.75309999999999999</v>
      </c>
      <c r="E92" s="63">
        <f t="shared" ref="E92:E93" si="167">(D92-D89)/D89</f>
        <v>-1.2457382638342451E-2</v>
      </c>
      <c r="F92" s="52">
        <v>0.60750000000000004</v>
      </c>
      <c r="G92" s="63">
        <f t="shared" ref="G92:I93" si="168">(F92-F89)/F89</f>
        <v>-1.1713030746705684E-2</v>
      </c>
      <c r="H92" s="52">
        <v>0.63119999999999998</v>
      </c>
      <c r="I92" s="63">
        <f t="shared" si="168"/>
        <v>-8.638291188943081E-3</v>
      </c>
      <c r="J92" s="52">
        <v>0.68300000000000005</v>
      </c>
      <c r="K92" s="63">
        <f t="shared" ref="K92:K93" si="169">(J92-J89)/J89</f>
        <v>-7.5559430398139818E-3</v>
      </c>
      <c r="L92" s="52">
        <v>0.5534</v>
      </c>
      <c r="M92" s="63">
        <f t="shared" ref="M92:M93" si="170">(L92-L89)/L89</f>
        <v>-1.5477673011919659E-2</v>
      </c>
      <c r="N92" s="52">
        <v>0.5575</v>
      </c>
      <c r="O92" s="63">
        <f t="shared" ref="O92:O93" si="171">(N92-N89)/N89</f>
        <v>-1.3274336283185756E-2</v>
      </c>
    </row>
    <row r="93" spans="1:15" x14ac:dyDescent="0.3">
      <c r="A93" s="13">
        <v>92</v>
      </c>
      <c r="B93" s="273"/>
      <c r="C93" s="50" t="s">
        <v>17</v>
      </c>
      <c r="D93" s="52">
        <v>1.1211</v>
      </c>
      <c r="E93" s="64">
        <f t="shared" si="167"/>
        <v>7.1871350282993506E-3</v>
      </c>
      <c r="F93" s="52">
        <v>1.1000000000000001</v>
      </c>
      <c r="G93" s="64">
        <f t="shared" si="168"/>
        <v>1.4566642388929769E-3</v>
      </c>
      <c r="H93" s="62">
        <v>1.0785</v>
      </c>
      <c r="I93" s="64">
        <f t="shared" si="168"/>
        <v>-2.4049579132364588E-3</v>
      </c>
      <c r="J93" s="52">
        <v>1.1237999999999999</v>
      </c>
      <c r="K93" s="64">
        <f t="shared" si="169"/>
        <v>1.7197682838522726E-2</v>
      </c>
      <c r="L93" s="52">
        <v>1.1028</v>
      </c>
      <c r="M93" s="64">
        <f t="shared" si="170"/>
        <v>-6.038756196484839E-3</v>
      </c>
      <c r="N93" s="62">
        <v>1.1158999999999999</v>
      </c>
      <c r="O93" s="64">
        <f t="shared" si="171"/>
        <v>-2.6812047546698665E-3</v>
      </c>
    </row>
    <row r="94" spans="1:15" x14ac:dyDescent="0.3">
      <c r="A94" s="1">
        <v>93</v>
      </c>
      <c r="B94" s="271">
        <v>42000</v>
      </c>
      <c r="C94" s="48" t="s">
        <v>18</v>
      </c>
      <c r="D94" s="61">
        <v>6084</v>
      </c>
      <c r="E94" s="59">
        <f t="shared" ref="E94" si="172">D96/D95</f>
        <v>1.478106040622527</v>
      </c>
      <c r="F94" s="61">
        <v>7719</v>
      </c>
      <c r="G94" s="59">
        <f t="shared" ref="G94:I94" si="173">F96/F95</f>
        <v>1.8481327800829874</v>
      </c>
      <c r="H94" s="61">
        <v>8347</v>
      </c>
      <c r="I94" s="59">
        <f t="shared" si="173"/>
        <v>1.7182785453390503</v>
      </c>
      <c r="J94" s="61">
        <v>6275</v>
      </c>
      <c r="K94" s="59">
        <f t="shared" ref="K94" si="174">J96/J95</f>
        <v>1.6393371129524641</v>
      </c>
      <c r="L94" s="61">
        <v>7797</v>
      </c>
      <c r="M94" s="59">
        <f t="shared" ref="M94" si="175">L96/L95</f>
        <v>2.0129443938012765</v>
      </c>
      <c r="N94" s="61">
        <v>8497</v>
      </c>
      <c r="O94" s="59">
        <f t="shared" ref="O94" si="176">N96/N95</f>
        <v>2.0261685616314744</v>
      </c>
    </row>
    <row r="95" spans="1:15" x14ac:dyDescent="0.3">
      <c r="A95" s="1">
        <v>94</v>
      </c>
      <c r="B95" s="272"/>
      <c r="C95" s="49" t="s">
        <v>16</v>
      </c>
      <c r="D95" s="52">
        <v>0.75819999999999999</v>
      </c>
      <c r="E95" s="63">
        <f t="shared" ref="E95:E96" si="177">(D95-D92)/D92</f>
        <v>6.7720090293453637E-3</v>
      </c>
      <c r="F95" s="52">
        <v>0.60250000000000004</v>
      </c>
      <c r="G95" s="63">
        <f t="shared" ref="G95:I96" si="178">(F95-F92)/F92</f>
        <v>-8.2304526748971252E-3</v>
      </c>
      <c r="H95" s="52">
        <v>0.62970000000000004</v>
      </c>
      <c r="I95" s="63">
        <f t="shared" si="178"/>
        <v>-2.376425855513222E-3</v>
      </c>
      <c r="J95" s="52">
        <v>0.68789999999999996</v>
      </c>
      <c r="K95" s="63">
        <f t="shared" ref="K95:K96" si="179">(J95-J92)/J92</f>
        <v>7.1742313323571068E-3</v>
      </c>
      <c r="L95" s="52">
        <v>0.54849999999999999</v>
      </c>
      <c r="M95" s="63">
        <f t="shared" ref="M95:M96" si="180">(L95-L92)/L92</f>
        <v>-8.8543548970003889E-3</v>
      </c>
      <c r="N95" s="52">
        <v>0.55410000000000004</v>
      </c>
      <c r="O95" s="63">
        <f t="shared" ref="O95:O96" si="181">(N95-N92)/N92</f>
        <v>-6.0986547085201048E-3</v>
      </c>
    </row>
    <row r="96" spans="1:15" x14ac:dyDescent="0.3">
      <c r="A96" s="13">
        <v>95</v>
      </c>
      <c r="B96" s="273"/>
      <c r="C96" s="50" t="s">
        <v>17</v>
      </c>
      <c r="D96" s="52">
        <v>1.1207</v>
      </c>
      <c r="E96" s="64">
        <f t="shared" si="177"/>
        <v>-3.5679243600031748E-4</v>
      </c>
      <c r="F96" s="52">
        <v>1.1134999999999999</v>
      </c>
      <c r="G96" s="64">
        <f t="shared" si="178"/>
        <v>1.2272727272727131E-2</v>
      </c>
      <c r="H96" s="62">
        <v>1.0820000000000001</v>
      </c>
      <c r="I96" s="64">
        <f t="shared" si="178"/>
        <v>3.2452480296708934E-3</v>
      </c>
      <c r="J96" s="52">
        <v>1.1276999999999999</v>
      </c>
      <c r="K96" s="64">
        <f t="shared" si="179"/>
        <v>3.4703683929524958E-3</v>
      </c>
      <c r="L96" s="52">
        <v>1.1041000000000001</v>
      </c>
      <c r="M96" s="64">
        <f t="shared" si="180"/>
        <v>1.1788175553138183E-3</v>
      </c>
      <c r="N96" s="62">
        <v>1.1227</v>
      </c>
      <c r="O96" s="64">
        <f t="shared" si="181"/>
        <v>6.0937359978493954E-3</v>
      </c>
    </row>
    <row r="97" spans="1:15" x14ac:dyDescent="0.3">
      <c r="A97" s="1">
        <v>96</v>
      </c>
      <c r="B97" s="271">
        <v>44000</v>
      </c>
      <c r="C97" s="48" t="s">
        <v>18</v>
      </c>
      <c r="D97" s="61">
        <v>6374</v>
      </c>
      <c r="E97" s="59">
        <f t="shared" ref="E97" si="182">D99/D98</f>
        <v>1.476842105263158</v>
      </c>
      <c r="F97" s="61">
        <v>8100</v>
      </c>
      <c r="G97" s="59">
        <f t="shared" ref="G97:I97" si="183">F99/F98</f>
        <v>1.85018290655138</v>
      </c>
      <c r="H97" s="61">
        <v>8744</v>
      </c>
      <c r="I97" s="59">
        <f t="shared" si="183"/>
        <v>1.7255119860295285</v>
      </c>
      <c r="J97" s="61">
        <v>6566</v>
      </c>
      <c r="K97" s="59">
        <f t="shared" ref="K97" si="184">J99/J98</f>
        <v>1.6137880986937594</v>
      </c>
      <c r="L97" s="61">
        <v>8169</v>
      </c>
      <c r="M97" s="59">
        <f t="shared" ref="M97" si="185">L99/L98</f>
        <v>2.046294602012809</v>
      </c>
      <c r="N97" s="61">
        <v>8918</v>
      </c>
      <c r="O97" s="59">
        <f t="shared" ref="O97" si="186">N99/N98</f>
        <v>2.0552745664739884</v>
      </c>
    </row>
    <row r="98" spans="1:15" x14ac:dyDescent="0.3">
      <c r="A98" s="1">
        <v>97</v>
      </c>
      <c r="B98" s="272"/>
      <c r="C98" s="49" t="s">
        <v>16</v>
      </c>
      <c r="D98" s="52">
        <v>0.76</v>
      </c>
      <c r="E98" s="63">
        <f t="shared" ref="E98:E99" si="187">(D98-D95)/D95</f>
        <v>2.3740437879187864E-3</v>
      </c>
      <c r="F98" s="52">
        <v>0.60140000000000005</v>
      </c>
      <c r="G98" s="63">
        <f t="shared" ref="G98:I99" si="188">(F98-F95)/F95</f>
        <v>-1.8257261410788213E-3</v>
      </c>
      <c r="H98" s="52">
        <v>0.62990000000000002</v>
      </c>
      <c r="I98" s="63">
        <f t="shared" si="188"/>
        <v>3.176115610607876E-4</v>
      </c>
      <c r="J98" s="52">
        <v>0.68899999999999995</v>
      </c>
      <c r="K98" s="63">
        <f t="shared" ref="K98:K99" si="189">(J98-J95)/J95</f>
        <v>1.59906963221397E-3</v>
      </c>
      <c r="L98" s="52">
        <v>0.54649999999999999</v>
      </c>
      <c r="M98" s="63">
        <f t="shared" ref="M98:M99" si="190">(L98-L95)/L95</f>
        <v>-3.6463081130355549E-3</v>
      </c>
      <c r="N98" s="52">
        <v>0.55359999999999998</v>
      </c>
      <c r="O98" s="63">
        <f t="shared" ref="O98:O99" si="191">(N98-N95)/N95</f>
        <v>-9.0236419418887549E-4</v>
      </c>
    </row>
    <row r="99" spans="1:15" x14ac:dyDescent="0.3">
      <c r="A99" s="13">
        <v>98</v>
      </c>
      <c r="B99" s="272"/>
      <c r="C99" s="50" t="s">
        <v>17</v>
      </c>
      <c r="D99" s="52">
        <v>1.1224000000000001</v>
      </c>
      <c r="E99" s="64">
        <f t="shared" si="187"/>
        <v>1.5169090746854955E-3</v>
      </c>
      <c r="F99" s="52">
        <v>1.1127</v>
      </c>
      <c r="G99" s="64">
        <f t="shared" si="188"/>
        <v>-7.1845532105964253E-4</v>
      </c>
      <c r="H99" s="62">
        <v>1.0869</v>
      </c>
      <c r="I99" s="64">
        <f t="shared" si="188"/>
        <v>4.5286506469500035E-3</v>
      </c>
      <c r="J99" s="52">
        <v>1.1119000000000001</v>
      </c>
      <c r="K99" s="64">
        <f t="shared" si="189"/>
        <v>-1.4010818480092059E-2</v>
      </c>
      <c r="L99" s="52">
        <v>1.1183000000000001</v>
      </c>
      <c r="M99" s="64">
        <f t="shared" si="190"/>
        <v>1.2861153880989032E-2</v>
      </c>
      <c r="N99" s="62">
        <v>1.1377999999999999</v>
      </c>
      <c r="O99" s="64">
        <f t="shared" si="191"/>
        <v>1.344971942638273E-2</v>
      </c>
    </row>
    <row r="100" spans="1:15" x14ac:dyDescent="0.3">
      <c r="A100" s="1">
        <v>99</v>
      </c>
      <c r="B100" s="271">
        <v>46000</v>
      </c>
      <c r="C100" s="48" t="s">
        <v>18</v>
      </c>
      <c r="D100" s="61">
        <v>6664</v>
      </c>
      <c r="E100" s="59">
        <f t="shared" ref="E100" si="192">D102/D101</f>
        <v>1.4812291249164995</v>
      </c>
      <c r="F100" s="61">
        <v>8490</v>
      </c>
      <c r="G100" s="59">
        <f t="shared" ref="G100:I100" si="193">F102/F101</f>
        <v>1.8497331554369578</v>
      </c>
      <c r="H100" s="61">
        <v>9140</v>
      </c>
      <c r="I100" s="59">
        <f t="shared" si="193"/>
        <v>1.7487976915678101</v>
      </c>
      <c r="J100" s="61">
        <v>6856</v>
      </c>
      <c r="K100" s="59">
        <f t="shared" ref="K100" si="194">J102/J101</f>
        <v>1.652964660653556</v>
      </c>
      <c r="L100" s="61">
        <v>8546</v>
      </c>
      <c r="M100" s="59">
        <f t="shared" ref="M100" si="195">L102/L101</f>
        <v>2.0404411764705883</v>
      </c>
      <c r="N100" s="61">
        <v>9325</v>
      </c>
      <c r="O100" s="59">
        <f t="shared" ref="O100" si="196">N102/N101</f>
        <v>2.0756271745101627</v>
      </c>
    </row>
    <row r="101" spans="1:15" x14ac:dyDescent="0.3">
      <c r="A101" s="1">
        <v>100</v>
      </c>
      <c r="B101" s="272"/>
      <c r="C101" s="49" t="s">
        <v>16</v>
      </c>
      <c r="D101" s="52">
        <v>0.74850000000000005</v>
      </c>
      <c r="E101" s="63">
        <f t="shared" ref="E101:E102" si="197">(D101-D98)/D98</f>
        <v>-1.5131578947368361E-2</v>
      </c>
      <c r="F101" s="52">
        <v>0.59960000000000002</v>
      </c>
      <c r="G101" s="63">
        <f t="shared" ref="G101:I102" si="198">(F101-F98)/F98</f>
        <v>-2.9930162953109803E-3</v>
      </c>
      <c r="H101" s="52">
        <v>0.62380000000000002</v>
      </c>
      <c r="I101" s="63">
        <f t="shared" si="198"/>
        <v>-9.6840768375932602E-3</v>
      </c>
      <c r="J101" s="52">
        <v>0.67630000000000001</v>
      </c>
      <c r="K101" s="63">
        <f t="shared" ref="K101:K102" si="199">(J101-J98)/J98</f>
        <v>-1.843251088534098E-2</v>
      </c>
      <c r="L101" s="52">
        <v>0.54400000000000004</v>
      </c>
      <c r="M101" s="63">
        <f t="shared" ref="M101:M102" si="200">(L101-L98)/L98</f>
        <v>-4.5745654162853552E-3</v>
      </c>
      <c r="N101" s="52">
        <v>0.54610000000000003</v>
      </c>
      <c r="O101" s="63">
        <f t="shared" ref="O101:O102" si="201">(N101-N98)/N98</f>
        <v>-1.3547687861271588E-2</v>
      </c>
    </row>
    <row r="102" spans="1:15" x14ac:dyDescent="0.3">
      <c r="A102" s="13">
        <v>101</v>
      </c>
      <c r="B102" s="273"/>
      <c r="C102" s="50" t="s">
        <v>17</v>
      </c>
      <c r="D102" s="52">
        <v>1.1087</v>
      </c>
      <c r="E102" s="64">
        <f t="shared" si="197"/>
        <v>-1.2205987170349292E-2</v>
      </c>
      <c r="F102" s="52">
        <v>1.1091</v>
      </c>
      <c r="G102" s="64">
        <f t="shared" si="198"/>
        <v>-3.2353734160151413E-3</v>
      </c>
      <c r="H102" s="62">
        <v>1.0909</v>
      </c>
      <c r="I102" s="64">
        <f t="shared" si="198"/>
        <v>3.6801913699512408E-3</v>
      </c>
      <c r="J102" s="52">
        <v>1.1178999999999999</v>
      </c>
      <c r="K102" s="64">
        <f t="shared" si="199"/>
        <v>5.396168720208456E-3</v>
      </c>
      <c r="L102" s="52">
        <v>1.1100000000000001</v>
      </c>
      <c r="M102" s="64">
        <f t="shared" si="200"/>
        <v>-7.4219797907537988E-3</v>
      </c>
      <c r="N102" s="62">
        <v>1.1335</v>
      </c>
      <c r="O102" s="64">
        <f t="shared" si="201"/>
        <v>-3.7792230620495438E-3</v>
      </c>
    </row>
    <row r="103" spans="1:15" x14ac:dyDescent="0.3">
      <c r="A103" s="1">
        <v>102</v>
      </c>
      <c r="B103" s="271">
        <v>48000</v>
      </c>
      <c r="C103" s="48" t="s">
        <v>18</v>
      </c>
      <c r="D103" s="61">
        <v>6953</v>
      </c>
      <c r="E103" s="59">
        <f t="shared" ref="E103" si="202">D105/D104</f>
        <v>1.4906442127773323</v>
      </c>
      <c r="F103" s="61">
        <v>8865</v>
      </c>
      <c r="G103" s="59">
        <f t="shared" ref="G103:I103" si="203">F105/F104</f>
        <v>1.8810126582278481</v>
      </c>
      <c r="H103" s="61">
        <v>9547</v>
      </c>
      <c r="I103" s="59">
        <f t="shared" si="203"/>
        <v>1.7386675270204872</v>
      </c>
      <c r="J103" s="61">
        <v>7146</v>
      </c>
      <c r="K103" s="59">
        <f t="shared" ref="K103" si="204">J105/J104</f>
        <v>1.6501405949385823</v>
      </c>
      <c r="L103" s="61">
        <v>8925</v>
      </c>
      <c r="M103" s="59">
        <f t="shared" ref="M103" si="205">L105/L104</f>
        <v>2.0670391061452515</v>
      </c>
      <c r="N103" s="61">
        <v>9721</v>
      </c>
      <c r="O103" s="59">
        <f t="shared" ref="O103" si="206">N105/N104</f>
        <v>2.0818433179723503</v>
      </c>
    </row>
    <row r="104" spans="1:15" x14ac:dyDescent="0.3">
      <c r="A104" s="1">
        <v>103</v>
      </c>
      <c r="B104" s="272"/>
      <c r="C104" s="49" t="s">
        <v>16</v>
      </c>
      <c r="D104" s="52">
        <v>0.74819999999999998</v>
      </c>
      <c r="E104" s="63">
        <f t="shared" ref="E104:E105" si="207">(D104-D101)/D101</f>
        <v>-4.0080160320651696E-4</v>
      </c>
      <c r="F104" s="52">
        <v>0.59250000000000003</v>
      </c>
      <c r="G104" s="63">
        <f t="shared" ref="G104:I105" si="208">(F104-F101)/F101</f>
        <v>-1.1841227484989985E-2</v>
      </c>
      <c r="H104" s="52">
        <v>0.61990000000000001</v>
      </c>
      <c r="I104" s="63">
        <f t="shared" si="208"/>
        <v>-6.252003847387006E-3</v>
      </c>
      <c r="J104" s="52">
        <v>0.67569999999999997</v>
      </c>
      <c r="K104" s="63">
        <f t="shared" ref="K104:K105" si="209">(J104-J101)/J101</f>
        <v>-8.8718024545326763E-4</v>
      </c>
      <c r="L104" s="52">
        <v>0.53700000000000003</v>
      </c>
      <c r="M104" s="63">
        <f t="shared" ref="M104:M105" si="210">(L104-L101)/L101</f>
        <v>-1.2867647058823539E-2</v>
      </c>
      <c r="N104" s="52">
        <v>0.54249999999999998</v>
      </c>
      <c r="O104" s="63">
        <f t="shared" ref="O104:O105" si="211">(N104-N101)/N101</f>
        <v>-6.5921992309101764E-3</v>
      </c>
    </row>
    <row r="105" spans="1:15" x14ac:dyDescent="0.3">
      <c r="A105" s="13">
        <v>104</v>
      </c>
      <c r="B105" s="273"/>
      <c r="C105" s="50" t="s">
        <v>17</v>
      </c>
      <c r="D105" s="52">
        <v>1.1153</v>
      </c>
      <c r="E105" s="64">
        <f t="shared" si="207"/>
        <v>5.9529178316947229E-3</v>
      </c>
      <c r="F105" s="52">
        <v>1.1145</v>
      </c>
      <c r="G105" s="64">
        <f t="shared" si="208"/>
        <v>4.868812550716862E-3</v>
      </c>
      <c r="H105" s="62">
        <v>1.0778000000000001</v>
      </c>
      <c r="I105" s="64">
        <f t="shared" si="208"/>
        <v>-1.2008433403611596E-2</v>
      </c>
      <c r="J105" s="52">
        <v>1.115</v>
      </c>
      <c r="K105" s="64">
        <f t="shared" si="209"/>
        <v>-2.5941497450576107E-3</v>
      </c>
      <c r="L105" s="52">
        <v>1.1100000000000001</v>
      </c>
      <c r="M105" s="64">
        <f t="shared" si="210"/>
        <v>0</v>
      </c>
      <c r="N105" s="62">
        <v>1.1294</v>
      </c>
      <c r="O105" s="64">
        <f t="shared" si="211"/>
        <v>-3.617115130127916E-3</v>
      </c>
    </row>
    <row r="106" spans="1:15" x14ac:dyDescent="0.3">
      <c r="A106" s="1">
        <v>105</v>
      </c>
      <c r="B106" s="271">
        <v>50000</v>
      </c>
      <c r="C106" s="48" t="s">
        <v>18</v>
      </c>
      <c r="D106" s="61">
        <v>7243</v>
      </c>
      <c r="E106" s="59">
        <f t="shared" ref="E106" si="212">D108/D107</f>
        <v>1.4944212931845677</v>
      </c>
      <c r="F106" s="61">
        <v>9240</v>
      </c>
      <c r="G106" s="59">
        <f t="shared" ref="G106:I106" si="213">F108/F107</f>
        <v>1.8725622057834566</v>
      </c>
      <c r="H106" s="61">
        <v>9966</v>
      </c>
      <c r="I106" s="59">
        <f t="shared" si="213"/>
        <v>1.7817741935483871</v>
      </c>
      <c r="J106" s="61">
        <v>7437</v>
      </c>
      <c r="K106" s="59">
        <f t="shared" ref="K106" si="214">J108/J107</f>
        <v>1.6363771786086698</v>
      </c>
      <c r="L106" s="61">
        <v>9306</v>
      </c>
      <c r="M106" s="59">
        <f t="shared" ref="M106" si="215">L108/L107</f>
        <v>2.094466182224707</v>
      </c>
      <c r="N106" s="61">
        <v>10112</v>
      </c>
      <c r="O106" s="59">
        <f t="shared" ref="O106" si="216">N108/N107</f>
        <v>2.1144232549527864</v>
      </c>
    </row>
    <row r="107" spans="1:15" x14ac:dyDescent="0.3">
      <c r="A107" s="1">
        <v>106</v>
      </c>
      <c r="B107" s="272"/>
      <c r="C107" s="49" t="s">
        <v>16</v>
      </c>
      <c r="D107" s="52">
        <v>0.74390000000000001</v>
      </c>
      <c r="E107" s="63">
        <f t="shared" ref="E107:E108" si="217">(D107-D104)/D104</f>
        <v>-5.7471264367815701E-3</v>
      </c>
      <c r="F107" s="52">
        <v>0.5948</v>
      </c>
      <c r="G107" s="63">
        <f t="shared" ref="G107:I108" si="218">(F107-F104)/F104</f>
        <v>3.8818565400843353E-3</v>
      </c>
      <c r="H107" s="52">
        <v>0.62</v>
      </c>
      <c r="I107" s="63">
        <f t="shared" si="218"/>
        <v>1.6131634134536053E-4</v>
      </c>
      <c r="J107" s="52">
        <v>0.67130000000000001</v>
      </c>
      <c r="K107" s="63">
        <f t="shared" ref="K107:K108" si="219">(J107-J104)/J104</f>
        <v>-6.5117655764391881E-3</v>
      </c>
      <c r="L107" s="52">
        <v>0.53669999999999995</v>
      </c>
      <c r="M107" s="63">
        <f t="shared" ref="M107:M108" si="220">(L107-L104)/L104</f>
        <v>-5.5865921787724021E-4</v>
      </c>
      <c r="N107" s="52">
        <v>0.54010000000000002</v>
      </c>
      <c r="O107" s="63">
        <f t="shared" ref="O107:O108" si="221">(N107-N104)/N104</f>
        <v>-4.4239631336404749E-3</v>
      </c>
    </row>
    <row r="108" spans="1:15" x14ac:dyDescent="0.3">
      <c r="A108" s="13">
        <v>107</v>
      </c>
      <c r="B108" s="272"/>
      <c r="C108" s="50" t="s">
        <v>17</v>
      </c>
      <c r="D108" s="52">
        <v>1.1116999999999999</v>
      </c>
      <c r="E108" s="64">
        <f t="shared" si="217"/>
        <v>-3.2278310768403548E-3</v>
      </c>
      <c r="F108" s="52">
        <v>1.1137999999999999</v>
      </c>
      <c r="G108" s="64">
        <f t="shared" si="218"/>
        <v>-6.2808434275472846E-4</v>
      </c>
      <c r="H108" s="62">
        <v>1.1047</v>
      </c>
      <c r="I108" s="64">
        <f t="shared" si="218"/>
        <v>2.4958248283540471E-2</v>
      </c>
      <c r="J108" s="52">
        <v>1.0985</v>
      </c>
      <c r="K108" s="64">
        <f t="shared" si="219"/>
        <v>-1.479820627802687E-2</v>
      </c>
      <c r="L108" s="52">
        <v>1.1241000000000001</v>
      </c>
      <c r="M108" s="64">
        <f t="shared" si="220"/>
        <v>1.2702702702702703E-2</v>
      </c>
      <c r="N108" s="62">
        <v>1.1419999999999999</v>
      </c>
      <c r="O108" s="64">
        <f t="shared" si="221"/>
        <v>1.1156366212147995E-2</v>
      </c>
    </row>
    <row r="109" spans="1:15" x14ac:dyDescent="0.3">
      <c r="A109" s="1">
        <v>108</v>
      </c>
      <c r="B109" s="271">
        <v>52000</v>
      </c>
      <c r="C109" s="48" t="s">
        <v>18</v>
      </c>
      <c r="D109" s="61">
        <v>7533</v>
      </c>
      <c r="E109" s="59">
        <f t="shared" ref="E109" si="222">D111/D110</f>
        <v>1.5157923275044056</v>
      </c>
      <c r="F109" s="61">
        <v>9621</v>
      </c>
      <c r="G109" s="59">
        <f t="shared" ref="G109:I109" si="223">F111/F110</f>
        <v>1.8803738317757008</v>
      </c>
      <c r="H109" s="61">
        <v>10364</v>
      </c>
      <c r="I109" s="59">
        <f t="shared" si="223"/>
        <v>1.7877845095791716</v>
      </c>
      <c r="J109" s="61">
        <v>7733</v>
      </c>
      <c r="K109" s="59">
        <f t="shared" ref="K109" si="224">J111/J110</f>
        <v>1.6757730411287901</v>
      </c>
      <c r="L109" s="61">
        <v>9690</v>
      </c>
      <c r="M109" s="59">
        <f t="shared" ref="M109" si="225">L111/L110</f>
        <v>2.1025061239871867</v>
      </c>
      <c r="N109" s="61">
        <v>10501</v>
      </c>
      <c r="O109" s="59">
        <f t="shared" ref="O109" si="226">N111/N110</f>
        <v>2.1328947368421054</v>
      </c>
    </row>
    <row r="110" spans="1:15" x14ac:dyDescent="0.3">
      <c r="A110" s="1">
        <v>109</v>
      </c>
      <c r="B110" s="272"/>
      <c r="C110" s="49" t="s">
        <v>16</v>
      </c>
      <c r="D110" s="52">
        <v>0.73770000000000002</v>
      </c>
      <c r="E110" s="63">
        <f t="shared" ref="E110:E111" si="227">(D110-D107)/D107</f>
        <v>-8.3344535555854062E-3</v>
      </c>
      <c r="F110" s="52">
        <v>0.58850000000000002</v>
      </c>
      <c r="G110" s="63">
        <f t="shared" ref="G110:I111" si="228">(F110-F107)/F107</f>
        <v>-1.0591795561533243E-2</v>
      </c>
      <c r="H110" s="52">
        <v>0.61070000000000002</v>
      </c>
      <c r="I110" s="63">
        <f t="shared" si="228"/>
        <v>-1.499999999999996E-2</v>
      </c>
      <c r="J110" s="52">
        <v>0.66620000000000001</v>
      </c>
      <c r="K110" s="63">
        <f t="shared" ref="K110:K111" si="229">(J110-J107)/J107</f>
        <v>-7.5971994637270869E-3</v>
      </c>
      <c r="L110" s="52">
        <v>0.53069999999999995</v>
      </c>
      <c r="M110" s="63">
        <f t="shared" ref="M110:M111" si="230">(L110-L107)/L107</f>
        <v>-1.1179429849077709E-2</v>
      </c>
      <c r="N110" s="52">
        <v>0.53200000000000003</v>
      </c>
      <c r="O110" s="63">
        <f t="shared" ref="O110:O111" si="231">(N110-N107)/N107</f>
        <v>-1.4997222736530265E-2</v>
      </c>
    </row>
    <row r="111" spans="1:15" x14ac:dyDescent="0.3">
      <c r="A111" s="13">
        <v>110</v>
      </c>
      <c r="B111" s="273"/>
      <c r="C111" s="50" t="s">
        <v>17</v>
      </c>
      <c r="D111" s="52">
        <v>1.1182000000000001</v>
      </c>
      <c r="E111" s="64">
        <f t="shared" si="227"/>
        <v>5.8469011423946862E-3</v>
      </c>
      <c r="F111" s="52">
        <v>1.1066</v>
      </c>
      <c r="G111" s="64">
        <f t="shared" si="228"/>
        <v>-6.4643562578558756E-3</v>
      </c>
      <c r="H111" s="62">
        <v>1.0918000000000001</v>
      </c>
      <c r="I111" s="64">
        <f t="shared" si="228"/>
        <v>-1.167737847379371E-2</v>
      </c>
      <c r="J111" s="52">
        <v>1.1164000000000001</v>
      </c>
      <c r="K111" s="64">
        <f t="shared" si="229"/>
        <v>1.6294947655894426E-2</v>
      </c>
      <c r="L111" s="52">
        <v>1.1157999999999999</v>
      </c>
      <c r="M111" s="64">
        <f t="shared" si="230"/>
        <v>-7.3836847255583978E-3</v>
      </c>
      <c r="N111" s="62">
        <v>1.1347</v>
      </c>
      <c r="O111" s="64">
        <f t="shared" si="231"/>
        <v>-6.392294220665379E-3</v>
      </c>
    </row>
    <row r="112" spans="1:15" x14ac:dyDescent="0.3">
      <c r="A112" s="1">
        <v>111</v>
      </c>
      <c r="B112" s="271">
        <v>54000</v>
      </c>
      <c r="C112" s="48" t="s">
        <v>18</v>
      </c>
      <c r="D112" s="61">
        <v>7823</v>
      </c>
      <c r="E112" s="59">
        <f t="shared" ref="E112" si="232">D114/D113</f>
        <v>1.52706203135651</v>
      </c>
      <c r="F112" s="61">
        <v>9996</v>
      </c>
      <c r="G112" s="59">
        <f t="shared" ref="G112:I112" si="233">F114/F113</f>
        <v>1.8668924640135478</v>
      </c>
      <c r="H112" s="61">
        <v>10765</v>
      </c>
      <c r="I112" s="59">
        <f t="shared" si="233"/>
        <v>1.7810855263157894</v>
      </c>
      <c r="J112" s="61">
        <v>8032</v>
      </c>
      <c r="K112" s="59">
        <f t="shared" ref="K112" si="234">J114/J113</f>
        <v>1.6930288825041584</v>
      </c>
      <c r="L112" s="61">
        <v>10071</v>
      </c>
      <c r="M112" s="59">
        <f t="shared" ref="M112" si="235">L114/L113</f>
        <v>2.0843192488262914</v>
      </c>
      <c r="N112" s="61">
        <v>10891</v>
      </c>
      <c r="O112" s="59">
        <f t="shared" ref="O112" si="236">N114/N113</f>
        <v>2.1581642328845057</v>
      </c>
    </row>
    <row r="113" spans="1:15" x14ac:dyDescent="0.3">
      <c r="A113" s="1">
        <v>112</v>
      </c>
      <c r="B113" s="272"/>
      <c r="C113" s="49" t="s">
        <v>16</v>
      </c>
      <c r="D113" s="52">
        <v>0.73350000000000004</v>
      </c>
      <c r="E113" s="63">
        <f t="shared" ref="E113:E114" si="237">(D113-D110)/D110</f>
        <v>-5.6933712891419023E-3</v>
      </c>
      <c r="F113" s="52">
        <v>0.59050000000000002</v>
      </c>
      <c r="G113" s="63">
        <f t="shared" ref="G113:I114" si="238">(F113-F110)/F110</f>
        <v>3.3984706881903175E-3</v>
      </c>
      <c r="H113" s="52">
        <v>0.60799999999999998</v>
      </c>
      <c r="I113" s="63">
        <f t="shared" si="238"/>
        <v>-4.4211560504339867E-3</v>
      </c>
      <c r="J113" s="52">
        <v>0.6613</v>
      </c>
      <c r="K113" s="63">
        <f t="shared" ref="K113:K114" si="239">(J113-J110)/J110</f>
        <v>-7.3551486040228393E-3</v>
      </c>
      <c r="L113" s="52">
        <v>0.53249999999999997</v>
      </c>
      <c r="M113" s="63">
        <f t="shared" ref="M113:M114" si="240">(L113-L110)/L110</f>
        <v>3.3917467495760767E-3</v>
      </c>
      <c r="N113" s="52">
        <v>0.52729999999999999</v>
      </c>
      <c r="O113" s="63">
        <f t="shared" ref="O113:O114" si="241">(N113-N110)/N110</f>
        <v>-8.8345864661654831E-3</v>
      </c>
    </row>
    <row r="114" spans="1:15" x14ac:dyDescent="0.3">
      <c r="A114" s="13">
        <v>113</v>
      </c>
      <c r="B114" s="273"/>
      <c r="C114" s="50" t="s">
        <v>17</v>
      </c>
      <c r="D114" s="52">
        <v>1.1201000000000001</v>
      </c>
      <c r="E114" s="64">
        <f t="shared" si="237"/>
        <v>1.6991593632623974E-3</v>
      </c>
      <c r="F114" s="52">
        <v>1.1024</v>
      </c>
      <c r="G114" s="64">
        <f t="shared" si="238"/>
        <v>-3.795409362009743E-3</v>
      </c>
      <c r="H114" s="62">
        <v>1.0829</v>
      </c>
      <c r="I114" s="64">
        <f t="shared" si="238"/>
        <v>-8.1516761311596717E-3</v>
      </c>
      <c r="J114" s="52">
        <v>1.1195999999999999</v>
      </c>
      <c r="K114" s="64">
        <f t="shared" si="239"/>
        <v>2.8663561447508684E-3</v>
      </c>
      <c r="L114" s="52">
        <v>1.1099000000000001</v>
      </c>
      <c r="M114" s="64">
        <f t="shared" si="240"/>
        <v>-5.2876859652265596E-3</v>
      </c>
      <c r="N114" s="62">
        <v>1.1379999999999999</v>
      </c>
      <c r="O114" s="64">
        <f t="shared" si="241"/>
        <v>2.9082576892569476E-3</v>
      </c>
    </row>
    <row r="115" spans="1:15" x14ac:dyDescent="0.3">
      <c r="A115" s="1">
        <v>114</v>
      </c>
      <c r="B115" s="271">
        <v>56000</v>
      </c>
      <c r="C115" s="48" t="s">
        <v>18</v>
      </c>
      <c r="D115" s="61">
        <v>8112</v>
      </c>
      <c r="E115" s="59">
        <f t="shared" ref="E115" si="242">D117/D116</f>
        <v>1.5242134062927497</v>
      </c>
      <c r="F115" s="61">
        <v>10375</v>
      </c>
      <c r="G115" s="59">
        <f t="shared" ref="G115:I115" si="243">F117/F116</f>
        <v>1.9303313508920983</v>
      </c>
      <c r="H115" s="61">
        <v>11159</v>
      </c>
      <c r="I115" s="59">
        <f t="shared" si="243"/>
        <v>1.8131288141184232</v>
      </c>
      <c r="J115" s="61">
        <v>8326</v>
      </c>
      <c r="K115" s="59">
        <f t="shared" ref="K115" si="244">J117/J116</f>
        <v>1.6967262806911183</v>
      </c>
      <c r="L115" s="61">
        <v>10440</v>
      </c>
      <c r="M115" s="59">
        <f t="shared" ref="M115" si="245">L117/L116</f>
        <v>2.135314155942468</v>
      </c>
      <c r="N115" s="61">
        <v>11281</v>
      </c>
      <c r="O115" s="59">
        <f t="shared" ref="O115" si="246">N117/N116</f>
        <v>2.2073495811119574</v>
      </c>
    </row>
    <row r="116" spans="1:15" x14ac:dyDescent="0.3">
      <c r="A116" s="1">
        <v>115</v>
      </c>
      <c r="B116" s="272"/>
      <c r="C116" s="49" t="s">
        <v>16</v>
      </c>
      <c r="D116" s="52">
        <v>0.73099999999999998</v>
      </c>
      <c r="E116" s="63">
        <f t="shared" ref="E116:E117" si="247">(D116-D113)/D113</f>
        <v>-3.4083162917519531E-3</v>
      </c>
      <c r="F116" s="52">
        <v>0.58850000000000002</v>
      </c>
      <c r="G116" s="63">
        <f t="shared" ref="G116:I117" si="248">(F116-F113)/F113</f>
        <v>-3.3869602032176151E-3</v>
      </c>
      <c r="H116" s="52">
        <v>0.60629999999999995</v>
      </c>
      <c r="I116" s="63">
        <f t="shared" si="248"/>
        <v>-2.7960526315790046E-3</v>
      </c>
      <c r="J116" s="52">
        <v>0.65980000000000005</v>
      </c>
      <c r="K116" s="63">
        <f t="shared" ref="K116:K117" si="249">(J116-J113)/J113</f>
        <v>-2.2682594888854468E-3</v>
      </c>
      <c r="L116" s="52">
        <v>0.52839999999999998</v>
      </c>
      <c r="M116" s="63">
        <f t="shared" ref="M116:M117" si="250">(L116-L113)/L113</f>
        <v>-7.6995305164319116E-3</v>
      </c>
      <c r="N116" s="52">
        <v>0.5252</v>
      </c>
      <c r="O116" s="63">
        <f t="shared" ref="O116:O117" si="251">(N116-N113)/N113</f>
        <v>-3.9825526265882625E-3</v>
      </c>
    </row>
    <row r="117" spans="1:15" x14ac:dyDescent="0.3">
      <c r="A117" s="13">
        <v>116</v>
      </c>
      <c r="B117" s="272"/>
      <c r="C117" s="50" t="s">
        <v>17</v>
      </c>
      <c r="D117" s="52">
        <v>1.1142000000000001</v>
      </c>
      <c r="E117" s="64">
        <f t="shared" si="247"/>
        <v>-5.2673868404606869E-3</v>
      </c>
      <c r="F117" s="52">
        <v>1.1359999999999999</v>
      </c>
      <c r="G117" s="64">
        <f t="shared" si="248"/>
        <v>3.047895500725676E-2</v>
      </c>
      <c r="H117" s="62">
        <v>1.0992999999999999</v>
      </c>
      <c r="I117" s="64">
        <f t="shared" si="248"/>
        <v>1.5144519346199991E-2</v>
      </c>
      <c r="J117" s="52">
        <v>1.1194999999999999</v>
      </c>
      <c r="K117" s="64">
        <f t="shared" si="249"/>
        <v>-8.9317613433359229E-5</v>
      </c>
      <c r="L117" s="52">
        <v>1.1283000000000001</v>
      </c>
      <c r="M117" s="64">
        <f t="shared" si="250"/>
        <v>1.6578070096405054E-2</v>
      </c>
      <c r="N117" s="62">
        <v>1.1593</v>
      </c>
      <c r="O117" s="64">
        <f t="shared" si="251"/>
        <v>1.8717047451669681E-2</v>
      </c>
    </row>
    <row r="118" spans="1:15" x14ac:dyDescent="0.3">
      <c r="A118" s="1">
        <v>117</v>
      </c>
      <c r="B118" s="271">
        <v>58000</v>
      </c>
      <c r="C118" s="48" t="s">
        <v>18</v>
      </c>
      <c r="D118" s="61">
        <v>8402</v>
      </c>
      <c r="E118" s="59">
        <f t="shared" ref="E118" si="252">D120/D119</f>
        <v>1.5386201209455743</v>
      </c>
      <c r="F118" s="61">
        <v>10742</v>
      </c>
      <c r="G118" s="59">
        <f t="shared" ref="G118:I118" si="253">F120/F119</f>
        <v>1.9318026045236463</v>
      </c>
      <c r="H118" s="61">
        <v>11564</v>
      </c>
      <c r="I118" s="59">
        <f t="shared" si="253"/>
        <v>1.8127891606080635</v>
      </c>
      <c r="J118" s="61">
        <v>8637</v>
      </c>
      <c r="K118" s="59">
        <f t="shared" ref="K118" si="254">J120/J119</f>
        <v>1.6934819111586017</v>
      </c>
      <c r="L118" s="61">
        <v>10816</v>
      </c>
      <c r="M118" s="59">
        <f t="shared" ref="M118" si="255">L120/L119</f>
        <v>2.1363636363636367</v>
      </c>
      <c r="N118" s="61">
        <v>11690</v>
      </c>
      <c r="O118" s="59">
        <f t="shared" ref="O118" si="256">N120/N119</f>
        <v>2.1894171779141103</v>
      </c>
    </row>
    <row r="119" spans="1:15" x14ac:dyDescent="0.3">
      <c r="A119" s="1">
        <v>118</v>
      </c>
      <c r="B119" s="272"/>
      <c r="C119" s="49" t="s">
        <v>16</v>
      </c>
      <c r="D119" s="52">
        <v>0.72760000000000002</v>
      </c>
      <c r="E119" s="63">
        <f t="shared" ref="E119:E120" si="257">(D119-D116)/D116</f>
        <v>-4.651162790697618E-3</v>
      </c>
      <c r="F119" s="52">
        <v>0.58360000000000001</v>
      </c>
      <c r="G119" s="63">
        <f t="shared" ref="G119:I120" si="258">(F119-F116)/F116</f>
        <v>-8.3262531860662965E-3</v>
      </c>
      <c r="H119" s="52">
        <v>0.60519999999999996</v>
      </c>
      <c r="I119" s="63">
        <f t="shared" si="258"/>
        <v>-1.8142833580735444E-3</v>
      </c>
      <c r="J119" s="52">
        <v>0.65510000000000002</v>
      </c>
      <c r="K119" s="63">
        <f t="shared" ref="K119:K120" si="259">(J119-J116)/J116</f>
        <v>-7.1233707183995711E-3</v>
      </c>
      <c r="L119" s="52">
        <v>0.52359999999999995</v>
      </c>
      <c r="M119" s="63">
        <f t="shared" ref="M119:M120" si="260">(L119-L116)/L116</f>
        <v>-9.0840272520818065E-3</v>
      </c>
      <c r="N119" s="52">
        <v>0.52159999999999995</v>
      </c>
      <c r="O119" s="63">
        <f t="shared" ref="O119:O120" si="261">(N119-N116)/N116</f>
        <v>-6.8545316070069452E-3</v>
      </c>
    </row>
    <row r="120" spans="1:15" x14ac:dyDescent="0.3">
      <c r="A120" s="13">
        <v>119</v>
      </c>
      <c r="B120" s="273"/>
      <c r="C120" s="50" t="s">
        <v>17</v>
      </c>
      <c r="D120" s="52">
        <v>1.1194999999999999</v>
      </c>
      <c r="E120" s="64">
        <f t="shared" si="257"/>
        <v>4.7567761622687669E-3</v>
      </c>
      <c r="F120" s="52">
        <v>1.1274</v>
      </c>
      <c r="G120" s="64">
        <f t="shared" si="258"/>
        <v>-7.5704225352112168E-3</v>
      </c>
      <c r="H120" s="62">
        <v>1.0971</v>
      </c>
      <c r="I120" s="64">
        <f t="shared" si="258"/>
        <v>-2.0012735377057944E-3</v>
      </c>
      <c r="J120" s="52">
        <v>1.1093999999999999</v>
      </c>
      <c r="K120" s="64">
        <f t="shared" si="259"/>
        <v>-9.0218847699865996E-3</v>
      </c>
      <c r="L120" s="52">
        <v>1.1186</v>
      </c>
      <c r="M120" s="64">
        <f t="shared" si="260"/>
        <v>-8.597004342816664E-3</v>
      </c>
      <c r="N120" s="62">
        <v>1.1419999999999999</v>
      </c>
      <c r="O120" s="64">
        <f t="shared" si="261"/>
        <v>-1.4922798240317513E-2</v>
      </c>
    </row>
    <row r="121" spans="1:15" x14ac:dyDescent="0.3">
      <c r="A121" s="1">
        <v>120</v>
      </c>
      <c r="B121" s="271">
        <v>60000</v>
      </c>
      <c r="C121" s="48" t="s">
        <v>18</v>
      </c>
      <c r="D121" s="61">
        <v>8692</v>
      </c>
      <c r="E121" s="59">
        <f t="shared" ref="E121" si="262">D123/D122</f>
        <v>1.5226337448559673</v>
      </c>
      <c r="F121" s="61">
        <v>11117</v>
      </c>
      <c r="G121" s="59">
        <f t="shared" ref="G121:I121" si="263">F123/F122</f>
        <v>1.9455617198335646</v>
      </c>
      <c r="H121" s="61">
        <v>11964</v>
      </c>
      <c r="I121" s="59">
        <f t="shared" si="263"/>
        <v>1.8362445414847159</v>
      </c>
      <c r="J121" s="61">
        <v>8943</v>
      </c>
      <c r="K121" s="59">
        <f t="shared" ref="K121" si="264">J123/J122</f>
        <v>1.6780800978294101</v>
      </c>
      <c r="L121" s="61">
        <v>11190</v>
      </c>
      <c r="M121" s="59">
        <f t="shared" ref="M121" si="265">L123/L122</f>
        <v>2.1693142192948467</v>
      </c>
      <c r="N121" s="61">
        <v>12093</v>
      </c>
      <c r="O121" s="59">
        <f t="shared" ref="O121" si="266">N123/N122</f>
        <v>2.2586307782328845</v>
      </c>
    </row>
    <row r="122" spans="1:15" x14ac:dyDescent="0.3">
      <c r="A122" s="1">
        <v>121</v>
      </c>
      <c r="B122" s="272"/>
      <c r="C122" s="49" t="s">
        <v>16</v>
      </c>
      <c r="D122" s="52">
        <v>0.72899999999999998</v>
      </c>
      <c r="E122" s="63">
        <f t="shared" ref="E122:E123" si="267">(D122-D119)/D119</f>
        <v>1.9241341396371038E-3</v>
      </c>
      <c r="F122" s="52">
        <v>0.57679999999999998</v>
      </c>
      <c r="G122" s="63">
        <f t="shared" ref="G122:I123" si="268">(F122-F119)/F119</f>
        <v>-1.1651816312542886E-2</v>
      </c>
      <c r="H122" s="52">
        <v>0.59540000000000004</v>
      </c>
      <c r="I122" s="63">
        <f t="shared" si="268"/>
        <v>-1.6192994051553073E-2</v>
      </c>
      <c r="J122" s="52">
        <v>0.6542</v>
      </c>
      <c r="K122" s="63">
        <f t="shared" ref="K122:K123" si="269">(J122-J119)/J119</f>
        <v>-1.3738360555640542E-3</v>
      </c>
      <c r="L122" s="52">
        <v>0.51619999999999999</v>
      </c>
      <c r="M122" s="63">
        <f t="shared" ref="M122:M123" si="270">(L122-L119)/L119</f>
        <v>-1.413292589763171E-2</v>
      </c>
      <c r="N122" s="52">
        <v>0.51270000000000004</v>
      </c>
      <c r="O122" s="63">
        <f t="shared" ref="O122:O123" si="271">(N122-N119)/N119</f>
        <v>-1.7062883435582647E-2</v>
      </c>
    </row>
    <row r="123" spans="1:15" x14ac:dyDescent="0.3">
      <c r="A123" s="13">
        <v>122</v>
      </c>
      <c r="B123" s="273"/>
      <c r="C123" s="50" t="s">
        <v>17</v>
      </c>
      <c r="D123" s="52">
        <v>1.1100000000000001</v>
      </c>
      <c r="E123" s="64">
        <f t="shared" si="267"/>
        <v>-8.4859312192941874E-3</v>
      </c>
      <c r="F123" s="52">
        <v>1.1222000000000001</v>
      </c>
      <c r="G123" s="64">
        <f t="shared" si="268"/>
        <v>-4.6123824729464892E-3</v>
      </c>
      <c r="H123" s="62">
        <v>1.0932999999999999</v>
      </c>
      <c r="I123" s="64">
        <f t="shared" si="268"/>
        <v>-3.4636769665481958E-3</v>
      </c>
      <c r="J123" s="52">
        <v>1.0978000000000001</v>
      </c>
      <c r="K123" s="64">
        <f t="shared" si="269"/>
        <v>-1.0456102397692296E-2</v>
      </c>
      <c r="L123" s="52">
        <v>1.1197999999999999</v>
      </c>
      <c r="M123" s="64">
        <f t="shared" si="270"/>
        <v>1.0727695333451349E-3</v>
      </c>
      <c r="N123" s="62">
        <v>1.1579999999999999</v>
      </c>
      <c r="O123" s="64">
        <f t="shared" si="271"/>
        <v>1.4010507880910697E-2</v>
      </c>
    </row>
    <row r="124" spans="1:15" x14ac:dyDescent="0.3">
      <c r="A124" s="1">
        <v>123</v>
      </c>
      <c r="B124" s="271">
        <v>62000</v>
      </c>
      <c r="C124" s="48" t="s">
        <v>18</v>
      </c>
      <c r="D124" s="61">
        <v>8981</v>
      </c>
      <c r="E124" s="59">
        <f t="shared" ref="E124" si="272">D126/D125</f>
        <v>1.5536111111111113</v>
      </c>
      <c r="F124" s="61">
        <v>11510</v>
      </c>
      <c r="G124" s="59">
        <f t="shared" ref="G124:I124" si="273">F126/F125</f>
        <v>1.9442155853072434</v>
      </c>
      <c r="H124" s="61">
        <v>12369</v>
      </c>
      <c r="I124" s="59">
        <f t="shared" si="273"/>
        <v>1.8222851432378415</v>
      </c>
      <c r="J124" s="61">
        <v>9246</v>
      </c>
      <c r="K124" s="59">
        <f t="shared" ref="K124" si="274">J126/J125</f>
        <v>1.7012307692307691</v>
      </c>
      <c r="L124" s="61">
        <v>11566</v>
      </c>
      <c r="M124" s="59">
        <f t="shared" ref="M124" si="275">L126/L125</f>
        <v>2.1638808837656103</v>
      </c>
      <c r="N124" s="61">
        <v>12497</v>
      </c>
      <c r="O124" s="59">
        <f t="shared" ref="O124" si="276">N126/N125</f>
        <v>2.2225900681596884</v>
      </c>
    </row>
    <row r="125" spans="1:15" x14ac:dyDescent="0.3">
      <c r="A125" s="1">
        <v>124</v>
      </c>
      <c r="B125" s="272"/>
      <c r="C125" s="49" t="s">
        <v>16</v>
      </c>
      <c r="D125" s="52">
        <v>0.72</v>
      </c>
      <c r="E125" s="63">
        <f t="shared" ref="E125:E126" si="277">(D125-D122)/D122</f>
        <v>-1.234567901234569E-2</v>
      </c>
      <c r="F125" s="52">
        <v>0.58260000000000001</v>
      </c>
      <c r="G125" s="63">
        <f t="shared" ref="G125:I126" si="278">(F125-F122)/F122</f>
        <v>1.0055478502080491E-2</v>
      </c>
      <c r="H125" s="52">
        <v>0.60040000000000004</v>
      </c>
      <c r="I125" s="63">
        <f t="shared" si="278"/>
        <v>8.3977158212966141E-3</v>
      </c>
      <c r="J125" s="52">
        <v>0.65</v>
      </c>
      <c r="K125" s="63">
        <f t="shared" ref="K125:K126" si="279">(J125-J122)/J122</f>
        <v>-6.4200550290430779E-3</v>
      </c>
      <c r="L125" s="52">
        <v>0.52049999999999996</v>
      </c>
      <c r="M125" s="63">
        <f t="shared" ref="M125:M126" si="280">(L125-L122)/L122</f>
        <v>8.3301046106159828E-3</v>
      </c>
      <c r="N125" s="52">
        <v>0.51349999999999996</v>
      </c>
      <c r="O125" s="63">
        <f t="shared" ref="O125:O126" si="281">(N125-N122)/N122</f>
        <v>1.5603666861710782E-3</v>
      </c>
    </row>
    <row r="126" spans="1:15" x14ac:dyDescent="0.3">
      <c r="A126" s="13">
        <v>125</v>
      </c>
      <c r="B126" s="272"/>
      <c r="C126" s="50" t="s">
        <v>17</v>
      </c>
      <c r="D126" s="52">
        <v>1.1186</v>
      </c>
      <c r="E126" s="64">
        <f t="shared" si="277"/>
        <v>7.7477477477476938E-3</v>
      </c>
      <c r="F126" s="52">
        <v>1.1327</v>
      </c>
      <c r="G126" s="64">
        <f t="shared" si="278"/>
        <v>9.3566209231865562E-3</v>
      </c>
      <c r="H126" s="62">
        <v>1.0941000000000001</v>
      </c>
      <c r="I126" s="64">
        <f t="shared" si="278"/>
        <v>7.3172962590335126E-4</v>
      </c>
      <c r="J126" s="52">
        <v>1.1057999999999999</v>
      </c>
      <c r="K126" s="64">
        <f t="shared" si="279"/>
        <v>7.2873018764800365E-3</v>
      </c>
      <c r="L126" s="52">
        <v>1.1263000000000001</v>
      </c>
      <c r="M126" s="64">
        <f t="shared" si="280"/>
        <v>5.804607965708317E-3</v>
      </c>
      <c r="N126" s="62">
        <v>1.1413</v>
      </c>
      <c r="O126" s="64">
        <f t="shared" si="281"/>
        <v>-1.4421416234887683E-2</v>
      </c>
    </row>
    <row r="127" spans="1:15" x14ac:dyDescent="0.3">
      <c r="A127" s="1">
        <v>126</v>
      </c>
      <c r="B127" s="271">
        <v>64000</v>
      </c>
      <c r="C127" s="48" t="s">
        <v>18</v>
      </c>
      <c r="D127" s="61">
        <v>9271</v>
      </c>
      <c r="E127" s="59">
        <f t="shared" ref="E127" si="282">D129/D128</f>
        <v>1.5186206896551724</v>
      </c>
      <c r="F127" s="61">
        <v>11898</v>
      </c>
      <c r="G127" s="59">
        <f t="shared" ref="G127:I127" si="283">F129/F128</f>
        <v>1.9743810178817058</v>
      </c>
      <c r="H127" s="61">
        <v>12791</v>
      </c>
      <c r="I127" s="59">
        <f t="shared" si="283"/>
        <v>1.8481351396554608</v>
      </c>
      <c r="J127" s="61">
        <v>9546</v>
      </c>
      <c r="K127" s="59">
        <f t="shared" ref="K127" si="284">J129/J128</f>
        <v>1.6756880733944954</v>
      </c>
      <c r="L127" s="61">
        <v>11947</v>
      </c>
      <c r="M127" s="59">
        <f t="shared" ref="M127" si="285">L129/L128</f>
        <v>2.2031219888225091</v>
      </c>
      <c r="N127" s="61">
        <v>12899</v>
      </c>
      <c r="O127" s="59">
        <f t="shared" ref="O127" si="286">N129/N128</f>
        <v>2.2598363848850798</v>
      </c>
    </row>
    <row r="128" spans="1:15" x14ac:dyDescent="0.3">
      <c r="A128" s="1">
        <v>127</v>
      </c>
      <c r="B128" s="272"/>
      <c r="C128" s="49" t="s">
        <v>16</v>
      </c>
      <c r="D128" s="52">
        <v>0.72499999999999998</v>
      </c>
      <c r="E128" s="63">
        <f t="shared" ref="E128:E129" si="287">(D128-D125)/D125</f>
        <v>6.944444444444451E-3</v>
      </c>
      <c r="F128" s="52">
        <v>0.58160000000000001</v>
      </c>
      <c r="G128" s="63">
        <f t="shared" ref="G128:I129" si="288">(F128-F125)/F125</f>
        <v>-1.7164435290078972E-3</v>
      </c>
      <c r="H128" s="52">
        <v>0.59789999999999999</v>
      </c>
      <c r="I128" s="63">
        <f t="shared" si="288"/>
        <v>-4.1638907395070909E-3</v>
      </c>
      <c r="J128" s="52">
        <v>0.65400000000000003</v>
      </c>
      <c r="K128" s="63">
        <f t="shared" ref="K128:K129" si="289">(J128-J125)/J125</f>
        <v>6.153846153846159E-3</v>
      </c>
      <c r="L128" s="52">
        <v>0.51890000000000003</v>
      </c>
      <c r="M128" s="63">
        <f t="shared" ref="M128:M129" si="290">(L128-L125)/L125</f>
        <v>-3.0739673390968972E-3</v>
      </c>
      <c r="N128" s="52">
        <v>0.51339999999999997</v>
      </c>
      <c r="O128" s="63">
        <f t="shared" ref="O128:O129" si="291">(N128-N125)/N125</f>
        <v>-1.9474196689384419E-4</v>
      </c>
    </row>
    <row r="129" spans="1:15" x14ac:dyDescent="0.3">
      <c r="A129" s="13">
        <v>128</v>
      </c>
      <c r="B129" s="273"/>
      <c r="C129" s="50" t="s">
        <v>17</v>
      </c>
      <c r="D129" s="52">
        <v>1.101</v>
      </c>
      <c r="E129" s="64">
        <f t="shared" si="287"/>
        <v>-1.573395315573043E-2</v>
      </c>
      <c r="F129" s="52">
        <v>1.1483000000000001</v>
      </c>
      <c r="G129" s="64">
        <f t="shared" si="288"/>
        <v>1.3772402224772717E-2</v>
      </c>
      <c r="H129" s="62">
        <v>1.105</v>
      </c>
      <c r="I129" s="64">
        <f t="shared" si="288"/>
        <v>9.9625262773054644E-3</v>
      </c>
      <c r="J129" s="52">
        <v>1.0959000000000001</v>
      </c>
      <c r="K129" s="64">
        <f t="shared" si="289"/>
        <v>-8.952794357026405E-3</v>
      </c>
      <c r="L129" s="52">
        <v>1.1432</v>
      </c>
      <c r="M129" s="64">
        <f t="shared" si="290"/>
        <v>1.5004883246026737E-2</v>
      </c>
      <c r="N129" s="62">
        <v>1.1601999999999999</v>
      </c>
      <c r="O129" s="64">
        <f t="shared" si="291"/>
        <v>1.6560063085954542E-2</v>
      </c>
    </row>
    <row r="130" spans="1:15" x14ac:dyDescent="0.3">
      <c r="A130" s="1">
        <v>129</v>
      </c>
      <c r="B130" s="271">
        <v>66000</v>
      </c>
      <c r="C130" s="48" t="s">
        <v>18</v>
      </c>
      <c r="D130" s="61">
        <v>9564</v>
      </c>
      <c r="E130" s="59">
        <f t="shared" ref="E130" si="292">D132/D131</f>
        <v>1.5567703952901597</v>
      </c>
      <c r="F130" s="61">
        <v>12271</v>
      </c>
      <c r="G130" s="59">
        <f t="shared" ref="G130:I130" si="293">F132/F131</f>
        <v>1.9332061068702291</v>
      </c>
      <c r="H130" s="61">
        <v>13199</v>
      </c>
      <c r="I130" s="59">
        <f t="shared" si="293"/>
        <v>1.8534743202416919</v>
      </c>
      <c r="J130" s="61">
        <v>9853</v>
      </c>
      <c r="K130" s="59">
        <f t="shared" ref="K130" si="294">J132/J131</f>
        <v>1.7188523312022457</v>
      </c>
      <c r="L130" s="61">
        <v>12321</v>
      </c>
      <c r="M130" s="59">
        <f t="shared" ref="M130" si="295">L132/L131</f>
        <v>2.1897795982055781</v>
      </c>
      <c r="N130" s="61">
        <v>13302</v>
      </c>
      <c r="O130" s="59">
        <f t="shared" ref="O130" si="296">N132/N131</f>
        <v>2.26508875739645</v>
      </c>
    </row>
    <row r="131" spans="1:15" x14ac:dyDescent="0.3">
      <c r="A131" s="1">
        <v>130</v>
      </c>
      <c r="B131" s="272"/>
      <c r="C131" s="49" t="s">
        <v>16</v>
      </c>
      <c r="D131" s="52">
        <v>0.71340000000000003</v>
      </c>
      <c r="E131" s="63">
        <f t="shared" ref="E131:E132" si="297">(D131-D128)/D128</f>
        <v>-1.5999999999999924E-2</v>
      </c>
      <c r="F131" s="52">
        <v>0.57640000000000002</v>
      </c>
      <c r="G131" s="63">
        <f t="shared" ref="G131:I132" si="298">(F131-F128)/F128</f>
        <v>-8.9408528198073982E-3</v>
      </c>
      <c r="H131" s="52">
        <v>0.5958</v>
      </c>
      <c r="I131" s="63">
        <f t="shared" si="298"/>
        <v>-3.5122930255895479E-3</v>
      </c>
      <c r="J131" s="52">
        <v>0.64129999999999998</v>
      </c>
      <c r="K131" s="63">
        <f t="shared" ref="K131:K132" si="299">(J131-J128)/J128</f>
        <v>-1.9418960244648384E-2</v>
      </c>
      <c r="L131" s="52">
        <v>0.51270000000000004</v>
      </c>
      <c r="M131" s="63">
        <f t="shared" ref="M131:M132" si="300">(L131-L128)/L128</f>
        <v>-1.1948352283676977E-2</v>
      </c>
      <c r="N131" s="52">
        <v>0.50700000000000001</v>
      </c>
      <c r="O131" s="63">
        <f t="shared" ref="O131:O132" si="301">(N131-N128)/N128</f>
        <v>-1.2465913517724896E-2</v>
      </c>
    </row>
    <row r="132" spans="1:15" x14ac:dyDescent="0.3">
      <c r="A132" s="13">
        <v>131</v>
      </c>
      <c r="B132" s="273"/>
      <c r="C132" s="50" t="s">
        <v>17</v>
      </c>
      <c r="D132" s="52">
        <v>1.1106</v>
      </c>
      <c r="E132" s="64">
        <f t="shared" si="297"/>
        <v>8.7193460490463705E-3</v>
      </c>
      <c r="F132" s="52">
        <v>1.1143000000000001</v>
      </c>
      <c r="G132" s="64">
        <f t="shared" si="298"/>
        <v>-2.9608987198467322E-2</v>
      </c>
      <c r="H132" s="62">
        <v>1.1043000000000001</v>
      </c>
      <c r="I132" s="64">
        <f t="shared" si="298"/>
        <v>-6.3348416289585785E-4</v>
      </c>
      <c r="J132" s="52">
        <v>1.1023000000000001</v>
      </c>
      <c r="K132" s="64">
        <f t="shared" si="299"/>
        <v>5.8399489004470851E-3</v>
      </c>
      <c r="L132" s="52">
        <v>1.1227</v>
      </c>
      <c r="M132" s="64">
        <f t="shared" si="300"/>
        <v>-1.7932120363890799E-2</v>
      </c>
      <c r="N132" s="62">
        <v>1.1484000000000001</v>
      </c>
      <c r="O132" s="64">
        <f t="shared" si="301"/>
        <v>-1.0170660230994494E-2</v>
      </c>
    </row>
    <row r="133" spans="1:15" x14ac:dyDescent="0.3">
      <c r="A133" s="1">
        <v>132</v>
      </c>
      <c r="B133" s="271">
        <v>68000</v>
      </c>
      <c r="C133" s="48" t="s">
        <v>18</v>
      </c>
      <c r="D133" s="61">
        <v>9860</v>
      </c>
      <c r="E133" s="59">
        <f t="shared" ref="E133" si="302">D135/D134</f>
        <v>1.5463428252372973</v>
      </c>
      <c r="F133" s="61">
        <v>12638</v>
      </c>
      <c r="G133" s="59">
        <f t="shared" ref="G133:I133" si="303">F135/F134</f>
        <v>1.9678152877383244</v>
      </c>
      <c r="H133" s="61">
        <v>13593</v>
      </c>
      <c r="I133" s="59">
        <f t="shared" si="303"/>
        <v>1.8537942664418212</v>
      </c>
      <c r="J133" s="61">
        <v>10164</v>
      </c>
      <c r="K133" s="59">
        <f t="shared" ref="K133" si="304">J135/J134</f>
        <v>1.7162393162393164</v>
      </c>
      <c r="L133" s="61">
        <v>12701</v>
      </c>
      <c r="M133" s="59">
        <f t="shared" ref="M133" si="305">L135/L134</f>
        <v>2.2275943396226414</v>
      </c>
      <c r="N133" s="61">
        <v>13705</v>
      </c>
      <c r="O133" s="59">
        <f t="shared" ref="O133" si="306">N135/N134</f>
        <v>2.2519204254480991</v>
      </c>
    </row>
    <row r="134" spans="1:15" x14ac:dyDescent="0.3">
      <c r="A134" s="1">
        <v>133</v>
      </c>
      <c r="B134" s="272"/>
      <c r="C134" s="49" t="s">
        <v>16</v>
      </c>
      <c r="D134" s="52">
        <v>0.71640000000000004</v>
      </c>
      <c r="E134" s="63">
        <f t="shared" ref="E134:E135" si="307">(D134-D131)/D131</f>
        <v>4.2052144659377663E-3</v>
      </c>
      <c r="F134" s="52">
        <v>0.57169999999999999</v>
      </c>
      <c r="G134" s="63">
        <f t="shared" ref="G134:I135" si="308">(F134-F131)/F131</f>
        <v>-8.1540596807773025E-3</v>
      </c>
      <c r="H134" s="52">
        <v>0.59299999999999997</v>
      </c>
      <c r="I134" s="63">
        <f t="shared" si="308"/>
        <v>-4.6995636119503605E-3</v>
      </c>
      <c r="J134" s="52">
        <v>0.64349999999999996</v>
      </c>
      <c r="K134" s="63">
        <f t="shared" ref="K134:K135" si="309">(J134-J131)/J131</f>
        <v>3.4305317324184936E-3</v>
      </c>
      <c r="L134" s="52">
        <v>0.50880000000000003</v>
      </c>
      <c r="M134" s="63">
        <f t="shared" ref="M134:M135" si="310">(L134-L131)/L131</f>
        <v>-7.6067875950848723E-3</v>
      </c>
      <c r="N134" s="52">
        <v>0.50770000000000004</v>
      </c>
      <c r="O134" s="63">
        <f t="shared" ref="O134:O135" si="311">(N134-N131)/N131</f>
        <v>1.3806706114399092E-3</v>
      </c>
    </row>
    <row r="135" spans="1:15" x14ac:dyDescent="0.3">
      <c r="A135" s="13">
        <v>134</v>
      </c>
      <c r="B135" s="272"/>
      <c r="C135" s="50" t="s">
        <v>17</v>
      </c>
      <c r="D135" s="52">
        <v>1.1077999999999999</v>
      </c>
      <c r="E135" s="64">
        <f t="shared" si="307"/>
        <v>-2.5211597334775216E-3</v>
      </c>
      <c r="F135" s="52">
        <v>1.125</v>
      </c>
      <c r="G135" s="64">
        <f t="shared" si="308"/>
        <v>9.6024409943461647E-3</v>
      </c>
      <c r="H135" s="62">
        <v>1.0992999999999999</v>
      </c>
      <c r="I135" s="64">
        <f t="shared" si="308"/>
        <v>-4.527755139002187E-3</v>
      </c>
      <c r="J135" s="52">
        <v>1.1044</v>
      </c>
      <c r="K135" s="64">
        <f t="shared" si="309"/>
        <v>1.9051075024947752E-3</v>
      </c>
      <c r="L135" s="52">
        <v>1.1334</v>
      </c>
      <c r="M135" s="64">
        <f t="shared" si="310"/>
        <v>9.5305958849202198E-3</v>
      </c>
      <c r="N135" s="62">
        <v>1.1433</v>
      </c>
      <c r="O135" s="64">
        <f t="shared" si="311"/>
        <v>-4.4409613375131522E-3</v>
      </c>
    </row>
    <row r="136" spans="1:15" x14ac:dyDescent="0.3">
      <c r="A136" s="1">
        <v>135</v>
      </c>
      <c r="B136" s="271">
        <v>70000</v>
      </c>
      <c r="C136" s="48" t="s">
        <v>18</v>
      </c>
      <c r="D136" s="61">
        <v>10158</v>
      </c>
      <c r="E136" s="59">
        <f t="shared" ref="E136" si="312">D138/D137</f>
        <v>1.541253664665643</v>
      </c>
      <c r="F136" s="61">
        <v>13001</v>
      </c>
      <c r="G136" s="59">
        <f t="shared" ref="G136:I136" si="313">F138/F137</f>
        <v>1.9543227161358068</v>
      </c>
      <c r="H136" s="61">
        <v>13982</v>
      </c>
      <c r="I136" s="59">
        <f t="shared" si="313"/>
        <v>1.8676870748299321</v>
      </c>
      <c r="J136" s="61">
        <v>10481</v>
      </c>
      <c r="K136" s="59">
        <f t="shared" ref="K136" si="314">J138/J137</f>
        <v>1.7215072104202203</v>
      </c>
      <c r="L136" s="61">
        <v>13086</v>
      </c>
      <c r="M136" s="59">
        <f t="shared" ref="M136" si="315">L138/L137</f>
        <v>2.2373149062191513</v>
      </c>
      <c r="N136" s="61">
        <v>14106</v>
      </c>
      <c r="O136" s="59">
        <f t="shared" ref="O136" si="316">N138/N137</f>
        <v>2.3084298841390329</v>
      </c>
    </row>
    <row r="137" spans="1:15" x14ac:dyDescent="0.3">
      <c r="A137" s="1">
        <v>136</v>
      </c>
      <c r="B137" s="272"/>
      <c r="C137" s="49" t="s">
        <v>16</v>
      </c>
      <c r="D137" s="52">
        <v>0.71630000000000005</v>
      </c>
      <c r="E137" s="63">
        <f t="shared" ref="E137:E138" si="317">(D137-D134)/D134</f>
        <v>-1.3958682300389304E-4</v>
      </c>
      <c r="F137" s="52">
        <v>0.57140000000000002</v>
      </c>
      <c r="G137" s="63">
        <f t="shared" ref="G137:I138" si="318">(F137-F134)/F134</f>
        <v>-5.2475074339682873E-4</v>
      </c>
      <c r="H137" s="52">
        <v>0.58799999999999997</v>
      </c>
      <c r="I137" s="63">
        <f t="shared" si="318"/>
        <v>-8.4317032040472258E-3</v>
      </c>
      <c r="J137" s="52">
        <v>0.64490000000000003</v>
      </c>
      <c r="K137" s="63">
        <f t="shared" ref="K137:K138" si="319">(J137-J134)/J134</f>
        <v>2.175602175602281E-3</v>
      </c>
      <c r="L137" s="52">
        <v>0.50649999999999995</v>
      </c>
      <c r="M137" s="63">
        <f t="shared" ref="M137:M138" si="320">(L137-L134)/L134</f>
        <v>-4.5204402515724839E-3</v>
      </c>
      <c r="N137" s="52">
        <v>0.50060000000000004</v>
      </c>
      <c r="O137" s="63">
        <f t="shared" ref="O137:O138" si="321">(N137-N134)/N134</f>
        <v>-1.3984636596415195E-2</v>
      </c>
    </row>
    <row r="138" spans="1:15" x14ac:dyDescent="0.3">
      <c r="A138" s="13">
        <v>137</v>
      </c>
      <c r="B138" s="273"/>
      <c r="C138" s="50" t="s">
        <v>17</v>
      </c>
      <c r="D138" s="52">
        <v>1.1040000000000001</v>
      </c>
      <c r="E138" s="64">
        <f t="shared" si="317"/>
        <v>-3.4302220617438203E-3</v>
      </c>
      <c r="F138" s="52">
        <v>1.1167</v>
      </c>
      <c r="G138" s="64">
        <f t="shared" si="318"/>
        <v>-7.3777777777777548E-3</v>
      </c>
      <c r="H138" s="62">
        <v>1.0982000000000001</v>
      </c>
      <c r="I138" s="64">
        <f t="shared" si="318"/>
        <v>-1.0006367688527962E-3</v>
      </c>
      <c r="J138" s="52">
        <v>1.1102000000000001</v>
      </c>
      <c r="K138" s="64">
        <f t="shared" si="319"/>
        <v>5.2517203911626471E-3</v>
      </c>
      <c r="L138" s="52">
        <v>1.1332</v>
      </c>
      <c r="M138" s="64">
        <f t="shared" si="320"/>
        <v>-1.7646020822302628E-4</v>
      </c>
      <c r="N138" s="62">
        <v>1.1556</v>
      </c>
      <c r="O138" s="64">
        <f t="shared" si="321"/>
        <v>1.0758331146680641E-2</v>
      </c>
    </row>
    <row r="139" spans="1:15" x14ac:dyDescent="0.3">
      <c r="A139" s="1">
        <v>138</v>
      </c>
      <c r="B139" s="271">
        <v>72000</v>
      </c>
      <c r="C139" s="48" t="s">
        <v>18</v>
      </c>
      <c r="D139" s="61">
        <v>10457</v>
      </c>
      <c r="E139" s="59">
        <f t="shared" ref="E139" si="322">D141/D140</f>
        <v>1.5669579926698616</v>
      </c>
      <c r="F139" s="61">
        <v>13365</v>
      </c>
      <c r="G139" s="59">
        <f t="shared" ref="G139:I139" si="323">F141/F140</f>
        <v>1.99771287825475</v>
      </c>
      <c r="H139" s="61">
        <v>14370</v>
      </c>
      <c r="I139" s="59">
        <f t="shared" si="323"/>
        <v>1.842696629213483</v>
      </c>
      <c r="J139" s="61">
        <v>10798</v>
      </c>
      <c r="K139" s="59">
        <f t="shared" ref="K139" si="324">J141/J140</f>
        <v>1.7401341444392449</v>
      </c>
      <c r="L139" s="61">
        <v>13489</v>
      </c>
      <c r="M139" s="59">
        <f t="shared" ref="M139" si="325">L141/L140</f>
        <v>2.2579750346740637</v>
      </c>
      <c r="N139" s="61">
        <v>14509</v>
      </c>
      <c r="O139" s="59">
        <f t="shared" ref="O139" si="326">N141/N140</f>
        <v>2.3075234484134906</v>
      </c>
    </row>
    <row r="140" spans="1:15" x14ac:dyDescent="0.3">
      <c r="A140" s="1">
        <v>139</v>
      </c>
      <c r="B140" s="272"/>
      <c r="C140" s="49" t="s">
        <v>16</v>
      </c>
      <c r="D140" s="52">
        <v>0.70940000000000003</v>
      </c>
      <c r="E140" s="63">
        <f t="shared" ref="E140:E141" si="327">(D140-D137)/D137</f>
        <v>-9.6328354041602914E-3</v>
      </c>
      <c r="F140" s="52">
        <v>0.56840000000000002</v>
      </c>
      <c r="G140" s="63">
        <f t="shared" ref="G140:I141" si="328">(F140-F137)/F137</f>
        <v>-5.2502625131256603E-3</v>
      </c>
      <c r="H140" s="52">
        <v>0.58740000000000003</v>
      </c>
      <c r="I140" s="63">
        <f t="shared" si="328"/>
        <v>-1.0204081632651939E-3</v>
      </c>
      <c r="J140" s="52">
        <v>0.6411</v>
      </c>
      <c r="K140" s="63">
        <f t="shared" ref="K140:K141" si="329">(J140-J137)/J137</f>
        <v>-5.8923864164987213E-3</v>
      </c>
      <c r="L140" s="52">
        <v>0.50470000000000004</v>
      </c>
      <c r="M140" s="63">
        <f t="shared" ref="M140:M141" si="330">(L140-L137)/L137</f>
        <v>-3.5538005922999267E-3</v>
      </c>
      <c r="N140" s="52">
        <v>0.50109999999999999</v>
      </c>
      <c r="O140" s="63">
        <f t="shared" ref="O140:O141" si="331">(N140-N137)/N137</f>
        <v>9.9880143827396108E-4</v>
      </c>
    </row>
    <row r="141" spans="1:15" x14ac:dyDescent="0.3">
      <c r="A141" s="13">
        <v>140</v>
      </c>
      <c r="B141" s="273"/>
      <c r="C141" s="50" t="s">
        <v>17</v>
      </c>
      <c r="D141" s="52">
        <v>1.1115999999999999</v>
      </c>
      <c r="E141" s="64">
        <f t="shared" si="327"/>
        <v>6.8840579710143374E-3</v>
      </c>
      <c r="F141" s="52">
        <v>1.1355</v>
      </c>
      <c r="G141" s="64">
        <f t="shared" si="328"/>
        <v>1.6835318348705944E-2</v>
      </c>
      <c r="H141" s="62">
        <v>1.0824</v>
      </c>
      <c r="I141" s="64">
        <f t="shared" si="328"/>
        <v>-1.4387179020214929E-2</v>
      </c>
      <c r="J141" s="52">
        <v>1.1155999999999999</v>
      </c>
      <c r="K141" s="64">
        <f t="shared" si="329"/>
        <v>4.8639884705457114E-3</v>
      </c>
      <c r="L141" s="52">
        <v>1.1395999999999999</v>
      </c>
      <c r="M141" s="64">
        <f t="shared" si="330"/>
        <v>5.6477232615601497E-3</v>
      </c>
      <c r="N141" s="62">
        <v>1.1563000000000001</v>
      </c>
      <c r="O141" s="64">
        <f t="shared" si="331"/>
        <v>6.0574593284886205E-4</v>
      </c>
    </row>
    <row r="142" spans="1:15" x14ac:dyDescent="0.3">
      <c r="A142" s="1">
        <v>141</v>
      </c>
      <c r="B142" s="271">
        <v>74000</v>
      </c>
      <c r="C142" s="48" t="s">
        <v>18</v>
      </c>
      <c r="D142" s="61">
        <v>10760</v>
      </c>
      <c r="E142" s="59">
        <f t="shared" ref="E142" si="332">D144/D143</f>
        <v>1.5645933014354065</v>
      </c>
      <c r="F142" s="61">
        <v>13734</v>
      </c>
      <c r="G142" s="59">
        <f t="shared" ref="G142:I142" si="333">F144/F143</f>
        <v>1.9337875611460515</v>
      </c>
      <c r="H142" s="61">
        <v>14758</v>
      </c>
      <c r="I142" s="59">
        <f t="shared" si="333"/>
        <v>1.8717773604234251</v>
      </c>
      <c r="J142" s="61">
        <v>11103</v>
      </c>
      <c r="K142" s="59">
        <f t="shared" ref="K142" si="334">J144/J143</f>
        <v>1.7353860581431697</v>
      </c>
      <c r="L142" s="61">
        <v>13858</v>
      </c>
      <c r="M142" s="59">
        <f t="shared" ref="M142" si="335">L144/L143</f>
        <v>2.2542104220328905</v>
      </c>
      <c r="N142" s="61">
        <v>14912</v>
      </c>
      <c r="O142" s="59">
        <f t="shared" ref="O142" si="336">N144/N143</f>
        <v>2.3464805825242716</v>
      </c>
    </row>
    <row r="143" spans="1:15" x14ac:dyDescent="0.3">
      <c r="A143" s="1">
        <v>142</v>
      </c>
      <c r="B143" s="272"/>
      <c r="C143" s="49" t="s">
        <v>16</v>
      </c>
      <c r="D143" s="52">
        <v>0.71060000000000001</v>
      </c>
      <c r="E143" s="63">
        <f t="shared" ref="E143:E144" si="337">(D143-D140)/D140</f>
        <v>1.6915703411333222E-3</v>
      </c>
      <c r="F143" s="52">
        <v>0.57240000000000002</v>
      </c>
      <c r="G143" s="63">
        <f t="shared" ref="G143:I144" si="338">(F143-F140)/F140</f>
        <v>7.0372976776917721E-3</v>
      </c>
      <c r="H143" s="52">
        <v>0.5857</v>
      </c>
      <c r="I143" s="63">
        <f t="shared" si="338"/>
        <v>-2.8941096356827284E-3</v>
      </c>
      <c r="J143" s="52">
        <v>0.63980000000000004</v>
      </c>
      <c r="K143" s="63">
        <f t="shared" ref="K143:K144" si="339">(J143-J140)/J140</f>
        <v>-2.0277647792855528E-3</v>
      </c>
      <c r="L143" s="52">
        <v>0.50470000000000004</v>
      </c>
      <c r="M143" s="63">
        <f t="shared" ref="M143:M144" si="340">(L143-L140)/L140</f>
        <v>0</v>
      </c>
      <c r="N143" s="52">
        <v>0.49440000000000001</v>
      </c>
      <c r="O143" s="63">
        <f t="shared" ref="O143:O144" si="341">(N143-N140)/N140</f>
        <v>-1.3370584713629981E-2</v>
      </c>
    </row>
    <row r="144" spans="1:15" x14ac:dyDescent="0.3">
      <c r="A144" s="13">
        <v>143</v>
      </c>
      <c r="B144" s="272"/>
      <c r="C144" s="50" t="s">
        <v>17</v>
      </c>
      <c r="D144" s="52">
        <v>1.1117999999999999</v>
      </c>
      <c r="E144" s="64">
        <f t="shared" si="337"/>
        <v>1.7992083483265382E-4</v>
      </c>
      <c r="F144" s="52">
        <v>1.1069</v>
      </c>
      <c r="G144" s="64">
        <f t="shared" si="338"/>
        <v>-2.5187142228093314E-2</v>
      </c>
      <c r="H144" s="62">
        <v>1.0963000000000001</v>
      </c>
      <c r="I144" s="64">
        <f t="shared" si="338"/>
        <v>1.2841832963784204E-2</v>
      </c>
      <c r="J144" s="52">
        <v>1.1103000000000001</v>
      </c>
      <c r="K144" s="64">
        <f t="shared" si="339"/>
        <v>-4.7508067407671757E-3</v>
      </c>
      <c r="L144" s="52">
        <v>1.1376999999999999</v>
      </c>
      <c r="M144" s="64">
        <f t="shared" si="340"/>
        <v>-1.6672516672516786E-3</v>
      </c>
      <c r="N144" s="62">
        <v>1.1600999999999999</v>
      </c>
      <c r="O144" s="64">
        <f t="shared" si="341"/>
        <v>3.2863443742971576E-3</v>
      </c>
    </row>
    <row r="145" spans="1:15" x14ac:dyDescent="0.3">
      <c r="A145" s="1">
        <v>144</v>
      </c>
      <c r="B145" s="271">
        <v>76000</v>
      </c>
      <c r="C145" s="48" t="s">
        <v>18</v>
      </c>
      <c r="D145" s="61">
        <v>11073</v>
      </c>
      <c r="E145" s="59">
        <f t="shared" ref="E145" si="342">D147/D146</f>
        <v>1.5799203640500568</v>
      </c>
      <c r="F145" s="61">
        <v>14099</v>
      </c>
      <c r="G145" s="59">
        <f t="shared" ref="G145:I145" si="343">F147/F146</f>
        <v>1.9645127118644068</v>
      </c>
      <c r="H145" s="61">
        <v>15146</v>
      </c>
      <c r="I145" s="59">
        <f t="shared" si="343"/>
        <v>1.893793103448276</v>
      </c>
      <c r="J145" s="61">
        <v>11396</v>
      </c>
      <c r="K145" s="59">
        <f t="shared" ref="K145" si="344">J147/J146</f>
        <v>1.7768621236133122</v>
      </c>
      <c r="L145" s="61">
        <v>14225</v>
      </c>
      <c r="M145" s="59">
        <f t="shared" ref="M145" si="345">L147/L146</f>
        <v>2.2600959616153542</v>
      </c>
      <c r="N145" s="61">
        <v>15314</v>
      </c>
      <c r="O145" s="59">
        <f t="shared" ref="O145" si="346">N147/N146</f>
        <v>2.3767849857201142</v>
      </c>
    </row>
    <row r="146" spans="1:15" x14ac:dyDescent="0.3">
      <c r="A146" s="1">
        <v>145</v>
      </c>
      <c r="B146" s="272"/>
      <c r="C146" s="49" t="s">
        <v>16</v>
      </c>
      <c r="D146" s="52">
        <v>0.70320000000000005</v>
      </c>
      <c r="E146" s="63">
        <f t="shared" ref="E146:E147" si="347">(D146-D143)/D143</f>
        <v>-1.0413734871939154E-2</v>
      </c>
      <c r="F146" s="52">
        <v>0.56640000000000001</v>
      </c>
      <c r="G146" s="63">
        <f t="shared" ref="G146:I147" si="348">(F146-F143)/F143</f>
        <v>-1.0482180293501057E-2</v>
      </c>
      <c r="H146" s="52">
        <v>0.57999999999999996</v>
      </c>
      <c r="I146" s="63">
        <f t="shared" si="348"/>
        <v>-9.7319446815776652E-3</v>
      </c>
      <c r="J146" s="52">
        <v>0.63100000000000001</v>
      </c>
      <c r="K146" s="63">
        <f t="shared" ref="K146:K147" si="349">(J146-J143)/J143</f>
        <v>-1.3754298218193231E-2</v>
      </c>
      <c r="L146" s="52">
        <v>0.50019999999999998</v>
      </c>
      <c r="M146" s="63">
        <f t="shared" ref="M146:M147" si="350">(L146-L143)/L143</f>
        <v>-8.9161878343571605E-3</v>
      </c>
      <c r="N146" s="52">
        <v>0.49020000000000002</v>
      </c>
      <c r="O146" s="63">
        <f t="shared" ref="O146:O147" si="351">(N146-N143)/N143</f>
        <v>-8.4951456310679244E-3</v>
      </c>
    </row>
    <row r="147" spans="1:15" x14ac:dyDescent="0.3">
      <c r="A147" s="13">
        <v>146</v>
      </c>
      <c r="B147" s="273"/>
      <c r="C147" s="50" t="s">
        <v>17</v>
      </c>
      <c r="D147" s="52">
        <v>1.111</v>
      </c>
      <c r="E147" s="64">
        <f t="shared" si="347"/>
        <v>-7.1955387659643102E-4</v>
      </c>
      <c r="F147" s="52">
        <v>1.1127</v>
      </c>
      <c r="G147" s="64">
        <f t="shared" si="348"/>
        <v>5.2398590658596323E-3</v>
      </c>
      <c r="H147" s="62">
        <v>1.0984</v>
      </c>
      <c r="I147" s="64">
        <f t="shared" si="348"/>
        <v>1.9155340691416499E-3</v>
      </c>
      <c r="J147" s="52">
        <v>1.1212</v>
      </c>
      <c r="K147" s="64">
        <f t="shared" si="349"/>
        <v>9.8171665315679637E-3</v>
      </c>
      <c r="L147" s="52">
        <v>1.1305000000000001</v>
      </c>
      <c r="M147" s="64">
        <f t="shared" si="350"/>
        <v>-6.328557616243187E-3</v>
      </c>
      <c r="N147" s="62">
        <v>1.1651</v>
      </c>
      <c r="O147" s="64">
        <f t="shared" si="351"/>
        <v>4.3099732781657751E-3</v>
      </c>
    </row>
    <row r="148" spans="1:15" x14ac:dyDescent="0.3">
      <c r="A148" s="1">
        <v>147</v>
      </c>
      <c r="B148" s="271">
        <v>78000</v>
      </c>
      <c r="C148" s="48" t="s">
        <v>18</v>
      </c>
      <c r="D148" s="61">
        <v>11367</v>
      </c>
      <c r="E148" s="59">
        <f t="shared" ref="E148" si="352">D150/D149</f>
        <v>1.6019375979484258</v>
      </c>
      <c r="F148" s="61">
        <v>14479</v>
      </c>
      <c r="G148" s="59">
        <f t="shared" ref="G148:I148" si="353">F150/F149</f>
        <v>1.9899007795889438</v>
      </c>
      <c r="H148" s="61">
        <v>15534</v>
      </c>
      <c r="I148" s="59">
        <f t="shared" si="353"/>
        <v>1.8932022084195996</v>
      </c>
      <c r="J148" s="61">
        <v>11688</v>
      </c>
      <c r="K148" s="59">
        <f t="shared" ref="K148" si="354">J150/J149</f>
        <v>1.7793092522179974</v>
      </c>
      <c r="L148" s="61">
        <v>14589</v>
      </c>
      <c r="M148" s="59">
        <f t="shared" ref="M148" si="355">L150/L149</f>
        <v>2.3144060995184588</v>
      </c>
      <c r="N148" s="77">
        <v>15707</v>
      </c>
      <c r="O148" s="78">
        <f t="shared" ref="O148" si="356">N150/N149</f>
        <v>2.3529651518239252</v>
      </c>
    </row>
    <row r="149" spans="1:15" x14ac:dyDescent="0.3">
      <c r="A149" s="1">
        <v>148</v>
      </c>
      <c r="B149" s="272"/>
      <c r="C149" s="49" t="s">
        <v>16</v>
      </c>
      <c r="D149" s="52">
        <v>0.70189999999999997</v>
      </c>
      <c r="E149" s="63">
        <f t="shared" ref="E149:E150" si="357">(D149-D146)/D146</f>
        <v>-1.8486916951081895E-3</v>
      </c>
      <c r="F149" s="52">
        <v>0.56440000000000001</v>
      </c>
      <c r="G149" s="63">
        <f t="shared" ref="G149:I150" si="358">(F149-F146)/F146</f>
        <v>-3.5310734463276866E-3</v>
      </c>
      <c r="H149" s="52">
        <v>0.5796</v>
      </c>
      <c r="I149" s="63">
        <f t="shared" si="358"/>
        <v>-6.8965517241371716E-4</v>
      </c>
      <c r="J149" s="52">
        <v>0.63119999999999998</v>
      </c>
      <c r="K149" s="63">
        <f t="shared" ref="K149:K150" si="359">(J149-J146)/J146</f>
        <v>3.1695721077651027E-4</v>
      </c>
      <c r="L149" s="52">
        <v>0.49840000000000001</v>
      </c>
      <c r="M149" s="63">
        <f t="shared" ref="M149:M150" si="360">(L149-L146)/L146</f>
        <v>-3.5985605757696288E-3</v>
      </c>
      <c r="N149" s="79">
        <v>0.49070000000000003</v>
      </c>
      <c r="O149" s="80">
        <f t="shared" ref="O149:O150" si="361">(N149-N146)/N146</f>
        <v>1.0199918400652804E-3</v>
      </c>
    </row>
    <row r="150" spans="1:15" x14ac:dyDescent="0.3">
      <c r="A150" s="13">
        <v>149</v>
      </c>
      <c r="B150" s="273"/>
      <c r="C150" s="50" t="s">
        <v>17</v>
      </c>
      <c r="D150" s="52">
        <v>1.1244000000000001</v>
      </c>
      <c r="E150" s="64">
        <f t="shared" si="357"/>
        <v>1.2061206120612133E-2</v>
      </c>
      <c r="F150" s="52">
        <v>1.1231</v>
      </c>
      <c r="G150" s="64">
        <f t="shared" si="358"/>
        <v>9.3466343129324746E-3</v>
      </c>
      <c r="H150" s="62">
        <v>1.0972999999999999</v>
      </c>
      <c r="I150" s="64">
        <f t="shared" si="358"/>
        <v>-1.0014566642389847E-3</v>
      </c>
      <c r="J150" s="52">
        <v>1.1231</v>
      </c>
      <c r="K150" s="64">
        <f t="shared" si="359"/>
        <v>1.6946129147342249E-3</v>
      </c>
      <c r="L150" s="52">
        <v>1.1535</v>
      </c>
      <c r="M150" s="64">
        <f t="shared" si="360"/>
        <v>2.0344980097301998E-2</v>
      </c>
      <c r="N150" s="81">
        <v>1.1546000000000001</v>
      </c>
      <c r="O150" s="82">
        <f t="shared" si="361"/>
        <v>-9.0121019654964846E-3</v>
      </c>
    </row>
    <row r="151" spans="1:15" x14ac:dyDescent="0.3">
      <c r="A151" s="1">
        <v>150</v>
      </c>
      <c r="B151" s="271">
        <v>80000</v>
      </c>
      <c r="C151" s="48" t="s">
        <v>18</v>
      </c>
      <c r="D151" s="61">
        <v>11664</v>
      </c>
      <c r="E151" s="59">
        <f t="shared" ref="E151" si="362">D153/D152</f>
        <v>1.5925499784265784</v>
      </c>
      <c r="F151" s="61">
        <v>14868</v>
      </c>
      <c r="G151" s="59">
        <f t="shared" ref="G151:I151" si="363">F153/F152</f>
        <v>2</v>
      </c>
      <c r="H151" s="61">
        <v>15923</v>
      </c>
      <c r="I151" s="59">
        <f t="shared" si="363"/>
        <v>1.9073691460055096</v>
      </c>
      <c r="J151" s="61">
        <v>11979</v>
      </c>
      <c r="K151" s="59">
        <f t="shared" ref="K151" si="364">J153/J152</f>
        <v>1.7701167813149896</v>
      </c>
      <c r="L151" s="61">
        <v>14954</v>
      </c>
      <c r="M151" s="59">
        <f t="shared" ref="M151" si="365">L153/L152</f>
        <v>2.3011684125705076</v>
      </c>
      <c r="N151" s="61">
        <v>16099</v>
      </c>
      <c r="O151" s="59">
        <f t="shared" ref="O151" si="366">N153/N152</f>
        <v>2.4053888548683404</v>
      </c>
    </row>
    <row r="152" spans="1:15" x14ac:dyDescent="0.3">
      <c r="A152" s="1">
        <v>151</v>
      </c>
      <c r="B152" s="272"/>
      <c r="C152" s="49" t="s">
        <v>16</v>
      </c>
      <c r="D152" s="52">
        <v>0.69530000000000003</v>
      </c>
      <c r="E152" s="63">
        <f t="shared" ref="E152:E153" si="367">(D152-D149)/D149</f>
        <v>-9.4030488673599363E-3</v>
      </c>
      <c r="F152" s="52">
        <v>0.56540000000000001</v>
      </c>
      <c r="G152" s="63">
        <f t="shared" ref="G152:I153" si="368">(F152-F149)/F149</f>
        <v>1.7717930545712276E-3</v>
      </c>
      <c r="H152" s="52">
        <v>0.58079999999999998</v>
      </c>
      <c r="I152" s="63">
        <f t="shared" si="368"/>
        <v>2.0703933747411645E-3</v>
      </c>
      <c r="J152" s="52">
        <v>0.62509999999999999</v>
      </c>
      <c r="K152" s="63">
        <f t="shared" ref="K152:K153" si="369">(J152-J149)/J149</f>
        <v>-9.6641318124207776E-3</v>
      </c>
      <c r="L152" s="52">
        <v>0.49640000000000001</v>
      </c>
      <c r="M152" s="63">
        <f t="shared" ref="M152:M153" si="370">(L152-L149)/L149</f>
        <v>-4.01284109149278E-3</v>
      </c>
      <c r="N152" s="52">
        <v>0.4899</v>
      </c>
      <c r="O152" s="63">
        <f t="shared" ref="O152:O153" si="371">(N152-N149)/N149</f>
        <v>-1.630324026900393E-3</v>
      </c>
    </row>
    <row r="153" spans="1:15" x14ac:dyDescent="0.3">
      <c r="A153" s="13">
        <v>152</v>
      </c>
      <c r="B153" s="272"/>
      <c r="C153" s="50" t="s">
        <v>17</v>
      </c>
      <c r="D153" s="52">
        <v>1.1073</v>
      </c>
      <c r="E153" s="64">
        <f t="shared" si="367"/>
        <v>-1.520811099252945E-2</v>
      </c>
      <c r="F153" s="52">
        <v>1.1308</v>
      </c>
      <c r="G153" s="64">
        <f t="shared" si="368"/>
        <v>6.8560235063663431E-3</v>
      </c>
      <c r="H153" s="62">
        <v>1.1077999999999999</v>
      </c>
      <c r="I153" s="64">
        <f t="shared" si="368"/>
        <v>9.5689419484188045E-3</v>
      </c>
      <c r="J153" s="52">
        <v>1.1065</v>
      </c>
      <c r="K153" s="64">
        <f t="shared" si="369"/>
        <v>-1.4780518208529915E-2</v>
      </c>
      <c r="L153" s="52">
        <v>1.1423000000000001</v>
      </c>
      <c r="M153" s="64">
        <f t="shared" si="370"/>
        <v>-9.7095795405287184E-3</v>
      </c>
      <c r="N153" s="62">
        <v>1.1783999999999999</v>
      </c>
      <c r="O153" s="64">
        <f t="shared" si="371"/>
        <v>2.0613199376407258E-2</v>
      </c>
    </row>
    <row r="154" spans="1:15" x14ac:dyDescent="0.3">
      <c r="A154" s="1">
        <v>153</v>
      </c>
      <c r="B154" s="271">
        <v>82000</v>
      </c>
      <c r="C154" s="48" t="s">
        <v>18</v>
      </c>
      <c r="D154" s="61">
        <v>11963</v>
      </c>
      <c r="E154" s="59">
        <f t="shared" ref="E154" si="372">D156/D155</f>
        <v>1.5688047065576123</v>
      </c>
      <c r="F154" s="61">
        <v>15236</v>
      </c>
      <c r="G154" s="59">
        <f t="shared" ref="G154:I154" si="373">F156/F155</f>
        <v>2.0087157595161864</v>
      </c>
      <c r="H154" s="61">
        <v>16318</v>
      </c>
      <c r="I154" s="59">
        <f t="shared" si="373"/>
        <v>1.8946641340010362</v>
      </c>
      <c r="J154" s="61">
        <v>12269</v>
      </c>
      <c r="K154" s="59">
        <f t="shared" ref="K154" si="374">J156/J155</f>
        <v>1.772712782913612</v>
      </c>
      <c r="L154" s="61">
        <v>15319</v>
      </c>
      <c r="M154" s="59">
        <f t="shared" ref="M154" si="375">L156/L155</f>
        <v>2.3016805021259366</v>
      </c>
      <c r="N154" s="61">
        <v>16493</v>
      </c>
      <c r="O154" s="59">
        <f t="shared" ref="O154" si="376">N156/N155</f>
        <v>2.42003695339766</v>
      </c>
    </row>
    <row r="155" spans="1:15" x14ac:dyDescent="0.3">
      <c r="A155" s="1">
        <v>154</v>
      </c>
      <c r="B155" s="272"/>
      <c r="C155" s="49" t="s">
        <v>16</v>
      </c>
      <c r="D155" s="52">
        <v>0.69689999999999996</v>
      </c>
      <c r="E155" s="63">
        <f t="shared" ref="E155:E156" si="377">(D155-D152)/D152</f>
        <v>2.3011649647633175E-3</v>
      </c>
      <c r="F155" s="52">
        <v>0.56220000000000003</v>
      </c>
      <c r="G155" s="63">
        <f t="shared" ref="G155:I156" si="378">(F155-F152)/F152</f>
        <v>-5.6597099398655471E-3</v>
      </c>
      <c r="H155" s="52">
        <v>0.57909999999999995</v>
      </c>
      <c r="I155" s="63">
        <f t="shared" si="378"/>
        <v>-2.9269972451791233E-3</v>
      </c>
      <c r="J155" s="52">
        <v>0.62739999999999996</v>
      </c>
      <c r="K155" s="63">
        <f t="shared" ref="K155:K156" si="379">(J155-J152)/J152</f>
        <v>3.6794112941928793E-3</v>
      </c>
      <c r="L155" s="52">
        <v>0.49390000000000001</v>
      </c>
      <c r="M155" s="63">
        <f t="shared" ref="M155:M156" si="380">(L155-L152)/L152</f>
        <v>-5.03626107977438E-3</v>
      </c>
      <c r="N155" s="52">
        <v>0.48709999999999998</v>
      </c>
      <c r="O155" s="63">
        <f t="shared" ref="O155:O156" si="381">(N155-N152)/N152</f>
        <v>-5.7154521330884354E-3</v>
      </c>
    </row>
    <row r="156" spans="1:15" x14ac:dyDescent="0.3">
      <c r="A156" s="13">
        <v>155</v>
      </c>
      <c r="B156" s="273"/>
      <c r="C156" s="50" t="s">
        <v>17</v>
      </c>
      <c r="D156" s="52">
        <v>1.0932999999999999</v>
      </c>
      <c r="E156" s="64">
        <f t="shared" si="377"/>
        <v>-1.2643366747945464E-2</v>
      </c>
      <c r="F156" s="52">
        <v>1.1293</v>
      </c>
      <c r="G156" s="64">
        <f t="shared" si="378"/>
        <v>-1.326494517156046E-3</v>
      </c>
      <c r="H156" s="62">
        <v>1.0972</v>
      </c>
      <c r="I156" s="64">
        <f t="shared" si="378"/>
        <v>-9.5685141722332036E-3</v>
      </c>
      <c r="J156" s="52">
        <v>1.1122000000000001</v>
      </c>
      <c r="K156" s="64">
        <f t="shared" si="379"/>
        <v>5.1513782196114218E-3</v>
      </c>
      <c r="L156" s="52">
        <v>1.1368</v>
      </c>
      <c r="M156" s="64">
        <f t="shared" si="380"/>
        <v>-4.8148472380285913E-3</v>
      </c>
      <c r="N156" s="62">
        <v>1.1788000000000001</v>
      </c>
      <c r="O156" s="64">
        <f t="shared" si="381"/>
        <v>3.3944331296688563E-4</v>
      </c>
    </row>
    <row r="157" spans="1:15" x14ac:dyDescent="0.3">
      <c r="A157" s="1">
        <v>156</v>
      </c>
      <c r="B157" s="271">
        <v>84000</v>
      </c>
      <c r="C157" s="48" t="s">
        <v>18</v>
      </c>
      <c r="D157" s="61">
        <v>12264</v>
      </c>
      <c r="E157" s="59">
        <f t="shared" ref="E157" si="382">D159/D158</f>
        <v>1.6005191808479953</v>
      </c>
      <c r="F157" s="61">
        <v>15599</v>
      </c>
      <c r="G157" s="59">
        <f t="shared" ref="G157:I157" si="383">F159/F158</f>
        <v>2.0231058570660934</v>
      </c>
      <c r="H157" s="61">
        <v>16706</v>
      </c>
      <c r="I157" s="59">
        <f t="shared" si="383"/>
        <v>1.8916204986149585</v>
      </c>
      <c r="J157" s="61">
        <v>12559</v>
      </c>
      <c r="K157" s="59">
        <f t="shared" ref="K157" si="384">J159/J158</f>
        <v>1.808691468890314</v>
      </c>
      <c r="L157" s="61">
        <v>15683</v>
      </c>
      <c r="M157" s="59">
        <f t="shared" ref="M157" si="385">L159/L158</f>
        <v>2.3366598778004075</v>
      </c>
      <c r="N157" s="61">
        <v>16887</v>
      </c>
      <c r="O157" s="59">
        <f t="shared" ref="O157" si="386">N159/N158</f>
        <v>2.4423631123919312</v>
      </c>
    </row>
    <row r="158" spans="1:15" x14ac:dyDescent="0.3">
      <c r="A158" s="1">
        <v>157</v>
      </c>
      <c r="B158" s="272"/>
      <c r="C158" s="49" t="s">
        <v>16</v>
      </c>
      <c r="D158" s="52">
        <v>0.69340000000000002</v>
      </c>
      <c r="E158" s="63">
        <f t="shared" ref="E158:E159" si="387">(D158-D155)/D155</f>
        <v>-5.0222413545701651E-3</v>
      </c>
      <c r="F158" s="52">
        <v>0.55830000000000002</v>
      </c>
      <c r="G158" s="63">
        <f t="shared" ref="G158:I159" si="388">(F158-F155)/F155</f>
        <v>-6.9370330843116588E-3</v>
      </c>
      <c r="H158" s="52">
        <v>0.5776</v>
      </c>
      <c r="I158" s="63">
        <f t="shared" si="388"/>
        <v>-2.5902262130891832E-3</v>
      </c>
      <c r="J158" s="52">
        <v>0.62360000000000004</v>
      </c>
      <c r="K158" s="63">
        <f t="shared" ref="K158:K159" si="389">(J158-J155)/J155</f>
        <v>-6.0567421102963254E-3</v>
      </c>
      <c r="L158" s="52">
        <v>0.49099999999999999</v>
      </c>
      <c r="M158" s="63">
        <f t="shared" ref="M158:M159" si="390">(L158-L155)/L155</f>
        <v>-5.8716339339947637E-3</v>
      </c>
      <c r="N158" s="52">
        <v>0.48580000000000001</v>
      </c>
      <c r="O158" s="63">
        <f t="shared" ref="O158:O159" si="391">(N158-N155)/N155</f>
        <v>-2.6688564976390227E-3</v>
      </c>
    </row>
    <row r="159" spans="1:15" x14ac:dyDescent="0.3">
      <c r="A159" s="13">
        <v>158</v>
      </c>
      <c r="B159" s="273"/>
      <c r="C159" s="50" t="s">
        <v>17</v>
      </c>
      <c r="D159" s="52">
        <v>1.1097999999999999</v>
      </c>
      <c r="E159" s="64">
        <f t="shared" si="387"/>
        <v>1.5091923534254056E-2</v>
      </c>
      <c r="F159" s="52">
        <v>1.1294999999999999</v>
      </c>
      <c r="G159" s="64">
        <f t="shared" si="388"/>
        <v>1.7710085893914637E-4</v>
      </c>
      <c r="H159" s="62">
        <v>1.0926</v>
      </c>
      <c r="I159" s="64">
        <f t="shared" si="388"/>
        <v>-4.1924899744804388E-3</v>
      </c>
      <c r="J159" s="52">
        <v>1.1278999999999999</v>
      </c>
      <c r="K159" s="64">
        <f t="shared" si="389"/>
        <v>1.411616615716582E-2</v>
      </c>
      <c r="L159" s="52">
        <v>1.1473</v>
      </c>
      <c r="M159" s="64">
        <f t="shared" si="390"/>
        <v>9.2364532019704026E-3</v>
      </c>
      <c r="N159" s="62">
        <v>1.1865000000000001</v>
      </c>
      <c r="O159" s="64">
        <f t="shared" si="391"/>
        <v>6.5320665083135731E-3</v>
      </c>
    </row>
    <row r="160" spans="1:15" x14ac:dyDescent="0.3">
      <c r="A160" s="1">
        <v>159</v>
      </c>
      <c r="B160" s="271">
        <v>86000</v>
      </c>
      <c r="C160" s="48" t="s">
        <v>18</v>
      </c>
      <c r="D160" s="61">
        <v>12575</v>
      </c>
      <c r="E160" s="59">
        <f t="shared" ref="E160" si="392">D162/D161</f>
        <v>1.5543728423475258</v>
      </c>
      <c r="F160" s="61">
        <v>15965</v>
      </c>
      <c r="G160" s="59">
        <f t="shared" ref="G160:I160" si="393">F162/F161</f>
        <v>2.0237034396720723</v>
      </c>
      <c r="H160" s="61">
        <v>17094</v>
      </c>
      <c r="I160" s="59">
        <f t="shared" si="393"/>
        <v>1.9356238070449416</v>
      </c>
      <c r="J160" s="61">
        <v>12850</v>
      </c>
      <c r="K160" s="59">
        <f t="shared" ref="K160" si="394">J162/J161</f>
        <v>1.7467283753590808</v>
      </c>
      <c r="L160" s="61">
        <v>16048</v>
      </c>
      <c r="M160" s="59">
        <f t="shared" ref="M160" si="395">L162/L161</f>
        <v>2.3143030058503129</v>
      </c>
      <c r="N160" s="61">
        <v>17288</v>
      </c>
      <c r="O160" s="59">
        <f t="shared" ref="O160" si="396">N162/N161</f>
        <v>2.4219330855018586</v>
      </c>
    </row>
    <row r="161" spans="1:15" x14ac:dyDescent="0.3">
      <c r="A161" s="1">
        <v>160</v>
      </c>
      <c r="B161" s="272"/>
      <c r="C161" s="49" t="s">
        <v>16</v>
      </c>
      <c r="D161" s="52">
        <v>0.69520000000000004</v>
      </c>
      <c r="E161" s="63">
        <f t="shared" ref="E161:E162" si="397">(D161-D158)/D158</f>
        <v>2.5959042399769598E-3</v>
      </c>
      <c r="F161" s="52">
        <v>0.56110000000000004</v>
      </c>
      <c r="G161" s="63">
        <f t="shared" ref="G161:I162" si="398">(F161-F158)/F158</f>
        <v>5.0152247895397179E-3</v>
      </c>
      <c r="H161" s="52">
        <v>0.57630000000000003</v>
      </c>
      <c r="I161" s="63">
        <f t="shared" si="398"/>
        <v>-2.2506925207755675E-3</v>
      </c>
      <c r="J161" s="52">
        <v>0.62660000000000005</v>
      </c>
      <c r="K161" s="63">
        <f t="shared" ref="K161:K162" si="399">(J161-J158)/J158</f>
        <v>4.8107761385503571E-3</v>
      </c>
      <c r="L161" s="52">
        <v>0.49569999999999997</v>
      </c>
      <c r="M161" s="63">
        <f t="shared" ref="M161:M162" si="400">(L161-L158)/L158</f>
        <v>9.5723014256618773E-3</v>
      </c>
      <c r="N161" s="52">
        <v>0.48420000000000002</v>
      </c>
      <c r="O161" s="63">
        <f t="shared" ref="O161:O162" si="401">(N161-N158)/N158</f>
        <v>-3.2935364347467895E-3</v>
      </c>
    </row>
    <row r="162" spans="1:15" x14ac:dyDescent="0.3">
      <c r="A162" s="13">
        <v>161</v>
      </c>
      <c r="B162" s="272"/>
      <c r="C162" s="50" t="s">
        <v>17</v>
      </c>
      <c r="D162" s="52">
        <v>1.0806</v>
      </c>
      <c r="E162" s="64">
        <f t="shared" si="397"/>
        <v>-2.6311047035501797E-2</v>
      </c>
      <c r="F162" s="52">
        <v>1.1355</v>
      </c>
      <c r="G162" s="64">
        <f t="shared" si="398"/>
        <v>5.3120849933598986E-3</v>
      </c>
      <c r="H162" s="62">
        <v>1.1154999999999999</v>
      </c>
      <c r="I162" s="64">
        <f t="shared" si="398"/>
        <v>2.095917993776306E-2</v>
      </c>
      <c r="J162" s="52">
        <v>1.0945</v>
      </c>
      <c r="K162" s="64">
        <f t="shared" si="399"/>
        <v>-2.9612554304459505E-2</v>
      </c>
      <c r="L162" s="52">
        <v>1.1472</v>
      </c>
      <c r="M162" s="64">
        <f t="shared" si="400"/>
        <v>-8.716116098665474E-5</v>
      </c>
      <c r="N162" s="62">
        <v>1.1727000000000001</v>
      </c>
      <c r="O162" s="64">
        <f t="shared" si="401"/>
        <v>-1.1630847029077145E-2</v>
      </c>
    </row>
    <row r="163" spans="1:15" x14ac:dyDescent="0.3">
      <c r="A163" s="1">
        <v>162</v>
      </c>
      <c r="B163" s="271">
        <v>88000</v>
      </c>
      <c r="C163" s="48" t="s">
        <v>18</v>
      </c>
      <c r="D163" s="61">
        <v>12882</v>
      </c>
      <c r="E163" s="59">
        <f t="shared" ref="E163" si="402">D165/D164</f>
        <v>1.588447653429603</v>
      </c>
      <c r="F163" s="61">
        <v>16354</v>
      </c>
      <c r="G163" s="59">
        <f t="shared" ref="G163:I163" si="403">F165/F164</f>
        <v>2.0400866738894909</v>
      </c>
      <c r="H163" s="61">
        <v>17483</v>
      </c>
      <c r="I163" s="59">
        <f t="shared" si="403"/>
        <v>1.9226076346522574</v>
      </c>
      <c r="J163" s="61">
        <v>13140</v>
      </c>
      <c r="K163" s="59">
        <f t="shared" ref="K163" si="404">J165/J164</f>
        <v>1.7765614938828074</v>
      </c>
      <c r="L163" s="61">
        <v>16412</v>
      </c>
      <c r="M163" s="59">
        <f t="shared" ref="M163" si="405">L165/L164</f>
        <v>2.3649620045183815</v>
      </c>
      <c r="N163" s="61">
        <v>17686</v>
      </c>
      <c r="O163" s="59">
        <f t="shared" ref="O163" si="406">N165/N164</f>
        <v>2.444839114082741</v>
      </c>
    </row>
    <row r="164" spans="1:15" x14ac:dyDescent="0.3">
      <c r="A164" s="1">
        <v>163</v>
      </c>
      <c r="B164" s="272"/>
      <c r="C164" s="49" t="s">
        <v>16</v>
      </c>
      <c r="D164" s="52">
        <v>0.6925</v>
      </c>
      <c r="E164" s="63">
        <f t="shared" ref="E164:E165" si="407">(D164-D161)/D161</f>
        <v>-3.8837744533947575E-3</v>
      </c>
      <c r="F164" s="52">
        <v>0.55379999999999996</v>
      </c>
      <c r="G164" s="63">
        <f t="shared" ref="G164:I165" si="408">(F164-F161)/F161</f>
        <v>-1.3010158617002466E-2</v>
      </c>
      <c r="H164" s="52">
        <v>0.57369999999999999</v>
      </c>
      <c r="I164" s="63">
        <f t="shared" si="408"/>
        <v>-4.5115391289259872E-3</v>
      </c>
      <c r="J164" s="52">
        <v>0.62119999999999997</v>
      </c>
      <c r="K164" s="63">
        <f t="shared" ref="K164:K165" si="409">(J164-J161)/J161</f>
        <v>-8.6179380785191047E-3</v>
      </c>
      <c r="L164" s="52">
        <v>0.4869</v>
      </c>
      <c r="M164" s="63">
        <f t="shared" ref="M164:M165" si="410">(L164-L161)/L161</f>
        <v>-1.7752672987694118E-2</v>
      </c>
      <c r="N164" s="52">
        <v>0.47860000000000003</v>
      </c>
      <c r="O164" s="63">
        <f t="shared" ref="O164:O165" si="411">(N164-N161)/N161</f>
        <v>-1.1565468814539433E-2</v>
      </c>
    </row>
    <row r="165" spans="1:15" x14ac:dyDescent="0.3">
      <c r="A165" s="13">
        <v>164</v>
      </c>
      <c r="B165" s="273"/>
      <c r="C165" s="50" t="s">
        <v>17</v>
      </c>
      <c r="D165" s="52">
        <v>1.1000000000000001</v>
      </c>
      <c r="E165" s="64">
        <f t="shared" si="407"/>
        <v>1.795298908014074E-2</v>
      </c>
      <c r="F165" s="52">
        <v>1.1297999999999999</v>
      </c>
      <c r="G165" s="64">
        <f t="shared" si="408"/>
        <v>-5.0198150594452122E-3</v>
      </c>
      <c r="H165" s="62">
        <v>1.103</v>
      </c>
      <c r="I165" s="64">
        <f t="shared" si="408"/>
        <v>-1.120573733751677E-2</v>
      </c>
      <c r="J165" s="52">
        <v>1.1035999999999999</v>
      </c>
      <c r="K165" s="64">
        <f t="shared" si="409"/>
        <v>8.3142987665599695E-3</v>
      </c>
      <c r="L165" s="52">
        <v>1.1515</v>
      </c>
      <c r="M165" s="64">
        <f t="shared" si="410"/>
        <v>3.7482566248256367E-3</v>
      </c>
      <c r="N165" s="62">
        <v>1.1700999999999999</v>
      </c>
      <c r="O165" s="64">
        <f t="shared" si="411"/>
        <v>-2.2171058241665879E-3</v>
      </c>
    </row>
    <row r="166" spans="1:15" x14ac:dyDescent="0.3">
      <c r="A166" s="1">
        <v>165</v>
      </c>
      <c r="B166" s="271">
        <v>90000</v>
      </c>
      <c r="C166" s="48" t="s">
        <v>18</v>
      </c>
      <c r="D166" s="61">
        <v>13182</v>
      </c>
      <c r="E166" s="59">
        <f t="shared" ref="E166" si="412">D168/D167</f>
        <v>1.5661658480208032</v>
      </c>
      <c r="F166" s="61">
        <v>16744</v>
      </c>
      <c r="G166" s="59">
        <f t="shared" ref="G166:I166" si="413">F168/F167</f>
        <v>2.0206983441324695</v>
      </c>
      <c r="H166" s="61">
        <v>17871</v>
      </c>
      <c r="I166" s="59">
        <f t="shared" si="413"/>
        <v>1.9138504640168095</v>
      </c>
      <c r="J166" s="61">
        <v>13430</v>
      </c>
      <c r="K166" s="59">
        <f t="shared" ref="K166" si="414">J168/J167</f>
        <v>1.7554627249357329</v>
      </c>
      <c r="L166" s="61">
        <v>16777</v>
      </c>
      <c r="M166" s="59">
        <f t="shared" ref="M166" si="415">L168/L167</f>
        <v>2.3447850236576837</v>
      </c>
      <c r="N166" s="61"/>
      <c r="O166" s="59"/>
    </row>
    <row r="167" spans="1:15" x14ac:dyDescent="0.3">
      <c r="A167" s="1">
        <v>166</v>
      </c>
      <c r="B167" s="272"/>
      <c r="C167" s="49" t="s">
        <v>16</v>
      </c>
      <c r="D167" s="52">
        <v>0.69220000000000004</v>
      </c>
      <c r="E167" s="63">
        <f t="shared" ref="E167:E168" si="416">(D167-D164)/D164</f>
        <v>-4.3321299638984399E-4</v>
      </c>
      <c r="F167" s="52">
        <v>0.55559999999999998</v>
      </c>
      <c r="G167" s="63">
        <f t="shared" ref="G167:I168" si="417">(F167-F164)/F164</f>
        <v>3.2502708559047021E-3</v>
      </c>
      <c r="H167" s="52">
        <v>0.57110000000000005</v>
      </c>
      <c r="I167" s="63">
        <f t="shared" si="417"/>
        <v>-4.5319853582010388E-3</v>
      </c>
      <c r="J167" s="52">
        <v>0.62239999999999995</v>
      </c>
      <c r="K167" s="63">
        <f t="shared" ref="K167:K168" si="418">(J167-J164)/J164</f>
        <v>1.9317450096586911E-3</v>
      </c>
      <c r="L167" s="52">
        <v>0.48609999999999998</v>
      </c>
      <c r="M167" s="63">
        <f t="shared" ref="M167:M168" si="419">(L167-L164)/L164</f>
        <v>-1.643047853768788E-3</v>
      </c>
      <c r="N167" s="52"/>
      <c r="O167" s="63"/>
    </row>
    <row r="168" spans="1:15" x14ac:dyDescent="0.3">
      <c r="A168" s="13">
        <v>167</v>
      </c>
      <c r="B168" s="273"/>
      <c r="C168" s="50" t="s">
        <v>17</v>
      </c>
      <c r="D168" s="52">
        <v>1.0841000000000001</v>
      </c>
      <c r="E168" s="64">
        <f t="shared" si="416"/>
        <v>-1.4454545454545477E-2</v>
      </c>
      <c r="F168" s="52">
        <v>1.1227</v>
      </c>
      <c r="G168" s="64">
        <f t="shared" si="417"/>
        <v>-6.2842981058593419E-3</v>
      </c>
      <c r="H168" s="62">
        <v>1.093</v>
      </c>
      <c r="I168" s="64">
        <f t="shared" si="417"/>
        <v>-9.066183136899374E-3</v>
      </c>
      <c r="J168" s="52">
        <v>1.0926</v>
      </c>
      <c r="K168" s="64">
        <f t="shared" si="418"/>
        <v>-9.9673794853206779E-3</v>
      </c>
      <c r="L168" s="52">
        <v>1.1397999999999999</v>
      </c>
      <c r="M168" s="64">
        <f t="shared" si="419"/>
        <v>-1.0160660008684362E-2</v>
      </c>
      <c r="N168" s="62"/>
      <c r="O168" s="64"/>
    </row>
    <row r="169" spans="1:15" x14ac:dyDescent="0.3">
      <c r="A169" s="1">
        <v>168</v>
      </c>
      <c r="B169" s="271">
        <v>92000</v>
      </c>
      <c r="C169" s="48" t="s">
        <v>18</v>
      </c>
      <c r="D169" s="61">
        <v>13482</v>
      </c>
      <c r="E169" s="59">
        <f t="shared" ref="E169" si="420">D171/D170</f>
        <v>1.5926896752584825</v>
      </c>
      <c r="F169" s="61">
        <v>17121</v>
      </c>
      <c r="G169" s="59">
        <f t="shared" ref="G169:I169" si="421">F171/F170</f>
        <v>2.0647313379011902</v>
      </c>
      <c r="H169" s="61">
        <v>18259</v>
      </c>
      <c r="I169" s="59">
        <f t="shared" si="421"/>
        <v>1.9485997873094645</v>
      </c>
      <c r="J169" s="61">
        <v>13720</v>
      </c>
      <c r="K169" s="59">
        <f t="shared" ref="K169" si="422">J171/J170</f>
        <v>1.8067022826614862</v>
      </c>
      <c r="L169" s="61">
        <v>17142</v>
      </c>
      <c r="M169" s="59">
        <f t="shared" ref="M169" si="423">L171/L170</f>
        <v>2.4040841584158414</v>
      </c>
      <c r="N169" s="61"/>
      <c r="O169" s="59"/>
    </row>
    <row r="170" spans="1:15" x14ac:dyDescent="0.3">
      <c r="A170" s="1">
        <v>169</v>
      </c>
      <c r="B170" s="272"/>
      <c r="C170" s="49" t="s">
        <v>16</v>
      </c>
      <c r="D170" s="52">
        <v>0.68669999999999998</v>
      </c>
      <c r="E170" s="63">
        <f t="shared" ref="E170:E171" si="424">(D170-D167)/D167</f>
        <v>-7.945680439179514E-3</v>
      </c>
      <c r="F170" s="52">
        <v>0.55459999999999998</v>
      </c>
      <c r="G170" s="63">
        <f t="shared" ref="G170:I171" si="425">(F170-F167)/F167</f>
        <v>-1.79985601151908E-3</v>
      </c>
      <c r="H170" s="52">
        <v>0.56420000000000003</v>
      </c>
      <c r="I170" s="63">
        <f t="shared" si="425"/>
        <v>-1.2081947119593796E-2</v>
      </c>
      <c r="J170" s="52">
        <v>0.61770000000000003</v>
      </c>
      <c r="K170" s="63">
        <f t="shared" ref="K170:K171" si="426">(J170-J167)/J167</f>
        <v>-7.551413881747954E-3</v>
      </c>
      <c r="L170" s="52">
        <v>0.48480000000000001</v>
      </c>
      <c r="M170" s="63">
        <f t="shared" ref="M170:M171" si="427">(L170-L167)/L167</f>
        <v>-2.6743468422134702E-3</v>
      </c>
      <c r="N170" s="52"/>
      <c r="O170" s="63"/>
    </row>
    <row r="171" spans="1:15" x14ac:dyDescent="0.3">
      <c r="A171" s="13">
        <v>170</v>
      </c>
      <c r="B171" s="272"/>
      <c r="C171" s="50" t="s">
        <v>17</v>
      </c>
      <c r="D171" s="52">
        <v>1.0936999999999999</v>
      </c>
      <c r="E171" s="64">
        <f t="shared" si="424"/>
        <v>8.8552716539063089E-3</v>
      </c>
      <c r="F171" s="52">
        <v>1.1451</v>
      </c>
      <c r="G171" s="64">
        <f t="shared" si="425"/>
        <v>1.9951901665627481E-2</v>
      </c>
      <c r="H171" s="62">
        <v>1.0993999999999999</v>
      </c>
      <c r="I171" s="64">
        <f t="shared" si="425"/>
        <v>5.8554437328453444E-3</v>
      </c>
      <c r="J171" s="52">
        <v>1.1160000000000001</v>
      </c>
      <c r="K171" s="64">
        <f t="shared" si="426"/>
        <v>2.1416803953871581E-2</v>
      </c>
      <c r="L171" s="52">
        <v>1.1655</v>
      </c>
      <c r="M171" s="64">
        <f t="shared" si="427"/>
        <v>2.2547815406211667E-2</v>
      </c>
      <c r="N171" s="62"/>
      <c r="O171" s="64"/>
    </row>
    <row r="172" spans="1:15" x14ac:dyDescent="0.3">
      <c r="A172" s="1">
        <v>171</v>
      </c>
      <c r="B172" s="271">
        <v>94000</v>
      </c>
      <c r="C172" s="48" t="s">
        <v>18</v>
      </c>
      <c r="D172" s="61">
        <v>13783</v>
      </c>
      <c r="E172" s="59">
        <f t="shared" ref="E172" si="428">D174/D173</f>
        <v>1.6090775988286967</v>
      </c>
      <c r="F172" s="61">
        <v>17513</v>
      </c>
      <c r="G172" s="59">
        <f t="shared" ref="G172:I172" si="429">F174/F173</f>
        <v>2.0435643564356436</v>
      </c>
      <c r="H172" s="61">
        <v>18647</v>
      </c>
      <c r="I172" s="59">
        <f t="shared" si="429"/>
        <v>1.908580452711002</v>
      </c>
      <c r="J172" s="65">
        <v>14011</v>
      </c>
      <c r="K172" s="66">
        <f t="shared" ref="K172" si="430">J174/J173</f>
        <v>1.7775966085113324</v>
      </c>
      <c r="L172" s="61">
        <v>17506</v>
      </c>
      <c r="M172" s="59">
        <f t="shared" ref="M172" si="431">L174/L173</f>
        <v>2.3785567010309276</v>
      </c>
      <c r="N172" s="61"/>
      <c r="O172" s="59"/>
    </row>
    <row r="173" spans="1:15" x14ac:dyDescent="0.3">
      <c r="A173" s="1">
        <v>172</v>
      </c>
      <c r="B173" s="272"/>
      <c r="C173" s="49" t="s">
        <v>16</v>
      </c>
      <c r="D173" s="52">
        <v>0.68300000000000005</v>
      </c>
      <c r="E173" s="63">
        <f t="shared" ref="E173:E174" si="432">(D173-D170)/D170</f>
        <v>-5.3880879568951878E-3</v>
      </c>
      <c r="F173" s="52">
        <v>0.55549999999999999</v>
      </c>
      <c r="G173" s="63">
        <f t="shared" ref="G173:I174" si="433">(F173-F170)/F170</f>
        <v>1.6227912008655102E-3</v>
      </c>
      <c r="H173" s="52">
        <v>0.56989999999999996</v>
      </c>
      <c r="I173" s="63">
        <f t="shared" si="433"/>
        <v>1.0102800425380941E-2</v>
      </c>
      <c r="J173" s="67">
        <v>0.61329999999999996</v>
      </c>
      <c r="K173" s="68">
        <f t="shared" ref="K173:K174" si="434">(J173-J170)/J170</f>
        <v>-7.1231989638984462E-3</v>
      </c>
      <c r="L173" s="52">
        <v>0.48499999999999999</v>
      </c>
      <c r="M173" s="63">
        <f t="shared" ref="M173:M174" si="435">(L173-L170)/L170</f>
        <v>4.1254125412536712E-4</v>
      </c>
      <c r="N173" s="52"/>
      <c r="O173" s="63"/>
    </row>
    <row r="174" spans="1:15" x14ac:dyDescent="0.3">
      <c r="A174" s="13">
        <v>173</v>
      </c>
      <c r="B174" s="273"/>
      <c r="C174" s="50" t="s">
        <v>17</v>
      </c>
      <c r="D174" s="52">
        <v>1.099</v>
      </c>
      <c r="E174" s="64">
        <f t="shared" si="432"/>
        <v>4.8459358142087256E-3</v>
      </c>
      <c r="F174" s="52">
        <v>1.1352</v>
      </c>
      <c r="G174" s="64">
        <f t="shared" si="433"/>
        <v>-8.6455331412103927E-3</v>
      </c>
      <c r="H174" s="62">
        <v>1.0876999999999999</v>
      </c>
      <c r="I174" s="64">
        <f t="shared" si="433"/>
        <v>-1.0642168455521234E-2</v>
      </c>
      <c r="J174" s="67">
        <v>1.0902000000000001</v>
      </c>
      <c r="K174" s="70">
        <f t="shared" si="434"/>
        <v>-2.311827956989251E-2</v>
      </c>
      <c r="L174" s="52">
        <v>1.1536</v>
      </c>
      <c r="M174" s="64">
        <f t="shared" si="435"/>
        <v>-1.0210210210210229E-2</v>
      </c>
      <c r="N174" s="62"/>
      <c r="O174" s="64"/>
    </row>
    <row r="175" spans="1:15" x14ac:dyDescent="0.3">
      <c r="A175" s="1">
        <v>174</v>
      </c>
      <c r="B175" s="271">
        <v>96000</v>
      </c>
      <c r="C175" s="48" t="s">
        <v>18</v>
      </c>
      <c r="D175" s="61">
        <v>14080</v>
      </c>
      <c r="E175" s="59">
        <f t="shared" ref="E175" si="436">D177/D176</f>
        <v>1.6095307917888559</v>
      </c>
      <c r="F175" s="61">
        <v>17907</v>
      </c>
      <c r="G175" s="59">
        <f t="shared" ref="G175:I175" si="437">F177/F176</f>
        <v>2.0251538183134277</v>
      </c>
      <c r="H175" s="61">
        <v>19035</v>
      </c>
      <c r="I175" s="59">
        <f t="shared" si="437"/>
        <v>1.929833863556027</v>
      </c>
      <c r="J175" s="61">
        <v>14301</v>
      </c>
      <c r="K175" s="59">
        <f t="shared" ref="K175" si="438">J177/J176</f>
        <v>1.7996404641281254</v>
      </c>
      <c r="L175" s="61">
        <v>17871</v>
      </c>
      <c r="M175" s="59">
        <f t="shared" ref="M175" si="439">L177/L176</f>
        <v>2.3683554817275749</v>
      </c>
      <c r="N175" s="61"/>
      <c r="O175" s="59"/>
    </row>
    <row r="176" spans="1:15" x14ac:dyDescent="0.3">
      <c r="A176" s="1">
        <v>175</v>
      </c>
      <c r="B176" s="272"/>
      <c r="C176" s="49" t="s">
        <v>16</v>
      </c>
      <c r="D176" s="52">
        <v>0.68200000000000005</v>
      </c>
      <c r="E176" s="63">
        <f t="shared" ref="E176:E177" si="440">(D176-D173)/D173</f>
        <v>-1.4641288433382149E-3</v>
      </c>
      <c r="F176" s="52">
        <v>0.55259999999999998</v>
      </c>
      <c r="G176" s="63">
        <f t="shared" ref="G176:I177" si="441">(F176-F173)/F173</f>
        <v>-5.2205220522052453E-3</v>
      </c>
      <c r="H176" s="52">
        <v>0.56579999999999997</v>
      </c>
      <c r="I176" s="63">
        <f t="shared" si="441"/>
        <v>-7.1942446043165341E-3</v>
      </c>
      <c r="J176" s="52">
        <v>0.6119</v>
      </c>
      <c r="K176" s="63">
        <f t="shared" ref="K176:K177" si="442">(J176-J173)/J173</f>
        <v>-2.282732757214996E-3</v>
      </c>
      <c r="L176" s="52">
        <v>0.48159999999999997</v>
      </c>
      <c r="M176" s="63">
        <f t="shared" ref="M176:M177" si="443">(L176-L173)/L173</f>
        <v>-7.010309278350545E-3</v>
      </c>
      <c r="N176" s="52"/>
      <c r="O176" s="63"/>
    </row>
    <row r="177" spans="1:15" x14ac:dyDescent="0.3">
      <c r="A177" s="13">
        <v>176</v>
      </c>
      <c r="B177" s="273"/>
      <c r="C177" s="50" t="s">
        <v>17</v>
      </c>
      <c r="D177" s="52">
        <v>1.0976999999999999</v>
      </c>
      <c r="E177" s="64">
        <f t="shared" si="440"/>
        <v>-1.1828935395815094E-3</v>
      </c>
      <c r="F177" s="52">
        <v>1.1191</v>
      </c>
      <c r="G177" s="64">
        <f t="shared" si="441"/>
        <v>-1.4182522903453138E-2</v>
      </c>
      <c r="H177" s="62">
        <v>1.0919000000000001</v>
      </c>
      <c r="I177" s="64">
        <f t="shared" si="441"/>
        <v>3.8613588305600847E-3</v>
      </c>
      <c r="J177" s="52">
        <v>1.1012</v>
      </c>
      <c r="K177" s="64">
        <f t="shared" si="442"/>
        <v>1.0089891762979177E-2</v>
      </c>
      <c r="L177" s="52">
        <v>1.1406000000000001</v>
      </c>
      <c r="M177" s="64">
        <f t="shared" si="443"/>
        <v>-1.1269070735090066E-2</v>
      </c>
      <c r="N177" s="62"/>
      <c r="O177" s="64"/>
    </row>
    <row r="178" spans="1:15" x14ac:dyDescent="0.3">
      <c r="A178" s="1">
        <v>177</v>
      </c>
      <c r="B178" s="271">
        <v>98000</v>
      </c>
      <c r="C178" s="48" t="s">
        <v>18</v>
      </c>
      <c r="D178" s="61">
        <v>14382</v>
      </c>
      <c r="E178" s="59">
        <f t="shared" ref="E178" si="444">D180/D179</f>
        <v>1.577890909090909</v>
      </c>
      <c r="F178" s="61">
        <v>18301</v>
      </c>
      <c r="G178" s="59">
        <f t="shared" ref="G178:I178" si="445">F180/F179</f>
        <v>2.0557776162790695</v>
      </c>
      <c r="H178" s="61">
        <v>19423</v>
      </c>
      <c r="I178" s="59">
        <f t="shared" si="445"/>
        <v>1.9787992161054695</v>
      </c>
      <c r="J178" s="61">
        <v>14591</v>
      </c>
      <c r="K178" s="59">
        <f t="shared" ref="K178" si="446">J180/J179</f>
        <v>1.7789644012944983</v>
      </c>
      <c r="L178" s="61">
        <v>18236</v>
      </c>
      <c r="M178" s="59">
        <f t="shared" ref="M178" si="447">L180/L179</f>
        <v>2.3992910758965804</v>
      </c>
      <c r="N178" s="61"/>
      <c r="O178" s="59"/>
    </row>
    <row r="179" spans="1:15" x14ac:dyDescent="0.3">
      <c r="A179" s="1">
        <v>178</v>
      </c>
      <c r="B179" s="272"/>
      <c r="C179" s="49" t="s">
        <v>16</v>
      </c>
      <c r="D179" s="52">
        <v>0.6875</v>
      </c>
      <c r="E179" s="63">
        <f t="shared" ref="E179:E180" si="448">(D179-D176)/D176</f>
        <v>8.0645161290321832E-3</v>
      </c>
      <c r="F179" s="52">
        <v>0.5504</v>
      </c>
      <c r="G179" s="63">
        <f t="shared" ref="G179:I180" si="449">(F179-F176)/F176</f>
        <v>-3.9811798769453129E-3</v>
      </c>
      <c r="H179" s="52">
        <v>0.56130000000000002</v>
      </c>
      <c r="I179" s="63">
        <f t="shared" si="449"/>
        <v>-7.953340402969156E-3</v>
      </c>
      <c r="J179" s="52">
        <v>0.61799999999999999</v>
      </c>
      <c r="K179" s="63">
        <f t="shared" ref="K179:K180" si="450">(J179-J176)/J176</f>
        <v>9.9689491747017387E-3</v>
      </c>
      <c r="L179" s="52">
        <v>0.47960000000000003</v>
      </c>
      <c r="M179" s="63">
        <f t="shared" ref="M179:M180" si="451">(L179-L176)/L176</f>
        <v>-4.1528239202656692E-3</v>
      </c>
      <c r="N179" s="52"/>
      <c r="O179" s="63"/>
    </row>
    <row r="180" spans="1:15" x14ac:dyDescent="0.3">
      <c r="A180" s="13">
        <v>179</v>
      </c>
      <c r="B180" s="272"/>
      <c r="C180" s="50" t="s">
        <v>17</v>
      </c>
      <c r="D180" s="52">
        <v>1.0848</v>
      </c>
      <c r="E180" s="64">
        <f t="shared" si="448"/>
        <v>-1.1751844766329518E-2</v>
      </c>
      <c r="F180" s="52">
        <v>1.1315</v>
      </c>
      <c r="G180" s="64">
        <f t="shared" si="449"/>
        <v>1.108033240997227E-2</v>
      </c>
      <c r="H180" s="62">
        <v>1.1107</v>
      </c>
      <c r="I180" s="64">
        <f t="shared" si="449"/>
        <v>1.721769392801532E-2</v>
      </c>
      <c r="J180" s="52">
        <v>1.0993999999999999</v>
      </c>
      <c r="K180" s="64">
        <f t="shared" si="450"/>
        <v>-1.6345804576825499E-3</v>
      </c>
      <c r="L180" s="52">
        <v>1.1507000000000001</v>
      </c>
      <c r="M180" s="64">
        <f t="shared" si="451"/>
        <v>8.854988602489915E-3</v>
      </c>
      <c r="N180" s="62"/>
      <c r="O180" s="64"/>
    </row>
    <row r="181" spans="1:15" x14ac:dyDescent="0.3">
      <c r="A181" s="1">
        <v>180</v>
      </c>
      <c r="B181" s="271">
        <v>100000</v>
      </c>
      <c r="C181" s="48" t="s">
        <v>18</v>
      </c>
      <c r="D181" s="61">
        <v>14677</v>
      </c>
      <c r="E181" s="59">
        <f t="shared" ref="E181" si="452">D183/D182</f>
        <v>1.6064298297122726</v>
      </c>
      <c r="F181" s="61">
        <v>18682</v>
      </c>
      <c r="G181" s="59">
        <f t="shared" ref="G181:I181" si="453">F183/F182</f>
        <v>2.0864579541317805</v>
      </c>
      <c r="H181" s="61">
        <v>19831</v>
      </c>
      <c r="I181" s="59">
        <f t="shared" si="453"/>
        <v>1.9254603399433428</v>
      </c>
      <c r="J181" s="61">
        <v>14882</v>
      </c>
      <c r="K181" s="59">
        <f t="shared" ref="K181" si="454">J183/J182</f>
        <v>1.8151836734693874</v>
      </c>
      <c r="L181" s="61">
        <v>18600</v>
      </c>
      <c r="M181" s="59">
        <f t="shared" ref="M181" si="455">L183/L182</f>
        <v>2.4368465077373482</v>
      </c>
      <c r="N181" s="61"/>
      <c r="O181" s="59"/>
    </row>
    <row r="182" spans="1:15" x14ac:dyDescent="0.3">
      <c r="A182" s="1">
        <v>181</v>
      </c>
      <c r="B182" s="272"/>
      <c r="C182" s="49" t="s">
        <v>16</v>
      </c>
      <c r="D182" s="52">
        <v>0.68120000000000003</v>
      </c>
      <c r="E182" s="63">
        <f t="shared" ref="E182:E183" si="456">(D182-D179)/D179</f>
        <v>-9.1636363636363235E-3</v>
      </c>
      <c r="F182" s="52">
        <v>0.5494</v>
      </c>
      <c r="G182" s="63">
        <f t="shared" ref="G182:I183" si="457">(F182-F179)/F179</f>
        <v>-1.8168604651162808E-3</v>
      </c>
      <c r="H182" s="52">
        <v>0.56479999999999997</v>
      </c>
      <c r="I182" s="63">
        <f t="shared" si="457"/>
        <v>6.2355246748618341E-3</v>
      </c>
      <c r="J182" s="52">
        <v>0.61250000000000004</v>
      </c>
      <c r="K182" s="63">
        <f t="shared" ref="K182:K183" si="458">(J182-J179)/J179</f>
        <v>-8.8996763754044493E-3</v>
      </c>
      <c r="L182" s="52">
        <v>0.47820000000000001</v>
      </c>
      <c r="M182" s="63">
        <f t="shared" ref="M182:M183" si="459">(L182-L179)/L179</f>
        <v>-2.9190992493745042E-3</v>
      </c>
      <c r="N182" s="52"/>
      <c r="O182" s="63"/>
    </row>
    <row r="183" spans="1:15" x14ac:dyDescent="0.3">
      <c r="A183" s="13">
        <v>182</v>
      </c>
      <c r="B183" s="273"/>
      <c r="C183" s="50" t="s">
        <v>17</v>
      </c>
      <c r="D183" s="52">
        <v>1.0943000000000001</v>
      </c>
      <c r="E183" s="64">
        <f t="shared" si="456"/>
        <v>8.7573746312684959E-3</v>
      </c>
      <c r="F183" s="52">
        <v>1.1463000000000001</v>
      </c>
      <c r="G183" s="64">
        <f t="shared" si="457"/>
        <v>1.307998232434834E-2</v>
      </c>
      <c r="H183" s="62">
        <v>1.0874999999999999</v>
      </c>
      <c r="I183" s="64">
        <f t="shared" si="457"/>
        <v>-2.0887728459530124E-2</v>
      </c>
      <c r="J183" s="52">
        <v>1.1117999999999999</v>
      </c>
      <c r="K183" s="64">
        <f t="shared" si="458"/>
        <v>1.1278879388757474E-2</v>
      </c>
      <c r="L183" s="52">
        <v>1.1653</v>
      </c>
      <c r="M183" s="64">
        <f t="shared" si="459"/>
        <v>1.2687929086642865E-2</v>
      </c>
      <c r="N183" s="62"/>
      <c r="O183" s="64"/>
    </row>
    <row r="184" spans="1:15" x14ac:dyDescent="0.3">
      <c r="A184" s="1">
        <v>183</v>
      </c>
      <c r="B184" s="271">
        <v>102000</v>
      </c>
      <c r="C184" s="48" t="s">
        <v>18</v>
      </c>
      <c r="D184" s="61">
        <v>14970</v>
      </c>
      <c r="E184" s="59">
        <f t="shared" ref="E184" si="460">D186/D185</f>
        <v>1.5801571137620019</v>
      </c>
      <c r="F184" s="61">
        <v>19083</v>
      </c>
      <c r="G184" s="59">
        <f t="shared" ref="G184:I184" si="461">F186/F185</f>
        <v>2.0663764961915123</v>
      </c>
      <c r="H184" s="61">
        <v>20235</v>
      </c>
      <c r="I184" s="59">
        <f t="shared" si="461"/>
        <v>1.9826537911301858</v>
      </c>
      <c r="J184" s="61">
        <v>15173</v>
      </c>
      <c r="K184" s="59">
        <f t="shared" ref="K184" si="462">J186/J185</f>
        <v>1.7988002594033721</v>
      </c>
      <c r="L184" s="61">
        <v>18965</v>
      </c>
      <c r="M184" s="59">
        <f t="shared" ref="M184" si="463">L186/L185</f>
        <v>2.4197118396324915</v>
      </c>
      <c r="N184" s="61"/>
      <c r="O184" s="59"/>
    </row>
    <row r="185" spans="1:15" x14ac:dyDescent="0.3">
      <c r="A185" s="1">
        <v>184</v>
      </c>
      <c r="B185" s="272"/>
      <c r="C185" s="49" t="s">
        <v>16</v>
      </c>
      <c r="D185" s="52">
        <v>0.68740000000000001</v>
      </c>
      <c r="E185" s="63">
        <f t="shared" ref="E185:E186" si="464">(D185-D182)/D182</f>
        <v>9.1015854374632745E-3</v>
      </c>
      <c r="F185" s="52">
        <v>0.5514</v>
      </c>
      <c r="G185" s="63">
        <f t="shared" ref="G185:I186" si="465">(F185-F182)/F182</f>
        <v>3.6403349108117978E-3</v>
      </c>
      <c r="H185" s="52">
        <v>0.55920000000000003</v>
      </c>
      <c r="I185" s="63">
        <f t="shared" si="465"/>
        <v>-9.9150141643058413E-3</v>
      </c>
      <c r="J185" s="52">
        <v>0.61680000000000001</v>
      </c>
      <c r="K185" s="63">
        <f t="shared" ref="K185:K186" si="466">(J185-J182)/J182</f>
        <v>7.0204081632652578E-3</v>
      </c>
      <c r="L185" s="52">
        <v>0.47889999999999999</v>
      </c>
      <c r="M185" s="63">
        <f t="shared" ref="M185:M186" si="467">(L185-L182)/L182</f>
        <v>1.4638226683395617E-3</v>
      </c>
      <c r="N185" s="52"/>
      <c r="O185" s="63"/>
    </row>
    <row r="186" spans="1:15" x14ac:dyDescent="0.3">
      <c r="A186" s="13">
        <v>185</v>
      </c>
      <c r="B186" s="273"/>
      <c r="C186" s="50" t="s">
        <v>17</v>
      </c>
      <c r="D186" s="52">
        <v>1.0862000000000001</v>
      </c>
      <c r="E186" s="64">
        <f t="shared" si="464"/>
        <v>-7.4019921410947596E-3</v>
      </c>
      <c r="F186" s="52">
        <v>1.1394</v>
      </c>
      <c r="G186" s="64">
        <f t="shared" si="465"/>
        <v>-6.0193666579430585E-3</v>
      </c>
      <c r="H186" s="62">
        <v>1.1087</v>
      </c>
      <c r="I186" s="64">
        <f t="shared" si="465"/>
        <v>1.9494252873563319E-2</v>
      </c>
      <c r="J186" s="52">
        <v>1.1094999999999999</v>
      </c>
      <c r="K186" s="64">
        <f t="shared" si="466"/>
        <v>-2.0687173952149388E-3</v>
      </c>
      <c r="L186" s="52">
        <v>1.1588000000000001</v>
      </c>
      <c r="M186" s="64">
        <f t="shared" si="467"/>
        <v>-5.5779627563717071E-3</v>
      </c>
      <c r="N186" s="62"/>
      <c r="O186" s="64"/>
    </row>
    <row r="187" spans="1:15" x14ac:dyDescent="0.3">
      <c r="A187" s="1">
        <v>186</v>
      </c>
      <c r="B187" s="271">
        <v>104000</v>
      </c>
      <c r="C187" s="48" t="s">
        <v>18</v>
      </c>
      <c r="D187" s="61">
        <v>15259</v>
      </c>
      <c r="E187" s="59">
        <f t="shared" ref="E187" si="468">D189/D188</f>
        <v>1.600382128159906</v>
      </c>
      <c r="F187" s="61">
        <v>19462</v>
      </c>
      <c r="G187" s="59">
        <f t="shared" ref="G187:I187" si="469">F189/F188</f>
        <v>2.101207906295754</v>
      </c>
      <c r="H187" s="61">
        <v>20638</v>
      </c>
      <c r="I187" s="59">
        <f t="shared" si="469"/>
        <v>1.9386416031211209</v>
      </c>
      <c r="J187" s="61">
        <v>15478</v>
      </c>
      <c r="K187" s="59">
        <f t="shared" ref="K187" si="470">J189/J188</f>
        <v>1.8013709809041942</v>
      </c>
      <c r="L187" s="61">
        <v>19329</v>
      </c>
      <c r="M187" s="59">
        <f t="shared" ref="M187" si="471">L189/L188</f>
        <v>2.4493179433368311</v>
      </c>
      <c r="N187" s="61"/>
      <c r="O187" s="59"/>
    </row>
    <row r="188" spans="1:15" x14ac:dyDescent="0.3">
      <c r="A188" s="1">
        <v>187</v>
      </c>
      <c r="B188" s="272"/>
      <c r="C188" s="49" t="s">
        <v>16</v>
      </c>
      <c r="D188" s="52">
        <v>0.6804</v>
      </c>
      <c r="E188" s="63">
        <f t="shared" ref="E188:E189" si="472">(D188-D185)/D185</f>
        <v>-1.0183299389002046E-2</v>
      </c>
      <c r="F188" s="52">
        <v>0.5464</v>
      </c>
      <c r="G188" s="63">
        <f t="shared" ref="G188:I189" si="473">(F188-F185)/F185</f>
        <v>-9.0678273485672919E-3</v>
      </c>
      <c r="H188" s="52">
        <v>0.56389999999999996</v>
      </c>
      <c r="I188" s="63">
        <f t="shared" si="473"/>
        <v>8.4048640915592391E-3</v>
      </c>
      <c r="J188" s="52">
        <v>0.61270000000000002</v>
      </c>
      <c r="K188" s="63">
        <f t="shared" ref="K188:K189" si="474">(J188-J185)/J185</f>
        <v>-6.6472114137483664E-3</v>
      </c>
      <c r="L188" s="52">
        <v>0.47649999999999998</v>
      </c>
      <c r="M188" s="63">
        <f t="shared" ref="M188:M189" si="475">(L188-L185)/L185</f>
        <v>-5.01148465232828E-3</v>
      </c>
      <c r="N188" s="52"/>
      <c r="O188" s="63"/>
    </row>
    <row r="189" spans="1:15" x14ac:dyDescent="0.3">
      <c r="A189" s="13">
        <v>188</v>
      </c>
      <c r="B189" s="272"/>
      <c r="C189" s="50" t="s">
        <v>17</v>
      </c>
      <c r="D189" s="52">
        <v>1.0889</v>
      </c>
      <c r="E189" s="64">
        <f t="shared" si="472"/>
        <v>2.4857300681273473E-3</v>
      </c>
      <c r="F189" s="52">
        <v>1.1480999999999999</v>
      </c>
      <c r="G189" s="64">
        <f t="shared" si="473"/>
        <v>7.6355976829909867E-3</v>
      </c>
      <c r="H189" s="62">
        <v>1.0931999999999999</v>
      </c>
      <c r="I189" s="64">
        <f t="shared" si="473"/>
        <v>-1.3980337332010526E-2</v>
      </c>
      <c r="J189" s="52">
        <v>1.1036999999999999</v>
      </c>
      <c r="K189" s="64">
        <f t="shared" si="474"/>
        <v>-5.2275799909869561E-3</v>
      </c>
      <c r="L189" s="52">
        <v>1.1671</v>
      </c>
      <c r="M189" s="64">
        <f t="shared" si="475"/>
        <v>7.1625819813600049E-3</v>
      </c>
      <c r="N189" s="62"/>
      <c r="O189" s="64"/>
    </row>
    <row r="190" spans="1:15" x14ac:dyDescent="0.3">
      <c r="A190" s="1">
        <v>189</v>
      </c>
      <c r="B190" s="271">
        <v>106000</v>
      </c>
      <c r="C190" s="48" t="s">
        <v>18</v>
      </c>
      <c r="D190" s="61">
        <v>15549</v>
      </c>
      <c r="E190" s="59">
        <f t="shared" ref="E190" si="476">D192/D191</f>
        <v>1.6020588235294115</v>
      </c>
      <c r="F190" s="61">
        <v>19858</v>
      </c>
      <c r="G190" s="59">
        <f t="shared" ref="G190:I190" si="477">F192/F191</f>
        <v>2.0863138686131384</v>
      </c>
      <c r="H190" s="61">
        <v>21033</v>
      </c>
      <c r="I190" s="59">
        <f t="shared" si="477"/>
        <v>2.0079379397438211</v>
      </c>
      <c r="J190" s="61">
        <v>15777</v>
      </c>
      <c r="K190" s="59">
        <f t="shared" ref="K190" si="478">J192/J191</f>
        <v>1.8155228758169935</v>
      </c>
      <c r="L190" s="77">
        <v>19694</v>
      </c>
      <c r="M190" s="78">
        <f t="shared" ref="M190" si="479">L192/L191</f>
        <v>2.4304384485666106</v>
      </c>
      <c r="N190" s="61"/>
      <c r="O190" s="59"/>
    </row>
    <row r="191" spans="1:15" x14ac:dyDescent="0.3">
      <c r="A191" s="1">
        <v>190</v>
      </c>
      <c r="B191" s="272"/>
      <c r="C191" s="49" t="s">
        <v>16</v>
      </c>
      <c r="D191" s="52">
        <v>0.68</v>
      </c>
      <c r="E191" s="63">
        <f t="shared" ref="E191:E192" si="480">(D191-D188)/D188</f>
        <v>-5.8788947677830094E-4</v>
      </c>
      <c r="F191" s="52">
        <v>0.54800000000000004</v>
      </c>
      <c r="G191" s="63">
        <f t="shared" ref="G191:I192" si="481">(F191-F188)/F188</f>
        <v>2.9282576866765113E-3</v>
      </c>
      <c r="H191" s="52">
        <v>0.55430000000000001</v>
      </c>
      <c r="I191" s="63">
        <f t="shared" si="481"/>
        <v>-1.7024295087781419E-2</v>
      </c>
      <c r="J191" s="52">
        <v>0.61199999999999999</v>
      </c>
      <c r="K191" s="63">
        <f t="shared" ref="K191:K192" si="482">(J191-J188)/J188</f>
        <v>-1.142484086828846E-3</v>
      </c>
      <c r="L191" s="79">
        <v>0.47439999999999999</v>
      </c>
      <c r="M191" s="80">
        <f t="shared" ref="M191:M192" si="483">(L191-L188)/L188</f>
        <v>-4.4071353620146712E-3</v>
      </c>
      <c r="N191" s="52"/>
      <c r="O191" s="63"/>
    </row>
    <row r="192" spans="1:15" x14ac:dyDescent="0.3">
      <c r="A192" s="13">
        <v>191</v>
      </c>
      <c r="B192" s="273"/>
      <c r="C192" s="50" t="s">
        <v>17</v>
      </c>
      <c r="D192" s="52">
        <v>1.0893999999999999</v>
      </c>
      <c r="E192" s="64">
        <f t="shared" si="480"/>
        <v>4.5917898796945996E-4</v>
      </c>
      <c r="F192" s="52">
        <v>1.1433</v>
      </c>
      <c r="G192" s="64">
        <f t="shared" si="481"/>
        <v>-4.1808204860203082E-3</v>
      </c>
      <c r="H192" s="62">
        <v>1.113</v>
      </c>
      <c r="I192" s="64">
        <f t="shared" si="481"/>
        <v>1.8111964873765131E-2</v>
      </c>
      <c r="J192" s="52">
        <v>1.1111</v>
      </c>
      <c r="K192" s="64">
        <f t="shared" si="482"/>
        <v>6.7047204856392805E-3</v>
      </c>
      <c r="L192" s="79">
        <v>1.153</v>
      </c>
      <c r="M192" s="82">
        <f t="shared" si="483"/>
        <v>-1.2081226972838661E-2</v>
      </c>
      <c r="N192" s="62"/>
      <c r="O192" s="64"/>
    </row>
    <row r="193" spans="1:15" x14ac:dyDescent="0.3">
      <c r="A193" s="1">
        <v>192</v>
      </c>
      <c r="B193" s="271">
        <v>108000</v>
      </c>
      <c r="C193" s="48" t="s">
        <v>18</v>
      </c>
      <c r="D193" s="61">
        <v>15839</v>
      </c>
      <c r="E193" s="59">
        <f t="shared" ref="E193" si="484">D195/D194</f>
        <v>1.6082122739401126</v>
      </c>
      <c r="F193" s="61">
        <v>20236</v>
      </c>
      <c r="G193" s="59">
        <f t="shared" ref="G193:I193" si="485">F195/F194</f>
        <v>2.0710502283105021</v>
      </c>
      <c r="H193" s="61">
        <v>21433</v>
      </c>
      <c r="I193" s="59">
        <f t="shared" si="485"/>
        <v>2.011754068716094</v>
      </c>
      <c r="J193" s="61">
        <v>16082</v>
      </c>
      <c r="K193" s="59">
        <f t="shared" ref="K193" si="486">J195/J194</f>
        <v>1.8155548216644648</v>
      </c>
      <c r="L193" s="61">
        <v>20059</v>
      </c>
      <c r="M193" s="59">
        <f t="shared" ref="M193" si="487">L195/L194</f>
        <v>2.4454545454545458</v>
      </c>
      <c r="N193" s="61"/>
      <c r="O193" s="59"/>
    </row>
    <row r="194" spans="1:15" x14ac:dyDescent="0.3">
      <c r="A194" s="1">
        <v>193</v>
      </c>
      <c r="B194" s="272"/>
      <c r="C194" s="49" t="s">
        <v>16</v>
      </c>
      <c r="D194" s="52">
        <v>0.67459999999999998</v>
      </c>
      <c r="E194" s="63">
        <f t="shared" ref="E194:E195" si="488">(D194-D191)/D191</f>
        <v>-7.9411764705883403E-3</v>
      </c>
      <c r="F194" s="52">
        <v>0.54749999999999999</v>
      </c>
      <c r="G194" s="63">
        <f t="shared" ref="G194:I195" si="489">(F194-F191)/F191</f>
        <v>-9.1240875912418958E-4</v>
      </c>
      <c r="H194" s="52">
        <v>0.55300000000000005</v>
      </c>
      <c r="I194" s="63">
        <f t="shared" si="489"/>
        <v>-2.3453003788561568E-3</v>
      </c>
      <c r="J194" s="52">
        <v>0.60560000000000003</v>
      </c>
      <c r="K194" s="63">
        <f t="shared" ref="K194:K195" si="490">(J194-J191)/J191</f>
        <v>-1.0457516339869218E-2</v>
      </c>
      <c r="L194" s="52">
        <v>0.47299999999999998</v>
      </c>
      <c r="M194" s="63">
        <f t="shared" ref="M194:M195" si="491">(L194-L191)/L191</f>
        <v>-2.9510961214165524E-3</v>
      </c>
      <c r="N194" s="52"/>
      <c r="O194" s="63"/>
    </row>
    <row r="195" spans="1:15" x14ac:dyDescent="0.3">
      <c r="A195" s="13">
        <v>194</v>
      </c>
      <c r="B195" s="273"/>
      <c r="C195" s="50" t="s">
        <v>17</v>
      </c>
      <c r="D195" s="52">
        <v>1.0849</v>
      </c>
      <c r="E195" s="64">
        <f t="shared" si="488"/>
        <v>-4.1307141545804558E-3</v>
      </c>
      <c r="F195" s="52">
        <v>1.1338999999999999</v>
      </c>
      <c r="G195" s="64">
        <f t="shared" si="489"/>
        <v>-8.2218140470568316E-3</v>
      </c>
      <c r="H195" s="62">
        <v>1.1125</v>
      </c>
      <c r="I195" s="64">
        <f t="shared" si="489"/>
        <v>-4.492362982928526E-4</v>
      </c>
      <c r="J195" s="52">
        <v>1.0994999999999999</v>
      </c>
      <c r="K195" s="64">
        <f t="shared" si="490"/>
        <v>-1.0440104401044059E-2</v>
      </c>
      <c r="L195" s="52">
        <v>1.1567000000000001</v>
      </c>
      <c r="M195" s="64">
        <f t="shared" si="491"/>
        <v>3.2090199479618705E-3</v>
      </c>
      <c r="N195" s="62"/>
      <c r="O195" s="64"/>
    </row>
    <row r="196" spans="1:15" x14ac:dyDescent="0.3">
      <c r="A196" s="1">
        <v>195</v>
      </c>
      <c r="B196" s="271">
        <v>110000</v>
      </c>
      <c r="C196" s="48" t="s">
        <v>18</v>
      </c>
      <c r="D196" s="61">
        <v>16128</v>
      </c>
      <c r="E196" s="59">
        <f t="shared" ref="E196" si="492">D198/D197</f>
        <v>1.6368632110500521</v>
      </c>
      <c r="F196" s="61">
        <v>20634</v>
      </c>
      <c r="G196" s="59">
        <f t="shared" ref="G196:I196" si="493">F198/F197</f>
        <v>2.1001290798451042</v>
      </c>
      <c r="H196" s="61">
        <v>21826</v>
      </c>
      <c r="I196" s="59">
        <f t="shared" si="493"/>
        <v>2.0208900999091735</v>
      </c>
      <c r="J196" s="61">
        <v>16382</v>
      </c>
      <c r="K196" s="59">
        <f t="shared" ref="K196" si="494">J198/J197</f>
        <v>1.846788839359419</v>
      </c>
      <c r="L196" s="61">
        <v>20424</v>
      </c>
      <c r="M196" s="59">
        <f t="shared" ref="M196" si="495">L198/L197</f>
        <v>2.4594421971471152</v>
      </c>
      <c r="N196" s="61"/>
      <c r="O196" s="59"/>
    </row>
    <row r="197" spans="1:15" x14ac:dyDescent="0.3">
      <c r="A197" s="1">
        <v>196</v>
      </c>
      <c r="B197" s="272"/>
      <c r="C197" s="49" t="s">
        <v>16</v>
      </c>
      <c r="D197" s="52">
        <v>0.67330000000000001</v>
      </c>
      <c r="E197" s="63">
        <f t="shared" ref="E197:E198" si="496">(D197-D194)/D194</f>
        <v>-1.9270678920841504E-3</v>
      </c>
      <c r="F197" s="52">
        <v>0.5423</v>
      </c>
      <c r="G197" s="63">
        <f t="shared" ref="G197:I198" si="497">(F197-F194)/F194</f>
        <v>-9.4977168949771373E-3</v>
      </c>
      <c r="H197" s="52">
        <v>0.55049999999999999</v>
      </c>
      <c r="I197" s="63">
        <f t="shared" si="497"/>
        <v>-4.5207956600362706E-3</v>
      </c>
      <c r="J197" s="52">
        <v>0.60570000000000002</v>
      </c>
      <c r="K197" s="63">
        <f t="shared" ref="K197:K198" si="498">(J197-J194)/J194</f>
        <v>1.6512549537646794E-4</v>
      </c>
      <c r="L197" s="52">
        <v>0.46970000000000001</v>
      </c>
      <c r="M197" s="63">
        <f t="shared" ref="M197:M198" si="499">(L197-L194)/L194</f>
        <v>-6.9767441860464473E-3</v>
      </c>
      <c r="N197" s="52"/>
      <c r="O197" s="63"/>
    </row>
    <row r="198" spans="1:15" x14ac:dyDescent="0.3">
      <c r="A198" s="13">
        <v>197</v>
      </c>
      <c r="B198" s="272"/>
      <c r="C198" s="50" t="s">
        <v>17</v>
      </c>
      <c r="D198" s="52">
        <v>1.1021000000000001</v>
      </c>
      <c r="E198" s="64">
        <f t="shared" si="496"/>
        <v>1.5853995759977976E-2</v>
      </c>
      <c r="F198" s="52">
        <v>1.1389</v>
      </c>
      <c r="G198" s="64">
        <f t="shared" si="497"/>
        <v>4.4095599259194951E-3</v>
      </c>
      <c r="H198" s="62">
        <v>1.1125</v>
      </c>
      <c r="I198" s="64">
        <f t="shared" si="497"/>
        <v>0</v>
      </c>
      <c r="J198" s="52">
        <v>1.1186</v>
      </c>
      <c r="K198" s="64">
        <f t="shared" si="498"/>
        <v>1.7371532514779554E-2</v>
      </c>
      <c r="L198" s="52">
        <v>1.1552</v>
      </c>
      <c r="M198" s="64">
        <f t="shared" si="499"/>
        <v>-1.2967925996369473E-3</v>
      </c>
      <c r="N198" s="62"/>
      <c r="O198" s="64"/>
    </row>
    <row r="199" spans="1:15" x14ac:dyDescent="0.3">
      <c r="A199" s="1">
        <v>198</v>
      </c>
      <c r="B199" s="271">
        <v>112000</v>
      </c>
      <c r="C199" s="48" t="s">
        <v>18</v>
      </c>
      <c r="D199" s="61">
        <v>16418</v>
      </c>
      <c r="E199" s="59">
        <f t="shared" ref="E199" si="500">D201/D200</f>
        <v>1.6048278945015644</v>
      </c>
      <c r="F199" s="61">
        <v>21002</v>
      </c>
      <c r="G199" s="59">
        <f t="shared" ref="G199:I199" si="501">F201/F200</f>
        <v>2.1021425932766897</v>
      </c>
      <c r="H199" s="61">
        <v>22218</v>
      </c>
      <c r="I199" s="59">
        <f t="shared" si="501"/>
        <v>2.0154676258992805</v>
      </c>
      <c r="J199" s="61">
        <v>16686</v>
      </c>
      <c r="K199" s="59">
        <f t="shared" ref="K199" si="502">J201/J200</f>
        <v>1.8597014925373134</v>
      </c>
      <c r="L199" s="61">
        <v>20788</v>
      </c>
      <c r="M199" s="59">
        <f t="shared" ref="M199" si="503">L201/L200</f>
        <v>2.4828175026680896</v>
      </c>
      <c r="N199" s="61"/>
      <c r="O199" s="59"/>
    </row>
    <row r="200" spans="1:15" x14ac:dyDescent="0.3">
      <c r="A200" s="1">
        <v>199</v>
      </c>
      <c r="B200" s="272"/>
      <c r="C200" s="49" t="s">
        <v>16</v>
      </c>
      <c r="D200" s="52">
        <v>0.67110000000000003</v>
      </c>
      <c r="E200" s="63">
        <f t="shared" ref="E200:E201" si="504">(D200-D197)/D197</f>
        <v>-3.2674884895291544E-3</v>
      </c>
      <c r="F200" s="52">
        <v>0.54139999999999999</v>
      </c>
      <c r="G200" s="63">
        <f t="shared" ref="G200:I201" si="505">(F200-F197)/F197</f>
        <v>-1.6595980084824118E-3</v>
      </c>
      <c r="H200" s="52">
        <v>0.55600000000000005</v>
      </c>
      <c r="I200" s="63">
        <f t="shared" si="505"/>
        <v>9.9909173478656861E-3</v>
      </c>
      <c r="J200" s="52">
        <v>0.60299999999999998</v>
      </c>
      <c r="K200" s="63">
        <f t="shared" ref="K200:K201" si="506">(J200-J197)/J197</f>
        <v>-4.4576523031204154E-3</v>
      </c>
      <c r="L200" s="52">
        <v>0.46850000000000003</v>
      </c>
      <c r="M200" s="63">
        <f t="shared" ref="M200:M201" si="507">(L200-L197)/L197</f>
        <v>-2.5548222269533294E-3</v>
      </c>
      <c r="N200" s="52"/>
      <c r="O200" s="63"/>
    </row>
    <row r="201" spans="1:15" x14ac:dyDescent="0.3">
      <c r="A201" s="13">
        <v>200</v>
      </c>
      <c r="B201" s="273"/>
      <c r="C201" s="50" t="s">
        <v>17</v>
      </c>
      <c r="D201" s="52">
        <v>1.077</v>
      </c>
      <c r="E201" s="64">
        <f t="shared" si="504"/>
        <v>-2.2774702840032773E-2</v>
      </c>
      <c r="F201" s="52">
        <v>1.1380999999999999</v>
      </c>
      <c r="G201" s="64">
        <f t="shared" si="505"/>
        <v>-7.0243217139356743E-4</v>
      </c>
      <c r="H201" s="62">
        <v>1.1206</v>
      </c>
      <c r="I201" s="64">
        <f t="shared" si="505"/>
        <v>7.2808988764044907E-3</v>
      </c>
      <c r="J201" s="52">
        <v>1.1214</v>
      </c>
      <c r="K201" s="64">
        <f t="shared" si="506"/>
        <v>2.5031289111388465E-3</v>
      </c>
      <c r="L201" s="52">
        <v>1.1632</v>
      </c>
      <c r="M201" s="64">
        <f t="shared" si="507"/>
        <v>6.9252077562326929E-3</v>
      </c>
      <c r="N201" s="62"/>
      <c r="O201" s="64"/>
    </row>
    <row r="202" spans="1:15" x14ac:dyDescent="0.3">
      <c r="A202" s="1">
        <v>201</v>
      </c>
      <c r="B202" s="271">
        <v>114000</v>
      </c>
      <c r="C202" s="48" t="s">
        <v>18</v>
      </c>
      <c r="D202" s="61">
        <v>16708</v>
      </c>
      <c r="E202" s="59">
        <f t="shared" ref="E202" si="508">D204/D203</f>
        <v>1.6104145154152529</v>
      </c>
      <c r="F202" s="61">
        <v>21367</v>
      </c>
      <c r="G202" s="59">
        <f t="shared" ref="G202:I202" si="509">F204/F203</f>
        <v>2.1380458919319021</v>
      </c>
      <c r="H202" s="61">
        <v>22609</v>
      </c>
      <c r="I202" s="59">
        <f t="shared" si="509"/>
        <v>1.9974610083424011</v>
      </c>
      <c r="J202" s="61">
        <v>16991</v>
      </c>
      <c r="K202" s="59">
        <f t="shared" ref="K202" si="510">J204/J203</f>
        <v>1.8395122754984348</v>
      </c>
      <c r="L202" s="61">
        <v>21153</v>
      </c>
      <c r="M202" s="59">
        <f t="shared" ref="M202" si="511">L204/L203</f>
        <v>2.5078242229367627</v>
      </c>
      <c r="N202" s="61"/>
      <c r="O202" s="59"/>
    </row>
    <row r="203" spans="1:15" x14ac:dyDescent="0.3">
      <c r="A203" s="1">
        <v>202</v>
      </c>
      <c r="B203" s="272"/>
      <c r="C203" s="49" t="s">
        <v>16</v>
      </c>
      <c r="D203" s="52">
        <v>0.67789999999999995</v>
      </c>
      <c r="E203" s="63">
        <f t="shared" ref="E203:E204" si="512">(D203-D200)/D200</f>
        <v>1.0132618089703348E-2</v>
      </c>
      <c r="F203" s="52">
        <v>0.54039999999999999</v>
      </c>
      <c r="G203" s="63">
        <f t="shared" ref="G203:I204" si="513">(F203-F200)/F200</f>
        <v>-1.8470631695604006E-3</v>
      </c>
      <c r="H203" s="52">
        <v>0.5514</v>
      </c>
      <c r="I203" s="63">
        <f t="shared" si="513"/>
        <v>-8.2733812949641154E-3</v>
      </c>
      <c r="J203" s="52">
        <v>0.6069</v>
      </c>
      <c r="K203" s="63">
        <f t="shared" ref="K203:K204" si="514">(J203-J200)/J200</f>
        <v>6.4676616915423125E-3</v>
      </c>
      <c r="L203" s="52">
        <v>0.46650000000000003</v>
      </c>
      <c r="M203" s="63">
        <f t="shared" ref="M203:M204" si="515">(L203-L200)/L200</f>
        <v>-4.2689434364994701E-3</v>
      </c>
      <c r="N203" s="52"/>
      <c r="O203" s="63"/>
    </row>
    <row r="204" spans="1:15" x14ac:dyDescent="0.3">
      <c r="A204" s="13">
        <v>203</v>
      </c>
      <c r="B204" s="273"/>
      <c r="C204" s="50" t="s">
        <v>17</v>
      </c>
      <c r="D204" s="52">
        <v>1.0916999999999999</v>
      </c>
      <c r="E204" s="64">
        <f t="shared" si="512"/>
        <v>1.3649025069637824E-2</v>
      </c>
      <c r="F204" s="52">
        <v>1.1554</v>
      </c>
      <c r="G204" s="64">
        <f t="shared" si="513"/>
        <v>1.5200773218522182E-2</v>
      </c>
      <c r="H204" s="62">
        <v>1.1013999999999999</v>
      </c>
      <c r="I204" s="64">
        <f t="shared" si="513"/>
        <v>-1.7133678386578713E-2</v>
      </c>
      <c r="J204" s="52">
        <v>1.1164000000000001</v>
      </c>
      <c r="K204" s="64">
        <f t="shared" si="514"/>
        <v>-4.4587123238807687E-3</v>
      </c>
      <c r="L204" s="52">
        <v>1.1698999999999999</v>
      </c>
      <c r="M204" s="64">
        <f t="shared" si="515"/>
        <v>5.7599724896835692E-3</v>
      </c>
      <c r="N204" s="62"/>
      <c r="O204" s="64"/>
    </row>
    <row r="205" spans="1:15" x14ac:dyDescent="0.3">
      <c r="A205" s="1">
        <v>204</v>
      </c>
      <c r="B205" s="271">
        <v>116000</v>
      </c>
      <c r="C205" s="48" t="s">
        <v>18</v>
      </c>
      <c r="D205" s="61">
        <v>16997</v>
      </c>
      <c r="E205" s="59">
        <f t="shared" ref="E205" si="516">D207/D206</f>
        <v>1.6112356193037503</v>
      </c>
      <c r="F205" s="61">
        <v>21740</v>
      </c>
      <c r="G205" s="59">
        <f t="shared" ref="G205:I205" si="517">F207/F206</f>
        <v>2.1107801154347419</v>
      </c>
      <c r="H205" s="61">
        <v>22997</v>
      </c>
      <c r="I205" s="59">
        <f t="shared" si="517"/>
        <v>2.013469239170004</v>
      </c>
      <c r="J205" s="61">
        <v>17290</v>
      </c>
      <c r="K205" s="59">
        <f t="shared" ref="K205" si="518">J207/J206</f>
        <v>1.8408863712095969</v>
      </c>
      <c r="L205" s="61">
        <v>21518</v>
      </c>
      <c r="M205" s="59">
        <f t="shared" ref="M205" si="519">L207/L206</f>
        <v>2.5091299677765839</v>
      </c>
      <c r="N205" s="61"/>
      <c r="O205" s="59"/>
    </row>
    <row r="206" spans="1:15" x14ac:dyDescent="0.3">
      <c r="A206" s="1">
        <v>205</v>
      </c>
      <c r="B206" s="272"/>
      <c r="C206" s="49" t="s">
        <v>16</v>
      </c>
      <c r="D206" s="52">
        <v>0.66930000000000001</v>
      </c>
      <c r="E206" s="63">
        <f t="shared" ref="E206:E207" si="520">(D206-D203)/D203</f>
        <v>-1.2686236908098454E-2</v>
      </c>
      <c r="F206" s="52">
        <v>0.53710000000000002</v>
      </c>
      <c r="G206" s="63">
        <f t="shared" ref="G206:I207" si="521">(F206-F203)/F203</f>
        <v>-6.1065877128052733E-3</v>
      </c>
      <c r="H206" s="52">
        <v>0.5494</v>
      </c>
      <c r="I206" s="63">
        <f t="shared" si="521"/>
        <v>-3.6271309394269166E-3</v>
      </c>
      <c r="J206" s="52">
        <v>0.60019999999999996</v>
      </c>
      <c r="K206" s="63">
        <f t="shared" ref="K206:K207" si="522">(J206-J203)/J203</f>
        <v>-1.1039710001647782E-2</v>
      </c>
      <c r="L206" s="52">
        <v>0.46550000000000002</v>
      </c>
      <c r="M206" s="63">
        <f t="shared" ref="M206:M207" si="523">(L206-L203)/L203</f>
        <v>-2.1436227224008592E-3</v>
      </c>
      <c r="N206" s="52"/>
      <c r="O206" s="63"/>
    </row>
    <row r="207" spans="1:15" x14ac:dyDescent="0.3">
      <c r="A207" s="13">
        <v>206</v>
      </c>
      <c r="B207" s="272"/>
      <c r="C207" s="50" t="s">
        <v>17</v>
      </c>
      <c r="D207" s="52">
        <v>1.0784</v>
      </c>
      <c r="E207" s="64">
        <f t="shared" si="520"/>
        <v>-1.2182834111935393E-2</v>
      </c>
      <c r="F207" s="52">
        <v>1.1336999999999999</v>
      </c>
      <c r="G207" s="64">
        <f t="shared" si="521"/>
        <v>-1.8781374415786787E-2</v>
      </c>
      <c r="H207" s="62">
        <v>1.1062000000000001</v>
      </c>
      <c r="I207" s="64">
        <f t="shared" si="521"/>
        <v>4.3580897040131992E-3</v>
      </c>
      <c r="J207" s="52">
        <v>1.1049</v>
      </c>
      <c r="K207" s="64">
        <f t="shared" si="522"/>
        <v>-1.0300967395198911E-2</v>
      </c>
      <c r="L207" s="52">
        <v>1.1679999999999999</v>
      </c>
      <c r="M207" s="64">
        <f t="shared" si="523"/>
        <v>-1.6240704333703845E-3</v>
      </c>
      <c r="N207" s="62"/>
      <c r="O207" s="64"/>
    </row>
    <row r="208" spans="1:15" x14ac:dyDescent="0.3">
      <c r="A208" s="1">
        <v>207</v>
      </c>
      <c r="B208" s="271">
        <v>118000</v>
      </c>
      <c r="C208" s="48" t="s">
        <v>18</v>
      </c>
      <c r="D208" s="61">
        <v>17287</v>
      </c>
      <c r="E208" s="59">
        <f t="shared" ref="E208" si="524">D210/D209</f>
        <v>1.6046928710207742</v>
      </c>
      <c r="F208" s="61">
        <v>22121</v>
      </c>
      <c r="G208" s="59">
        <f t="shared" ref="G208:I208" si="525">F210/F209</f>
        <v>2.1645191409897295</v>
      </c>
      <c r="H208" s="61">
        <v>23385</v>
      </c>
      <c r="I208" s="59">
        <f t="shared" si="525"/>
        <v>2.0110327364803764</v>
      </c>
      <c r="J208" s="61">
        <v>17593</v>
      </c>
      <c r="K208" s="59">
        <f t="shared" ref="K208" si="526">J210/J209</f>
        <v>1.8622994652406417</v>
      </c>
      <c r="L208" s="61">
        <v>21882</v>
      </c>
      <c r="M208" s="59">
        <f t="shared" ref="M208" si="527">L210/L209</f>
        <v>2.5703719817272135</v>
      </c>
      <c r="N208" s="61"/>
      <c r="O208" s="59"/>
    </row>
    <row r="209" spans="1:15" x14ac:dyDescent="0.3">
      <c r="A209" s="1">
        <v>208</v>
      </c>
      <c r="B209" s="272"/>
      <c r="C209" s="49" t="s">
        <v>16</v>
      </c>
      <c r="D209" s="52">
        <v>0.66910000000000003</v>
      </c>
      <c r="E209" s="63">
        <f t="shared" ref="E209:E210" si="528">(D209-D206)/D206</f>
        <v>-2.9881966233374864E-4</v>
      </c>
      <c r="F209" s="52">
        <v>0.53549999999999998</v>
      </c>
      <c r="G209" s="63">
        <f t="shared" ref="G209:I210" si="529">(F209-F206)/F206</f>
        <v>-2.9789610873208819E-3</v>
      </c>
      <c r="H209" s="52">
        <v>0.55289999999999995</v>
      </c>
      <c r="I209" s="63">
        <f t="shared" si="529"/>
        <v>6.3705860939205451E-3</v>
      </c>
      <c r="J209" s="52">
        <v>0.59840000000000004</v>
      </c>
      <c r="K209" s="63">
        <f t="shared" ref="K209:K210" si="530">(J209-J206)/J206</f>
        <v>-2.9990003332221143E-3</v>
      </c>
      <c r="L209" s="52">
        <v>0.4597</v>
      </c>
      <c r="M209" s="63">
        <f t="shared" ref="M209:M210" si="531">(L209-L206)/L206</f>
        <v>-1.2459720730397481E-2</v>
      </c>
      <c r="N209" s="52"/>
      <c r="O209" s="63"/>
    </row>
    <row r="210" spans="1:15" x14ac:dyDescent="0.3">
      <c r="A210" s="13">
        <v>209</v>
      </c>
      <c r="B210" s="273"/>
      <c r="C210" s="50" t="s">
        <v>17</v>
      </c>
      <c r="D210" s="52">
        <v>1.0737000000000001</v>
      </c>
      <c r="E210" s="64">
        <f t="shared" si="528"/>
        <v>-4.3583086053411782E-3</v>
      </c>
      <c r="F210" s="52">
        <v>1.1591</v>
      </c>
      <c r="G210" s="64">
        <f t="shared" si="529"/>
        <v>2.2404516185939923E-2</v>
      </c>
      <c r="H210" s="62">
        <v>1.1119000000000001</v>
      </c>
      <c r="I210" s="64">
        <f t="shared" si="529"/>
        <v>5.1527752666787547E-3</v>
      </c>
      <c r="J210" s="52">
        <v>1.1144000000000001</v>
      </c>
      <c r="K210" s="64">
        <f t="shared" si="530"/>
        <v>8.5980631731378977E-3</v>
      </c>
      <c r="L210" s="52">
        <v>1.1816</v>
      </c>
      <c r="M210" s="64">
        <f t="shared" si="531"/>
        <v>1.1643835616438405E-2</v>
      </c>
      <c r="N210" s="62"/>
      <c r="O210" s="64"/>
    </row>
    <row r="211" spans="1:15" x14ac:dyDescent="0.3">
      <c r="A211" s="1">
        <v>210</v>
      </c>
      <c r="B211" s="271">
        <v>120000</v>
      </c>
      <c r="C211" s="48" t="s">
        <v>18</v>
      </c>
      <c r="D211" s="61">
        <v>17577</v>
      </c>
      <c r="E211" s="59">
        <f t="shared" ref="E211" si="532">D213/D212</f>
        <v>1.6380212225377373</v>
      </c>
      <c r="F211" s="61">
        <v>22497</v>
      </c>
      <c r="G211" s="59">
        <f t="shared" ref="G211:I211" si="533">F213/F212</f>
        <v>2.1025023169601487</v>
      </c>
      <c r="H211" s="61">
        <v>23773</v>
      </c>
      <c r="I211" s="59">
        <f t="shared" si="533"/>
        <v>2.0115149334292917</v>
      </c>
      <c r="J211" s="61">
        <v>17894</v>
      </c>
      <c r="K211" s="59">
        <f t="shared" ref="K211" si="534">J213/J212</f>
        <v>1.8478152517029409</v>
      </c>
      <c r="L211" s="61">
        <v>22247</v>
      </c>
      <c r="M211" s="59">
        <f t="shared" ref="M211" si="535">L213/L212</f>
        <v>2.4664810451916899</v>
      </c>
      <c r="N211" s="61"/>
      <c r="O211" s="59"/>
    </row>
    <row r="212" spans="1:15" x14ac:dyDescent="0.3">
      <c r="A212" s="1">
        <v>211</v>
      </c>
      <c r="B212" s="272"/>
      <c r="C212" s="49" t="s">
        <v>16</v>
      </c>
      <c r="D212" s="52">
        <v>0.66910000000000003</v>
      </c>
      <c r="E212" s="63">
        <f t="shared" ref="E212:E213" si="536">(D212-D209)/D209</f>
        <v>0</v>
      </c>
      <c r="F212" s="52">
        <v>0.53949999999999998</v>
      </c>
      <c r="G212" s="63">
        <f t="shared" ref="G212:I213" si="537">(F212-F209)/F209</f>
        <v>7.4696545284780652E-3</v>
      </c>
      <c r="H212" s="52">
        <v>0.55579999999999996</v>
      </c>
      <c r="I212" s="63">
        <f t="shared" si="537"/>
        <v>5.2450714414903491E-3</v>
      </c>
      <c r="J212" s="52">
        <v>0.60189999999999999</v>
      </c>
      <c r="K212" s="63">
        <f t="shared" ref="K212:K213" si="538">(J212-J209)/J209</f>
        <v>5.8489304812833348E-3</v>
      </c>
      <c r="L212" s="52">
        <v>0.46689999999999998</v>
      </c>
      <c r="M212" s="63">
        <f t="shared" ref="M212:M213" si="539">(L212-L209)/L209</f>
        <v>1.566238851424839E-2</v>
      </c>
      <c r="N212" s="52"/>
      <c r="O212" s="63"/>
    </row>
    <row r="213" spans="1:15" x14ac:dyDescent="0.3">
      <c r="A213" s="13">
        <v>212</v>
      </c>
      <c r="B213" s="273"/>
      <c r="C213" s="50" t="s">
        <v>17</v>
      </c>
      <c r="D213" s="52">
        <v>1.0960000000000001</v>
      </c>
      <c r="E213" s="64">
        <f t="shared" si="536"/>
        <v>2.0769302412219415E-2</v>
      </c>
      <c r="F213" s="52">
        <v>1.1343000000000001</v>
      </c>
      <c r="G213" s="64">
        <f t="shared" si="537"/>
        <v>-2.1395910620308801E-2</v>
      </c>
      <c r="H213" s="62">
        <v>1.1180000000000001</v>
      </c>
      <c r="I213" s="64">
        <f t="shared" si="537"/>
        <v>5.4861048655454568E-3</v>
      </c>
      <c r="J213" s="52">
        <v>1.1122000000000001</v>
      </c>
      <c r="K213" s="64">
        <f t="shared" si="538"/>
        <v>-1.9741564967695438E-3</v>
      </c>
      <c r="L213" s="52">
        <v>1.1516</v>
      </c>
      <c r="M213" s="64">
        <f t="shared" si="539"/>
        <v>-2.5389302640487499E-2</v>
      </c>
      <c r="N213" s="62"/>
      <c r="O213" s="64"/>
    </row>
    <row r="214" spans="1:15" x14ac:dyDescent="0.3">
      <c r="A214" s="1">
        <v>213</v>
      </c>
      <c r="B214" s="271">
        <v>122000</v>
      </c>
      <c r="C214" s="48" t="s">
        <v>18</v>
      </c>
      <c r="D214" s="61">
        <v>17867</v>
      </c>
      <c r="E214" s="59">
        <f t="shared" ref="E214" si="540">D216/D215</f>
        <v>1.6272002407100947</v>
      </c>
      <c r="F214" s="61">
        <v>22879</v>
      </c>
      <c r="G214" s="59">
        <f t="shared" ref="G214:I214" si="541">F216/F215</f>
        <v>2.0944691907943582</v>
      </c>
      <c r="H214" s="61">
        <v>24161</v>
      </c>
      <c r="I214" s="59">
        <f t="shared" si="541"/>
        <v>2.0378143658404202</v>
      </c>
      <c r="J214" s="61">
        <v>18196</v>
      </c>
      <c r="K214" s="59">
        <f t="shared" ref="K214" si="542">J216/J215</f>
        <v>1.8675062972292191</v>
      </c>
      <c r="L214" s="61">
        <v>22633</v>
      </c>
      <c r="M214" s="59">
        <f t="shared" ref="M214" si="543">L216/L215</f>
        <v>2.4986006458557588</v>
      </c>
      <c r="N214" s="61"/>
      <c r="O214" s="59"/>
    </row>
    <row r="215" spans="1:15" x14ac:dyDescent="0.3">
      <c r="A215" s="1">
        <v>214</v>
      </c>
      <c r="B215" s="272"/>
      <c r="C215" s="49" t="s">
        <v>16</v>
      </c>
      <c r="D215" s="52">
        <v>0.66469999999999996</v>
      </c>
      <c r="E215" s="63">
        <f t="shared" ref="E215:E216" si="544">(D215-D212)/D212</f>
        <v>-6.5759976087282476E-3</v>
      </c>
      <c r="F215" s="52">
        <v>0.53879999999999995</v>
      </c>
      <c r="G215" s="63">
        <f t="shared" ref="G215:I216" si="545">(F215-F212)/F212</f>
        <v>-1.2974976830399147E-3</v>
      </c>
      <c r="H215" s="52">
        <v>0.55269999999999997</v>
      </c>
      <c r="I215" s="63">
        <f t="shared" si="545"/>
        <v>-5.5775458798128681E-3</v>
      </c>
      <c r="J215" s="52">
        <v>0.59550000000000003</v>
      </c>
      <c r="K215" s="63">
        <f t="shared" ref="K215:K216" si="546">(J215-J212)/J212</f>
        <v>-1.0632995514204954E-2</v>
      </c>
      <c r="L215" s="52">
        <v>0.46450000000000002</v>
      </c>
      <c r="M215" s="63">
        <f t="shared" ref="M215:M216" si="547">(L215-L212)/L212</f>
        <v>-5.1402869993573738E-3</v>
      </c>
      <c r="N215" s="52"/>
      <c r="O215" s="63"/>
    </row>
    <row r="216" spans="1:15" x14ac:dyDescent="0.3">
      <c r="A216" s="13">
        <v>215</v>
      </c>
      <c r="B216" s="272"/>
      <c r="C216" s="50" t="s">
        <v>17</v>
      </c>
      <c r="D216" s="52">
        <v>1.0815999999999999</v>
      </c>
      <c r="E216" s="64">
        <f t="shared" si="544"/>
        <v>-1.3138686131387033E-2</v>
      </c>
      <c r="F216" s="52">
        <v>1.1285000000000001</v>
      </c>
      <c r="G216" s="64">
        <f t="shared" si="545"/>
        <v>-5.1132857268800375E-3</v>
      </c>
      <c r="H216" s="62">
        <v>1.1263000000000001</v>
      </c>
      <c r="I216" s="64">
        <f t="shared" si="545"/>
        <v>7.4239713774597255E-3</v>
      </c>
      <c r="J216" s="52">
        <v>1.1121000000000001</v>
      </c>
      <c r="K216" s="64">
        <f t="shared" si="546"/>
        <v>-8.9911886351365744E-5</v>
      </c>
      <c r="L216" s="52">
        <v>1.1606000000000001</v>
      </c>
      <c r="M216" s="64">
        <f t="shared" si="547"/>
        <v>7.8152136158389368E-3</v>
      </c>
      <c r="N216" s="62"/>
      <c r="O216" s="64"/>
    </row>
    <row r="217" spans="1:15" x14ac:dyDescent="0.3">
      <c r="A217" s="1">
        <v>216</v>
      </c>
      <c r="B217" s="271">
        <v>124000</v>
      </c>
      <c r="C217" s="48" t="s">
        <v>18</v>
      </c>
      <c r="D217" s="61">
        <v>18165</v>
      </c>
      <c r="E217" s="59">
        <f t="shared" ref="E217" si="548">D219/D218</f>
        <v>1.6335338345864661</v>
      </c>
      <c r="F217" s="77">
        <v>23256</v>
      </c>
      <c r="G217" s="78">
        <f t="shared" ref="G217:I217" si="549">F219/F218</f>
        <v>2.1163139164637568</v>
      </c>
      <c r="H217" s="61">
        <v>24550</v>
      </c>
      <c r="I217" s="59">
        <f t="shared" si="549"/>
        <v>2.0250640321990487</v>
      </c>
      <c r="J217" s="61">
        <v>18501</v>
      </c>
      <c r="K217" s="59">
        <f t="shared" ref="K217" si="550">J219/J218</f>
        <v>1.867103494623656</v>
      </c>
      <c r="L217" s="61">
        <v>23062</v>
      </c>
      <c r="M217" s="59">
        <f t="shared" ref="M217" si="551">L219/L218</f>
        <v>2.5430376988450645</v>
      </c>
      <c r="N217" s="61"/>
      <c r="O217" s="59"/>
    </row>
    <row r="218" spans="1:15" x14ac:dyDescent="0.3">
      <c r="A218" s="1">
        <v>217</v>
      </c>
      <c r="B218" s="272"/>
      <c r="C218" s="49" t="s">
        <v>16</v>
      </c>
      <c r="D218" s="52">
        <v>0.66500000000000004</v>
      </c>
      <c r="E218" s="63">
        <f t="shared" ref="E218:E219" si="552">(D218-D215)/D215</f>
        <v>4.5133142771186703E-4</v>
      </c>
      <c r="F218" s="79">
        <v>0.53390000000000004</v>
      </c>
      <c r="G218" s="80">
        <f t="shared" ref="G218:I219" si="553">(F218-F215)/F215</f>
        <v>-9.0942835931698308E-3</v>
      </c>
      <c r="H218" s="52">
        <v>0.54659999999999997</v>
      </c>
      <c r="I218" s="63">
        <f t="shared" si="553"/>
        <v>-1.1036728785959824E-2</v>
      </c>
      <c r="J218" s="52">
        <v>0.59519999999999995</v>
      </c>
      <c r="K218" s="63">
        <f t="shared" ref="K218:K219" si="554">(J218-J215)/J215</f>
        <v>-5.037783375316171E-4</v>
      </c>
      <c r="L218" s="52">
        <v>0.45889999999999997</v>
      </c>
      <c r="M218" s="63">
        <f t="shared" ref="M218:M219" si="555">(L218-L215)/L215</f>
        <v>-1.2055974165769751E-2</v>
      </c>
      <c r="N218" s="52"/>
      <c r="O218" s="63"/>
    </row>
    <row r="219" spans="1:15" x14ac:dyDescent="0.3">
      <c r="A219" s="13">
        <v>218</v>
      </c>
      <c r="B219" s="273"/>
      <c r="C219" s="50" t="s">
        <v>17</v>
      </c>
      <c r="D219" s="52">
        <v>1.0863</v>
      </c>
      <c r="E219" s="64">
        <f t="shared" si="552"/>
        <v>4.3454142011835695E-3</v>
      </c>
      <c r="F219" s="79">
        <v>1.1298999999999999</v>
      </c>
      <c r="G219" s="82">
        <f t="shared" si="553"/>
        <v>1.2405848471420875E-3</v>
      </c>
      <c r="H219" s="62">
        <v>1.1069</v>
      </c>
      <c r="I219" s="64">
        <f t="shared" si="553"/>
        <v>-1.7224540530942096E-2</v>
      </c>
      <c r="J219" s="52">
        <v>1.1113</v>
      </c>
      <c r="K219" s="64">
        <f t="shared" si="554"/>
        <v>-7.1935976980499409E-4</v>
      </c>
      <c r="L219" s="52">
        <v>1.167</v>
      </c>
      <c r="M219" s="64">
        <f t="shared" si="555"/>
        <v>5.5143891090814762E-3</v>
      </c>
      <c r="N219" s="62"/>
      <c r="O219" s="64"/>
    </row>
    <row r="220" spans="1:15" x14ac:dyDescent="0.3">
      <c r="A220" s="1">
        <v>219</v>
      </c>
      <c r="B220" s="271">
        <v>126000</v>
      </c>
      <c r="C220" s="48" t="s">
        <v>18</v>
      </c>
      <c r="D220" s="61">
        <v>18474</v>
      </c>
      <c r="E220" s="59">
        <f t="shared" ref="E220" si="556">D222/D221</f>
        <v>1.6361052946455281</v>
      </c>
      <c r="F220" s="61">
        <v>23625</v>
      </c>
      <c r="G220" s="59">
        <f t="shared" ref="G220:I220" si="557">F222/F221</f>
        <v>2.1160179640718564</v>
      </c>
      <c r="H220" s="61">
        <v>24938</v>
      </c>
      <c r="I220" s="59">
        <f t="shared" si="557"/>
        <v>2.0258087968011633</v>
      </c>
      <c r="J220" s="61">
        <v>18807</v>
      </c>
      <c r="K220" s="59">
        <f t="shared" ref="K220" si="558">J222/J221</f>
        <v>1.8511845178511843</v>
      </c>
      <c r="L220" s="61"/>
      <c r="M220" s="59"/>
      <c r="N220" s="61"/>
      <c r="O220" s="59"/>
    </row>
    <row r="221" spans="1:15" x14ac:dyDescent="0.3">
      <c r="A221" s="1">
        <v>220</v>
      </c>
      <c r="B221" s="272"/>
      <c r="C221" s="49" t="s">
        <v>16</v>
      </c>
      <c r="D221" s="52">
        <v>0.66859999999999997</v>
      </c>
      <c r="E221" s="63">
        <f t="shared" ref="E221:E222" si="559">(D221-D218)/D218</f>
        <v>5.4135338345863704E-3</v>
      </c>
      <c r="F221" s="52">
        <v>0.53439999999999999</v>
      </c>
      <c r="G221" s="63">
        <f t="shared" ref="G221:I222" si="560">(F221-F218)/F218</f>
        <v>9.3650496347620323E-4</v>
      </c>
      <c r="H221" s="52">
        <v>0.55020000000000002</v>
      </c>
      <c r="I221" s="63">
        <f t="shared" si="560"/>
        <v>6.5861690450055759E-3</v>
      </c>
      <c r="J221" s="52">
        <v>0.59940000000000004</v>
      </c>
      <c r="K221" s="63">
        <f t="shared" ref="K221:K222" si="561">(J221-J218)/J218</f>
        <v>7.0564516129033817E-3</v>
      </c>
      <c r="L221" s="52"/>
      <c r="M221" s="63"/>
      <c r="N221" s="52"/>
      <c r="O221" s="63"/>
    </row>
    <row r="222" spans="1:15" x14ac:dyDescent="0.3">
      <c r="A222" s="13">
        <v>221</v>
      </c>
      <c r="B222" s="273"/>
      <c r="C222" s="50" t="s">
        <v>17</v>
      </c>
      <c r="D222" s="52">
        <v>1.0939000000000001</v>
      </c>
      <c r="E222" s="64">
        <f t="shared" si="559"/>
        <v>6.9962257203351292E-3</v>
      </c>
      <c r="F222" s="52">
        <v>1.1308</v>
      </c>
      <c r="G222" s="64">
        <f t="shared" si="560"/>
        <v>7.9653066643076641E-4</v>
      </c>
      <c r="H222" s="62">
        <v>1.1146</v>
      </c>
      <c r="I222" s="64">
        <f t="shared" si="560"/>
        <v>6.9563646219171016E-3</v>
      </c>
      <c r="J222" s="52">
        <v>1.1095999999999999</v>
      </c>
      <c r="K222" s="64">
        <f t="shared" si="561"/>
        <v>-1.5297399442095157E-3</v>
      </c>
      <c r="L222" s="52"/>
      <c r="M222" s="64"/>
      <c r="N222" s="62"/>
      <c r="O222" s="64"/>
    </row>
    <row r="223" spans="1:15" x14ac:dyDescent="0.3">
      <c r="A223" s="1">
        <v>222</v>
      </c>
      <c r="B223" s="271">
        <v>128000</v>
      </c>
      <c r="C223" s="48" t="s">
        <v>18</v>
      </c>
      <c r="D223" s="61">
        <v>18788</v>
      </c>
      <c r="E223" s="59">
        <f t="shared" ref="E223" si="562">D225/D224</f>
        <v>1.6364322366435256</v>
      </c>
      <c r="F223" s="61"/>
      <c r="G223" s="59"/>
      <c r="H223" s="61">
        <v>25326</v>
      </c>
      <c r="I223" s="59">
        <f t="shared" ref="I223" si="563">H225/H224</f>
        <v>2.0292333149476005</v>
      </c>
      <c r="J223" s="61">
        <v>19109</v>
      </c>
      <c r="K223" s="59">
        <f t="shared" ref="K223" si="564">J225/J224</f>
        <v>1.8818871103622576</v>
      </c>
      <c r="L223" s="61"/>
      <c r="M223" s="59"/>
      <c r="N223" s="61"/>
      <c r="O223" s="59"/>
    </row>
    <row r="224" spans="1:15" x14ac:dyDescent="0.3">
      <c r="A224" s="1">
        <v>223</v>
      </c>
      <c r="B224" s="272"/>
      <c r="C224" s="49" t="s">
        <v>16</v>
      </c>
      <c r="D224" s="52">
        <v>0.66259999999999997</v>
      </c>
      <c r="E224" s="63">
        <f t="shared" ref="E224:E225" si="565">(D224-D221)/D221</f>
        <v>-8.9739754711337209E-3</v>
      </c>
      <c r="F224" s="52"/>
      <c r="G224" s="63"/>
      <c r="H224" s="52">
        <v>0.54390000000000005</v>
      </c>
      <c r="I224" s="63">
        <f t="shared" ref="I224:I225" si="566">(H224-H221)/H221</f>
        <v>-1.1450381679389263E-2</v>
      </c>
      <c r="J224" s="52">
        <v>0.59350000000000003</v>
      </c>
      <c r="K224" s="63">
        <f t="shared" ref="K224:K225" si="567">(J224-J221)/J221</f>
        <v>-9.8431765098432027E-3</v>
      </c>
      <c r="L224" s="52"/>
      <c r="M224" s="63"/>
      <c r="N224" s="52"/>
      <c r="O224" s="63"/>
    </row>
    <row r="225" spans="1:15" x14ac:dyDescent="0.3">
      <c r="A225" s="13">
        <v>224</v>
      </c>
      <c r="B225" s="272"/>
      <c r="C225" s="50" t="s">
        <v>17</v>
      </c>
      <c r="D225" s="52">
        <v>1.0843</v>
      </c>
      <c r="E225" s="64">
        <f t="shared" si="565"/>
        <v>-8.7759392997532239E-3</v>
      </c>
      <c r="F225" s="52"/>
      <c r="G225" s="64"/>
      <c r="H225" s="62">
        <v>1.1036999999999999</v>
      </c>
      <c r="I225" s="64">
        <f t="shared" si="566"/>
        <v>-9.7792930199175777E-3</v>
      </c>
      <c r="J225" s="52">
        <v>1.1169</v>
      </c>
      <c r="K225" s="64">
        <f t="shared" si="567"/>
        <v>6.5789473684211286E-3</v>
      </c>
      <c r="L225" s="52"/>
      <c r="M225" s="64"/>
      <c r="N225" s="62"/>
      <c r="O225" s="64"/>
    </row>
    <row r="226" spans="1:15" x14ac:dyDescent="0.3">
      <c r="A226" s="1">
        <v>225</v>
      </c>
      <c r="B226" s="271">
        <v>130000</v>
      </c>
      <c r="C226" s="48" t="s">
        <v>18</v>
      </c>
      <c r="D226" s="61">
        <v>19087</v>
      </c>
      <c r="E226" s="59">
        <f t="shared" ref="E226" si="568">D228/D227</f>
        <v>1.6448712086572168</v>
      </c>
      <c r="F226" s="61"/>
      <c r="G226" s="59"/>
      <c r="H226" s="61">
        <v>25726</v>
      </c>
      <c r="I226" s="59">
        <f t="shared" ref="I226" si="569">H228/H227</f>
        <v>2.017070484581498</v>
      </c>
      <c r="J226" s="61">
        <v>19408</v>
      </c>
      <c r="K226" s="59">
        <f t="shared" ref="K226" si="570">J228/J227</f>
        <v>1.8780156303092082</v>
      </c>
      <c r="L226" s="61"/>
      <c r="M226" s="59"/>
      <c r="N226" s="61"/>
      <c r="O226" s="59"/>
    </row>
    <row r="227" spans="1:15" x14ac:dyDescent="0.3">
      <c r="A227" s="1">
        <v>226</v>
      </c>
      <c r="B227" s="272"/>
      <c r="C227" s="49" t="s">
        <v>16</v>
      </c>
      <c r="D227" s="52">
        <v>0.65610000000000002</v>
      </c>
      <c r="E227" s="63">
        <f t="shared" ref="E227:E228" si="571">(D227-D224)/D224</f>
        <v>-9.8098400241472244E-3</v>
      </c>
      <c r="F227" s="52"/>
      <c r="G227" s="63"/>
      <c r="H227" s="52">
        <v>0.54479999999999995</v>
      </c>
      <c r="I227" s="63">
        <f t="shared" ref="I227:I228" si="572">(H227-H224)/H224</f>
        <v>1.6547159404300437E-3</v>
      </c>
      <c r="J227" s="52">
        <v>0.58860000000000001</v>
      </c>
      <c r="K227" s="63">
        <f t="shared" ref="K227:K228" si="573">(J227-J224)/J224</f>
        <v>-8.2561078348778686E-3</v>
      </c>
      <c r="L227" s="52"/>
      <c r="M227" s="63"/>
      <c r="N227" s="52"/>
      <c r="O227" s="63"/>
    </row>
    <row r="228" spans="1:15" x14ac:dyDescent="0.3">
      <c r="A228" s="13">
        <v>227</v>
      </c>
      <c r="B228" s="273"/>
      <c r="C228" s="50" t="s">
        <v>17</v>
      </c>
      <c r="D228" s="52">
        <v>1.0791999999999999</v>
      </c>
      <c r="E228" s="64">
        <f t="shared" si="571"/>
        <v>-4.7034953426174529E-3</v>
      </c>
      <c r="F228" s="52"/>
      <c r="G228" s="64"/>
      <c r="H228" s="62">
        <v>1.0989</v>
      </c>
      <c r="I228" s="64">
        <f t="shared" si="572"/>
        <v>-4.3490078825767107E-3</v>
      </c>
      <c r="J228" s="52">
        <v>1.1053999999999999</v>
      </c>
      <c r="K228" s="64">
        <f t="shared" si="573"/>
        <v>-1.0296355985316559E-2</v>
      </c>
      <c r="L228" s="52"/>
      <c r="M228" s="64"/>
      <c r="N228" s="62"/>
      <c r="O228" s="64"/>
    </row>
    <row r="229" spans="1:15" x14ac:dyDescent="0.3">
      <c r="A229" s="1">
        <v>228</v>
      </c>
      <c r="B229" s="271">
        <v>132000</v>
      </c>
      <c r="C229" s="48" t="s">
        <v>18</v>
      </c>
      <c r="D229" s="61">
        <v>19391</v>
      </c>
      <c r="E229" s="59">
        <f t="shared" ref="E229" si="574">D231/D230</f>
        <v>1.6201176293168451</v>
      </c>
      <c r="F229" s="61"/>
      <c r="G229" s="59"/>
      <c r="H229" s="61">
        <v>26127</v>
      </c>
      <c r="I229" s="59">
        <f t="shared" ref="I229" si="575">H231/H230</f>
        <v>2.0801329394387005</v>
      </c>
      <c r="J229" s="61">
        <v>19712</v>
      </c>
      <c r="K229" s="59">
        <f t="shared" ref="K229" si="576">J231/J230</f>
        <v>1.8594749242679234</v>
      </c>
      <c r="L229" s="61"/>
      <c r="M229" s="59"/>
      <c r="N229" s="61"/>
      <c r="O229" s="59"/>
    </row>
    <row r="230" spans="1:15" x14ac:dyDescent="0.3">
      <c r="A230" s="1">
        <v>229</v>
      </c>
      <c r="B230" s="272"/>
      <c r="C230" s="49" t="s">
        <v>16</v>
      </c>
      <c r="D230" s="52">
        <v>0.66310000000000002</v>
      </c>
      <c r="E230" s="63">
        <f t="shared" ref="E230:E231" si="577">(D230-D227)/D227</f>
        <v>1.066910531931109E-2</v>
      </c>
      <c r="F230" s="52"/>
      <c r="G230" s="63"/>
      <c r="H230" s="52">
        <v>0.54159999999999997</v>
      </c>
      <c r="I230" s="63">
        <f t="shared" ref="I230:I231" si="578">(H230-H227)/H227</f>
        <v>-5.8737151248164114E-3</v>
      </c>
      <c r="J230" s="52">
        <v>0.59419999999999995</v>
      </c>
      <c r="K230" s="63">
        <f t="shared" ref="K230:K231" si="579">(J230-J227)/J227</f>
        <v>9.5141012572204191E-3</v>
      </c>
      <c r="L230" s="52"/>
      <c r="M230" s="63"/>
      <c r="N230" s="52"/>
      <c r="O230" s="63"/>
    </row>
    <row r="231" spans="1:15" x14ac:dyDescent="0.3">
      <c r="A231" s="13">
        <v>230</v>
      </c>
      <c r="B231" s="273"/>
      <c r="C231" s="50" t="s">
        <v>17</v>
      </c>
      <c r="D231" s="52">
        <v>1.0743</v>
      </c>
      <c r="E231" s="64">
        <f t="shared" si="577"/>
        <v>-4.5404002965158492E-3</v>
      </c>
      <c r="F231" s="52"/>
      <c r="G231" s="64"/>
      <c r="H231" s="62">
        <v>1.1266</v>
      </c>
      <c r="I231" s="64">
        <f t="shared" si="578"/>
        <v>2.5207025207025259E-2</v>
      </c>
      <c r="J231" s="52">
        <v>1.1049</v>
      </c>
      <c r="K231" s="64">
        <f t="shared" si="579"/>
        <v>-4.5232495024420568E-4</v>
      </c>
      <c r="L231" s="52"/>
      <c r="M231" s="64"/>
      <c r="N231" s="62"/>
      <c r="O231" s="64"/>
    </row>
    <row r="232" spans="1:15" x14ac:dyDescent="0.3">
      <c r="A232" s="1">
        <v>231</v>
      </c>
      <c r="B232" s="271">
        <v>134000</v>
      </c>
      <c r="C232" s="48" t="s">
        <v>18</v>
      </c>
      <c r="D232" s="61">
        <v>19697</v>
      </c>
      <c r="E232" s="59">
        <f t="shared" ref="E232" si="580">D234/D233</f>
        <v>1.6457699330492999</v>
      </c>
      <c r="F232" s="61"/>
      <c r="G232" s="59"/>
      <c r="H232" s="61">
        <v>26530</v>
      </c>
      <c r="I232" s="59">
        <f t="shared" ref="I232" si="581">H234/H233</f>
        <v>2.0614731401144546</v>
      </c>
      <c r="J232" s="61">
        <v>20016</v>
      </c>
      <c r="K232" s="59">
        <f t="shared" ref="K232" si="582">J234/J233</f>
        <v>1.882672092234656</v>
      </c>
      <c r="L232" s="61"/>
      <c r="M232" s="59"/>
      <c r="N232" s="61"/>
      <c r="O232" s="59"/>
    </row>
    <row r="233" spans="1:15" x14ac:dyDescent="0.3">
      <c r="A233" s="1">
        <v>232</v>
      </c>
      <c r="B233" s="272"/>
      <c r="C233" s="49" t="s">
        <v>16</v>
      </c>
      <c r="D233" s="52">
        <v>0.65720000000000001</v>
      </c>
      <c r="E233" s="63">
        <f t="shared" ref="E233:E234" si="583">(D233-D230)/D230</f>
        <v>-8.8976021716181807E-3</v>
      </c>
      <c r="F233" s="52"/>
      <c r="G233" s="63"/>
      <c r="H233" s="52">
        <v>0.54169999999999996</v>
      </c>
      <c r="I233" s="63">
        <f t="shared" ref="I233:I234" si="584">(H233-H230)/H230</f>
        <v>1.8463810930574039E-4</v>
      </c>
      <c r="J233" s="52">
        <v>0.58979999999999999</v>
      </c>
      <c r="K233" s="63">
        <f t="shared" ref="K233:K234" si="585">(J233-J230)/J230</f>
        <v>-7.4049141703129585E-3</v>
      </c>
      <c r="L233" s="52"/>
      <c r="M233" s="63"/>
      <c r="N233" s="52"/>
      <c r="O233" s="63"/>
    </row>
    <row r="234" spans="1:15" x14ac:dyDescent="0.3">
      <c r="A234" s="13">
        <v>233</v>
      </c>
      <c r="B234" s="272"/>
      <c r="C234" s="50" t="s">
        <v>17</v>
      </c>
      <c r="D234" s="52">
        <v>1.0815999999999999</v>
      </c>
      <c r="E234" s="64">
        <f t="shared" si="583"/>
        <v>6.7951224052870355E-3</v>
      </c>
      <c r="F234" s="52"/>
      <c r="G234" s="64"/>
      <c r="H234" s="62">
        <v>1.1167</v>
      </c>
      <c r="I234" s="64">
        <f t="shared" si="584"/>
        <v>-8.7875022190662348E-3</v>
      </c>
      <c r="J234" s="52">
        <v>1.1104000000000001</v>
      </c>
      <c r="K234" s="64">
        <f t="shared" si="585"/>
        <v>4.9778260476061728E-3</v>
      </c>
      <c r="L234" s="52"/>
      <c r="M234" s="64"/>
      <c r="N234" s="62"/>
      <c r="O234" s="64"/>
    </row>
    <row r="235" spans="1:15" x14ac:dyDescent="0.3">
      <c r="A235" s="1">
        <v>234</v>
      </c>
      <c r="B235" s="271">
        <v>136000</v>
      </c>
      <c r="C235" s="48" t="s">
        <v>18</v>
      </c>
      <c r="D235" s="61">
        <v>20000</v>
      </c>
      <c r="E235" s="59">
        <f t="shared" ref="E235" si="586">D237/D236</f>
        <v>1.6293663995161045</v>
      </c>
      <c r="F235" s="61"/>
      <c r="G235" s="59"/>
      <c r="H235" s="61">
        <v>26933</v>
      </c>
      <c r="I235" s="59">
        <f t="shared" ref="I235" si="587">H237/H236</f>
        <v>2.0446082949308755</v>
      </c>
      <c r="J235" s="61">
        <v>20316</v>
      </c>
      <c r="K235" s="59">
        <f t="shared" ref="K235" si="588">J237/J236</f>
        <v>1.8759898904802019</v>
      </c>
      <c r="L235" s="61"/>
      <c r="M235" s="59"/>
      <c r="N235" s="61"/>
      <c r="O235" s="59"/>
    </row>
    <row r="236" spans="1:15" x14ac:dyDescent="0.3">
      <c r="A236" s="1">
        <v>235</v>
      </c>
      <c r="B236" s="272"/>
      <c r="C236" s="49" t="s">
        <v>16</v>
      </c>
      <c r="D236" s="52">
        <v>0.6613</v>
      </c>
      <c r="E236" s="63">
        <f t="shared" ref="E236:E237" si="589">(D236-D233)/D233</f>
        <v>6.2385879488739996E-3</v>
      </c>
      <c r="F236" s="52"/>
      <c r="G236" s="63"/>
      <c r="H236" s="52">
        <v>0.54249999999999998</v>
      </c>
      <c r="I236" s="63">
        <f t="shared" ref="I236:I237" si="590">(H236-H233)/H233</f>
        <v>1.4768321949418922E-3</v>
      </c>
      <c r="J236" s="52">
        <v>0.59350000000000003</v>
      </c>
      <c r="K236" s="63">
        <f t="shared" ref="K236:K237" si="591">(J236-J233)/J233</f>
        <v>6.2733129874534364E-3</v>
      </c>
      <c r="L236" s="52"/>
      <c r="M236" s="63"/>
      <c r="N236" s="52"/>
      <c r="O236" s="63"/>
    </row>
    <row r="237" spans="1:15" x14ac:dyDescent="0.3">
      <c r="A237" s="13">
        <v>236</v>
      </c>
      <c r="B237" s="273"/>
      <c r="C237" s="50" t="s">
        <v>17</v>
      </c>
      <c r="D237" s="52">
        <v>1.0774999999999999</v>
      </c>
      <c r="E237" s="64">
        <f t="shared" si="589"/>
        <v>-3.7906804733727744E-3</v>
      </c>
      <c r="F237" s="52"/>
      <c r="G237" s="64"/>
      <c r="H237" s="62">
        <v>1.1092</v>
      </c>
      <c r="I237" s="64">
        <f t="shared" si="590"/>
        <v>-6.7162174263455379E-3</v>
      </c>
      <c r="J237" s="52">
        <v>1.1133999999999999</v>
      </c>
      <c r="K237" s="64">
        <f t="shared" si="591"/>
        <v>2.7017291066281442E-3</v>
      </c>
      <c r="L237" s="52"/>
      <c r="M237" s="64"/>
      <c r="N237" s="62"/>
      <c r="O237" s="64"/>
    </row>
    <row r="238" spans="1:15" x14ac:dyDescent="0.3">
      <c r="A238" s="1">
        <v>237</v>
      </c>
      <c r="B238" s="271">
        <v>138000</v>
      </c>
      <c r="C238" s="48" t="s">
        <v>18</v>
      </c>
      <c r="D238" s="61">
        <v>20301</v>
      </c>
      <c r="E238" s="59">
        <f t="shared" ref="E238" si="592">D240/D239</f>
        <v>1.6475770925110131</v>
      </c>
      <c r="F238" s="61"/>
      <c r="G238" s="59"/>
      <c r="H238" s="61">
        <v>27328</v>
      </c>
      <c r="I238" s="59">
        <f t="shared" ref="I238" si="593">H240/H239</f>
        <v>2.0862643465383193</v>
      </c>
      <c r="J238" s="61">
        <v>20618</v>
      </c>
      <c r="K238" s="59">
        <f t="shared" ref="K238" si="594">J240/J239</f>
        <v>1.8907520325203253</v>
      </c>
      <c r="L238" s="61"/>
      <c r="M238" s="59"/>
      <c r="N238" s="61"/>
      <c r="O238" s="59"/>
    </row>
    <row r="239" spans="1:15" x14ac:dyDescent="0.3">
      <c r="A239" s="1">
        <v>238</v>
      </c>
      <c r="B239" s="272"/>
      <c r="C239" s="49" t="s">
        <v>16</v>
      </c>
      <c r="D239" s="52">
        <v>0.6583</v>
      </c>
      <c r="E239" s="63">
        <f t="shared" ref="E239:E240" si="595">(D239-D236)/D236</f>
        <v>-4.536518977771061E-3</v>
      </c>
      <c r="F239" s="52"/>
      <c r="G239" s="63"/>
      <c r="H239" s="52">
        <v>0.54020000000000001</v>
      </c>
      <c r="I239" s="63">
        <f t="shared" ref="I239:I240" si="596">(H239-H236)/H236</f>
        <v>-4.2396313364054727E-3</v>
      </c>
      <c r="J239" s="52">
        <v>0.59040000000000004</v>
      </c>
      <c r="K239" s="63">
        <f t="shared" ref="K239:K240" si="597">(J239-J236)/J236</f>
        <v>-5.2232518955349473E-3</v>
      </c>
      <c r="L239" s="52"/>
      <c r="M239" s="63"/>
      <c r="N239" s="52"/>
      <c r="O239" s="63"/>
    </row>
    <row r="240" spans="1:15" x14ac:dyDescent="0.3">
      <c r="A240" s="13">
        <v>239</v>
      </c>
      <c r="B240" s="273"/>
      <c r="C240" s="50" t="s">
        <v>17</v>
      </c>
      <c r="D240" s="52">
        <v>1.0846</v>
      </c>
      <c r="E240" s="64">
        <f t="shared" si="595"/>
        <v>6.5893271461717933E-3</v>
      </c>
      <c r="F240" s="52"/>
      <c r="G240" s="64"/>
      <c r="H240" s="62">
        <v>1.127</v>
      </c>
      <c r="I240" s="64">
        <f t="shared" si="596"/>
        <v>1.6047601875225422E-2</v>
      </c>
      <c r="J240" s="52">
        <v>1.1163000000000001</v>
      </c>
      <c r="K240" s="64">
        <f t="shared" si="597"/>
        <v>2.6046344530268771E-3</v>
      </c>
      <c r="L240" s="52"/>
      <c r="M240" s="64"/>
      <c r="N240" s="62"/>
      <c r="O240" s="64"/>
    </row>
    <row r="241" spans="1:15" x14ac:dyDescent="0.3">
      <c r="A241" s="1">
        <v>240</v>
      </c>
      <c r="B241" s="271">
        <v>140000</v>
      </c>
      <c r="C241" s="48" t="s">
        <v>18</v>
      </c>
      <c r="D241" s="61">
        <v>20601</v>
      </c>
      <c r="E241" s="59">
        <f t="shared" ref="E241" si="598">D243/D242</f>
        <v>1.6429875266200185</v>
      </c>
      <c r="F241" s="61"/>
      <c r="G241" s="59"/>
      <c r="H241" s="61">
        <v>27722</v>
      </c>
      <c r="I241" s="59">
        <f t="shared" ref="I241" si="599">H243/H242</f>
        <v>2.1064780342516753</v>
      </c>
      <c r="J241" s="61">
        <v>20921</v>
      </c>
      <c r="K241" s="59">
        <f t="shared" ref="K241" si="600">J243/J242</f>
        <v>1.9114654002713705</v>
      </c>
      <c r="L241" s="61"/>
      <c r="M241" s="59"/>
      <c r="N241" s="61"/>
      <c r="O241" s="59"/>
    </row>
    <row r="242" spans="1:15" x14ac:dyDescent="0.3">
      <c r="A242" s="1">
        <v>241</v>
      </c>
      <c r="B242" s="272"/>
      <c r="C242" s="49" t="s">
        <v>16</v>
      </c>
      <c r="D242" s="52">
        <v>0.65739999999999998</v>
      </c>
      <c r="E242" s="63">
        <f t="shared" ref="E242:E243" si="601">(D242-D239)/D239</f>
        <v>-1.36715783077626E-3</v>
      </c>
      <c r="F242" s="52"/>
      <c r="G242" s="63"/>
      <c r="H242" s="52">
        <v>0.53720000000000001</v>
      </c>
      <c r="I242" s="63">
        <f t="shared" ref="I242:I243" si="602">(H242-H239)/H239</f>
        <v>-5.5534987041836407E-3</v>
      </c>
      <c r="J242" s="52">
        <v>0.58960000000000001</v>
      </c>
      <c r="K242" s="63">
        <f t="shared" ref="K242:K243" si="603">(J242-J239)/J239</f>
        <v>-1.3550135501355402E-3</v>
      </c>
      <c r="L242" s="52"/>
      <c r="M242" s="63"/>
      <c r="N242" s="52"/>
      <c r="O242" s="63"/>
    </row>
    <row r="243" spans="1:15" x14ac:dyDescent="0.3">
      <c r="A243" s="13">
        <v>242</v>
      </c>
      <c r="B243" s="272"/>
      <c r="C243" s="50" t="s">
        <v>17</v>
      </c>
      <c r="D243" s="52">
        <v>1.0801000000000001</v>
      </c>
      <c r="E243" s="64">
        <f t="shared" si="601"/>
        <v>-4.1489950212059267E-3</v>
      </c>
      <c r="F243" s="52"/>
      <c r="G243" s="64"/>
      <c r="H243" s="62">
        <v>1.1315999999999999</v>
      </c>
      <c r="I243" s="64">
        <f t="shared" si="602"/>
        <v>4.0816326530611693E-3</v>
      </c>
      <c r="J243" s="52">
        <v>1.127</v>
      </c>
      <c r="K243" s="64">
        <f t="shared" si="603"/>
        <v>9.585236943473914E-3</v>
      </c>
      <c r="L243" s="52"/>
      <c r="M243" s="64"/>
      <c r="N243" s="62"/>
      <c r="O243" s="64"/>
    </row>
    <row r="244" spans="1:15" x14ac:dyDescent="0.3">
      <c r="A244" s="1">
        <v>243</v>
      </c>
      <c r="B244" s="271">
        <v>142000</v>
      </c>
      <c r="C244" s="48" t="s">
        <v>18</v>
      </c>
      <c r="D244" s="61">
        <v>20906</v>
      </c>
      <c r="E244" s="59">
        <f t="shared" ref="E244" si="604">D246/D245</f>
        <v>1.6576053756872324</v>
      </c>
      <c r="F244" s="61"/>
      <c r="G244" s="59"/>
      <c r="H244" s="77">
        <v>28126</v>
      </c>
      <c r="I244" s="78">
        <f t="shared" ref="I244" si="605">H246/H245</f>
        <v>2.0966292134831459</v>
      </c>
      <c r="J244" s="61">
        <v>21225</v>
      </c>
      <c r="K244" s="59">
        <f t="shared" ref="K244" si="606">J246/J245</f>
        <v>1.9016533151525481</v>
      </c>
      <c r="L244" s="61"/>
      <c r="M244" s="59"/>
      <c r="N244" s="61"/>
      <c r="O244" s="59"/>
    </row>
    <row r="245" spans="1:15" x14ac:dyDescent="0.3">
      <c r="A245" s="1">
        <v>244</v>
      </c>
      <c r="B245" s="272"/>
      <c r="C245" s="49" t="s">
        <v>16</v>
      </c>
      <c r="D245" s="52">
        <v>0.65480000000000005</v>
      </c>
      <c r="E245" s="63">
        <f t="shared" ref="E245:E246" si="607">(D245-D242)/D242</f>
        <v>-3.9549741405535983E-3</v>
      </c>
      <c r="F245" s="52"/>
      <c r="G245" s="63"/>
      <c r="H245" s="79">
        <v>0.53400000000000003</v>
      </c>
      <c r="I245" s="80">
        <f t="shared" ref="I245:I246" si="608">(H245-H242)/H242</f>
        <v>-5.9568131049887946E-3</v>
      </c>
      <c r="J245" s="52">
        <v>0.5867</v>
      </c>
      <c r="K245" s="63">
        <f t="shared" ref="K245:K246" si="609">(J245-J242)/J242</f>
        <v>-4.9185888738127771E-3</v>
      </c>
      <c r="L245" s="52"/>
      <c r="M245" s="63"/>
      <c r="N245" s="52"/>
      <c r="O245" s="63"/>
    </row>
    <row r="246" spans="1:15" x14ac:dyDescent="0.3">
      <c r="A246" s="13">
        <v>245</v>
      </c>
      <c r="B246" s="273"/>
      <c r="C246" s="50" t="s">
        <v>17</v>
      </c>
      <c r="D246" s="52">
        <v>1.0853999999999999</v>
      </c>
      <c r="E246" s="64">
        <f t="shared" si="607"/>
        <v>4.9069530599017315E-3</v>
      </c>
      <c r="F246" s="52"/>
      <c r="G246" s="64"/>
      <c r="H246" s="81">
        <v>1.1195999999999999</v>
      </c>
      <c r="I246" s="82">
        <f t="shared" si="608"/>
        <v>-1.0604453870625672E-2</v>
      </c>
      <c r="J246" s="52">
        <v>1.1156999999999999</v>
      </c>
      <c r="K246" s="64">
        <f t="shared" si="609"/>
        <v>-1.0026619343389607E-2</v>
      </c>
      <c r="L246" s="52"/>
      <c r="M246" s="64"/>
      <c r="N246" s="62"/>
      <c r="O246" s="64"/>
    </row>
    <row r="247" spans="1:15" x14ac:dyDescent="0.3">
      <c r="A247" s="1">
        <v>246</v>
      </c>
      <c r="B247" s="271">
        <v>144000</v>
      </c>
      <c r="C247" s="48" t="s">
        <v>18</v>
      </c>
      <c r="D247" s="61">
        <v>21212</v>
      </c>
      <c r="E247" s="59">
        <f t="shared" ref="E247" si="610">D249/D248</f>
        <v>1.6563505438945918</v>
      </c>
      <c r="F247" s="61"/>
      <c r="G247" s="59"/>
      <c r="H247" s="61">
        <v>28522</v>
      </c>
      <c r="I247" s="59">
        <f t="shared" ref="I247" si="611">H249/H248</f>
        <v>2.1216317365269459</v>
      </c>
      <c r="J247" s="61">
        <v>21527</v>
      </c>
      <c r="K247" s="59">
        <f t="shared" ref="K247" si="612">J249/J248</f>
        <v>1.8899521531100478</v>
      </c>
      <c r="L247" s="61"/>
      <c r="M247" s="59"/>
      <c r="N247" s="61"/>
      <c r="O247" s="59"/>
    </row>
    <row r="248" spans="1:15" x14ac:dyDescent="0.3">
      <c r="A248" s="1">
        <v>247</v>
      </c>
      <c r="B248" s="272"/>
      <c r="C248" s="49" t="s">
        <v>16</v>
      </c>
      <c r="D248" s="52">
        <v>0.65269999999999995</v>
      </c>
      <c r="E248" s="63">
        <f t="shared" ref="E248:E249" si="613">(D248-D245)/D245</f>
        <v>-3.2070861331705888E-3</v>
      </c>
      <c r="F248" s="52"/>
      <c r="G248" s="63"/>
      <c r="H248" s="52">
        <v>0.53439999999999999</v>
      </c>
      <c r="I248" s="63">
        <f t="shared" ref="I248:I249" si="614">(H248-H245)/H245</f>
        <v>7.4906367041190243E-4</v>
      </c>
      <c r="J248" s="52">
        <v>0.58520000000000005</v>
      </c>
      <c r="K248" s="63">
        <f t="shared" ref="K248:K249" si="615">(J248-J245)/J245</f>
        <v>-2.556672916311481E-3</v>
      </c>
      <c r="L248" s="52"/>
      <c r="M248" s="63"/>
      <c r="N248" s="52"/>
      <c r="O248" s="63"/>
    </row>
    <row r="249" spans="1:15" x14ac:dyDescent="0.3">
      <c r="A249" s="13">
        <v>248</v>
      </c>
      <c r="B249" s="273"/>
      <c r="C249" s="50" t="s">
        <v>17</v>
      </c>
      <c r="D249" s="52">
        <v>1.0810999999999999</v>
      </c>
      <c r="E249" s="64">
        <f t="shared" si="613"/>
        <v>-3.9616731159019449E-3</v>
      </c>
      <c r="F249" s="52"/>
      <c r="G249" s="64"/>
      <c r="H249" s="62">
        <v>1.1337999999999999</v>
      </c>
      <c r="I249" s="64">
        <f t="shared" si="614"/>
        <v>1.2683101107538399E-2</v>
      </c>
      <c r="J249" s="52">
        <v>1.1060000000000001</v>
      </c>
      <c r="K249" s="64">
        <f t="shared" si="615"/>
        <v>-8.6940933942814564E-3</v>
      </c>
      <c r="L249" s="52"/>
      <c r="M249" s="64"/>
      <c r="N249" s="62"/>
      <c r="O249" s="64"/>
    </row>
    <row r="250" spans="1:15" x14ac:dyDescent="0.3">
      <c r="A250" s="1">
        <v>249</v>
      </c>
      <c r="B250" s="271">
        <v>146000</v>
      </c>
      <c r="C250" s="48" t="s">
        <v>18</v>
      </c>
      <c r="D250" s="61">
        <v>21510</v>
      </c>
      <c r="E250" s="59">
        <f t="shared" ref="E250" si="616">D252/D251</f>
        <v>1.6457229371688116</v>
      </c>
      <c r="F250" s="61"/>
      <c r="G250" s="59"/>
      <c r="H250" s="61">
        <v>28924</v>
      </c>
      <c r="I250" s="59">
        <f t="shared" ref="I250" si="617">H252/H251</f>
        <v>2.0760364379996279</v>
      </c>
      <c r="J250" s="61">
        <v>21838</v>
      </c>
      <c r="K250" s="59">
        <f t="shared" ref="K250" si="618">J252/J251</f>
        <v>1.894451962110961</v>
      </c>
      <c r="L250" s="61"/>
      <c r="M250" s="59"/>
      <c r="N250" s="61"/>
      <c r="O250" s="59"/>
    </row>
    <row r="251" spans="1:15" x14ac:dyDescent="0.3">
      <c r="A251" s="1">
        <v>250</v>
      </c>
      <c r="B251" s="272"/>
      <c r="C251" s="49" t="s">
        <v>16</v>
      </c>
      <c r="D251" s="52">
        <v>0.66049999999999998</v>
      </c>
      <c r="E251" s="63">
        <f t="shared" ref="E251:E252" si="619">(D251-D248)/D248</f>
        <v>1.1950360042898773E-2</v>
      </c>
      <c r="F251" s="52"/>
      <c r="G251" s="63"/>
      <c r="H251" s="52">
        <v>0.53790000000000004</v>
      </c>
      <c r="I251" s="63">
        <f t="shared" ref="I251:I252" si="620">(H251-H248)/H248</f>
        <v>6.5494011976049002E-3</v>
      </c>
      <c r="J251" s="52">
        <v>0.59119999999999995</v>
      </c>
      <c r="K251" s="63">
        <f t="shared" ref="K251:K252" si="621">(J251-J248)/J248</f>
        <v>1.0252904989746913E-2</v>
      </c>
      <c r="L251" s="52"/>
      <c r="M251" s="63"/>
      <c r="N251" s="52"/>
      <c r="O251" s="63"/>
    </row>
    <row r="252" spans="1:15" x14ac:dyDescent="0.3">
      <c r="A252" s="13">
        <v>251</v>
      </c>
      <c r="B252" s="272"/>
      <c r="C252" s="50" t="s">
        <v>17</v>
      </c>
      <c r="D252" s="52">
        <v>1.087</v>
      </c>
      <c r="E252" s="64">
        <f t="shared" si="619"/>
        <v>5.4574044954213453E-3</v>
      </c>
      <c r="F252" s="52"/>
      <c r="G252" s="64"/>
      <c r="H252" s="62">
        <v>1.1167</v>
      </c>
      <c r="I252" s="64">
        <f t="shared" si="620"/>
        <v>-1.5082025048509345E-2</v>
      </c>
      <c r="J252" s="52">
        <v>1.1200000000000001</v>
      </c>
      <c r="K252" s="64">
        <f t="shared" si="621"/>
        <v>1.2658227848101276E-2</v>
      </c>
      <c r="L252" s="52"/>
      <c r="M252" s="64"/>
      <c r="N252" s="62"/>
      <c r="O252" s="64"/>
    </row>
    <row r="253" spans="1:15" x14ac:dyDescent="0.3">
      <c r="A253" s="1">
        <v>252</v>
      </c>
      <c r="B253" s="271">
        <v>148000</v>
      </c>
      <c r="C253" s="48" t="s">
        <v>18</v>
      </c>
      <c r="D253" s="61">
        <v>21802</v>
      </c>
      <c r="E253" s="59">
        <f t="shared" ref="E253" si="622">D255/D254</f>
        <v>1.6487723044075036</v>
      </c>
      <c r="F253" s="61"/>
      <c r="G253" s="59"/>
      <c r="H253" s="61">
        <v>29328</v>
      </c>
      <c r="I253" s="59">
        <f t="shared" ref="I253" si="623">H255/H254</f>
        <v>2.0721243911577369</v>
      </c>
      <c r="J253" s="61">
        <v>22145</v>
      </c>
      <c r="K253" s="59">
        <f t="shared" ref="K253" si="624">J255/J254</f>
        <v>1.9051518253155919</v>
      </c>
      <c r="L253" s="61"/>
      <c r="M253" s="59"/>
      <c r="N253" s="61"/>
      <c r="O253" s="59"/>
    </row>
    <row r="254" spans="1:15" x14ac:dyDescent="0.3">
      <c r="A254" s="1">
        <v>253</v>
      </c>
      <c r="B254" s="272"/>
      <c r="C254" s="49" t="s">
        <v>16</v>
      </c>
      <c r="D254" s="52">
        <v>0.65569999999999995</v>
      </c>
      <c r="E254" s="63">
        <f t="shared" ref="E254:E255" si="625">(D254-D251)/D251</f>
        <v>-7.2672218016654458E-3</v>
      </c>
      <c r="F254" s="52"/>
      <c r="G254" s="63"/>
      <c r="H254" s="52">
        <v>0.53380000000000005</v>
      </c>
      <c r="I254" s="63">
        <f t="shared" ref="I254:I255" si="626">(H254-H251)/H251</f>
        <v>-7.6222346160996325E-3</v>
      </c>
      <c r="J254" s="52">
        <v>0.58620000000000005</v>
      </c>
      <c r="K254" s="63">
        <f t="shared" ref="K254:K255" si="627">(J254-J251)/J251</f>
        <v>-8.4573748308523246E-3</v>
      </c>
      <c r="L254" s="52"/>
      <c r="M254" s="63"/>
      <c r="N254" s="52"/>
      <c r="O254" s="63"/>
    </row>
    <row r="255" spans="1:15" x14ac:dyDescent="0.3">
      <c r="A255" s="13">
        <v>254</v>
      </c>
      <c r="B255" s="273"/>
      <c r="C255" s="50" t="s">
        <v>17</v>
      </c>
      <c r="D255" s="52">
        <v>1.0810999999999999</v>
      </c>
      <c r="E255" s="64">
        <f t="shared" si="625"/>
        <v>-5.4277828886844679E-3</v>
      </c>
      <c r="F255" s="52"/>
      <c r="G255" s="64"/>
      <c r="H255" s="62">
        <v>1.1061000000000001</v>
      </c>
      <c r="I255" s="64">
        <f t="shared" si="626"/>
        <v>-9.4922539625682308E-3</v>
      </c>
      <c r="J255" s="52">
        <v>1.1168</v>
      </c>
      <c r="K255" s="64">
        <f t="shared" si="627"/>
        <v>-2.8571428571429387E-3</v>
      </c>
      <c r="L255" s="52"/>
      <c r="M255" s="64"/>
      <c r="N255" s="62"/>
      <c r="O255" s="64"/>
    </row>
    <row r="256" spans="1:15" x14ac:dyDescent="0.3">
      <c r="A256" s="1">
        <v>255</v>
      </c>
      <c r="B256" s="271">
        <v>150000</v>
      </c>
      <c r="C256" s="48" t="s">
        <v>18</v>
      </c>
      <c r="D256" s="61">
        <v>22102</v>
      </c>
      <c r="E256" s="59">
        <f t="shared" ref="E256" si="628">D258/D257</f>
        <v>1.6495449637513495</v>
      </c>
      <c r="F256" s="61"/>
      <c r="G256" s="59"/>
      <c r="H256" s="61">
        <v>29732</v>
      </c>
      <c r="I256" s="59">
        <f t="shared" ref="I256" si="629">H258/H257</f>
        <v>2.1009345794392522</v>
      </c>
      <c r="J256" s="77">
        <v>22446</v>
      </c>
      <c r="K256" s="78">
        <f t="shared" ref="K256" si="630">J258/J257</f>
        <v>1.9009117495269223</v>
      </c>
      <c r="L256" s="61"/>
      <c r="M256" s="59"/>
      <c r="N256" s="61"/>
      <c r="O256" s="59"/>
    </row>
    <row r="257" spans="1:15" x14ac:dyDescent="0.3">
      <c r="A257" s="1">
        <v>256</v>
      </c>
      <c r="B257" s="272"/>
      <c r="C257" s="49" t="s">
        <v>16</v>
      </c>
      <c r="D257" s="52">
        <v>0.64829999999999999</v>
      </c>
      <c r="E257" s="63">
        <f t="shared" ref="E257:E258" si="631">(D257-D254)/D254</f>
        <v>-1.1285648924813121E-2</v>
      </c>
      <c r="F257" s="52"/>
      <c r="G257" s="63"/>
      <c r="H257" s="52">
        <v>0.53500000000000003</v>
      </c>
      <c r="I257" s="63">
        <f t="shared" ref="I257:I258" si="632">(H257-H254)/H254</f>
        <v>2.2480329711502037E-3</v>
      </c>
      <c r="J257" s="79">
        <v>0.58130000000000004</v>
      </c>
      <c r="K257" s="80">
        <f t="shared" ref="K257:K258" si="633">(J257-J254)/J254</f>
        <v>-8.3589218696690799E-3</v>
      </c>
      <c r="L257" s="52"/>
      <c r="M257" s="63"/>
      <c r="N257" s="52"/>
      <c r="O257" s="63"/>
    </row>
    <row r="258" spans="1:15" x14ac:dyDescent="0.3">
      <c r="A258" s="13">
        <v>257</v>
      </c>
      <c r="B258" s="273"/>
      <c r="C258" s="50" t="s">
        <v>17</v>
      </c>
      <c r="D258" s="52">
        <v>1.0693999999999999</v>
      </c>
      <c r="E258" s="64">
        <f t="shared" si="631"/>
        <v>-1.0822310609564373E-2</v>
      </c>
      <c r="F258" s="52"/>
      <c r="G258" s="64"/>
      <c r="H258" s="62">
        <v>1.1240000000000001</v>
      </c>
      <c r="I258" s="64">
        <f t="shared" si="632"/>
        <v>1.6182985263538584E-2</v>
      </c>
      <c r="J258" s="79">
        <v>1.105</v>
      </c>
      <c r="K258" s="82">
        <f t="shared" si="633"/>
        <v>-1.0565902578796591E-2</v>
      </c>
      <c r="L258" s="52"/>
      <c r="M258" s="64"/>
      <c r="N258" s="62"/>
      <c r="O258" s="64"/>
    </row>
    <row r="259" spans="1:15" x14ac:dyDescent="0.3">
      <c r="A259" s="1">
        <v>258</v>
      </c>
      <c r="B259" s="271">
        <v>152000</v>
      </c>
      <c r="C259" s="48" t="s">
        <v>18</v>
      </c>
      <c r="D259" s="61">
        <v>22413</v>
      </c>
      <c r="E259" s="59">
        <f t="shared" ref="E259" si="634">D261/D260</f>
        <v>1.6620235726312569</v>
      </c>
      <c r="F259" s="61"/>
      <c r="G259" s="59"/>
      <c r="H259" s="61">
        <v>30130</v>
      </c>
      <c r="I259" s="59">
        <f t="shared" ref="I259" si="635">H261/H260</f>
        <v>2.0813432835820893</v>
      </c>
      <c r="J259" s="61">
        <v>22744</v>
      </c>
      <c r="K259" s="59">
        <f t="shared" ref="K259" si="636">J261/J260</f>
        <v>1.9135928961748634</v>
      </c>
      <c r="L259" s="61"/>
      <c r="M259" s="59"/>
      <c r="N259" s="61"/>
      <c r="O259" s="59"/>
    </row>
    <row r="260" spans="1:15" x14ac:dyDescent="0.3">
      <c r="A260" s="1">
        <v>259</v>
      </c>
      <c r="B260" s="272"/>
      <c r="C260" s="49" t="s">
        <v>16</v>
      </c>
      <c r="D260" s="52">
        <v>0.65329999999999999</v>
      </c>
      <c r="E260" s="63">
        <f t="shared" ref="E260:E261" si="637">(D260-D257)/D257</f>
        <v>7.7124787906833322E-3</v>
      </c>
      <c r="F260" s="52"/>
      <c r="G260" s="63"/>
      <c r="H260" s="52">
        <v>0.53600000000000003</v>
      </c>
      <c r="I260" s="63">
        <f t="shared" ref="I260:I261" si="638">(H260-H257)/H257</f>
        <v>1.8691588785046745E-3</v>
      </c>
      <c r="J260" s="52">
        <v>0.58560000000000001</v>
      </c>
      <c r="K260" s="63">
        <f t="shared" ref="K260:K261" si="639">(J260-J257)/J257</f>
        <v>7.3972131429553938E-3</v>
      </c>
      <c r="L260" s="52"/>
      <c r="M260" s="63"/>
      <c r="N260" s="52"/>
      <c r="O260" s="63"/>
    </row>
    <row r="261" spans="1:15" x14ac:dyDescent="0.3">
      <c r="A261" s="13">
        <v>260</v>
      </c>
      <c r="B261" s="272"/>
      <c r="C261" s="50" t="s">
        <v>17</v>
      </c>
      <c r="D261" s="52">
        <v>1.0858000000000001</v>
      </c>
      <c r="E261" s="64">
        <f t="shared" si="637"/>
        <v>1.5335702262951369E-2</v>
      </c>
      <c r="F261" s="52"/>
      <c r="G261" s="64"/>
      <c r="H261" s="62">
        <v>1.1155999999999999</v>
      </c>
      <c r="I261" s="64">
        <f t="shared" si="638"/>
        <v>-7.4733096085410891E-3</v>
      </c>
      <c r="J261" s="52">
        <v>1.1206</v>
      </c>
      <c r="K261" s="64">
        <f t="shared" si="639"/>
        <v>1.4117647058823582E-2</v>
      </c>
      <c r="L261" s="52"/>
      <c r="M261" s="64"/>
      <c r="N261" s="62"/>
      <c r="O261" s="64"/>
    </row>
    <row r="262" spans="1:15" x14ac:dyDescent="0.3">
      <c r="A262" s="1">
        <v>261</v>
      </c>
      <c r="B262" s="271">
        <v>154000</v>
      </c>
      <c r="C262" s="48" t="s">
        <v>18</v>
      </c>
      <c r="D262" s="61">
        <v>22721</v>
      </c>
      <c r="E262" s="59">
        <f t="shared" ref="E262" si="640">D264/D263</f>
        <v>1.6821478166949546</v>
      </c>
      <c r="F262" s="61"/>
      <c r="G262" s="59"/>
      <c r="H262" s="61">
        <v>30521</v>
      </c>
      <c r="I262" s="59">
        <f t="shared" ref="I262" si="641">H264/H263</f>
        <v>2.1074178403755872</v>
      </c>
      <c r="J262" s="61">
        <v>23042</v>
      </c>
      <c r="K262" s="59">
        <f t="shared" ref="K262" si="642">J264/J263</f>
        <v>1.8982232189063311</v>
      </c>
      <c r="L262" s="61"/>
      <c r="M262" s="59"/>
      <c r="N262" s="61"/>
      <c r="O262" s="59"/>
    </row>
    <row r="263" spans="1:15" x14ac:dyDescent="0.3">
      <c r="A263" s="1">
        <v>262</v>
      </c>
      <c r="B263" s="272"/>
      <c r="C263" s="49" t="s">
        <v>16</v>
      </c>
      <c r="D263" s="52">
        <v>0.64810000000000001</v>
      </c>
      <c r="E263" s="63">
        <f t="shared" ref="E263:E264" si="643">(D263-D260)/D260</f>
        <v>-7.9595897749884931E-3</v>
      </c>
      <c r="F263" s="52"/>
      <c r="G263" s="63"/>
      <c r="H263" s="52">
        <v>0.53249999999999997</v>
      </c>
      <c r="I263" s="63">
        <f t="shared" ref="I263:I264" si="644">(H263-H260)/H260</f>
        <v>-6.5298507462687658E-3</v>
      </c>
      <c r="J263" s="52">
        <v>0.57969999999999999</v>
      </c>
      <c r="K263" s="63">
        <f t="shared" ref="K263:K264" si="645">(J263-J260)/J260</f>
        <v>-1.0075136612021886E-2</v>
      </c>
      <c r="L263" s="52"/>
      <c r="M263" s="63"/>
      <c r="N263" s="52"/>
      <c r="O263" s="63"/>
    </row>
    <row r="264" spans="1:15" x14ac:dyDescent="0.3">
      <c r="A264" s="13">
        <v>263</v>
      </c>
      <c r="B264" s="273"/>
      <c r="C264" s="50" t="s">
        <v>17</v>
      </c>
      <c r="D264" s="52">
        <v>1.0902000000000001</v>
      </c>
      <c r="E264" s="64">
        <f t="shared" si="643"/>
        <v>4.0523116596057826E-3</v>
      </c>
      <c r="F264" s="52"/>
      <c r="G264" s="64"/>
      <c r="H264" s="62">
        <v>1.1222000000000001</v>
      </c>
      <c r="I264" s="64">
        <f t="shared" si="644"/>
        <v>5.9160989602009334E-3</v>
      </c>
      <c r="J264" s="52">
        <v>1.1004</v>
      </c>
      <c r="K264" s="64">
        <f t="shared" si="645"/>
        <v>-1.8026057469212917E-2</v>
      </c>
      <c r="L264" s="52"/>
      <c r="M264" s="64"/>
      <c r="N264" s="62"/>
      <c r="O264" s="64"/>
    </row>
    <row r="265" spans="1:15" x14ac:dyDescent="0.3">
      <c r="A265" s="1">
        <v>264</v>
      </c>
      <c r="B265" s="271">
        <v>156000</v>
      </c>
      <c r="C265" s="48" t="s">
        <v>18</v>
      </c>
      <c r="D265" s="61">
        <v>23021</v>
      </c>
      <c r="E265" s="59">
        <f t="shared" ref="E265" si="646">D267/D266</f>
        <v>1.6393011750154607</v>
      </c>
      <c r="F265" s="61"/>
      <c r="G265" s="59"/>
      <c r="H265" s="61">
        <v>30927</v>
      </c>
      <c r="I265" s="59">
        <f t="shared" ref="I265" si="647">H267/H266</f>
        <v>2.1357021357021355</v>
      </c>
      <c r="J265" s="61"/>
      <c r="K265" s="59"/>
      <c r="L265" s="61"/>
      <c r="M265" s="59"/>
      <c r="N265" s="61"/>
      <c r="O265" s="59"/>
    </row>
    <row r="266" spans="1:15" x14ac:dyDescent="0.3">
      <c r="A266" s="1">
        <v>265</v>
      </c>
      <c r="B266" s="272"/>
      <c r="C266" s="49" t="s">
        <v>16</v>
      </c>
      <c r="D266" s="52">
        <v>0.64680000000000004</v>
      </c>
      <c r="E266" s="63">
        <f t="shared" ref="E266:E267" si="648">(D266-D263)/D263</f>
        <v>-2.0058632927016941E-3</v>
      </c>
      <c r="F266" s="52"/>
      <c r="G266" s="63"/>
      <c r="H266" s="52">
        <v>0.52910000000000001</v>
      </c>
      <c r="I266" s="63">
        <f t="shared" ref="I266:I267" si="649">(H266-H263)/H263</f>
        <v>-6.3849765258215188E-3</v>
      </c>
      <c r="J266" s="52"/>
      <c r="K266" s="63"/>
      <c r="L266" s="52"/>
      <c r="M266" s="63"/>
      <c r="N266" s="52"/>
      <c r="O266" s="63"/>
    </row>
    <row r="267" spans="1:15" x14ac:dyDescent="0.3">
      <c r="A267" s="13">
        <v>266</v>
      </c>
      <c r="B267" s="273"/>
      <c r="C267" s="50" t="s">
        <v>17</v>
      </c>
      <c r="D267" s="52">
        <v>1.0603</v>
      </c>
      <c r="E267" s="64">
        <f t="shared" si="648"/>
        <v>-2.7426160337552775E-2</v>
      </c>
      <c r="F267" s="52"/>
      <c r="G267" s="64"/>
      <c r="H267" s="62">
        <v>1.1299999999999999</v>
      </c>
      <c r="I267" s="64">
        <f t="shared" si="649"/>
        <v>6.9506326857955861E-3</v>
      </c>
      <c r="J267" s="52"/>
      <c r="K267" s="64"/>
      <c r="L267" s="52"/>
      <c r="M267" s="64"/>
      <c r="N267" s="62"/>
      <c r="O267" s="64"/>
    </row>
    <row r="268" spans="1:15" x14ac:dyDescent="0.3">
      <c r="A268" s="1">
        <v>267</v>
      </c>
      <c r="B268" s="271">
        <v>158000</v>
      </c>
      <c r="C268" s="48" t="s">
        <v>18</v>
      </c>
      <c r="D268" s="61">
        <v>23322</v>
      </c>
      <c r="E268" s="59">
        <f t="shared" ref="E268" si="650">D270/D269</f>
        <v>1.6973826854576428</v>
      </c>
      <c r="F268" s="61"/>
      <c r="G268" s="59"/>
      <c r="H268" s="61">
        <v>31336</v>
      </c>
      <c r="I268" s="59">
        <f t="shared" ref="I268" si="651">H270/H269</f>
        <v>2.1121987951807233</v>
      </c>
      <c r="J268" s="61"/>
      <c r="K268" s="59"/>
      <c r="L268" s="61"/>
      <c r="M268" s="59"/>
      <c r="N268" s="61"/>
      <c r="O268" s="59"/>
    </row>
    <row r="269" spans="1:15" x14ac:dyDescent="0.3">
      <c r="A269" s="1">
        <v>268</v>
      </c>
      <c r="B269" s="272"/>
      <c r="C269" s="49" t="s">
        <v>16</v>
      </c>
      <c r="D269" s="52">
        <v>0.64570000000000005</v>
      </c>
      <c r="E269" s="63">
        <f t="shared" ref="E269:E270" si="652">(D269-D266)/D266</f>
        <v>-1.7006802721088279E-3</v>
      </c>
      <c r="F269" s="52"/>
      <c r="G269" s="63"/>
      <c r="H269" s="52">
        <v>0.53120000000000001</v>
      </c>
      <c r="I269" s="63">
        <f t="shared" ref="I269:I270" si="653">(H269-H266)/H266</f>
        <v>3.9690039690039513E-3</v>
      </c>
      <c r="J269" s="52"/>
      <c r="K269" s="63"/>
      <c r="L269" s="52"/>
      <c r="M269" s="63"/>
      <c r="N269" s="52"/>
      <c r="O269" s="63"/>
    </row>
    <row r="270" spans="1:15" x14ac:dyDescent="0.3">
      <c r="A270" s="13">
        <v>269</v>
      </c>
      <c r="B270" s="272"/>
      <c r="C270" s="50" t="s">
        <v>17</v>
      </c>
      <c r="D270" s="52">
        <v>1.0960000000000001</v>
      </c>
      <c r="E270" s="64">
        <f t="shared" si="652"/>
        <v>3.3669716118079847E-2</v>
      </c>
      <c r="F270" s="52"/>
      <c r="G270" s="64"/>
      <c r="H270" s="62">
        <v>1.1220000000000001</v>
      </c>
      <c r="I270" s="64">
        <f t="shared" si="653"/>
        <v>-7.0796460176989259E-3</v>
      </c>
      <c r="J270" s="52"/>
      <c r="K270" s="64"/>
      <c r="L270" s="52"/>
      <c r="M270" s="64"/>
      <c r="N270" s="62"/>
      <c r="O270" s="64"/>
    </row>
    <row r="271" spans="1:15" x14ac:dyDescent="0.3">
      <c r="A271" s="1">
        <v>270</v>
      </c>
      <c r="B271" s="271">
        <v>160000</v>
      </c>
      <c r="C271" s="48" t="s">
        <v>18</v>
      </c>
      <c r="D271" s="61">
        <v>23627</v>
      </c>
      <c r="E271" s="59">
        <f t="shared" ref="E271" si="654">D273/D272</f>
        <v>1.6570241575627018</v>
      </c>
      <c r="F271" s="61"/>
      <c r="G271" s="59"/>
      <c r="H271" s="61">
        <v>31737</v>
      </c>
      <c r="I271" s="59">
        <f t="shared" ref="I271" si="655">H273/H272</f>
        <v>2.0898012748406449</v>
      </c>
      <c r="J271" s="61"/>
      <c r="K271" s="59"/>
      <c r="L271" s="61"/>
      <c r="M271" s="59"/>
      <c r="N271" s="61"/>
      <c r="O271" s="59"/>
    </row>
    <row r="272" spans="1:15" x14ac:dyDescent="0.3">
      <c r="A272" s="1">
        <v>271</v>
      </c>
      <c r="B272" s="272"/>
      <c r="C272" s="49" t="s">
        <v>16</v>
      </c>
      <c r="D272" s="52">
        <v>0.64990000000000003</v>
      </c>
      <c r="E272" s="63">
        <f t="shared" ref="E272:E273" si="656">(D272-D269)/D269</f>
        <v>6.5045686851478721E-3</v>
      </c>
      <c r="F272" s="52"/>
      <c r="G272" s="63"/>
      <c r="H272" s="52">
        <v>0.53339999999999999</v>
      </c>
      <c r="I272" s="63">
        <f t="shared" ref="I272:I273" si="657">(H272-H269)/H269</f>
        <v>4.1415662650602031E-3</v>
      </c>
      <c r="J272" s="52"/>
      <c r="K272" s="63"/>
      <c r="L272" s="52"/>
      <c r="M272" s="63"/>
      <c r="N272" s="52"/>
      <c r="O272" s="63"/>
    </row>
    <row r="273" spans="1:15" x14ac:dyDescent="0.3">
      <c r="A273" s="13">
        <v>272</v>
      </c>
      <c r="B273" s="273"/>
      <c r="C273" s="50" t="s">
        <v>17</v>
      </c>
      <c r="D273" s="52">
        <v>1.0769</v>
      </c>
      <c r="E273" s="64">
        <f t="shared" si="656"/>
        <v>-1.7427007299270179E-2</v>
      </c>
      <c r="F273" s="52"/>
      <c r="G273" s="64"/>
      <c r="H273" s="62">
        <v>1.1147</v>
      </c>
      <c r="I273" s="64">
        <f t="shared" si="657"/>
        <v>-6.50623885918011E-3</v>
      </c>
      <c r="J273" s="52"/>
      <c r="K273" s="64"/>
      <c r="L273" s="52"/>
      <c r="M273" s="64"/>
      <c r="N273" s="62"/>
      <c r="O273" s="64"/>
    </row>
    <row r="274" spans="1:15" x14ac:dyDescent="0.3">
      <c r="A274" s="1">
        <v>273</v>
      </c>
      <c r="B274" s="271">
        <v>162000</v>
      </c>
      <c r="C274" s="48" t="s">
        <v>18</v>
      </c>
      <c r="D274" s="61">
        <v>23925</v>
      </c>
      <c r="E274" s="59">
        <f t="shared" ref="E274" si="658">D276/D275</f>
        <v>1.670686456400742</v>
      </c>
      <c r="F274" s="61"/>
      <c r="G274" s="59"/>
      <c r="H274" s="61"/>
      <c r="I274" s="59"/>
      <c r="J274" s="61"/>
      <c r="K274" s="59"/>
      <c r="L274" s="61"/>
      <c r="M274" s="59"/>
      <c r="N274" s="61"/>
      <c r="O274" s="59"/>
    </row>
    <row r="275" spans="1:15" x14ac:dyDescent="0.3">
      <c r="A275" s="1">
        <v>274</v>
      </c>
      <c r="B275" s="272"/>
      <c r="C275" s="49" t="s">
        <v>16</v>
      </c>
      <c r="D275" s="52">
        <v>0.64680000000000004</v>
      </c>
      <c r="E275" s="63">
        <f t="shared" ref="E275:E276" si="659">(D275-D272)/D272</f>
        <v>-4.7699646099399777E-3</v>
      </c>
      <c r="F275" s="52"/>
      <c r="G275" s="63"/>
      <c r="H275" s="52"/>
      <c r="I275" s="63"/>
      <c r="J275" s="52"/>
      <c r="K275" s="63"/>
      <c r="L275" s="52"/>
      <c r="M275" s="63"/>
      <c r="N275" s="52"/>
      <c r="O275" s="63"/>
    </row>
    <row r="276" spans="1:15" x14ac:dyDescent="0.3">
      <c r="A276" s="13">
        <v>275</v>
      </c>
      <c r="B276" s="273"/>
      <c r="C276" s="50" t="s">
        <v>17</v>
      </c>
      <c r="D276" s="52">
        <v>1.0806</v>
      </c>
      <c r="E276" s="64">
        <f t="shared" si="659"/>
        <v>3.4357879097409571E-3</v>
      </c>
      <c r="F276" s="52"/>
      <c r="G276" s="64"/>
      <c r="H276" s="62"/>
      <c r="I276" s="64"/>
      <c r="J276" s="52"/>
      <c r="K276" s="64"/>
      <c r="L276" s="52"/>
      <c r="M276" s="64"/>
      <c r="N276" s="62"/>
      <c r="O276" s="64"/>
    </row>
    <row r="277" spans="1:15" x14ac:dyDescent="0.3">
      <c r="A277" s="1">
        <v>276</v>
      </c>
      <c r="B277" s="271">
        <v>164000</v>
      </c>
      <c r="C277" s="48" t="s">
        <v>18</v>
      </c>
      <c r="D277" s="61">
        <v>24228</v>
      </c>
      <c r="E277" s="59">
        <f t="shared" ref="E277" si="660">D279/D278</f>
        <v>1.6581420428285318</v>
      </c>
      <c r="F277" s="61"/>
      <c r="G277" s="59"/>
      <c r="H277" s="61"/>
      <c r="I277" s="59"/>
      <c r="J277" s="61"/>
      <c r="K277" s="59"/>
      <c r="L277" s="61"/>
      <c r="M277" s="59"/>
      <c r="N277" s="61"/>
      <c r="O277" s="59"/>
    </row>
    <row r="278" spans="1:15" x14ac:dyDescent="0.3">
      <c r="A278" s="1">
        <v>277</v>
      </c>
      <c r="B278" s="272"/>
      <c r="C278" s="49" t="s">
        <v>16</v>
      </c>
      <c r="D278" s="52">
        <v>0.64910000000000001</v>
      </c>
      <c r="E278" s="63">
        <f t="shared" ref="E278:E279" si="661">(D278-D275)/D275</f>
        <v>3.5559678416820788E-3</v>
      </c>
      <c r="F278" s="52"/>
      <c r="G278" s="63"/>
      <c r="H278" s="52"/>
      <c r="I278" s="63"/>
      <c r="J278" s="52"/>
      <c r="K278" s="63"/>
      <c r="L278" s="52"/>
      <c r="M278" s="63"/>
      <c r="N278" s="52"/>
      <c r="O278" s="63"/>
    </row>
    <row r="279" spans="1:15" x14ac:dyDescent="0.3">
      <c r="A279" s="13">
        <v>278</v>
      </c>
      <c r="B279" s="272"/>
      <c r="C279" s="50" t="s">
        <v>17</v>
      </c>
      <c r="D279" s="52">
        <v>1.0763</v>
      </c>
      <c r="E279" s="64">
        <f t="shared" si="661"/>
        <v>-3.9792707754950684E-3</v>
      </c>
      <c r="F279" s="52"/>
      <c r="G279" s="64"/>
      <c r="H279" s="62"/>
      <c r="I279" s="64"/>
      <c r="J279" s="52"/>
      <c r="K279" s="64"/>
      <c r="L279" s="52"/>
      <c r="M279" s="64"/>
      <c r="N279" s="62"/>
      <c r="O279" s="64"/>
    </row>
    <row r="280" spans="1:15" x14ac:dyDescent="0.3">
      <c r="A280" s="1">
        <v>279</v>
      </c>
      <c r="B280" s="271">
        <v>166000</v>
      </c>
      <c r="C280" s="48" t="s">
        <v>18</v>
      </c>
      <c r="D280" s="61">
        <v>24530</v>
      </c>
      <c r="E280" s="59">
        <f t="shared" ref="E280" si="662">D282/D281</f>
        <v>1.6422713909948938</v>
      </c>
      <c r="F280" s="61"/>
      <c r="G280" s="59"/>
      <c r="H280" s="61"/>
      <c r="I280" s="59"/>
      <c r="J280" s="61"/>
      <c r="K280" s="59"/>
      <c r="L280" s="61"/>
      <c r="M280" s="59"/>
      <c r="N280" s="61"/>
      <c r="O280" s="59"/>
    </row>
    <row r="281" spans="1:15" x14ac:dyDescent="0.3">
      <c r="A281" s="1">
        <v>280</v>
      </c>
      <c r="B281" s="272"/>
      <c r="C281" s="49" t="s">
        <v>16</v>
      </c>
      <c r="D281" s="52">
        <v>0.64629999999999999</v>
      </c>
      <c r="E281" s="63">
        <f t="shared" ref="E281:E282" si="663">(D281-D278)/D278</f>
        <v>-4.313665074718879E-3</v>
      </c>
      <c r="F281" s="52"/>
      <c r="G281" s="63"/>
      <c r="H281" s="52"/>
      <c r="I281" s="63"/>
      <c r="J281" s="52"/>
      <c r="K281" s="63"/>
      <c r="L281" s="52"/>
      <c r="M281" s="63"/>
      <c r="N281" s="52"/>
      <c r="O281" s="63"/>
    </row>
    <row r="282" spans="1:15" x14ac:dyDescent="0.3">
      <c r="A282" s="13">
        <v>281</v>
      </c>
      <c r="B282" s="273"/>
      <c r="C282" s="50" t="s">
        <v>17</v>
      </c>
      <c r="D282" s="52">
        <v>1.0613999999999999</v>
      </c>
      <c r="E282" s="64">
        <f t="shared" si="663"/>
        <v>-1.3843723868809936E-2</v>
      </c>
      <c r="F282" s="52"/>
      <c r="G282" s="64"/>
      <c r="H282" s="62"/>
      <c r="I282" s="64"/>
      <c r="J282" s="52"/>
      <c r="K282" s="64"/>
      <c r="L282" s="52"/>
      <c r="M282" s="64"/>
      <c r="N282" s="62"/>
      <c r="O282" s="64"/>
    </row>
    <row r="283" spans="1:15" x14ac:dyDescent="0.3">
      <c r="A283" s="1">
        <v>282</v>
      </c>
      <c r="B283" s="271">
        <v>168000</v>
      </c>
      <c r="C283" s="48" t="s">
        <v>18</v>
      </c>
      <c r="D283" s="61">
        <v>24843</v>
      </c>
      <c r="E283" s="59">
        <f t="shared" ref="E283" si="664">D285/D284</f>
        <v>1.6579971966983336</v>
      </c>
      <c r="F283" s="61"/>
      <c r="G283" s="59"/>
      <c r="H283" s="61"/>
      <c r="I283" s="59"/>
      <c r="J283" s="61"/>
      <c r="K283" s="59"/>
      <c r="L283" s="61"/>
      <c r="M283" s="59"/>
      <c r="N283" s="61"/>
      <c r="O283" s="59"/>
    </row>
    <row r="284" spans="1:15" x14ac:dyDescent="0.3">
      <c r="A284" s="1">
        <v>283</v>
      </c>
      <c r="B284" s="272"/>
      <c r="C284" s="49" t="s">
        <v>16</v>
      </c>
      <c r="D284" s="52">
        <v>0.6421</v>
      </c>
      <c r="E284" s="63">
        <f t="shared" ref="E284:E285" si="665">(D284-D281)/D281</f>
        <v>-6.4985300943833845E-3</v>
      </c>
      <c r="F284" s="52"/>
      <c r="G284" s="63"/>
      <c r="H284" s="52"/>
      <c r="I284" s="63"/>
      <c r="J284" s="52"/>
      <c r="K284" s="63"/>
      <c r="L284" s="52"/>
      <c r="M284" s="63"/>
      <c r="N284" s="52"/>
      <c r="O284" s="63"/>
    </row>
    <row r="285" spans="1:15" x14ac:dyDescent="0.3">
      <c r="A285" s="13">
        <v>284</v>
      </c>
      <c r="B285" s="273"/>
      <c r="C285" s="50" t="s">
        <v>17</v>
      </c>
      <c r="D285" s="52">
        <v>1.0646</v>
      </c>
      <c r="E285" s="64">
        <f t="shared" si="665"/>
        <v>3.0148859996232259E-3</v>
      </c>
      <c r="F285" s="52"/>
      <c r="G285" s="64"/>
      <c r="H285" s="62"/>
      <c r="I285" s="64"/>
      <c r="J285" s="52"/>
      <c r="K285" s="64"/>
      <c r="L285" s="52"/>
      <c r="M285" s="64"/>
      <c r="N285" s="62"/>
      <c r="O285" s="64"/>
    </row>
    <row r="286" spans="1:15" x14ac:dyDescent="0.3">
      <c r="A286" s="1">
        <v>285</v>
      </c>
      <c r="B286" s="271">
        <v>170000</v>
      </c>
      <c r="C286" s="48" t="s">
        <v>18</v>
      </c>
      <c r="D286" s="61">
        <v>25140</v>
      </c>
      <c r="E286" s="59">
        <f t="shared" ref="E286" si="666">D288/D287</f>
        <v>1.6750504580034156</v>
      </c>
      <c r="F286" s="61"/>
      <c r="G286" s="59"/>
      <c r="H286" s="61"/>
      <c r="I286" s="59"/>
      <c r="J286" s="61"/>
      <c r="K286" s="59"/>
      <c r="L286" s="61"/>
      <c r="M286" s="59"/>
      <c r="N286" s="61"/>
      <c r="O286" s="59"/>
    </row>
    <row r="287" spans="1:15" x14ac:dyDescent="0.3">
      <c r="A287" s="1">
        <v>286</v>
      </c>
      <c r="B287" s="272"/>
      <c r="C287" s="49" t="s">
        <v>16</v>
      </c>
      <c r="D287" s="52">
        <v>0.64410000000000001</v>
      </c>
      <c r="E287" s="63">
        <f t="shared" ref="E287:E288" si="667">(D287-D284)/D284</f>
        <v>3.1147796293412269E-3</v>
      </c>
      <c r="F287" s="52"/>
      <c r="G287" s="63"/>
      <c r="H287" s="52"/>
      <c r="I287" s="63"/>
      <c r="J287" s="52"/>
      <c r="K287" s="63"/>
      <c r="L287" s="52"/>
      <c r="M287" s="63"/>
      <c r="N287" s="52"/>
      <c r="O287" s="63"/>
    </row>
    <row r="288" spans="1:15" x14ac:dyDescent="0.3">
      <c r="A288" s="13">
        <v>287</v>
      </c>
      <c r="B288" s="272"/>
      <c r="C288" s="50" t="s">
        <v>17</v>
      </c>
      <c r="D288" s="52">
        <v>1.0789</v>
      </c>
      <c r="E288" s="64">
        <f t="shared" si="667"/>
        <v>1.3432275032876178E-2</v>
      </c>
      <c r="F288" s="52"/>
      <c r="G288" s="64"/>
      <c r="H288" s="62"/>
      <c r="I288" s="64"/>
      <c r="J288" s="52"/>
      <c r="K288" s="64"/>
      <c r="L288" s="52"/>
      <c r="M288" s="64"/>
      <c r="N288" s="62"/>
      <c r="O288" s="64"/>
    </row>
    <row r="289" spans="1:15" x14ac:dyDescent="0.3">
      <c r="A289" s="1">
        <v>288</v>
      </c>
      <c r="B289" s="271">
        <v>172000</v>
      </c>
      <c r="C289" s="48" t="s">
        <v>18</v>
      </c>
      <c r="D289" s="61">
        <v>25446</v>
      </c>
      <c r="E289" s="59">
        <f t="shared" ref="E289" si="668">D291/D290</f>
        <v>1.6876562500000001</v>
      </c>
      <c r="F289" s="61"/>
      <c r="G289" s="59"/>
      <c r="H289" s="61"/>
      <c r="I289" s="59"/>
      <c r="J289" s="61"/>
      <c r="K289" s="59"/>
      <c r="L289" s="61"/>
      <c r="M289" s="59"/>
      <c r="N289" s="61"/>
      <c r="O289" s="59"/>
    </row>
    <row r="290" spans="1:15" x14ac:dyDescent="0.3">
      <c r="A290" s="1">
        <v>289</v>
      </c>
      <c r="B290" s="272"/>
      <c r="C290" s="49" t="s">
        <v>16</v>
      </c>
      <c r="D290" s="52">
        <v>0.64</v>
      </c>
      <c r="E290" s="63">
        <f t="shared" ref="E290:E291" si="669">(D290-D287)/D287</f>
        <v>-6.3654712001241925E-3</v>
      </c>
      <c r="F290" s="52"/>
      <c r="G290" s="63"/>
      <c r="H290" s="52"/>
      <c r="I290" s="63"/>
      <c r="J290" s="52"/>
      <c r="K290" s="63"/>
      <c r="L290" s="52"/>
      <c r="M290" s="63"/>
      <c r="N290" s="52"/>
      <c r="O290" s="63"/>
    </row>
    <row r="291" spans="1:15" x14ac:dyDescent="0.3">
      <c r="A291" s="13">
        <v>290</v>
      </c>
      <c r="B291" s="273"/>
      <c r="C291" s="50" t="s">
        <v>17</v>
      </c>
      <c r="D291" s="52">
        <v>1.0801000000000001</v>
      </c>
      <c r="E291" s="64">
        <f t="shared" si="669"/>
        <v>1.1122439521735934E-3</v>
      </c>
      <c r="F291" s="52"/>
      <c r="G291" s="64"/>
      <c r="H291" s="62"/>
      <c r="I291" s="64"/>
      <c r="J291" s="52"/>
      <c r="K291" s="64"/>
      <c r="L291" s="52"/>
      <c r="M291" s="64"/>
      <c r="N291" s="62"/>
      <c r="O291" s="64"/>
    </row>
    <row r="292" spans="1:15" x14ac:dyDescent="0.3">
      <c r="A292" s="1">
        <v>291</v>
      </c>
      <c r="B292" s="271">
        <v>174000</v>
      </c>
      <c r="C292" s="48" t="s">
        <v>18</v>
      </c>
      <c r="D292" s="61">
        <v>25748</v>
      </c>
      <c r="E292" s="59">
        <f t="shared" ref="E292" si="670">D294/D293</f>
        <v>1.6834869551632556</v>
      </c>
      <c r="F292" s="61"/>
      <c r="G292" s="59"/>
      <c r="H292" s="61"/>
      <c r="I292" s="59"/>
      <c r="J292" s="61"/>
      <c r="K292" s="59"/>
      <c r="L292" s="61"/>
      <c r="M292" s="59"/>
      <c r="N292" s="61"/>
      <c r="O292" s="59"/>
    </row>
    <row r="293" spans="1:15" x14ac:dyDescent="0.3">
      <c r="A293" s="1">
        <v>292</v>
      </c>
      <c r="B293" s="272"/>
      <c r="C293" s="49" t="s">
        <v>16</v>
      </c>
      <c r="D293" s="52">
        <v>0.6401</v>
      </c>
      <c r="E293" s="63">
        <f t="shared" ref="E293:E294" si="671">(D293-D290)/D290</f>
        <v>1.5624999999998279E-4</v>
      </c>
      <c r="F293" s="52"/>
      <c r="G293" s="63"/>
      <c r="H293" s="52"/>
      <c r="I293" s="63"/>
      <c r="J293" s="52"/>
      <c r="K293" s="63"/>
      <c r="L293" s="52"/>
      <c r="M293" s="63"/>
      <c r="N293" s="52"/>
      <c r="O293" s="63"/>
    </row>
    <row r="294" spans="1:15" x14ac:dyDescent="0.3">
      <c r="A294" s="13">
        <v>293</v>
      </c>
      <c r="B294" s="273"/>
      <c r="C294" s="50" t="s">
        <v>17</v>
      </c>
      <c r="D294" s="52">
        <v>1.0775999999999999</v>
      </c>
      <c r="E294" s="64">
        <f t="shared" si="671"/>
        <v>-2.3146004999538639E-3</v>
      </c>
      <c r="F294" s="52"/>
      <c r="G294" s="64"/>
      <c r="H294" s="62"/>
      <c r="I294" s="64"/>
      <c r="J294" s="52"/>
      <c r="K294" s="64"/>
      <c r="L294" s="52"/>
      <c r="M294" s="64"/>
      <c r="N294" s="62"/>
      <c r="O294" s="64"/>
    </row>
    <row r="295" spans="1:15" x14ac:dyDescent="0.3">
      <c r="A295" s="1">
        <v>294</v>
      </c>
      <c r="B295" s="271">
        <v>176000</v>
      </c>
      <c r="C295" s="48" t="s">
        <v>18</v>
      </c>
      <c r="D295" s="61">
        <v>26046</v>
      </c>
      <c r="E295" s="59">
        <f t="shared" ref="E295" si="672">D297/D296</f>
        <v>1.6804540506919607</v>
      </c>
      <c r="F295" s="61"/>
      <c r="G295" s="59"/>
      <c r="H295" s="61"/>
      <c r="I295" s="59"/>
      <c r="J295" s="61"/>
      <c r="K295" s="59"/>
      <c r="L295" s="61"/>
      <c r="M295" s="59"/>
      <c r="N295" s="61"/>
      <c r="O295" s="59"/>
    </row>
    <row r="296" spans="1:15" x14ac:dyDescent="0.3">
      <c r="A296" s="1">
        <v>295</v>
      </c>
      <c r="B296" s="272"/>
      <c r="C296" s="49" t="s">
        <v>16</v>
      </c>
      <c r="D296" s="52">
        <v>0.6431</v>
      </c>
      <c r="E296" s="63">
        <f t="shared" ref="E296:E297" si="673">(D296-D293)/D293</f>
        <v>4.6867676925480438E-3</v>
      </c>
      <c r="F296" s="52"/>
      <c r="G296" s="63"/>
      <c r="H296" s="52"/>
      <c r="I296" s="63"/>
      <c r="J296" s="52"/>
      <c r="K296" s="63"/>
      <c r="L296" s="52"/>
      <c r="M296" s="63"/>
      <c r="N296" s="52"/>
      <c r="O296" s="63"/>
    </row>
    <row r="297" spans="1:15" x14ac:dyDescent="0.3">
      <c r="A297" s="13">
        <v>296</v>
      </c>
      <c r="B297" s="272"/>
      <c r="C297" s="50" t="s">
        <v>17</v>
      </c>
      <c r="D297" s="52">
        <v>1.0807</v>
      </c>
      <c r="E297" s="64">
        <f t="shared" si="673"/>
        <v>2.8767631774314247E-3</v>
      </c>
      <c r="F297" s="52"/>
      <c r="G297" s="64"/>
      <c r="H297" s="62"/>
      <c r="I297" s="64"/>
      <c r="J297" s="52"/>
      <c r="K297" s="64"/>
      <c r="L297" s="52"/>
      <c r="M297" s="64"/>
      <c r="N297" s="62"/>
      <c r="O297" s="64"/>
    </row>
    <row r="298" spans="1:15" x14ac:dyDescent="0.3">
      <c r="A298" s="1">
        <v>297</v>
      </c>
      <c r="B298" s="271">
        <v>178000</v>
      </c>
      <c r="C298" s="48" t="s">
        <v>18</v>
      </c>
      <c r="D298" s="61">
        <v>26344</v>
      </c>
      <c r="E298" s="59">
        <f t="shared" ref="E298" si="674">D300/D299</f>
        <v>1.6696526795536697</v>
      </c>
      <c r="F298" s="61"/>
      <c r="G298" s="59"/>
      <c r="H298" s="61"/>
      <c r="I298" s="59"/>
      <c r="J298" s="61"/>
      <c r="K298" s="59"/>
      <c r="L298" s="61"/>
      <c r="M298" s="59"/>
      <c r="N298" s="61"/>
      <c r="O298" s="59"/>
    </row>
    <row r="299" spans="1:15" x14ac:dyDescent="0.3">
      <c r="A299" s="1">
        <v>298</v>
      </c>
      <c r="B299" s="272"/>
      <c r="C299" s="49" t="s">
        <v>16</v>
      </c>
      <c r="D299" s="52">
        <v>0.63629999999999998</v>
      </c>
      <c r="E299" s="63">
        <f t="shared" ref="E299:E300" si="675">(D299-D296)/D296</f>
        <v>-1.0573783237443676E-2</v>
      </c>
      <c r="F299" s="52"/>
      <c r="G299" s="63"/>
      <c r="H299" s="52"/>
      <c r="I299" s="63"/>
      <c r="J299" s="52"/>
      <c r="K299" s="63"/>
      <c r="L299" s="52"/>
      <c r="M299" s="63"/>
      <c r="N299" s="52"/>
      <c r="O299" s="63"/>
    </row>
    <row r="300" spans="1:15" x14ac:dyDescent="0.3">
      <c r="A300" s="13">
        <v>299</v>
      </c>
      <c r="B300" s="273"/>
      <c r="C300" s="50" t="s">
        <v>17</v>
      </c>
      <c r="D300" s="52">
        <v>1.0624</v>
      </c>
      <c r="E300" s="64">
        <f t="shared" si="675"/>
        <v>-1.6933469047839347E-2</v>
      </c>
      <c r="F300" s="52"/>
      <c r="G300" s="64"/>
      <c r="H300" s="62"/>
      <c r="I300" s="64"/>
      <c r="J300" s="52"/>
      <c r="K300" s="64"/>
      <c r="L300" s="52"/>
      <c r="M300" s="64"/>
      <c r="N300" s="62"/>
      <c r="O300" s="64"/>
    </row>
    <row r="301" spans="1:15" x14ac:dyDescent="0.3">
      <c r="A301" s="1">
        <v>300</v>
      </c>
      <c r="B301" s="271">
        <v>180000</v>
      </c>
      <c r="C301" s="48" t="s">
        <v>18</v>
      </c>
      <c r="D301" s="61">
        <v>26650</v>
      </c>
      <c r="E301" s="59">
        <f t="shared" ref="E301" si="676">D303/D302</f>
        <v>1.6509889425323159</v>
      </c>
      <c r="F301" s="61"/>
      <c r="G301" s="59"/>
      <c r="H301" s="61"/>
      <c r="I301" s="59"/>
      <c r="J301" s="61"/>
      <c r="K301" s="59"/>
      <c r="L301" s="61"/>
      <c r="M301" s="59"/>
      <c r="N301" s="61"/>
      <c r="O301" s="59"/>
    </row>
    <row r="302" spans="1:15" x14ac:dyDescent="0.3">
      <c r="A302" s="1">
        <v>301</v>
      </c>
      <c r="B302" s="272"/>
      <c r="C302" s="49" t="s">
        <v>16</v>
      </c>
      <c r="D302" s="52">
        <v>0.6421</v>
      </c>
      <c r="E302" s="63">
        <f t="shared" ref="E302:E303" si="677">(D302-D299)/D299</f>
        <v>9.1151972340091578E-3</v>
      </c>
      <c r="F302" s="52"/>
      <c r="G302" s="63"/>
      <c r="H302" s="52"/>
      <c r="I302" s="63"/>
      <c r="J302" s="52"/>
      <c r="K302" s="63"/>
      <c r="L302" s="52"/>
      <c r="M302" s="63"/>
      <c r="N302" s="52"/>
      <c r="O302" s="63"/>
    </row>
    <row r="303" spans="1:15" x14ac:dyDescent="0.3">
      <c r="A303" s="13">
        <v>302</v>
      </c>
      <c r="B303" s="273"/>
      <c r="C303" s="50" t="s">
        <v>17</v>
      </c>
      <c r="D303" s="52">
        <v>1.0601</v>
      </c>
      <c r="E303" s="64">
        <f t="shared" si="677"/>
        <v>-2.1649096385541874E-3</v>
      </c>
      <c r="F303" s="52"/>
      <c r="G303" s="64"/>
      <c r="H303" s="62"/>
      <c r="I303" s="64"/>
      <c r="J303" s="52"/>
      <c r="K303" s="64"/>
      <c r="L303" s="52"/>
      <c r="M303" s="64"/>
      <c r="N303" s="62"/>
      <c r="O303" s="64"/>
    </row>
    <row r="304" spans="1:15" x14ac:dyDescent="0.3">
      <c r="A304" s="1">
        <v>303</v>
      </c>
      <c r="B304" s="271">
        <v>182000</v>
      </c>
      <c r="C304" s="48" t="s">
        <v>18</v>
      </c>
      <c r="D304" s="61">
        <v>26942</v>
      </c>
      <c r="E304" s="59">
        <f t="shared" ref="E304" si="678">D306/D305</f>
        <v>1.6831544563695753</v>
      </c>
      <c r="F304" s="61"/>
      <c r="G304" s="59"/>
      <c r="H304" s="61"/>
      <c r="I304" s="59"/>
      <c r="J304" s="61"/>
      <c r="K304" s="59"/>
      <c r="L304" s="61"/>
      <c r="M304" s="59"/>
      <c r="N304" s="61"/>
      <c r="O304" s="59"/>
    </row>
    <row r="305" spans="1:15" x14ac:dyDescent="0.3">
      <c r="A305" s="1">
        <v>304</v>
      </c>
      <c r="B305" s="272"/>
      <c r="C305" s="49" t="s">
        <v>16</v>
      </c>
      <c r="D305" s="52">
        <v>0.64290000000000003</v>
      </c>
      <c r="E305" s="63">
        <f t="shared" ref="E305:E306" si="679">(D305-D302)/D302</f>
        <v>1.2459118517365254E-3</v>
      </c>
      <c r="F305" s="52"/>
      <c r="G305" s="63"/>
      <c r="H305" s="52"/>
      <c r="I305" s="63"/>
      <c r="J305" s="52"/>
      <c r="K305" s="63"/>
      <c r="L305" s="52"/>
      <c r="M305" s="63"/>
      <c r="N305" s="52"/>
      <c r="O305" s="63"/>
    </row>
    <row r="306" spans="1:15" x14ac:dyDescent="0.3">
      <c r="A306" s="13">
        <v>305</v>
      </c>
      <c r="B306" s="272"/>
      <c r="C306" s="50" t="s">
        <v>17</v>
      </c>
      <c r="D306" s="52">
        <v>1.0821000000000001</v>
      </c>
      <c r="E306" s="64">
        <f t="shared" si="679"/>
        <v>2.0752759173662878E-2</v>
      </c>
      <c r="F306" s="52"/>
      <c r="G306" s="64"/>
      <c r="H306" s="62"/>
      <c r="I306" s="64"/>
      <c r="J306" s="52"/>
      <c r="K306" s="64"/>
      <c r="L306" s="52"/>
      <c r="M306" s="64"/>
      <c r="N306" s="62"/>
      <c r="O306" s="64"/>
    </row>
    <row r="307" spans="1:15" x14ac:dyDescent="0.3">
      <c r="A307" s="1">
        <v>306</v>
      </c>
      <c r="B307" s="271">
        <v>184000</v>
      </c>
      <c r="C307" s="48" t="s">
        <v>18</v>
      </c>
      <c r="D307" s="61">
        <v>27233</v>
      </c>
      <c r="E307" s="59">
        <f t="shared" ref="E307" si="680">D309/D308</f>
        <v>1.6817757009345795</v>
      </c>
      <c r="F307" s="61"/>
      <c r="G307" s="59"/>
      <c r="H307" s="61"/>
      <c r="I307" s="59"/>
      <c r="J307" s="61"/>
      <c r="K307" s="59"/>
      <c r="L307" s="61"/>
      <c r="M307" s="59"/>
      <c r="N307" s="61"/>
      <c r="O307" s="59"/>
    </row>
    <row r="308" spans="1:15" x14ac:dyDescent="0.3">
      <c r="A308" s="1">
        <v>307</v>
      </c>
      <c r="B308" s="272"/>
      <c r="C308" s="49" t="s">
        <v>16</v>
      </c>
      <c r="D308" s="52">
        <v>0.64200000000000002</v>
      </c>
      <c r="E308" s="63">
        <f t="shared" ref="E308:E309" si="681">(D308-D305)/D305</f>
        <v>-1.3999066728884926E-3</v>
      </c>
      <c r="F308" s="52"/>
      <c r="G308" s="63"/>
      <c r="H308" s="52"/>
      <c r="I308" s="63"/>
      <c r="J308" s="52"/>
      <c r="K308" s="63"/>
      <c r="L308" s="52"/>
      <c r="M308" s="63"/>
      <c r="N308" s="52"/>
      <c r="O308" s="63"/>
    </row>
    <row r="309" spans="1:15" x14ac:dyDescent="0.3">
      <c r="A309" s="13">
        <v>308</v>
      </c>
      <c r="B309" s="273"/>
      <c r="C309" s="50" t="s">
        <v>17</v>
      </c>
      <c r="D309" s="52">
        <v>1.0797000000000001</v>
      </c>
      <c r="E309" s="64">
        <f t="shared" si="681"/>
        <v>-2.2179096201829385E-3</v>
      </c>
      <c r="F309" s="52"/>
      <c r="G309" s="64"/>
      <c r="H309" s="62"/>
      <c r="I309" s="64"/>
      <c r="J309" s="52"/>
      <c r="K309" s="64"/>
      <c r="L309" s="52"/>
      <c r="M309" s="64"/>
      <c r="N309" s="62"/>
      <c r="O309" s="64"/>
    </row>
    <row r="310" spans="1:15" x14ac:dyDescent="0.3">
      <c r="A310" s="1">
        <v>309</v>
      </c>
      <c r="B310" s="271">
        <v>186000</v>
      </c>
      <c r="C310" s="48" t="s">
        <v>18</v>
      </c>
      <c r="D310" s="61">
        <v>27523</v>
      </c>
      <c r="E310" s="59">
        <f t="shared" ref="E310" si="682">D312/D311</f>
        <v>1.6770751608347718</v>
      </c>
      <c r="F310" s="61"/>
      <c r="G310" s="59"/>
      <c r="H310" s="61"/>
      <c r="I310" s="59"/>
      <c r="J310" s="61"/>
      <c r="K310" s="59"/>
      <c r="L310" s="61"/>
      <c r="M310" s="59"/>
      <c r="N310" s="61"/>
      <c r="O310" s="59"/>
    </row>
    <row r="311" spans="1:15" x14ac:dyDescent="0.3">
      <c r="A311" s="1">
        <v>310</v>
      </c>
      <c r="B311" s="272"/>
      <c r="C311" s="49" t="s">
        <v>16</v>
      </c>
      <c r="D311" s="52">
        <v>0.63729999999999998</v>
      </c>
      <c r="E311" s="63">
        <f t="shared" ref="E311:E312" si="683">(D311-D308)/D308</f>
        <v>-7.3208722741433608E-3</v>
      </c>
      <c r="F311" s="52"/>
      <c r="G311" s="63"/>
      <c r="H311" s="52"/>
      <c r="I311" s="63"/>
      <c r="J311" s="52"/>
      <c r="K311" s="63"/>
      <c r="L311" s="52"/>
      <c r="M311" s="63"/>
      <c r="N311" s="52"/>
      <c r="O311" s="63"/>
    </row>
    <row r="312" spans="1:15" x14ac:dyDescent="0.3">
      <c r="A312" s="13">
        <v>311</v>
      </c>
      <c r="B312" s="273"/>
      <c r="C312" s="50" t="s">
        <v>17</v>
      </c>
      <c r="D312" s="52">
        <v>1.0688</v>
      </c>
      <c r="E312" s="64">
        <f t="shared" si="683"/>
        <v>-1.0095396869500908E-2</v>
      </c>
      <c r="F312" s="52"/>
      <c r="G312" s="64"/>
      <c r="H312" s="62"/>
      <c r="I312" s="64"/>
      <c r="J312" s="52"/>
      <c r="K312" s="64"/>
      <c r="L312" s="52"/>
      <c r="M312" s="64"/>
      <c r="N312" s="62"/>
      <c r="O312" s="64"/>
    </row>
    <row r="313" spans="1:15" x14ac:dyDescent="0.3">
      <c r="A313" s="1">
        <v>312</v>
      </c>
      <c r="B313" s="271">
        <v>188000</v>
      </c>
      <c r="C313" s="48" t="s">
        <v>18</v>
      </c>
      <c r="D313" s="61">
        <v>27813</v>
      </c>
      <c r="E313" s="59">
        <f t="shared" ref="E313" si="684">D315/D314</f>
        <v>1.6907832651777286</v>
      </c>
      <c r="F313" s="61"/>
      <c r="G313" s="59"/>
      <c r="H313" s="61"/>
      <c r="I313" s="59"/>
      <c r="J313" s="61"/>
      <c r="K313" s="59"/>
      <c r="L313" s="61"/>
      <c r="M313" s="59"/>
      <c r="N313" s="61"/>
      <c r="O313" s="59"/>
    </row>
    <row r="314" spans="1:15" x14ac:dyDescent="0.3">
      <c r="A314" s="1">
        <v>313</v>
      </c>
      <c r="B314" s="272"/>
      <c r="C314" s="49" t="s">
        <v>16</v>
      </c>
      <c r="D314" s="52">
        <v>0.63580000000000003</v>
      </c>
      <c r="E314" s="63">
        <f t="shared" ref="E314:E315" si="685">(D314-D311)/D311</f>
        <v>-2.3536795857523078E-3</v>
      </c>
      <c r="F314" s="52"/>
      <c r="G314" s="63"/>
      <c r="H314" s="52"/>
      <c r="I314" s="63"/>
      <c r="J314" s="52"/>
      <c r="K314" s="63"/>
      <c r="L314" s="52"/>
      <c r="M314" s="63"/>
      <c r="N314" s="52"/>
      <c r="O314" s="63"/>
    </row>
    <row r="315" spans="1:15" x14ac:dyDescent="0.3">
      <c r="A315" s="13">
        <v>314</v>
      </c>
      <c r="B315" s="272"/>
      <c r="C315" s="50" t="s">
        <v>17</v>
      </c>
      <c r="D315" s="52">
        <v>1.075</v>
      </c>
      <c r="E315" s="64">
        <f t="shared" si="685"/>
        <v>5.8008982035927985E-3</v>
      </c>
      <c r="F315" s="52"/>
      <c r="G315" s="64"/>
      <c r="H315" s="62"/>
      <c r="I315" s="64"/>
      <c r="J315" s="52"/>
      <c r="K315" s="64"/>
      <c r="L315" s="52"/>
      <c r="M315" s="64"/>
      <c r="N315" s="62"/>
      <c r="O315" s="64"/>
    </row>
    <row r="316" spans="1:15" x14ac:dyDescent="0.3">
      <c r="A316" s="1">
        <v>315</v>
      </c>
      <c r="B316" s="271">
        <v>190000</v>
      </c>
      <c r="C316" s="48" t="s">
        <v>18</v>
      </c>
      <c r="D316" s="61">
        <v>28107</v>
      </c>
      <c r="E316" s="59">
        <f t="shared" ref="E316" si="686">D318/D317</f>
        <v>1.6956247038382561</v>
      </c>
      <c r="F316" s="61"/>
      <c r="G316" s="59"/>
      <c r="H316" s="61"/>
      <c r="I316" s="59"/>
      <c r="J316" s="61"/>
      <c r="K316" s="59"/>
      <c r="L316" s="61"/>
      <c r="M316" s="59"/>
      <c r="N316" s="61"/>
      <c r="O316" s="59"/>
    </row>
    <row r="317" spans="1:15" x14ac:dyDescent="0.3">
      <c r="A317" s="1">
        <v>316</v>
      </c>
      <c r="B317" s="272"/>
      <c r="C317" s="49" t="s">
        <v>16</v>
      </c>
      <c r="D317" s="52">
        <v>0.6331</v>
      </c>
      <c r="E317" s="63">
        <f t="shared" ref="E317:E318" si="687">(D317-D314)/D314</f>
        <v>-4.2466184334697009E-3</v>
      </c>
      <c r="F317" s="52"/>
      <c r="G317" s="63"/>
      <c r="H317" s="52"/>
      <c r="I317" s="63"/>
      <c r="J317" s="52"/>
      <c r="K317" s="63"/>
      <c r="L317" s="52"/>
      <c r="M317" s="63"/>
      <c r="N317" s="52"/>
      <c r="O317" s="63"/>
    </row>
    <row r="318" spans="1:15" x14ac:dyDescent="0.3">
      <c r="A318" s="13">
        <v>317</v>
      </c>
      <c r="B318" s="273"/>
      <c r="C318" s="50" t="s">
        <v>17</v>
      </c>
      <c r="D318" s="52">
        <v>1.0734999999999999</v>
      </c>
      <c r="E318" s="64">
        <f t="shared" si="687"/>
        <v>-1.3953488372093553E-3</v>
      </c>
      <c r="F318" s="52"/>
      <c r="G318" s="64"/>
      <c r="H318" s="62"/>
      <c r="I318" s="64"/>
      <c r="J318" s="52"/>
      <c r="K318" s="64"/>
      <c r="L318" s="52"/>
      <c r="M318" s="64"/>
      <c r="N318" s="62"/>
      <c r="O318" s="64"/>
    </row>
    <row r="319" spans="1:15" x14ac:dyDescent="0.3">
      <c r="A319" s="1">
        <v>318</v>
      </c>
      <c r="B319" s="271">
        <v>192000</v>
      </c>
      <c r="C319" s="48" t="s">
        <v>18</v>
      </c>
      <c r="D319" s="61">
        <v>28406</v>
      </c>
      <c r="E319" s="59">
        <f t="shared" ref="E319" si="688">D321/D320</f>
        <v>1.6656711725872368</v>
      </c>
      <c r="F319" s="61"/>
      <c r="G319" s="59"/>
      <c r="H319" s="61"/>
      <c r="I319" s="59"/>
      <c r="J319" s="61"/>
      <c r="K319" s="59"/>
      <c r="L319" s="61"/>
      <c r="M319" s="59"/>
      <c r="N319" s="61"/>
      <c r="O319" s="59"/>
    </row>
    <row r="320" spans="1:15" x14ac:dyDescent="0.3">
      <c r="A320" s="1">
        <v>319</v>
      </c>
      <c r="B320" s="272"/>
      <c r="C320" s="49" t="s">
        <v>16</v>
      </c>
      <c r="D320" s="52">
        <v>0.63619999999999999</v>
      </c>
      <c r="E320" s="63">
        <f t="shared" ref="E320:E321" si="689">(D320-D317)/D317</f>
        <v>4.896540830832399E-3</v>
      </c>
      <c r="F320" s="52"/>
      <c r="G320" s="63"/>
      <c r="H320" s="52"/>
      <c r="I320" s="63"/>
      <c r="J320" s="52"/>
      <c r="K320" s="63"/>
      <c r="L320" s="52"/>
      <c r="M320" s="63"/>
      <c r="N320" s="52"/>
      <c r="O320" s="63"/>
    </row>
    <row r="321" spans="1:15" x14ac:dyDescent="0.3">
      <c r="A321" s="13">
        <v>320</v>
      </c>
      <c r="B321" s="273"/>
      <c r="C321" s="50" t="s">
        <v>17</v>
      </c>
      <c r="D321" s="52">
        <v>1.0597000000000001</v>
      </c>
      <c r="E321" s="64">
        <f t="shared" si="689"/>
        <v>-1.285514671634822E-2</v>
      </c>
      <c r="F321" s="52"/>
      <c r="G321" s="64"/>
      <c r="H321" s="62"/>
      <c r="I321" s="64"/>
      <c r="J321" s="52"/>
      <c r="K321" s="64"/>
      <c r="L321" s="52"/>
      <c r="M321" s="64"/>
      <c r="N321" s="62"/>
      <c r="O321" s="64"/>
    </row>
    <row r="322" spans="1:15" x14ac:dyDescent="0.3">
      <c r="A322" s="1">
        <v>321</v>
      </c>
      <c r="B322" s="271">
        <v>194000</v>
      </c>
      <c r="C322" s="48" t="s">
        <v>18</v>
      </c>
      <c r="D322" s="61">
        <v>28698</v>
      </c>
      <c r="E322" s="59">
        <f t="shared" ref="E322" si="690">D324/D323</f>
        <v>1.6541777708104717</v>
      </c>
      <c r="F322" s="61"/>
      <c r="G322" s="59"/>
      <c r="H322" s="61"/>
      <c r="I322" s="59"/>
      <c r="J322" s="61"/>
      <c r="K322" s="59"/>
      <c r="L322" s="61"/>
      <c r="M322" s="59"/>
      <c r="N322" s="61"/>
      <c r="O322" s="59"/>
    </row>
    <row r="323" spans="1:15" x14ac:dyDescent="0.3">
      <c r="A323" s="1">
        <v>322</v>
      </c>
      <c r="B323" s="272"/>
      <c r="C323" s="49" t="s">
        <v>16</v>
      </c>
      <c r="D323" s="52">
        <v>0.63790000000000002</v>
      </c>
      <c r="E323" s="63">
        <f t="shared" ref="E323:E324" si="691">(D323-D320)/D320</f>
        <v>2.6721156868909695E-3</v>
      </c>
      <c r="F323" s="52"/>
      <c r="G323" s="63"/>
      <c r="H323" s="52"/>
      <c r="I323" s="63"/>
      <c r="J323" s="52"/>
      <c r="K323" s="63"/>
      <c r="L323" s="52"/>
      <c r="M323" s="63"/>
      <c r="N323" s="52"/>
      <c r="O323" s="63"/>
    </row>
    <row r="324" spans="1:15" x14ac:dyDescent="0.3">
      <c r="A324" s="13">
        <v>323</v>
      </c>
      <c r="B324" s="272"/>
      <c r="C324" s="50" t="s">
        <v>17</v>
      </c>
      <c r="D324" s="52">
        <v>1.0551999999999999</v>
      </c>
      <c r="E324" s="64">
        <f t="shared" si="691"/>
        <v>-4.2464848542041805E-3</v>
      </c>
      <c r="F324" s="52"/>
      <c r="G324" s="64"/>
      <c r="H324" s="62"/>
      <c r="I324" s="64"/>
      <c r="J324" s="52"/>
      <c r="K324" s="64"/>
      <c r="L324" s="52"/>
      <c r="M324" s="64"/>
      <c r="N324" s="62"/>
      <c r="O324" s="64"/>
    </row>
    <row r="325" spans="1:15" x14ac:dyDescent="0.3">
      <c r="A325" s="1">
        <v>324</v>
      </c>
      <c r="B325" s="271">
        <v>196000</v>
      </c>
      <c r="C325" s="48" t="s">
        <v>18</v>
      </c>
      <c r="D325" s="61">
        <v>28990</v>
      </c>
      <c r="E325" s="59">
        <f t="shared" ref="E325" si="692">D327/D326</f>
        <v>1.6729016032694122</v>
      </c>
      <c r="F325" s="61"/>
      <c r="G325" s="59"/>
      <c r="H325" s="61"/>
      <c r="I325" s="59"/>
      <c r="J325" s="61"/>
      <c r="K325" s="59"/>
      <c r="L325" s="61"/>
      <c r="M325" s="59"/>
      <c r="N325" s="61"/>
      <c r="O325" s="59"/>
    </row>
    <row r="326" spans="1:15" x14ac:dyDescent="0.3">
      <c r="A326" s="1">
        <v>325</v>
      </c>
      <c r="B326" s="272"/>
      <c r="C326" s="49" t="s">
        <v>16</v>
      </c>
      <c r="D326" s="52">
        <v>0.63619999999999999</v>
      </c>
      <c r="E326" s="63">
        <f t="shared" ref="E326:E327" si="693">(D326-D323)/D323</f>
        <v>-2.6649945132466448E-3</v>
      </c>
      <c r="F326" s="52"/>
      <c r="G326" s="63"/>
      <c r="H326" s="52"/>
      <c r="I326" s="63"/>
      <c r="J326" s="52"/>
      <c r="K326" s="63"/>
      <c r="L326" s="52"/>
      <c r="M326" s="63"/>
      <c r="N326" s="52"/>
      <c r="O326" s="63"/>
    </row>
    <row r="327" spans="1:15" x14ac:dyDescent="0.3">
      <c r="A327" s="13">
        <v>326</v>
      </c>
      <c r="B327" s="273"/>
      <c r="C327" s="50" t="s">
        <v>17</v>
      </c>
      <c r="D327" s="52">
        <v>1.0643</v>
      </c>
      <c r="E327" s="64">
        <f t="shared" si="693"/>
        <v>8.6239575435937341E-3</v>
      </c>
      <c r="F327" s="52"/>
      <c r="G327" s="64"/>
      <c r="H327" s="62"/>
      <c r="I327" s="64"/>
      <c r="J327" s="52"/>
      <c r="K327" s="64"/>
      <c r="L327" s="52"/>
      <c r="M327" s="64"/>
      <c r="N327" s="62"/>
      <c r="O327" s="64"/>
    </row>
    <row r="328" spans="1:15" x14ac:dyDescent="0.3">
      <c r="A328" s="1">
        <v>327</v>
      </c>
      <c r="B328" s="271">
        <v>198000</v>
      </c>
      <c r="C328" s="48" t="s">
        <v>18</v>
      </c>
      <c r="D328" s="61">
        <v>29279</v>
      </c>
      <c r="E328" s="59">
        <f t="shared" ref="E328" si="694">D330/D329</f>
        <v>1.6922955228603072</v>
      </c>
      <c r="F328" s="61"/>
      <c r="G328" s="59"/>
      <c r="H328" s="61"/>
      <c r="I328" s="59"/>
      <c r="J328" s="61"/>
      <c r="K328" s="59"/>
      <c r="L328" s="61"/>
      <c r="M328" s="59"/>
      <c r="N328" s="61"/>
      <c r="O328" s="59"/>
    </row>
    <row r="329" spans="1:15" x14ac:dyDescent="0.3">
      <c r="A329" s="1">
        <v>328</v>
      </c>
      <c r="B329" s="272"/>
      <c r="C329" s="49" t="s">
        <v>16</v>
      </c>
      <c r="D329" s="52">
        <v>0.6321</v>
      </c>
      <c r="E329" s="63">
        <f t="shared" ref="E329:E330" si="695">(D329-D326)/D326</f>
        <v>-6.4445143036780768E-3</v>
      </c>
      <c r="F329" s="52"/>
      <c r="G329" s="63"/>
      <c r="H329" s="52"/>
      <c r="I329" s="63"/>
      <c r="J329" s="52"/>
      <c r="K329" s="63"/>
      <c r="L329" s="52"/>
      <c r="M329" s="63"/>
      <c r="N329" s="52"/>
      <c r="O329" s="63"/>
    </row>
    <row r="330" spans="1:15" x14ac:dyDescent="0.3">
      <c r="A330" s="13">
        <v>329</v>
      </c>
      <c r="B330" s="273"/>
      <c r="C330" s="50" t="s">
        <v>17</v>
      </c>
      <c r="D330" s="52">
        <v>1.0697000000000001</v>
      </c>
      <c r="E330" s="64">
        <f t="shared" si="695"/>
        <v>5.0737573992296076E-3</v>
      </c>
      <c r="F330" s="52"/>
      <c r="G330" s="64"/>
      <c r="H330" s="62"/>
      <c r="I330" s="64"/>
      <c r="J330" s="52"/>
      <c r="K330" s="64"/>
      <c r="L330" s="52"/>
      <c r="M330" s="64"/>
      <c r="N330" s="62"/>
      <c r="O330" s="64"/>
    </row>
    <row r="331" spans="1:15" x14ac:dyDescent="0.3">
      <c r="A331" s="1">
        <v>330</v>
      </c>
      <c r="B331" s="271">
        <v>200000</v>
      </c>
      <c r="C331" s="48" t="s">
        <v>18</v>
      </c>
      <c r="D331" s="61">
        <v>29569</v>
      </c>
      <c r="E331" s="59">
        <f t="shared" ref="E331" si="696">D333/D332</f>
        <v>1.6623151934570619</v>
      </c>
      <c r="F331" s="61"/>
      <c r="G331" s="59"/>
      <c r="H331" s="61"/>
      <c r="I331" s="59"/>
      <c r="J331" s="61"/>
      <c r="K331" s="59"/>
      <c r="L331" s="61"/>
      <c r="M331" s="59"/>
      <c r="N331" s="61"/>
      <c r="O331" s="59"/>
    </row>
    <row r="332" spans="1:15" x14ac:dyDescent="0.3">
      <c r="A332" s="1">
        <v>331</v>
      </c>
      <c r="B332" s="272"/>
      <c r="C332" s="49" t="s">
        <v>16</v>
      </c>
      <c r="D332" s="52">
        <v>0.63580000000000003</v>
      </c>
      <c r="E332" s="63">
        <f t="shared" ref="E332:E333" si="697">(D332-D329)/D329</f>
        <v>5.853504192374682E-3</v>
      </c>
      <c r="F332" s="52"/>
      <c r="G332" s="63"/>
      <c r="H332" s="52"/>
      <c r="I332" s="63"/>
      <c r="J332" s="52"/>
      <c r="K332" s="63"/>
      <c r="L332" s="52"/>
      <c r="M332" s="63"/>
      <c r="N332" s="52"/>
      <c r="O332" s="63"/>
    </row>
    <row r="333" spans="1:15" x14ac:dyDescent="0.3">
      <c r="A333" s="13">
        <v>332</v>
      </c>
      <c r="B333" s="272"/>
      <c r="C333" s="50" t="s">
        <v>17</v>
      </c>
      <c r="D333" s="52">
        <v>1.0569</v>
      </c>
      <c r="E333" s="64">
        <f t="shared" si="697"/>
        <v>-1.1965971767785494E-2</v>
      </c>
      <c r="F333" s="52"/>
      <c r="G333" s="64"/>
      <c r="H333" s="62"/>
      <c r="I333" s="64"/>
      <c r="J333" s="52"/>
      <c r="K333" s="64"/>
      <c r="L333" s="52"/>
      <c r="M333" s="64"/>
      <c r="N333" s="62"/>
      <c r="O333" s="64"/>
    </row>
    <row r="334" spans="1:15" x14ac:dyDescent="0.3">
      <c r="A334" s="1">
        <v>333</v>
      </c>
      <c r="B334" s="271">
        <v>202000</v>
      </c>
      <c r="C334" s="48" t="s">
        <v>18</v>
      </c>
      <c r="D334" s="61">
        <v>29861</v>
      </c>
      <c r="E334" s="59">
        <f t="shared" ref="E334" si="698">D336/D335</f>
        <v>1.6769667349834465</v>
      </c>
      <c r="F334" s="61"/>
      <c r="G334" s="59"/>
      <c r="H334" s="61"/>
      <c r="I334" s="59"/>
      <c r="J334" s="61"/>
      <c r="K334" s="59"/>
      <c r="L334" s="61"/>
      <c r="M334" s="59"/>
      <c r="N334" s="61"/>
      <c r="O334" s="59"/>
    </row>
    <row r="335" spans="1:15" x14ac:dyDescent="0.3">
      <c r="A335" s="1">
        <v>334</v>
      </c>
      <c r="B335" s="272"/>
      <c r="C335" s="49" t="s">
        <v>16</v>
      </c>
      <c r="D335" s="52">
        <v>0.63429999999999997</v>
      </c>
      <c r="E335" s="63">
        <f t="shared" ref="E335:E336" si="699">(D335-D332)/D332</f>
        <v>-2.3592324630387807E-3</v>
      </c>
      <c r="F335" s="52"/>
      <c r="G335" s="63"/>
      <c r="H335" s="52"/>
      <c r="I335" s="63"/>
      <c r="J335" s="52"/>
      <c r="K335" s="63"/>
      <c r="L335" s="52"/>
      <c r="M335" s="63"/>
      <c r="N335" s="52"/>
      <c r="O335" s="63"/>
    </row>
    <row r="336" spans="1:15" x14ac:dyDescent="0.3">
      <c r="A336" s="13">
        <v>335</v>
      </c>
      <c r="B336" s="273"/>
      <c r="C336" s="50" t="s">
        <v>17</v>
      </c>
      <c r="D336" s="52">
        <v>1.0637000000000001</v>
      </c>
      <c r="E336" s="64">
        <f t="shared" si="699"/>
        <v>6.4339104929512156E-3</v>
      </c>
      <c r="F336" s="52"/>
      <c r="G336" s="64"/>
      <c r="H336" s="62"/>
      <c r="I336" s="64"/>
      <c r="J336" s="52"/>
      <c r="K336" s="64"/>
      <c r="L336" s="52"/>
      <c r="M336" s="64"/>
      <c r="N336" s="62"/>
      <c r="O336" s="64"/>
    </row>
    <row r="337" spans="1:15" x14ac:dyDescent="0.3">
      <c r="A337" s="1">
        <v>336</v>
      </c>
      <c r="B337" s="271">
        <v>204000</v>
      </c>
      <c r="C337" s="48" t="s">
        <v>18</v>
      </c>
      <c r="D337" s="61">
        <v>30153</v>
      </c>
      <c r="E337" s="59">
        <f t="shared" ref="E337" si="700">D339/D338</f>
        <v>1.6794810947634871</v>
      </c>
      <c r="F337" s="61"/>
      <c r="G337" s="59"/>
      <c r="H337" s="61"/>
      <c r="I337" s="59"/>
      <c r="J337" s="61"/>
      <c r="K337" s="59"/>
      <c r="L337" s="61"/>
      <c r="M337" s="59"/>
      <c r="N337" s="61"/>
      <c r="O337" s="59"/>
    </row>
    <row r="338" spans="1:15" x14ac:dyDescent="0.3">
      <c r="A338" s="1">
        <v>337</v>
      </c>
      <c r="B338" s="272"/>
      <c r="C338" s="49" t="s">
        <v>16</v>
      </c>
      <c r="D338" s="52">
        <v>0.6321</v>
      </c>
      <c r="E338" s="63">
        <f t="shared" ref="E338:E339" si="701">(D338-D335)/D335</f>
        <v>-3.4683903515686267E-3</v>
      </c>
      <c r="F338" s="52"/>
      <c r="G338" s="63"/>
      <c r="H338" s="52"/>
      <c r="I338" s="63"/>
      <c r="J338" s="52"/>
      <c r="K338" s="63"/>
      <c r="L338" s="52"/>
      <c r="M338" s="63"/>
      <c r="N338" s="52"/>
      <c r="O338" s="63"/>
    </row>
    <row r="339" spans="1:15" x14ac:dyDescent="0.3">
      <c r="A339" s="13">
        <v>338</v>
      </c>
      <c r="B339" s="273"/>
      <c r="C339" s="50" t="s">
        <v>17</v>
      </c>
      <c r="D339" s="52">
        <v>1.0616000000000001</v>
      </c>
      <c r="E339" s="64">
        <f t="shared" si="701"/>
        <v>-1.9742408573845921E-3</v>
      </c>
      <c r="F339" s="52"/>
      <c r="G339" s="64"/>
      <c r="H339" s="62"/>
      <c r="I339" s="64"/>
      <c r="J339" s="52"/>
      <c r="K339" s="64"/>
      <c r="L339" s="52"/>
      <c r="M339" s="64"/>
      <c r="N339" s="62"/>
      <c r="O339" s="64"/>
    </row>
    <row r="340" spans="1:15" x14ac:dyDescent="0.3">
      <c r="A340" s="1">
        <v>339</v>
      </c>
      <c r="B340" s="271">
        <v>206000</v>
      </c>
      <c r="C340" s="48" t="s">
        <v>18</v>
      </c>
      <c r="D340" s="61">
        <v>30443</v>
      </c>
      <c r="E340" s="59">
        <f t="shared" ref="E340" si="702">D342/D341</f>
        <v>1.6768503937007873</v>
      </c>
      <c r="F340" s="61"/>
      <c r="G340" s="59"/>
      <c r="H340" s="61"/>
      <c r="I340" s="59"/>
      <c r="J340" s="61"/>
      <c r="K340" s="59"/>
      <c r="L340" s="61"/>
      <c r="M340" s="59"/>
      <c r="N340" s="61"/>
      <c r="O340" s="59"/>
    </row>
    <row r="341" spans="1:15" x14ac:dyDescent="0.3">
      <c r="A341" s="1">
        <v>340</v>
      </c>
      <c r="B341" s="272"/>
      <c r="C341" s="49" t="s">
        <v>16</v>
      </c>
      <c r="D341" s="52">
        <v>0.63500000000000001</v>
      </c>
      <c r="E341" s="63">
        <f t="shared" ref="E341:E342" si="703">(D341-D338)/D338</f>
        <v>4.5878816642936464E-3</v>
      </c>
      <c r="F341" s="52"/>
      <c r="G341" s="63"/>
      <c r="H341" s="52"/>
      <c r="I341" s="63"/>
      <c r="J341" s="52"/>
      <c r="K341" s="63"/>
      <c r="L341" s="52"/>
      <c r="M341" s="63"/>
      <c r="N341" s="52"/>
      <c r="O341" s="63"/>
    </row>
    <row r="342" spans="1:15" x14ac:dyDescent="0.3">
      <c r="A342" s="13">
        <v>341</v>
      </c>
      <c r="B342" s="272"/>
      <c r="C342" s="50" t="s">
        <v>17</v>
      </c>
      <c r="D342" s="52">
        <v>1.0648</v>
      </c>
      <c r="E342" s="64">
        <f t="shared" si="703"/>
        <v>3.0143180105499899E-3</v>
      </c>
      <c r="F342" s="52"/>
      <c r="G342" s="64"/>
      <c r="H342" s="62"/>
      <c r="I342" s="64"/>
      <c r="J342" s="52"/>
      <c r="K342" s="64"/>
      <c r="L342" s="52"/>
      <c r="M342" s="64"/>
      <c r="N342" s="62"/>
      <c r="O342" s="64"/>
    </row>
    <row r="343" spans="1:15" x14ac:dyDescent="0.3">
      <c r="A343" s="1">
        <v>342</v>
      </c>
      <c r="B343" s="271">
        <v>208000</v>
      </c>
      <c r="C343" s="48" t="s">
        <v>18</v>
      </c>
      <c r="D343" s="61">
        <v>30733</v>
      </c>
      <c r="E343" s="59">
        <f t="shared" ref="E343" si="704">D345/D344</f>
        <v>1.7000478392600862</v>
      </c>
      <c r="F343" s="61"/>
      <c r="G343" s="59"/>
      <c r="H343" s="61"/>
      <c r="I343" s="59"/>
      <c r="J343" s="61"/>
      <c r="K343" s="59"/>
      <c r="L343" s="61"/>
      <c r="M343" s="59"/>
      <c r="N343" s="61"/>
      <c r="O343" s="59"/>
    </row>
    <row r="344" spans="1:15" x14ac:dyDescent="0.3">
      <c r="A344" s="1">
        <v>343</v>
      </c>
      <c r="B344" s="272"/>
      <c r="C344" s="49" t="s">
        <v>16</v>
      </c>
      <c r="D344" s="52">
        <v>0.62709999999999999</v>
      </c>
      <c r="E344" s="63">
        <f t="shared" ref="E344:E345" si="705">(D344-D341)/D341</f>
        <v>-1.2440944881889793E-2</v>
      </c>
      <c r="F344" s="52"/>
      <c r="G344" s="63"/>
      <c r="H344" s="52"/>
      <c r="I344" s="63"/>
      <c r="J344" s="52"/>
      <c r="K344" s="63"/>
      <c r="L344" s="52"/>
      <c r="M344" s="63"/>
      <c r="N344" s="52"/>
      <c r="O344" s="63"/>
    </row>
    <row r="345" spans="1:15" x14ac:dyDescent="0.3">
      <c r="A345" s="13">
        <v>344</v>
      </c>
      <c r="B345" s="273"/>
      <c r="C345" s="50" t="s">
        <v>17</v>
      </c>
      <c r="D345" s="52">
        <v>1.0661</v>
      </c>
      <c r="E345" s="64">
        <f t="shared" si="705"/>
        <v>1.2208865514651379E-3</v>
      </c>
      <c r="F345" s="52"/>
      <c r="G345" s="64"/>
      <c r="H345" s="62"/>
      <c r="I345" s="64"/>
      <c r="J345" s="52"/>
      <c r="K345" s="64"/>
      <c r="L345" s="52"/>
      <c r="M345" s="64"/>
      <c r="N345" s="62"/>
      <c r="O345" s="64"/>
    </row>
    <row r="346" spans="1:15" x14ac:dyDescent="0.3">
      <c r="A346" s="1">
        <v>345</v>
      </c>
      <c r="B346" s="271">
        <v>210000</v>
      </c>
      <c r="C346" s="48" t="s">
        <v>18</v>
      </c>
      <c r="D346" s="61">
        <v>31022</v>
      </c>
      <c r="E346" s="59">
        <f t="shared" ref="E346" si="706">D348/D347</f>
        <v>1.7110441129800065</v>
      </c>
      <c r="F346" s="61"/>
      <c r="G346" s="59"/>
      <c r="H346" s="61"/>
      <c r="I346" s="59"/>
      <c r="J346" s="61"/>
      <c r="K346" s="59"/>
      <c r="L346" s="61"/>
      <c r="M346" s="59"/>
      <c r="N346" s="61"/>
      <c r="O346" s="59"/>
    </row>
    <row r="347" spans="1:15" x14ac:dyDescent="0.3">
      <c r="A347" s="1">
        <v>346</v>
      </c>
      <c r="B347" s="272"/>
      <c r="C347" s="49" t="s">
        <v>16</v>
      </c>
      <c r="D347" s="52">
        <v>0.63019999999999998</v>
      </c>
      <c r="E347" s="63">
        <f t="shared" ref="E347:E348" si="707">(D347-D344)/D344</f>
        <v>4.9433902088980896E-3</v>
      </c>
      <c r="F347" s="52"/>
      <c r="G347" s="63"/>
      <c r="H347" s="52"/>
      <c r="I347" s="63"/>
      <c r="J347" s="52"/>
      <c r="K347" s="63"/>
      <c r="L347" s="52"/>
      <c r="M347" s="63"/>
      <c r="N347" s="52"/>
      <c r="O347" s="63"/>
    </row>
    <row r="348" spans="1:15" x14ac:dyDescent="0.3">
      <c r="A348" s="13">
        <v>347</v>
      </c>
      <c r="B348" s="273"/>
      <c r="C348" s="50" t="s">
        <v>17</v>
      </c>
      <c r="D348" s="52">
        <v>1.0783</v>
      </c>
      <c r="E348" s="64">
        <f t="shared" si="707"/>
        <v>1.1443579401557066E-2</v>
      </c>
      <c r="F348" s="52"/>
      <c r="G348" s="64"/>
      <c r="H348" s="62"/>
      <c r="I348" s="64"/>
      <c r="J348" s="52"/>
      <c r="K348" s="64"/>
      <c r="L348" s="52"/>
      <c r="M348" s="64"/>
      <c r="N348" s="62"/>
      <c r="O348" s="64"/>
    </row>
    <row r="349" spans="1:15" x14ac:dyDescent="0.3">
      <c r="A349" s="1">
        <v>348</v>
      </c>
      <c r="B349" s="271">
        <v>212000</v>
      </c>
      <c r="C349" s="48" t="s">
        <v>18</v>
      </c>
      <c r="D349" s="61">
        <v>31312</v>
      </c>
      <c r="E349" s="59">
        <f t="shared" ref="E349" si="708">D351/D350</f>
        <v>1.68345663466079</v>
      </c>
      <c r="F349" s="61"/>
      <c r="G349" s="59"/>
      <c r="H349" s="61"/>
      <c r="I349" s="59"/>
      <c r="J349" s="61"/>
      <c r="K349" s="59"/>
      <c r="L349" s="61"/>
      <c r="M349" s="59"/>
      <c r="N349" s="61"/>
      <c r="O349" s="59"/>
    </row>
    <row r="350" spans="1:15" x14ac:dyDescent="0.3">
      <c r="A350" s="1">
        <v>349</v>
      </c>
      <c r="B350" s="272"/>
      <c r="C350" s="49" t="s">
        <v>16</v>
      </c>
      <c r="D350" s="52">
        <v>0.63529999999999998</v>
      </c>
      <c r="E350" s="63">
        <f t="shared" ref="E350:E351" si="709">(D350-D347)/D347</f>
        <v>8.0926689939701587E-3</v>
      </c>
      <c r="F350" s="52"/>
      <c r="G350" s="63"/>
      <c r="H350" s="52"/>
      <c r="I350" s="63"/>
      <c r="J350" s="52"/>
      <c r="K350" s="63"/>
      <c r="L350" s="52"/>
      <c r="M350" s="63"/>
      <c r="N350" s="52"/>
      <c r="O350" s="63"/>
    </row>
    <row r="351" spans="1:15" x14ac:dyDescent="0.3">
      <c r="A351" s="13">
        <v>350</v>
      </c>
      <c r="B351" s="272"/>
      <c r="C351" s="50" t="s">
        <v>17</v>
      </c>
      <c r="D351" s="52">
        <v>1.0694999999999999</v>
      </c>
      <c r="E351" s="64">
        <f t="shared" si="709"/>
        <v>-8.1609941574702222E-3</v>
      </c>
      <c r="F351" s="52"/>
      <c r="G351" s="64"/>
      <c r="H351" s="62"/>
      <c r="I351" s="64"/>
      <c r="J351" s="52"/>
      <c r="K351" s="64"/>
      <c r="L351" s="52"/>
      <c r="M351" s="64"/>
      <c r="N351" s="62"/>
      <c r="O351" s="64"/>
    </row>
    <row r="352" spans="1:15" x14ac:dyDescent="0.3">
      <c r="A352" s="1">
        <v>351</v>
      </c>
      <c r="B352" s="271">
        <v>214000</v>
      </c>
      <c r="C352" s="48" t="s">
        <v>18</v>
      </c>
      <c r="D352" s="61">
        <v>31602</v>
      </c>
      <c r="E352" s="59">
        <f t="shared" ref="E352" si="710">D354/D353</f>
        <v>1.6879354021532615</v>
      </c>
      <c r="F352" s="61"/>
      <c r="G352" s="59"/>
      <c r="H352" s="61"/>
      <c r="I352" s="59"/>
      <c r="J352" s="61"/>
      <c r="K352" s="59"/>
      <c r="L352" s="61"/>
      <c r="M352" s="59"/>
      <c r="N352" s="61"/>
      <c r="O352" s="59"/>
    </row>
    <row r="353" spans="1:15" x14ac:dyDescent="0.3">
      <c r="A353" s="1">
        <v>352</v>
      </c>
      <c r="B353" s="272"/>
      <c r="C353" s="49" t="s">
        <v>16</v>
      </c>
      <c r="D353" s="52">
        <v>0.63160000000000005</v>
      </c>
      <c r="E353" s="63">
        <f t="shared" ref="E353:E354" si="711">(D353-D350)/D350</f>
        <v>-5.8240201479614756E-3</v>
      </c>
      <c r="F353" s="52"/>
      <c r="G353" s="63"/>
      <c r="H353" s="52"/>
      <c r="I353" s="63"/>
      <c r="J353" s="52"/>
      <c r="K353" s="63"/>
      <c r="L353" s="52"/>
      <c r="M353" s="63"/>
      <c r="N353" s="52"/>
      <c r="O353" s="63"/>
    </row>
    <row r="354" spans="1:15" x14ac:dyDescent="0.3">
      <c r="A354" s="13">
        <v>353</v>
      </c>
      <c r="B354" s="273"/>
      <c r="C354" s="50" t="s">
        <v>17</v>
      </c>
      <c r="D354" s="52">
        <v>1.0661</v>
      </c>
      <c r="E354" s="64">
        <f t="shared" si="711"/>
        <v>-3.1790556334734435E-3</v>
      </c>
      <c r="F354" s="52"/>
      <c r="G354" s="64"/>
      <c r="H354" s="62"/>
      <c r="I354" s="64"/>
      <c r="J354" s="52"/>
      <c r="K354" s="64"/>
      <c r="L354" s="52"/>
      <c r="M354" s="64"/>
      <c r="N354" s="62"/>
      <c r="O354" s="64"/>
    </row>
    <row r="355" spans="1:15" x14ac:dyDescent="0.3">
      <c r="A355" s="1">
        <v>354</v>
      </c>
      <c r="B355" s="271">
        <v>216000</v>
      </c>
      <c r="C355" s="48" t="s">
        <v>18</v>
      </c>
      <c r="D355" s="77">
        <v>31891</v>
      </c>
      <c r="E355" s="78">
        <f t="shared" ref="E355" si="712">D357/D356</f>
        <v>1.7138960205391529</v>
      </c>
      <c r="F355" s="61"/>
      <c r="G355" s="59"/>
      <c r="H355" s="61"/>
      <c r="I355" s="59"/>
      <c r="J355" s="61"/>
      <c r="K355" s="59"/>
      <c r="L355" s="61"/>
      <c r="M355" s="59"/>
      <c r="N355" s="61"/>
      <c r="O355" s="59"/>
    </row>
    <row r="356" spans="1:15" x14ac:dyDescent="0.3">
      <c r="A356" s="1">
        <v>355</v>
      </c>
      <c r="B356" s="272"/>
      <c r="C356" s="49" t="s">
        <v>16</v>
      </c>
      <c r="D356" s="79">
        <v>0.62319999999999998</v>
      </c>
      <c r="E356" s="80">
        <f t="shared" ref="E356:E357" si="713">(D356-D353)/D353</f>
        <v>-1.3299556681444068E-2</v>
      </c>
      <c r="F356" s="52"/>
      <c r="G356" s="63"/>
      <c r="H356" s="52"/>
      <c r="I356" s="63"/>
      <c r="J356" s="52"/>
      <c r="K356" s="63"/>
      <c r="L356" s="52"/>
      <c r="M356" s="63"/>
      <c r="N356" s="52"/>
      <c r="O356" s="63"/>
    </row>
    <row r="357" spans="1:15" x14ac:dyDescent="0.3">
      <c r="A357" s="13">
        <v>356</v>
      </c>
      <c r="B357" s="273"/>
      <c r="C357" s="50" t="s">
        <v>17</v>
      </c>
      <c r="D357" s="79">
        <v>1.0681</v>
      </c>
      <c r="E357" s="82">
        <f t="shared" si="713"/>
        <v>1.8759966232060798E-3</v>
      </c>
      <c r="F357" s="52"/>
      <c r="G357" s="64"/>
      <c r="H357" s="62"/>
      <c r="I357" s="64"/>
      <c r="J357" s="52"/>
      <c r="K357" s="64"/>
      <c r="L357" s="52"/>
      <c r="M357" s="64"/>
      <c r="N357" s="62"/>
      <c r="O357" s="64"/>
    </row>
    <row r="358" spans="1:15" x14ac:dyDescent="0.3">
      <c r="A358" s="1">
        <v>357</v>
      </c>
      <c r="B358" s="271">
        <v>218000</v>
      </c>
      <c r="C358" s="48" t="s">
        <v>18</v>
      </c>
      <c r="D358" s="61">
        <v>32181</v>
      </c>
      <c r="E358" s="59">
        <f t="shared" ref="E358" si="714">D360/D359</f>
        <v>1.6745440126883429</v>
      </c>
      <c r="F358" s="61"/>
      <c r="G358" s="59"/>
      <c r="H358" s="61"/>
      <c r="I358" s="59"/>
      <c r="J358" s="61"/>
      <c r="K358" s="59"/>
      <c r="L358" s="61"/>
      <c r="M358" s="59"/>
      <c r="N358" s="61"/>
      <c r="O358" s="59"/>
    </row>
    <row r="359" spans="1:15" x14ac:dyDescent="0.3">
      <c r="A359" s="1">
        <v>358</v>
      </c>
      <c r="B359" s="272"/>
      <c r="C359" s="49" t="s">
        <v>16</v>
      </c>
      <c r="D359" s="52">
        <v>0.63049999999999995</v>
      </c>
      <c r="E359" s="63">
        <f t="shared" ref="E359:E360" si="715">(D359-D356)/D356</f>
        <v>1.1713735558408173E-2</v>
      </c>
      <c r="F359" s="52"/>
      <c r="G359" s="63"/>
      <c r="H359" s="52"/>
      <c r="I359" s="63"/>
      <c r="J359" s="52"/>
      <c r="K359" s="63"/>
      <c r="L359" s="52"/>
      <c r="M359" s="63"/>
      <c r="N359" s="52"/>
      <c r="O359" s="63"/>
    </row>
    <row r="360" spans="1:15" x14ac:dyDescent="0.3">
      <c r="A360" s="13">
        <v>359</v>
      </c>
      <c r="B360" s="272"/>
      <c r="C360" s="50" t="s">
        <v>17</v>
      </c>
      <c r="D360" s="52">
        <v>1.0558000000000001</v>
      </c>
      <c r="E360" s="64">
        <f t="shared" si="715"/>
        <v>-1.151577567643477E-2</v>
      </c>
      <c r="F360" s="52"/>
      <c r="G360" s="64"/>
      <c r="H360" s="62"/>
      <c r="I360" s="64"/>
      <c r="J360" s="52"/>
      <c r="K360" s="64"/>
      <c r="L360" s="52"/>
      <c r="M360" s="64"/>
      <c r="N360" s="62"/>
      <c r="O360" s="64"/>
    </row>
    <row r="361" spans="1:15" x14ac:dyDescent="0.3">
      <c r="A361" s="1">
        <v>360</v>
      </c>
      <c r="B361" s="271">
        <v>220000</v>
      </c>
      <c r="C361" s="48" t="s">
        <v>18</v>
      </c>
      <c r="D361" s="65">
        <v>32470</v>
      </c>
      <c r="E361" s="66">
        <f t="shared" ref="E361" si="716">D363/D362</f>
        <v>1.6704220882259599</v>
      </c>
      <c r="F361" s="61"/>
      <c r="G361" s="59"/>
      <c r="H361" s="61"/>
      <c r="I361" s="59"/>
      <c r="J361" s="61"/>
      <c r="K361" s="59"/>
      <c r="L361" s="61"/>
      <c r="M361" s="59"/>
      <c r="N361" s="61"/>
      <c r="O361" s="59"/>
    </row>
    <row r="362" spans="1:15" x14ac:dyDescent="0.3">
      <c r="A362" s="1">
        <v>361</v>
      </c>
      <c r="B362" s="272"/>
      <c r="C362" s="49" t="s">
        <v>16</v>
      </c>
      <c r="D362" s="67">
        <v>0.63019999999999998</v>
      </c>
      <c r="E362" s="68">
        <f t="shared" ref="E362:E363" si="717">(D362-D359)/D359</f>
        <v>-4.7581284694681519E-4</v>
      </c>
      <c r="F362" s="52"/>
      <c r="G362" s="63"/>
      <c r="H362" s="52"/>
      <c r="I362" s="63"/>
      <c r="J362" s="52"/>
      <c r="K362" s="63"/>
      <c r="L362" s="52"/>
      <c r="M362" s="63"/>
      <c r="N362" s="52"/>
      <c r="O362" s="63"/>
    </row>
    <row r="363" spans="1:15" x14ac:dyDescent="0.3">
      <c r="A363" s="13">
        <v>362</v>
      </c>
      <c r="B363" s="273"/>
      <c r="C363" s="50" t="s">
        <v>17</v>
      </c>
      <c r="D363" s="67">
        <v>1.0527</v>
      </c>
      <c r="E363" s="70">
        <f t="shared" si="717"/>
        <v>-2.9361621519228098E-3</v>
      </c>
      <c r="F363" s="52"/>
      <c r="G363" s="64"/>
      <c r="H363" s="62"/>
      <c r="I363" s="64"/>
      <c r="J363" s="52"/>
      <c r="K363" s="64"/>
      <c r="L363" s="52"/>
      <c r="M363" s="64"/>
      <c r="N363" s="62"/>
      <c r="O363" s="64"/>
    </row>
    <row r="364" spans="1:15" x14ac:dyDescent="0.3">
      <c r="A364" s="1">
        <v>363</v>
      </c>
      <c r="B364" s="271">
        <v>222000</v>
      </c>
      <c r="C364" s="48" t="s">
        <v>18</v>
      </c>
      <c r="D364" s="61">
        <v>32760</v>
      </c>
      <c r="E364" s="59">
        <f t="shared" ref="E364" si="718">D366/D365</f>
        <v>1.7323966150407153</v>
      </c>
      <c r="F364" s="61"/>
      <c r="G364" s="59"/>
      <c r="H364" s="61"/>
      <c r="I364" s="59"/>
      <c r="J364" s="61"/>
      <c r="K364" s="59"/>
      <c r="L364" s="61"/>
      <c r="M364" s="59"/>
      <c r="N364" s="61"/>
      <c r="O364" s="59"/>
    </row>
    <row r="365" spans="1:15" x14ac:dyDescent="0.3">
      <c r="A365" s="1">
        <v>364</v>
      </c>
      <c r="B365" s="272"/>
      <c r="C365" s="49" t="s">
        <v>16</v>
      </c>
      <c r="D365" s="52">
        <v>0.62629999999999997</v>
      </c>
      <c r="E365" s="63">
        <f t="shared" ref="E365:E366" si="719">(D365-D362)/D362</f>
        <v>-6.1885115836242694E-3</v>
      </c>
      <c r="F365" s="52"/>
      <c r="G365" s="63"/>
      <c r="H365" s="52"/>
      <c r="I365" s="63"/>
      <c r="J365" s="52"/>
      <c r="K365" s="63"/>
      <c r="L365" s="52"/>
      <c r="M365" s="63"/>
      <c r="N365" s="52"/>
      <c r="O365" s="63"/>
    </row>
    <row r="366" spans="1:15" x14ac:dyDescent="0.3">
      <c r="A366" s="13">
        <v>365</v>
      </c>
      <c r="B366" s="273"/>
      <c r="C366" s="50" t="s">
        <v>17</v>
      </c>
      <c r="D366" s="52">
        <v>1.085</v>
      </c>
      <c r="E366" s="64">
        <f t="shared" si="719"/>
        <v>3.0683005604635695E-2</v>
      </c>
      <c r="F366" s="52"/>
      <c r="G366" s="64"/>
      <c r="H366" s="62"/>
      <c r="I366" s="64"/>
      <c r="J366" s="52"/>
      <c r="K366" s="64"/>
      <c r="L366" s="52"/>
      <c r="M366" s="64"/>
      <c r="N366" s="62"/>
      <c r="O366" s="64"/>
    </row>
    <row r="367" spans="1:15" x14ac:dyDescent="0.3">
      <c r="A367" s="1">
        <v>366</v>
      </c>
      <c r="B367" s="271">
        <v>224000</v>
      </c>
      <c r="C367" s="48" t="s">
        <v>18</v>
      </c>
      <c r="D367" s="61">
        <v>33050</v>
      </c>
      <c r="E367" s="59">
        <f t="shared" ref="E367" si="720">D369/D368</f>
        <v>1.7123815641560944</v>
      </c>
      <c r="F367" s="61"/>
      <c r="G367" s="59"/>
      <c r="H367" s="61"/>
      <c r="I367" s="59"/>
      <c r="J367" s="61"/>
      <c r="K367" s="59"/>
      <c r="L367" s="61"/>
      <c r="M367" s="59"/>
      <c r="N367" s="61"/>
      <c r="O367" s="59"/>
    </row>
    <row r="368" spans="1:15" x14ac:dyDescent="0.3">
      <c r="A368" s="1">
        <v>367</v>
      </c>
      <c r="B368" s="272"/>
      <c r="C368" s="49" t="s">
        <v>16</v>
      </c>
      <c r="D368" s="52">
        <v>0.62270000000000003</v>
      </c>
      <c r="E368" s="63">
        <f t="shared" ref="E368:E369" si="721">(D368-D365)/D365</f>
        <v>-5.7480440683377564E-3</v>
      </c>
      <c r="F368" s="52"/>
      <c r="G368" s="63"/>
      <c r="H368" s="52"/>
      <c r="I368" s="63"/>
      <c r="J368" s="52"/>
      <c r="K368" s="63"/>
      <c r="L368" s="52"/>
      <c r="M368" s="63"/>
      <c r="N368" s="52"/>
      <c r="O368" s="63"/>
    </row>
    <row r="369" spans="1:15" x14ac:dyDescent="0.3">
      <c r="A369" s="13">
        <v>368</v>
      </c>
      <c r="B369" s="272"/>
      <c r="C369" s="50" t="s">
        <v>17</v>
      </c>
      <c r="D369" s="52">
        <v>1.0663</v>
      </c>
      <c r="E369" s="64">
        <f t="shared" si="721"/>
        <v>-1.72350230414746E-2</v>
      </c>
      <c r="F369" s="52"/>
      <c r="G369" s="64"/>
      <c r="H369" s="62"/>
      <c r="I369" s="64"/>
      <c r="J369" s="52"/>
      <c r="K369" s="64"/>
      <c r="L369" s="52"/>
      <c r="M369" s="64"/>
      <c r="N369" s="62"/>
      <c r="O369" s="64"/>
    </row>
    <row r="370" spans="1:15" x14ac:dyDescent="0.3">
      <c r="A370" s="1">
        <v>369</v>
      </c>
      <c r="B370" s="271">
        <v>226000</v>
      </c>
      <c r="C370" s="48" t="s">
        <v>18</v>
      </c>
      <c r="D370" s="61">
        <v>33339</v>
      </c>
      <c r="E370" s="59">
        <f t="shared" ref="E370" si="722">D372/D371</f>
        <v>1.7227105641681317</v>
      </c>
      <c r="F370" s="61"/>
      <c r="G370" s="59"/>
      <c r="H370" s="61"/>
      <c r="I370" s="59"/>
      <c r="J370" s="61"/>
      <c r="K370" s="59"/>
      <c r="L370" s="61"/>
      <c r="M370" s="59"/>
      <c r="N370" s="61"/>
      <c r="O370" s="59"/>
    </row>
    <row r="371" spans="1:15" x14ac:dyDescent="0.3">
      <c r="A371" s="1">
        <v>370</v>
      </c>
      <c r="B371" s="272"/>
      <c r="C371" s="49" t="s">
        <v>16</v>
      </c>
      <c r="D371" s="52">
        <v>0.62570000000000003</v>
      </c>
      <c r="E371" s="63">
        <f t="shared" ref="E371:E372" si="723">(D371-D368)/D368</f>
        <v>4.817729243616513E-3</v>
      </c>
      <c r="F371" s="52"/>
      <c r="G371" s="63"/>
      <c r="H371" s="52"/>
      <c r="I371" s="63"/>
      <c r="J371" s="52"/>
      <c r="K371" s="63"/>
      <c r="L371" s="52"/>
      <c r="M371" s="63"/>
      <c r="N371" s="52"/>
      <c r="O371" s="63"/>
    </row>
    <row r="372" spans="1:15" x14ac:dyDescent="0.3">
      <c r="A372" s="13">
        <v>371</v>
      </c>
      <c r="B372" s="273"/>
      <c r="C372" s="50" t="s">
        <v>17</v>
      </c>
      <c r="D372" s="52">
        <v>1.0779000000000001</v>
      </c>
      <c r="E372" s="64">
        <f t="shared" si="723"/>
        <v>1.0878739566726112E-2</v>
      </c>
      <c r="F372" s="52"/>
      <c r="G372" s="64"/>
      <c r="H372" s="62"/>
      <c r="I372" s="64"/>
      <c r="J372" s="52"/>
      <c r="K372" s="64"/>
      <c r="L372" s="52"/>
      <c r="M372" s="64"/>
      <c r="N372" s="62"/>
      <c r="O372" s="64"/>
    </row>
    <row r="373" spans="1:15" x14ac:dyDescent="0.3">
      <c r="A373" s="1">
        <v>372</v>
      </c>
      <c r="B373" s="271">
        <v>228000</v>
      </c>
      <c r="C373" s="48" t="s">
        <v>18</v>
      </c>
      <c r="D373" s="61">
        <v>33629</v>
      </c>
      <c r="E373" s="59">
        <f t="shared" ref="E373" si="724">D375/D374</f>
        <v>1.7408245755860952</v>
      </c>
      <c r="F373" s="61"/>
      <c r="G373" s="59"/>
      <c r="H373" s="61"/>
      <c r="I373" s="59"/>
      <c r="J373" s="61"/>
      <c r="K373" s="59"/>
      <c r="L373" s="61"/>
      <c r="M373" s="59"/>
      <c r="N373" s="61"/>
      <c r="O373" s="59"/>
    </row>
    <row r="374" spans="1:15" x14ac:dyDescent="0.3">
      <c r="A374" s="1">
        <v>373</v>
      </c>
      <c r="B374" s="272"/>
      <c r="C374" s="49" t="s">
        <v>16</v>
      </c>
      <c r="D374" s="52">
        <v>0.61850000000000005</v>
      </c>
      <c r="E374" s="63">
        <f t="shared" ref="E374:E375" si="725">(D374-D371)/D371</f>
        <v>-1.1507112034521311E-2</v>
      </c>
      <c r="F374" s="52"/>
      <c r="G374" s="63"/>
      <c r="H374" s="52"/>
      <c r="I374" s="63"/>
      <c r="J374" s="52"/>
      <c r="K374" s="63"/>
      <c r="L374" s="52"/>
      <c r="M374" s="63"/>
      <c r="N374" s="52"/>
      <c r="O374" s="63"/>
    </row>
    <row r="375" spans="1:15" x14ac:dyDescent="0.3">
      <c r="A375" s="13">
        <v>374</v>
      </c>
      <c r="B375" s="273"/>
      <c r="C375" s="50" t="s">
        <v>17</v>
      </c>
      <c r="D375" s="52">
        <v>1.0767</v>
      </c>
      <c r="E375" s="64">
        <f t="shared" si="725"/>
        <v>-1.1132758140830223E-3</v>
      </c>
      <c r="F375" s="52"/>
      <c r="G375" s="64"/>
      <c r="H375" s="62"/>
      <c r="I375" s="64"/>
      <c r="J375" s="52"/>
      <c r="K375" s="64"/>
      <c r="L375" s="52"/>
      <c r="M375" s="64"/>
      <c r="N375" s="62"/>
      <c r="O375" s="64"/>
    </row>
    <row r="376" spans="1:15" x14ac:dyDescent="0.3">
      <c r="A376" s="1">
        <v>375</v>
      </c>
      <c r="B376" s="271">
        <v>230000</v>
      </c>
      <c r="C376" s="48" t="s">
        <v>18</v>
      </c>
      <c r="D376" s="61">
        <v>33918</v>
      </c>
      <c r="E376" s="59">
        <f t="shared" ref="E376" si="726">D378/D377</f>
        <v>1.7245891176001276</v>
      </c>
      <c r="F376" s="61"/>
      <c r="G376" s="59"/>
      <c r="H376" s="61"/>
      <c r="I376" s="59"/>
      <c r="J376" s="61"/>
      <c r="K376" s="59"/>
      <c r="L376" s="61"/>
      <c r="M376" s="59"/>
      <c r="N376" s="61"/>
      <c r="O376" s="59"/>
    </row>
    <row r="377" spans="1:15" x14ac:dyDescent="0.3">
      <c r="A377" s="1">
        <v>376</v>
      </c>
      <c r="B377" s="272"/>
      <c r="C377" s="49" t="s">
        <v>16</v>
      </c>
      <c r="D377" s="52">
        <v>0.62670000000000003</v>
      </c>
      <c r="E377" s="63">
        <f t="shared" ref="E377:E378" si="727">(D377-D374)/D374</f>
        <v>1.3257881972514122E-2</v>
      </c>
      <c r="F377" s="52"/>
      <c r="G377" s="63"/>
      <c r="H377" s="52"/>
      <c r="I377" s="63"/>
      <c r="J377" s="52"/>
      <c r="K377" s="63"/>
      <c r="L377" s="52"/>
      <c r="M377" s="63"/>
      <c r="N377" s="52"/>
      <c r="O377" s="63"/>
    </row>
    <row r="378" spans="1:15" x14ac:dyDescent="0.3">
      <c r="A378" s="13">
        <v>377</v>
      </c>
      <c r="B378" s="272"/>
      <c r="C378" s="50" t="s">
        <v>17</v>
      </c>
      <c r="D378" s="52">
        <v>1.0808</v>
      </c>
      <c r="E378" s="64">
        <f t="shared" si="727"/>
        <v>3.8079316429831824E-3</v>
      </c>
      <c r="F378" s="52"/>
      <c r="G378" s="64"/>
      <c r="H378" s="62"/>
      <c r="I378" s="64"/>
      <c r="J378" s="52"/>
      <c r="K378" s="64"/>
      <c r="L378" s="52"/>
      <c r="M378" s="64"/>
      <c r="N378" s="62"/>
      <c r="O378" s="64"/>
    </row>
    <row r="379" spans="1:15" x14ac:dyDescent="0.3">
      <c r="A379" s="1">
        <v>378</v>
      </c>
      <c r="B379" s="271">
        <v>232000</v>
      </c>
      <c r="C379" s="48" t="s">
        <v>18</v>
      </c>
      <c r="D379" s="61">
        <v>34208</v>
      </c>
      <c r="E379" s="59">
        <f t="shared" ref="E379" si="728">D381/D380</f>
        <v>1.7221335036729479</v>
      </c>
      <c r="F379" s="61"/>
      <c r="G379" s="59"/>
      <c r="H379" s="61"/>
      <c r="I379" s="59"/>
      <c r="J379" s="61"/>
      <c r="K379" s="59"/>
      <c r="L379" s="61"/>
      <c r="M379" s="59"/>
      <c r="N379" s="61"/>
      <c r="O379" s="59"/>
    </row>
    <row r="380" spans="1:15" x14ac:dyDescent="0.3">
      <c r="A380" s="1">
        <v>379</v>
      </c>
      <c r="B380" s="272"/>
      <c r="C380" s="49" t="s">
        <v>16</v>
      </c>
      <c r="D380" s="52">
        <v>0.62619999999999998</v>
      </c>
      <c r="E380" s="63">
        <f t="shared" ref="E380:E381" si="729">(D380-D377)/D377</f>
        <v>-7.978299026648411E-4</v>
      </c>
      <c r="F380" s="52"/>
      <c r="G380" s="63"/>
      <c r="H380" s="52"/>
      <c r="I380" s="63"/>
      <c r="J380" s="52"/>
      <c r="K380" s="63"/>
      <c r="L380" s="52"/>
      <c r="M380" s="63"/>
      <c r="N380" s="52"/>
      <c r="O380" s="63"/>
    </row>
    <row r="381" spans="1:15" x14ac:dyDescent="0.3">
      <c r="A381" s="13">
        <v>380</v>
      </c>
      <c r="B381" s="273"/>
      <c r="C381" s="50" t="s">
        <v>17</v>
      </c>
      <c r="D381" s="52">
        <v>1.0784</v>
      </c>
      <c r="E381" s="64">
        <f t="shared" si="729"/>
        <v>-2.2205773501109897E-3</v>
      </c>
      <c r="F381" s="52"/>
      <c r="G381" s="64"/>
      <c r="H381" s="62"/>
      <c r="I381" s="64"/>
      <c r="J381" s="52"/>
      <c r="K381" s="64"/>
      <c r="L381" s="52"/>
      <c r="M381" s="64"/>
      <c r="N381" s="62"/>
      <c r="O381" s="64"/>
    </row>
    <row r="382" spans="1:15" x14ac:dyDescent="0.3">
      <c r="A382" s="1">
        <v>381</v>
      </c>
      <c r="B382" s="271">
        <v>234000</v>
      </c>
      <c r="C382" s="48" t="s">
        <v>18</v>
      </c>
      <c r="D382" s="61">
        <v>34498</v>
      </c>
      <c r="E382" s="59">
        <f t="shared" ref="E382" si="730">D384/D383</f>
        <v>1.7127949911703322</v>
      </c>
      <c r="F382" s="61"/>
      <c r="G382" s="59"/>
      <c r="H382" s="61"/>
      <c r="I382" s="59"/>
      <c r="J382" s="61"/>
      <c r="K382" s="59"/>
      <c r="L382" s="61"/>
      <c r="M382" s="59"/>
      <c r="N382" s="61"/>
      <c r="O382" s="59"/>
    </row>
    <row r="383" spans="1:15" x14ac:dyDescent="0.3">
      <c r="A383" s="1">
        <v>382</v>
      </c>
      <c r="B383" s="272"/>
      <c r="C383" s="49" t="s">
        <v>16</v>
      </c>
      <c r="D383" s="52">
        <v>0.62290000000000001</v>
      </c>
      <c r="E383" s="63">
        <f t="shared" ref="E383:E384" si="731">(D383-D380)/D380</f>
        <v>-5.2698818268923182E-3</v>
      </c>
      <c r="F383" s="52"/>
      <c r="G383" s="63"/>
      <c r="H383" s="52"/>
      <c r="I383" s="63"/>
      <c r="J383" s="52"/>
      <c r="K383" s="63"/>
      <c r="L383" s="52"/>
      <c r="M383" s="63"/>
      <c r="N383" s="52"/>
      <c r="O383" s="63"/>
    </row>
    <row r="384" spans="1:15" x14ac:dyDescent="0.3">
      <c r="A384" s="13">
        <v>383</v>
      </c>
      <c r="B384" s="273"/>
      <c r="C384" s="50" t="s">
        <v>17</v>
      </c>
      <c r="D384" s="52">
        <v>1.0669</v>
      </c>
      <c r="E384" s="64">
        <f t="shared" si="731"/>
        <v>-1.0663946587537153E-2</v>
      </c>
      <c r="F384" s="52"/>
      <c r="G384" s="64"/>
      <c r="H384" s="62"/>
      <c r="I384" s="64"/>
      <c r="J384" s="52"/>
      <c r="K384" s="64"/>
      <c r="L384" s="52"/>
      <c r="M384" s="64"/>
      <c r="N384" s="62"/>
      <c r="O384" s="64"/>
    </row>
    <row r="385" spans="1:15" x14ac:dyDescent="0.3">
      <c r="A385" s="1">
        <v>384</v>
      </c>
      <c r="B385" s="271">
        <v>236000</v>
      </c>
      <c r="C385" s="48" t="s">
        <v>18</v>
      </c>
      <c r="D385" s="61">
        <v>34787</v>
      </c>
      <c r="E385" s="59">
        <f t="shared" ref="E385" si="732">D387/D386</f>
        <v>1.7050161812297737</v>
      </c>
      <c r="F385" s="61"/>
      <c r="G385" s="59"/>
      <c r="H385" s="61"/>
      <c r="I385" s="59"/>
      <c r="J385" s="61"/>
      <c r="K385" s="59"/>
      <c r="L385" s="61"/>
      <c r="M385" s="59"/>
      <c r="N385" s="61"/>
      <c r="O385" s="59"/>
    </row>
    <row r="386" spans="1:15" x14ac:dyDescent="0.3">
      <c r="A386" s="1">
        <v>385</v>
      </c>
      <c r="B386" s="272"/>
      <c r="C386" s="49" t="s">
        <v>16</v>
      </c>
      <c r="D386" s="52">
        <v>0.61799999999999999</v>
      </c>
      <c r="E386" s="63">
        <f t="shared" ref="E386:E387" si="733">(D386-D383)/D383</f>
        <v>-7.8664312088617995E-3</v>
      </c>
      <c r="F386" s="52"/>
      <c r="G386" s="63"/>
      <c r="H386" s="52"/>
      <c r="I386" s="63"/>
      <c r="J386" s="52"/>
      <c r="K386" s="63"/>
      <c r="L386" s="52"/>
      <c r="M386" s="63"/>
      <c r="N386" s="52"/>
      <c r="O386" s="63"/>
    </row>
    <row r="387" spans="1:15" x14ac:dyDescent="0.3">
      <c r="A387" s="13">
        <v>386</v>
      </c>
      <c r="B387" s="272"/>
      <c r="C387" s="50" t="s">
        <v>17</v>
      </c>
      <c r="D387" s="52">
        <v>1.0537000000000001</v>
      </c>
      <c r="E387" s="64">
        <f t="shared" si="733"/>
        <v>-1.2372293560783466E-2</v>
      </c>
      <c r="F387" s="52"/>
      <c r="G387" s="64"/>
      <c r="H387" s="62"/>
      <c r="I387" s="64"/>
      <c r="J387" s="52"/>
      <c r="K387" s="64"/>
      <c r="L387" s="52"/>
      <c r="M387" s="64"/>
      <c r="N387" s="62"/>
      <c r="O387" s="64"/>
    </row>
    <row r="388" spans="1:15" x14ac:dyDescent="0.3">
      <c r="A388" s="1">
        <v>387</v>
      </c>
      <c r="B388" s="271">
        <v>238000</v>
      </c>
      <c r="C388" s="48" t="s">
        <v>18</v>
      </c>
      <c r="D388" s="61">
        <v>35077</v>
      </c>
      <c r="E388" s="59">
        <f t="shared" ref="E388" si="734">D390/D389</f>
        <v>1.7182381936714899</v>
      </c>
      <c r="F388" s="61"/>
      <c r="G388" s="59"/>
      <c r="H388" s="61"/>
      <c r="I388" s="59"/>
      <c r="J388" s="61"/>
      <c r="K388" s="59"/>
      <c r="L388" s="61"/>
      <c r="M388" s="59"/>
      <c r="N388" s="61"/>
      <c r="O388" s="59"/>
    </row>
    <row r="389" spans="1:15" x14ac:dyDescent="0.3">
      <c r="A389" s="1">
        <v>388</v>
      </c>
      <c r="B389" s="272"/>
      <c r="C389" s="49" t="s">
        <v>16</v>
      </c>
      <c r="D389" s="52">
        <v>0.62890000000000001</v>
      </c>
      <c r="E389" s="63">
        <f t="shared" ref="E389:E390" si="735">(D389-D386)/D386</f>
        <v>1.7637540453074467E-2</v>
      </c>
      <c r="F389" s="52"/>
      <c r="G389" s="63"/>
      <c r="H389" s="52"/>
      <c r="I389" s="63"/>
      <c r="J389" s="52"/>
      <c r="K389" s="63"/>
      <c r="L389" s="52"/>
      <c r="M389" s="63"/>
      <c r="N389" s="52"/>
      <c r="O389" s="63"/>
    </row>
    <row r="390" spans="1:15" x14ac:dyDescent="0.3">
      <c r="A390" s="13">
        <v>389</v>
      </c>
      <c r="B390" s="273"/>
      <c r="C390" s="50" t="s">
        <v>17</v>
      </c>
      <c r="D390" s="62">
        <v>1.0806</v>
      </c>
      <c r="E390" s="64">
        <f t="shared" si="735"/>
        <v>2.5529087975704585E-2</v>
      </c>
      <c r="F390" s="62"/>
      <c r="G390" s="64"/>
      <c r="H390" s="62"/>
      <c r="I390" s="64"/>
      <c r="J390" s="62"/>
      <c r="K390" s="64"/>
      <c r="L390" s="62"/>
      <c r="M390" s="64"/>
      <c r="N390" s="62"/>
      <c r="O390" s="64"/>
    </row>
  </sheetData>
  <mergeCells count="202">
    <mergeCell ref="D1:E1"/>
    <mergeCell ref="F1:G1"/>
    <mergeCell ref="H1:I1"/>
    <mergeCell ref="D2:E2"/>
    <mergeCell ref="F2:G2"/>
    <mergeCell ref="H2:I2"/>
    <mergeCell ref="B31:B33"/>
    <mergeCell ref="B34:B36"/>
    <mergeCell ref="B37:B39"/>
    <mergeCell ref="D7:E7"/>
    <mergeCell ref="F7:G7"/>
    <mergeCell ref="H7:I7"/>
    <mergeCell ref="D8:E8"/>
    <mergeCell ref="F8:G8"/>
    <mergeCell ref="H8:I8"/>
    <mergeCell ref="B10:B14"/>
    <mergeCell ref="F10:G10"/>
    <mergeCell ref="B25:B29"/>
    <mergeCell ref="D25:E25"/>
    <mergeCell ref="F25:G25"/>
    <mergeCell ref="B15:B19"/>
    <mergeCell ref="D15:E15"/>
    <mergeCell ref="F15:G15"/>
    <mergeCell ref="H15:I15"/>
    <mergeCell ref="B20:B24"/>
    <mergeCell ref="D20:E20"/>
    <mergeCell ref="F20:G20"/>
    <mergeCell ref="H20:I20"/>
    <mergeCell ref="B49:B51"/>
    <mergeCell ref="B52:B54"/>
    <mergeCell ref="B55:B57"/>
    <mergeCell ref="B58:B60"/>
    <mergeCell ref="B61:B63"/>
    <mergeCell ref="B64:B66"/>
    <mergeCell ref="B40:B42"/>
    <mergeCell ref="B43:B45"/>
    <mergeCell ref="B46:B48"/>
    <mergeCell ref="B85:B87"/>
    <mergeCell ref="B88:B90"/>
    <mergeCell ref="B91:B93"/>
    <mergeCell ref="B94:B96"/>
    <mergeCell ref="B97:B99"/>
    <mergeCell ref="B100:B102"/>
    <mergeCell ref="B67:B69"/>
    <mergeCell ref="B70:B72"/>
    <mergeCell ref="B73:B75"/>
    <mergeCell ref="B76:B78"/>
    <mergeCell ref="B79:B81"/>
    <mergeCell ref="B82:B84"/>
    <mergeCell ref="B121:B123"/>
    <mergeCell ref="B124:B126"/>
    <mergeCell ref="B127:B129"/>
    <mergeCell ref="B130:B132"/>
    <mergeCell ref="B133:B135"/>
    <mergeCell ref="B136:B138"/>
    <mergeCell ref="B103:B105"/>
    <mergeCell ref="B106:B108"/>
    <mergeCell ref="B109:B111"/>
    <mergeCell ref="B112:B114"/>
    <mergeCell ref="B115:B117"/>
    <mergeCell ref="B118:B120"/>
    <mergeCell ref="B157:B159"/>
    <mergeCell ref="B160:B162"/>
    <mergeCell ref="B163:B165"/>
    <mergeCell ref="B166:B168"/>
    <mergeCell ref="B169:B171"/>
    <mergeCell ref="B172:B174"/>
    <mergeCell ref="B139:B141"/>
    <mergeCell ref="B142:B144"/>
    <mergeCell ref="B145:B147"/>
    <mergeCell ref="B148:B150"/>
    <mergeCell ref="B151:B153"/>
    <mergeCell ref="B154:B156"/>
    <mergeCell ref="B193:B195"/>
    <mergeCell ref="B196:B198"/>
    <mergeCell ref="B199:B201"/>
    <mergeCell ref="B202:B204"/>
    <mergeCell ref="B205:B207"/>
    <mergeCell ref="B208:B210"/>
    <mergeCell ref="B175:B177"/>
    <mergeCell ref="B178:B180"/>
    <mergeCell ref="B181:B183"/>
    <mergeCell ref="B184:B186"/>
    <mergeCell ref="B187:B189"/>
    <mergeCell ref="B190:B192"/>
    <mergeCell ref="B229:B231"/>
    <mergeCell ref="B232:B234"/>
    <mergeCell ref="B235:B237"/>
    <mergeCell ref="B238:B240"/>
    <mergeCell ref="B241:B243"/>
    <mergeCell ref="B244:B246"/>
    <mergeCell ref="B211:B213"/>
    <mergeCell ref="B214:B216"/>
    <mergeCell ref="B217:B219"/>
    <mergeCell ref="B220:B222"/>
    <mergeCell ref="B223:B225"/>
    <mergeCell ref="B226:B228"/>
    <mergeCell ref="B265:B267"/>
    <mergeCell ref="B268:B270"/>
    <mergeCell ref="B271:B273"/>
    <mergeCell ref="B274:B276"/>
    <mergeCell ref="B277:B279"/>
    <mergeCell ref="B280:B282"/>
    <mergeCell ref="B247:B249"/>
    <mergeCell ref="B250:B252"/>
    <mergeCell ref="B253:B255"/>
    <mergeCell ref="B256:B258"/>
    <mergeCell ref="B259:B261"/>
    <mergeCell ref="B262:B264"/>
    <mergeCell ref="B301:B303"/>
    <mergeCell ref="B304:B306"/>
    <mergeCell ref="B307:B309"/>
    <mergeCell ref="B310:B312"/>
    <mergeCell ref="B313:B315"/>
    <mergeCell ref="B316:B318"/>
    <mergeCell ref="B283:B285"/>
    <mergeCell ref="B286:B288"/>
    <mergeCell ref="B289:B291"/>
    <mergeCell ref="B292:B294"/>
    <mergeCell ref="B295:B297"/>
    <mergeCell ref="B298:B300"/>
    <mergeCell ref="B385:B387"/>
    <mergeCell ref="B388:B390"/>
    <mergeCell ref="B373:B375"/>
    <mergeCell ref="B376:B378"/>
    <mergeCell ref="B379:B381"/>
    <mergeCell ref="B382:B384"/>
    <mergeCell ref="B319:B321"/>
    <mergeCell ref="B322:B324"/>
    <mergeCell ref="B325:B327"/>
    <mergeCell ref="B328:B330"/>
    <mergeCell ref="B331:B333"/>
    <mergeCell ref="B334:B336"/>
    <mergeCell ref="B355:B357"/>
    <mergeCell ref="B358:B360"/>
    <mergeCell ref="B361:B363"/>
    <mergeCell ref="B364:B366"/>
    <mergeCell ref="B367:B369"/>
    <mergeCell ref="B370:B372"/>
    <mergeCell ref="B337:B339"/>
    <mergeCell ref="B340:B342"/>
    <mergeCell ref="B343:B345"/>
    <mergeCell ref="B346:B348"/>
    <mergeCell ref="B349:B351"/>
    <mergeCell ref="B352:B354"/>
    <mergeCell ref="J1:K1"/>
    <mergeCell ref="L1:M1"/>
    <mergeCell ref="N1:O1"/>
    <mergeCell ref="J2:K2"/>
    <mergeCell ref="L2:M2"/>
    <mergeCell ref="N2:O2"/>
    <mergeCell ref="H25:I25"/>
    <mergeCell ref="D9:E9"/>
    <mergeCell ref="F9:G9"/>
    <mergeCell ref="H9:I9"/>
    <mergeCell ref="H10:I10"/>
    <mergeCell ref="D10:E10"/>
    <mergeCell ref="D5:E5"/>
    <mergeCell ref="F5:G5"/>
    <mergeCell ref="H5:I5"/>
    <mergeCell ref="D6:E6"/>
    <mergeCell ref="F6:G6"/>
    <mergeCell ref="H6:I6"/>
    <mergeCell ref="D3:E3"/>
    <mergeCell ref="F3:G3"/>
    <mergeCell ref="H3:I3"/>
    <mergeCell ref="D4:E4"/>
    <mergeCell ref="F4:G4"/>
    <mergeCell ref="H4:I4"/>
    <mergeCell ref="J5:K5"/>
    <mergeCell ref="L5:M5"/>
    <mergeCell ref="N5:O5"/>
    <mergeCell ref="J6:K6"/>
    <mergeCell ref="L6:M6"/>
    <mergeCell ref="N6:O6"/>
    <mergeCell ref="J3:K3"/>
    <mergeCell ref="L3:M3"/>
    <mergeCell ref="N3:O3"/>
    <mergeCell ref="J4:K4"/>
    <mergeCell ref="L4:M4"/>
    <mergeCell ref="N4:O4"/>
    <mergeCell ref="J9:K9"/>
    <mergeCell ref="L9:M9"/>
    <mergeCell ref="N9:O9"/>
    <mergeCell ref="J10:K10"/>
    <mergeCell ref="L10:M10"/>
    <mergeCell ref="N10:O10"/>
    <mergeCell ref="J7:K7"/>
    <mergeCell ref="L7:M7"/>
    <mergeCell ref="N7:O7"/>
    <mergeCell ref="J8:K8"/>
    <mergeCell ref="L8:M8"/>
    <mergeCell ref="N8:O8"/>
    <mergeCell ref="J25:K25"/>
    <mergeCell ref="L25:M25"/>
    <mergeCell ref="N25:O25"/>
    <mergeCell ref="J15:K15"/>
    <mergeCell ref="L15:M15"/>
    <mergeCell ref="N15:O15"/>
    <mergeCell ref="J20:K20"/>
    <mergeCell ref="L20:M20"/>
    <mergeCell ref="N20:O20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A214-8BAB-4984-A345-D0C4871B7F3E}">
  <dimension ref="A1:S52"/>
  <sheetViews>
    <sheetView topLeftCell="A16" workbookViewId="0">
      <selection activeCell="D16" sqref="D1:D1048576"/>
    </sheetView>
  </sheetViews>
  <sheetFormatPr defaultRowHeight="14.4" x14ac:dyDescent="0.3"/>
  <cols>
    <col min="1" max="1" width="5" bestFit="1" customWidth="1"/>
    <col min="2" max="3" width="8.33203125" customWidth="1"/>
    <col min="4" max="4" width="14.109375" bestFit="1" customWidth="1"/>
    <col min="5" max="6" width="20.33203125" bestFit="1" customWidth="1"/>
    <col min="7" max="7" width="19.33203125" bestFit="1" customWidth="1"/>
    <col min="10" max="10" width="9.88671875" bestFit="1" customWidth="1"/>
    <col min="11" max="11" width="4" bestFit="1" customWidth="1"/>
  </cols>
  <sheetData>
    <row r="1" spans="1:19" ht="14.4" customHeight="1" x14ac:dyDescent="0.3">
      <c r="A1" s="19" t="s">
        <v>0</v>
      </c>
      <c r="B1" s="300" t="s">
        <v>33</v>
      </c>
      <c r="C1" s="301"/>
      <c r="D1" s="19" t="s">
        <v>15</v>
      </c>
      <c r="E1" s="54" t="str">
        <f>E3&amp;"/"&amp;E4&amp;"/"&amp;E5&amp;"/"&amp;E6&amp;"/"&amp;TEXT(E7,"0.00")&amp;"/"&amp;E8</f>
        <v>12/128/4/2048/0.10/4</v>
      </c>
      <c r="F1" s="54" t="str">
        <f>F3&amp;"/"&amp;F4&amp;"/"&amp;F5&amp;"/"&amp;F6&amp;"/"&amp;TEXT(F7,"0.00")&amp;"/"&amp;F8</f>
        <v>10/192/6/2048/0.10/4</v>
      </c>
      <c r="G1" s="20" t="str">
        <f t="shared" ref="G1" si="0">G3&amp;"/"&amp;G4&amp;"/"&amp;G5&amp;"/"&amp;G6&amp;"/"&amp;TEXT(G7,"0.00")&amp;"/"&amp;G8</f>
        <v>8/256/8/2048/0.15/4</v>
      </c>
      <c r="H1" s="46"/>
      <c r="I1" s="46"/>
    </row>
    <row r="2" spans="1:19" x14ac:dyDescent="0.3">
      <c r="A2" s="1">
        <v>1</v>
      </c>
      <c r="B2" s="1"/>
      <c r="C2" s="1"/>
      <c r="D2" s="20" t="s">
        <v>19</v>
      </c>
      <c r="E2" s="55">
        <f>($K$2*E4+E4*E6+E3*(12*E4^2+13*E4)+E4*$K$2)/1000000</f>
        <v>2.688768</v>
      </c>
      <c r="F2" s="55">
        <f>($K$2*F4+F4*F6+F3*(12*F4^2+13*F4)+F4*$K$2)/1000000</f>
        <v>4.9128959999999999</v>
      </c>
      <c r="G2" s="118">
        <f>($K$2*G4+G4*G6+G3*(12*G4^2+13*G4)+G4*$K$2)/1000000</f>
        <v>6.9370880000000001</v>
      </c>
      <c r="H2" s="47"/>
      <c r="I2" s="47"/>
      <c r="J2" t="s">
        <v>11</v>
      </c>
      <c r="K2">
        <v>185</v>
      </c>
    </row>
    <row r="3" spans="1:19" x14ac:dyDescent="0.3">
      <c r="A3" s="1">
        <v>2</v>
      </c>
      <c r="B3" s="1"/>
      <c r="C3" s="1"/>
      <c r="D3" s="19" t="s">
        <v>3</v>
      </c>
      <c r="E3" s="56">
        <v>12</v>
      </c>
      <c r="F3" s="56">
        <v>10</v>
      </c>
      <c r="G3" s="119">
        <v>8</v>
      </c>
      <c r="H3" s="47"/>
      <c r="I3" s="47"/>
    </row>
    <row r="4" spans="1:19" x14ac:dyDescent="0.3">
      <c r="A4" s="1">
        <v>3</v>
      </c>
      <c r="B4" s="1"/>
      <c r="C4" s="1"/>
      <c r="D4" s="19" t="s">
        <v>4</v>
      </c>
      <c r="E4" s="56">
        <v>128</v>
      </c>
      <c r="F4" s="56">
        <v>192</v>
      </c>
      <c r="G4" s="119">
        <v>256</v>
      </c>
      <c r="H4" s="47"/>
      <c r="I4" s="47"/>
    </row>
    <row r="5" spans="1:19" x14ac:dyDescent="0.3">
      <c r="A5" s="1">
        <v>4</v>
      </c>
      <c r="B5" s="1"/>
      <c r="C5" s="1"/>
      <c r="D5" s="19" t="s">
        <v>5</v>
      </c>
      <c r="E5" s="56">
        <v>4</v>
      </c>
      <c r="F5" s="56">
        <v>6</v>
      </c>
      <c r="G5" s="119">
        <v>8</v>
      </c>
      <c r="H5" s="47"/>
      <c r="I5" s="47"/>
    </row>
    <row r="6" spans="1:19" x14ac:dyDescent="0.3">
      <c r="A6" s="1">
        <v>5</v>
      </c>
      <c r="B6" s="1"/>
      <c r="C6" s="1"/>
      <c r="D6" s="19" t="s">
        <v>6</v>
      </c>
      <c r="E6" s="57">
        <v>2048</v>
      </c>
      <c r="F6" s="57">
        <v>2048</v>
      </c>
      <c r="G6" s="120">
        <v>2048</v>
      </c>
      <c r="H6" s="47"/>
      <c r="I6" s="47"/>
    </row>
    <row r="7" spans="1:19" x14ac:dyDescent="0.3">
      <c r="A7" s="1">
        <v>6</v>
      </c>
      <c r="B7" s="1"/>
      <c r="C7" s="1"/>
      <c r="D7" s="19" t="s">
        <v>7</v>
      </c>
      <c r="E7" s="58">
        <v>0.1</v>
      </c>
      <c r="F7" s="58">
        <v>0.1</v>
      </c>
      <c r="G7" s="121">
        <v>0.15</v>
      </c>
      <c r="H7" s="47"/>
      <c r="I7" s="47"/>
    </row>
    <row r="8" spans="1:19" x14ac:dyDescent="0.3">
      <c r="A8" s="13">
        <v>7</v>
      </c>
      <c r="B8" s="13"/>
      <c r="C8" s="13"/>
      <c r="D8" s="19" t="s">
        <v>8</v>
      </c>
      <c r="E8" s="56">
        <v>4</v>
      </c>
      <c r="F8" s="56">
        <v>4</v>
      </c>
      <c r="G8" s="119">
        <v>4</v>
      </c>
      <c r="H8" s="47"/>
      <c r="I8" s="47"/>
    </row>
    <row r="9" spans="1:19" ht="14.4" customHeight="1" x14ac:dyDescent="0.3">
      <c r="A9" s="83">
        <v>8</v>
      </c>
      <c r="B9" s="290" t="s">
        <v>22</v>
      </c>
      <c r="C9" s="290" t="s">
        <v>37</v>
      </c>
      <c r="D9" s="84" t="s">
        <v>48</v>
      </c>
      <c r="E9" s="109">
        <v>96000</v>
      </c>
      <c r="F9" s="109">
        <v>38000</v>
      </c>
      <c r="G9" s="109">
        <v>32000</v>
      </c>
      <c r="H9" s="47"/>
      <c r="I9" s="47"/>
    </row>
    <row r="10" spans="1:19" x14ac:dyDescent="0.3">
      <c r="A10" s="85">
        <v>9</v>
      </c>
      <c r="B10" s="291"/>
      <c r="C10" s="291"/>
      <c r="D10" s="86" t="s">
        <v>31</v>
      </c>
      <c r="E10" s="142">
        <v>13934</v>
      </c>
      <c r="F10" s="140">
        <v>7151</v>
      </c>
      <c r="G10" s="143">
        <v>6441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47"/>
    </row>
    <row r="11" spans="1:19" x14ac:dyDescent="0.3">
      <c r="A11" s="85">
        <v>10</v>
      </c>
      <c r="B11" s="291"/>
      <c r="C11" s="291"/>
      <c r="D11" s="86" t="s">
        <v>9</v>
      </c>
      <c r="E11" s="73">
        <v>0.66920000000000002</v>
      </c>
      <c r="F11" s="73">
        <v>0.68420000000000003</v>
      </c>
      <c r="G11" s="88">
        <v>0.69140000000000001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47"/>
    </row>
    <row r="12" spans="1:19" x14ac:dyDescent="0.3">
      <c r="A12" s="85">
        <v>11</v>
      </c>
      <c r="B12" s="291"/>
      <c r="C12" s="292"/>
      <c r="D12" s="90" t="s">
        <v>10</v>
      </c>
      <c r="E12" s="73">
        <v>1.1060000000000001</v>
      </c>
      <c r="F12" s="73">
        <v>1.0988</v>
      </c>
      <c r="G12" s="91">
        <v>1.0867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47"/>
    </row>
    <row r="13" spans="1:19" ht="14.4" customHeight="1" x14ac:dyDescent="0.3">
      <c r="A13" s="85">
        <v>12</v>
      </c>
      <c r="B13" s="291"/>
      <c r="C13" s="290" t="s">
        <v>38</v>
      </c>
      <c r="D13" s="84" t="s">
        <v>48</v>
      </c>
      <c r="E13" s="109">
        <v>38000</v>
      </c>
      <c r="F13" s="109">
        <v>10000</v>
      </c>
      <c r="G13" s="109">
        <v>14000</v>
      </c>
      <c r="H13" s="47"/>
      <c r="I13" s="47"/>
    </row>
    <row r="14" spans="1:19" x14ac:dyDescent="0.3">
      <c r="A14" s="85">
        <v>13</v>
      </c>
      <c r="B14" s="291"/>
      <c r="C14" s="291"/>
      <c r="D14" s="86" t="s">
        <v>31</v>
      </c>
      <c r="E14" s="112">
        <f>5505+Step2!$D$30</f>
        <v>13664</v>
      </c>
      <c r="F14" s="112">
        <f>1820+Step2!$F$30</f>
        <v>12342</v>
      </c>
      <c r="G14" s="87">
        <f>2837+Step2!$H$30</f>
        <v>14252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47"/>
    </row>
    <row r="15" spans="1:19" x14ac:dyDescent="0.3">
      <c r="A15" s="85">
        <v>14</v>
      </c>
      <c r="B15" s="291"/>
      <c r="C15" s="291"/>
      <c r="D15" s="86" t="s">
        <v>9</v>
      </c>
      <c r="E15" s="73">
        <v>0.76259999999999994</v>
      </c>
      <c r="F15" s="73">
        <v>0.69650000000000001</v>
      </c>
      <c r="G15" s="88">
        <v>0.71240000000000003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47"/>
    </row>
    <row r="16" spans="1:19" x14ac:dyDescent="0.3">
      <c r="A16" s="85">
        <v>15</v>
      </c>
      <c r="B16" s="291"/>
      <c r="C16" s="291"/>
      <c r="D16" s="86" t="s">
        <v>10</v>
      </c>
      <c r="E16" s="73">
        <v>1.1131</v>
      </c>
      <c r="F16" s="73">
        <v>1.0940000000000001</v>
      </c>
      <c r="G16" s="88">
        <v>1.0907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47"/>
    </row>
    <row r="17" spans="1:19" x14ac:dyDescent="0.3">
      <c r="A17" s="85">
        <v>16</v>
      </c>
      <c r="B17" s="291"/>
      <c r="C17" s="292"/>
      <c r="D17" s="90" t="s">
        <v>49</v>
      </c>
      <c r="E17" s="144">
        <f>E14/E$10</f>
        <v>0.98062293670159317</v>
      </c>
      <c r="F17" s="144">
        <f t="shared" ref="F17:G17" si="1">F14/F$10</f>
        <v>1.7259124597958329</v>
      </c>
      <c r="G17" s="147">
        <f t="shared" si="1"/>
        <v>2.2126998913212232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47"/>
    </row>
    <row r="18" spans="1:19" ht="14.4" customHeight="1" x14ac:dyDescent="0.3">
      <c r="A18" s="85">
        <v>17</v>
      </c>
      <c r="B18" s="291"/>
      <c r="C18" s="290" t="s">
        <v>39</v>
      </c>
      <c r="D18" s="84" t="s">
        <v>48</v>
      </c>
      <c r="E18" s="109">
        <v>22000</v>
      </c>
      <c r="F18" s="109">
        <v>4000</v>
      </c>
      <c r="G18" s="109">
        <v>12000</v>
      </c>
      <c r="H18" s="47"/>
      <c r="I18" s="47"/>
    </row>
    <row r="19" spans="1:19" x14ac:dyDescent="0.3">
      <c r="A19" s="85">
        <v>18</v>
      </c>
      <c r="B19" s="291"/>
      <c r="C19" s="291"/>
      <c r="D19" s="86" t="s">
        <v>31</v>
      </c>
      <c r="E19" s="140">
        <f>3279+Step2!$J$30</f>
        <v>11974</v>
      </c>
      <c r="F19" s="112">
        <f>742+Step2!$L$30</f>
        <v>11226</v>
      </c>
      <c r="G19" s="87">
        <f>2378+Step2!$N$30</f>
        <v>11623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7"/>
    </row>
    <row r="20" spans="1:19" x14ac:dyDescent="0.3">
      <c r="A20" s="85">
        <v>19</v>
      </c>
      <c r="B20" s="291"/>
      <c r="C20" s="291"/>
      <c r="D20" s="86" t="s">
        <v>9</v>
      </c>
      <c r="E20" s="73">
        <v>0.73929999999999996</v>
      </c>
      <c r="F20" s="73">
        <v>0.70579999999999998</v>
      </c>
      <c r="G20" s="88">
        <v>0.68600000000000005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47"/>
    </row>
    <row r="21" spans="1:19" x14ac:dyDescent="0.3">
      <c r="A21" s="85">
        <v>20</v>
      </c>
      <c r="B21" s="291"/>
      <c r="C21" s="291"/>
      <c r="D21" s="86" t="s">
        <v>10</v>
      </c>
      <c r="E21" s="73">
        <v>1.1101000000000001</v>
      </c>
      <c r="F21" s="73">
        <v>1.0869</v>
      </c>
      <c r="G21" s="88">
        <v>1.1060000000000001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47"/>
    </row>
    <row r="22" spans="1:19" x14ac:dyDescent="0.3">
      <c r="A22" s="89">
        <v>21</v>
      </c>
      <c r="B22" s="292"/>
      <c r="C22" s="292"/>
      <c r="D22" s="90" t="s">
        <v>49</v>
      </c>
      <c r="E22" s="149">
        <f>E19/E$10</f>
        <v>0.85933687383378787</v>
      </c>
      <c r="F22" s="144">
        <f t="shared" ref="F22:G22" si="2">F19/F$10</f>
        <v>1.5698503705775415</v>
      </c>
      <c r="G22" s="147">
        <f t="shared" si="2"/>
        <v>1.8045334575376495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47"/>
    </row>
    <row r="23" spans="1:19" ht="14.4" customHeight="1" x14ac:dyDescent="0.3">
      <c r="A23" s="92">
        <v>22</v>
      </c>
      <c r="B23" s="284" t="s">
        <v>20</v>
      </c>
      <c r="C23" s="284" t="s">
        <v>37</v>
      </c>
      <c r="D23" s="93" t="s">
        <v>48</v>
      </c>
      <c r="E23" s="110">
        <v>232000</v>
      </c>
      <c r="F23" s="110">
        <v>76000</v>
      </c>
      <c r="G23" s="110">
        <v>56000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47"/>
    </row>
    <row r="24" spans="1:19" x14ac:dyDescent="0.3">
      <c r="A24" s="94">
        <v>23</v>
      </c>
      <c r="B24" s="285"/>
      <c r="C24" s="285"/>
      <c r="D24" s="95" t="s">
        <v>31</v>
      </c>
      <c r="E24" s="113">
        <v>34159</v>
      </c>
      <c r="F24" s="113">
        <v>14321</v>
      </c>
      <c r="G24" s="96">
        <v>11109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47"/>
    </row>
    <row r="25" spans="1:19" x14ac:dyDescent="0.3">
      <c r="A25" s="94">
        <v>24</v>
      </c>
      <c r="B25" s="285"/>
      <c r="C25" s="285"/>
      <c r="D25" s="95" t="s">
        <v>9</v>
      </c>
      <c r="E25" s="67">
        <v>0.61360000000000003</v>
      </c>
      <c r="F25" s="67">
        <v>0.60780000000000001</v>
      </c>
      <c r="G25" s="97">
        <v>0.61950000000000005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47"/>
    </row>
    <row r="26" spans="1:19" x14ac:dyDescent="0.3">
      <c r="A26" s="94">
        <v>25</v>
      </c>
      <c r="B26" s="285"/>
      <c r="C26" s="286"/>
      <c r="D26" s="98" t="s">
        <v>10</v>
      </c>
      <c r="E26" s="67">
        <v>1.0808</v>
      </c>
      <c r="F26" s="67">
        <v>1.0876999999999999</v>
      </c>
      <c r="G26" s="99">
        <v>1.0730999999999999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47"/>
    </row>
    <row r="27" spans="1:19" ht="14.4" customHeight="1" x14ac:dyDescent="0.3">
      <c r="A27" s="94">
        <v>26</v>
      </c>
      <c r="B27" s="285"/>
      <c r="C27" s="284" t="s">
        <v>38</v>
      </c>
      <c r="D27" s="93" t="s">
        <v>48</v>
      </c>
      <c r="E27" s="110">
        <v>220000</v>
      </c>
      <c r="F27" s="110">
        <v>4000</v>
      </c>
      <c r="G27" s="110">
        <v>30000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7"/>
    </row>
    <row r="28" spans="1:19" x14ac:dyDescent="0.3">
      <c r="A28" s="94">
        <v>27</v>
      </c>
      <c r="B28" s="285"/>
      <c r="C28" s="285"/>
      <c r="D28" s="95" t="s">
        <v>31</v>
      </c>
      <c r="E28" s="113">
        <f>32470+Step2!$D$30</f>
        <v>40629</v>
      </c>
      <c r="F28" s="113">
        <f>728+Step2!$F$30</f>
        <v>11250</v>
      </c>
      <c r="G28" s="96">
        <f>5950+Step2!$H$30</f>
        <v>17365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47"/>
    </row>
    <row r="29" spans="1:19" x14ac:dyDescent="0.3">
      <c r="A29" s="94">
        <v>28</v>
      </c>
      <c r="B29" s="285"/>
      <c r="C29" s="285"/>
      <c r="D29" s="95" t="s">
        <v>9</v>
      </c>
      <c r="E29" s="67">
        <v>0.63019999999999998</v>
      </c>
      <c r="F29" s="67">
        <v>0.73</v>
      </c>
      <c r="G29" s="97">
        <v>0.65059999999999996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47"/>
    </row>
    <row r="30" spans="1:19" x14ac:dyDescent="0.3">
      <c r="A30" s="94">
        <v>29</v>
      </c>
      <c r="B30" s="285"/>
      <c r="C30" s="285"/>
      <c r="D30" s="95" t="s">
        <v>10</v>
      </c>
      <c r="E30" s="138">
        <v>1.0527</v>
      </c>
      <c r="F30" s="67">
        <v>1.0812999999999999</v>
      </c>
      <c r="G30" s="150">
        <v>1.0658000000000001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47"/>
    </row>
    <row r="31" spans="1:19" x14ac:dyDescent="0.3">
      <c r="A31" s="94">
        <v>30</v>
      </c>
      <c r="B31" s="285"/>
      <c r="C31" s="286"/>
      <c r="D31" s="98" t="s">
        <v>50</v>
      </c>
      <c r="E31" s="153">
        <f>E30/E$26</f>
        <v>0.97400074019244998</v>
      </c>
      <c r="F31" s="145">
        <f t="shared" ref="F31:G31" si="3">F30/F$26</f>
        <v>0.99411602463914683</v>
      </c>
      <c r="G31" s="152">
        <f t="shared" si="3"/>
        <v>0.99319727891156473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47"/>
    </row>
    <row r="32" spans="1:19" ht="14.4" customHeight="1" x14ac:dyDescent="0.3">
      <c r="A32" s="94">
        <v>31</v>
      </c>
      <c r="B32" s="285"/>
      <c r="C32" s="284" t="s">
        <v>39</v>
      </c>
      <c r="D32" s="93" t="s">
        <v>48</v>
      </c>
      <c r="E32" s="110">
        <f>94000</f>
        <v>94000</v>
      </c>
      <c r="F32" s="110">
        <v>14000</v>
      </c>
      <c r="G32" s="110">
        <v>30000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47"/>
    </row>
    <row r="33" spans="1:19" x14ac:dyDescent="0.3">
      <c r="A33" s="94">
        <v>32</v>
      </c>
      <c r="B33" s="285"/>
      <c r="C33" s="285"/>
      <c r="D33" s="95" t="s">
        <v>31</v>
      </c>
      <c r="E33" s="113">
        <f>14011+Step2!$J$30</f>
        <v>22706</v>
      </c>
      <c r="F33" s="113">
        <f>2579+Step2!$L$30</f>
        <v>13063</v>
      </c>
      <c r="G33" s="96">
        <f>6034+Step2!$N$30</f>
        <v>15279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47"/>
    </row>
    <row r="34" spans="1:19" x14ac:dyDescent="0.3">
      <c r="A34" s="94">
        <v>33</v>
      </c>
      <c r="B34" s="285"/>
      <c r="C34" s="285"/>
      <c r="D34" s="95" t="s">
        <v>9</v>
      </c>
      <c r="E34" s="67">
        <v>0.61329999999999996</v>
      </c>
      <c r="F34" s="67">
        <v>0.63719999999999999</v>
      </c>
      <c r="G34" s="97">
        <v>0.58699999999999997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7"/>
    </row>
    <row r="35" spans="1:19" x14ac:dyDescent="0.3">
      <c r="A35" s="94">
        <v>34</v>
      </c>
      <c r="B35" s="285"/>
      <c r="C35" s="285"/>
      <c r="D35" s="95" t="s">
        <v>10</v>
      </c>
      <c r="E35" s="67">
        <v>1.0902000000000001</v>
      </c>
      <c r="F35" s="138">
        <v>1.0670999999999999</v>
      </c>
      <c r="G35" s="97">
        <v>1.0862000000000001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7"/>
    </row>
    <row r="36" spans="1:19" x14ac:dyDescent="0.3">
      <c r="A36" s="7">
        <v>35</v>
      </c>
      <c r="B36" s="286"/>
      <c r="C36" s="286"/>
      <c r="D36" s="98" t="s">
        <v>50</v>
      </c>
      <c r="E36" s="145">
        <f>E35/E$26</f>
        <v>1.008697261287935</v>
      </c>
      <c r="F36" s="153">
        <f t="shared" ref="F36:G36" si="4">F35/F$26</f>
        <v>0.98106095430725393</v>
      </c>
      <c r="G36" s="151">
        <f t="shared" si="4"/>
        <v>1.0122076227751375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7"/>
    </row>
    <row r="37" spans="1:19" ht="14.4" customHeight="1" x14ac:dyDescent="0.3">
      <c r="A37" s="100">
        <v>36</v>
      </c>
      <c r="B37" s="287" t="s">
        <v>21</v>
      </c>
      <c r="C37" s="302" t="s">
        <v>37</v>
      </c>
      <c r="D37" s="101" t="s">
        <v>48</v>
      </c>
      <c r="E37" s="111">
        <v>252000</v>
      </c>
      <c r="F37" s="111">
        <v>180000</v>
      </c>
      <c r="G37" s="111">
        <v>196000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47"/>
    </row>
    <row r="38" spans="1:19" x14ac:dyDescent="0.3">
      <c r="A38" s="102">
        <v>37</v>
      </c>
      <c r="B38" s="288"/>
      <c r="C38" s="303"/>
      <c r="D38" s="103" t="s">
        <v>31</v>
      </c>
      <c r="E38" s="114">
        <v>37172</v>
      </c>
      <c r="F38" s="114">
        <v>33606</v>
      </c>
      <c r="G38" s="104">
        <v>39193</v>
      </c>
    </row>
    <row r="39" spans="1:19" x14ac:dyDescent="0.3">
      <c r="A39" s="102">
        <v>38</v>
      </c>
      <c r="B39" s="288"/>
      <c r="C39" s="303"/>
      <c r="D39" s="103" t="s">
        <v>9</v>
      </c>
      <c r="E39" s="79">
        <v>0.60350000000000004</v>
      </c>
      <c r="F39" s="79">
        <v>0.52239999999999998</v>
      </c>
      <c r="G39" s="105">
        <v>0.50349999999999995</v>
      </c>
    </row>
    <row r="40" spans="1:19" x14ac:dyDescent="0.3">
      <c r="A40" s="102">
        <v>39</v>
      </c>
      <c r="B40" s="288"/>
      <c r="C40" s="304"/>
      <c r="D40" s="107" t="s">
        <v>10</v>
      </c>
      <c r="E40" s="79">
        <v>1.1132</v>
      </c>
      <c r="F40" s="79">
        <v>1.1467000000000001</v>
      </c>
      <c r="G40" s="108">
        <v>1.1503000000000001</v>
      </c>
    </row>
    <row r="41" spans="1:19" ht="14.4" customHeight="1" x14ac:dyDescent="0.3">
      <c r="A41" s="102">
        <v>40</v>
      </c>
      <c r="B41" s="288"/>
      <c r="C41" s="302" t="s">
        <v>38</v>
      </c>
      <c r="D41" s="101" t="s">
        <v>48</v>
      </c>
      <c r="E41" s="111">
        <v>216000</v>
      </c>
      <c r="F41" s="111">
        <v>124000</v>
      </c>
      <c r="G41" s="111">
        <v>142000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47"/>
    </row>
    <row r="42" spans="1:19" x14ac:dyDescent="0.3">
      <c r="A42" s="102">
        <v>41</v>
      </c>
      <c r="B42" s="288"/>
      <c r="C42" s="303"/>
      <c r="D42" s="103" t="s">
        <v>31</v>
      </c>
      <c r="E42" s="114">
        <f>31891+Step2!$D$30</f>
        <v>40050</v>
      </c>
      <c r="F42" s="114">
        <f>23256+Step2!$F$30</f>
        <v>33778</v>
      </c>
      <c r="G42" s="104">
        <f>28126+Step2!$H$30</f>
        <v>39541</v>
      </c>
    </row>
    <row r="43" spans="1:19" x14ac:dyDescent="0.3">
      <c r="A43" s="102">
        <v>42</v>
      </c>
      <c r="B43" s="288"/>
      <c r="C43" s="303"/>
      <c r="D43" s="103" t="s">
        <v>9</v>
      </c>
      <c r="E43" s="79">
        <v>0.62319999999999998</v>
      </c>
      <c r="F43" s="79">
        <v>0.53390000000000004</v>
      </c>
      <c r="G43" s="105">
        <v>0.53400000000000003</v>
      </c>
    </row>
    <row r="44" spans="1:19" x14ac:dyDescent="0.3">
      <c r="A44" s="102">
        <v>43</v>
      </c>
      <c r="B44" s="288"/>
      <c r="C44" s="303"/>
      <c r="D44" s="103" t="s">
        <v>10</v>
      </c>
      <c r="E44" s="79">
        <v>1.0681</v>
      </c>
      <c r="F44" s="79">
        <v>1.1298999999999999</v>
      </c>
      <c r="G44" s="105">
        <v>1.1195999999999999</v>
      </c>
    </row>
    <row r="45" spans="1:19" x14ac:dyDescent="0.3">
      <c r="A45" s="102">
        <v>44</v>
      </c>
      <c r="B45" s="288"/>
      <c r="C45" s="303"/>
      <c r="D45" s="103" t="s">
        <v>49</v>
      </c>
      <c r="E45" s="146">
        <f>E42/E$38</f>
        <v>1.0774238674270957</v>
      </c>
      <c r="F45" s="146">
        <f t="shared" ref="F45:G45" si="5">F42/F$38</f>
        <v>1.0051181336666071</v>
      </c>
      <c r="G45" s="148">
        <f t="shared" si="5"/>
        <v>1.0088791365805119</v>
      </c>
    </row>
    <row r="46" spans="1:19" x14ac:dyDescent="0.3">
      <c r="A46" s="102">
        <v>45</v>
      </c>
      <c r="B46" s="288"/>
      <c r="C46" s="304"/>
      <c r="D46" s="107" t="s">
        <v>51</v>
      </c>
      <c r="E46" s="146">
        <f>E43/E$39</f>
        <v>1.0326429163214581</v>
      </c>
      <c r="F46" s="146">
        <f t="shared" ref="F46:G46" si="6">F43/F$39</f>
        <v>1.0220137825421134</v>
      </c>
      <c r="G46" s="148">
        <f t="shared" si="6"/>
        <v>1.0605759682224432</v>
      </c>
    </row>
    <row r="47" spans="1:19" ht="14.4" customHeight="1" x14ac:dyDescent="0.3">
      <c r="A47" s="102">
        <v>46</v>
      </c>
      <c r="B47" s="288"/>
      <c r="C47" s="302" t="s">
        <v>39</v>
      </c>
      <c r="D47" s="101" t="s">
        <v>48</v>
      </c>
      <c r="E47" s="111">
        <v>150000</v>
      </c>
      <c r="F47" s="111">
        <v>106000</v>
      </c>
      <c r="G47" s="111">
        <v>78000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47"/>
    </row>
    <row r="48" spans="1:19" x14ac:dyDescent="0.3">
      <c r="A48" s="102">
        <v>47</v>
      </c>
      <c r="B48" s="288"/>
      <c r="C48" s="303"/>
      <c r="D48" s="103" t="s">
        <v>31</v>
      </c>
      <c r="E48" s="141">
        <f>22446+Step2!$J$30</f>
        <v>31141</v>
      </c>
      <c r="F48" s="141">
        <f>19694+Step2!$L$30</f>
        <v>30178</v>
      </c>
      <c r="G48" s="158">
        <f>15707+Step2!$N$30</f>
        <v>24952</v>
      </c>
    </row>
    <row r="49" spans="1:7" x14ac:dyDescent="0.3">
      <c r="A49" s="102">
        <v>48</v>
      </c>
      <c r="B49" s="288"/>
      <c r="C49" s="303"/>
      <c r="D49" s="103" t="s">
        <v>9</v>
      </c>
      <c r="E49" s="139">
        <v>0.58130000000000004</v>
      </c>
      <c r="F49" s="139">
        <v>0.47439999999999999</v>
      </c>
      <c r="G49" s="159">
        <v>0.49070000000000003</v>
      </c>
    </row>
    <row r="50" spans="1:7" x14ac:dyDescent="0.3">
      <c r="A50" s="102">
        <v>49</v>
      </c>
      <c r="B50" s="288"/>
      <c r="C50" s="303"/>
      <c r="D50" s="103" t="s">
        <v>10</v>
      </c>
      <c r="E50" s="79">
        <v>1.105</v>
      </c>
      <c r="F50" s="79">
        <v>1.153</v>
      </c>
      <c r="G50" s="105">
        <v>1.1546000000000001</v>
      </c>
    </row>
    <row r="51" spans="1:7" x14ac:dyDescent="0.3">
      <c r="A51" s="102">
        <v>50</v>
      </c>
      <c r="B51" s="288"/>
      <c r="C51" s="303"/>
      <c r="D51" s="103" t="s">
        <v>49</v>
      </c>
      <c r="E51" s="154">
        <f>E48/E$38</f>
        <v>0.83775422360916818</v>
      </c>
      <c r="F51" s="154">
        <f t="shared" ref="F51:G51" si="7">F48/F$38</f>
        <v>0.89799440576087608</v>
      </c>
      <c r="G51" s="156">
        <f t="shared" si="7"/>
        <v>0.6366442987268135</v>
      </c>
    </row>
    <row r="52" spans="1:7" x14ac:dyDescent="0.3">
      <c r="A52" s="106">
        <v>51</v>
      </c>
      <c r="B52" s="289"/>
      <c r="C52" s="304"/>
      <c r="D52" s="107" t="s">
        <v>51</v>
      </c>
      <c r="E52" s="155">
        <f>E49/E$39</f>
        <v>0.96321458160729079</v>
      </c>
      <c r="F52" s="155">
        <f t="shared" ref="F52:G52" si="8">F49/F$39</f>
        <v>0.90811638591117916</v>
      </c>
      <c r="G52" s="157">
        <f t="shared" si="8"/>
        <v>0.9745779543197618</v>
      </c>
    </row>
  </sheetData>
  <mergeCells count="13">
    <mergeCell ref="B1:C1"/>
    <mergeCell ref="C9:C12"/>
    <mergeCell ref="C23:C26"/>
    <mergeCell ref="C37:C40"/>
    <mergeCell ref="B9:B22"/>
    <mergeCell ref="B23:B36"/>
    <mergeCell ref="B37:B52"/>
    <mergeCell ref="C41:C46"/>
    <mergeCell ref="C47:C52"/>
    <mergeCell ref="C32:C36"/>
    <mergeCell ref="C27:C31"/>
    <mergeCell ref="C13:C17"/>
    <mergeCell ref="C18:C22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EA04-FCDB-4802-93BD-2063AC4EC30B}">
  <dimension ref="A1:AF13"/>
  <sheetViews>
    <sheetView workbookViewId="0">
      <selection activeCell="G12" sqref="G12"/>
    </sheetView>
  </sheetViews>
  <sheetFormatPr defaultRowHeight="14.4" x14ac:dyDescent="0.3"/>
  <cols>
    <col min="1" max="1" width="5" bestFit="1" customWidth="1"/>
    <col min="2" max="2" width="13" bestFit="1" customWidth="1"/>
    <col min="3" max="4" width="20.33203125" bestFit="1" customWidth="1"/>
    <col min="5" max="5" width="19.33203125" bestFit="1" customWidth="1"/>
    <col min="8" max="8" width="9.88671875" bestFit="1" customWidth="1"/>
    <col min="9" max="9" width="4" bestFit="1" customWidth="1"/>
    <col min="10" max="10" width="4.5546875" bestFit="1" customWidth="1"/>
    <col min="11" max="11" width="3" bestFit="1" customWidth="1"/>
    <col min="12" max="12" width="4" bestFit="1" customWidth="1"/>
    <col min="13" max="13" width="2" bestFit="1" customWidth="1"/>
    <col min="14" max="14" width="5" bestFit="1" customWidth="1"/>
    <col min="15" max="15" width="4.5546875" bestFit="1" customWidth="1"/>
    <col min="16" max="16" width="3" bestFit="1" customWidth="1"/>
    <col min="18" max="18" width="4.5546875" bestFit="1" customWidth="1"/>
    <col min="19" max="19" width="3" bestFit="1" customWidth="1"/>
    <col min="20" max="20" width="4" bestFit="1" customWidth="1"/>
    <col min="21" max="21" width="2" bestFit="1" customWidth="1"/>
    <col min="22" max="22" width="5" bestFit="1" customWidth="1"/>
    <col min="23" max="23" width="4.5546875" bestFit="1" customWidth="1"/>
    <col min="24" max="24" width="3" bestFit="1" customWidth="1"/>
    <col min="26" max="26" width="4.5546875" bestFit="1" customWidth="1"/>
    <col min="27" max="27" width="2" bestFit="1" customWidth="1"/>
    <col min="28" max="28" width="4" bestFit="1" customWidth="1"/>
    <col min="29" max="29" width="2" bestFit="1" customWidth="1"/>
    <col min="30" max="30" width="5" bestFit="1" customWidth="1"/>
    <col min="31" max="31" width="4.5546875" bestFit="1" customWidth="1"/>
    <col min="32" max="32" width="3" bestFit="1" customWidth="1"/>
  </cols>
  <sheetData>
    <row r="1" spans="1:32" ht="14.4" customHeight="1" x14ac:dyDescent="0.3">
      <c r="A1" s="19" t="s">
        <v>0</v>
      </c>
      <c r="B1" s="19" t="s">
        <v>26</v>
      </c>
      <c r="C1" s="54" t="str">
        <f>C3&amp;"/"&amp;C4&amp;"/"&amp;C5&amp;"/"&amp;C6&amp;"/"&amp;TEXT(C7,"0.00")&amp;"/"&amp;C8</f>
        <v>12/128/4/2048/0.10/4</v>
      </c>
      <c r="D1" s="54" t="str">
        <f>D3&amp;"/"&amp;D4&amp;"/"&amp;D5&amp;"/"&amp;D6&amp;"/"&amp;TEXT(D7,"0.00")&amp;"/"&amp;D8</f>
        <v>10/192/6/2048/0.10/4</v>
      </c>
      <c r="E1" s="20" t="str">
        <f t="shared" ref="E1" si="0">E3&amp;"/"&amp;E4&amp;"/"&amp;E5&amp;"/"&amp;E6&amp;"/"&amp;TEXT(E7,"0.00")&amp;"/"&amp;E8</f>
        <v>8/256/8/2048/0.15/4</v>
      </c>
      <c r="F1" s="46"/>
      <c r="G1" s="46"/>
    </row>
    <row r="2" spans="1:32" x14ac:dyDescent="0.3">
      <c r="A2" s="1">
        <v>1</v>
      </c>
      <c r="B2" s="20" t="s">
        <v>19</v>
      </c>
      <c r="C2" s="55">
        <f>($I$2*C4+C4*C6+C3*(12*C4^2+13*C4)+C4*$I$2)/1000000</f>
        <v>2.688768</v>
      </c>
      <c r="D2" s="55">
        <f>($I$2*D4+D4*D6+D3*(12*D4^2+13*D4)+D4*$I$2)/1000000</f>
        <v>4.9128959999999999</v>
      </c>
      <c r="E2" s="118">
        <f>($I$2*E4+E4*E6+E3*(12*E4^2+13*E4)+E4*$I$2)/1000000</f>
        <v>6.9370880000000001</v>
      </c>
      <c r="F2" s="47"/>
      <c r="G2" s="47"/>
      <c r="H2" t="s">
        <v>11</v>
      </c>
      <c r="I2">
        <v>185</v>
      </c>
    </row>
    <row r="3" spans="1:32" x14ac:dyDescent="0.3">
      <c r="A3" s="1">
        <v>2</v>
      </c>
      <c r="B3" s="19" t="s">
        <v>3</v>
      </c>
      <c r="C3" s="56">
        <v>12</v>
      </c>
      <c r="D3" s="56">
        <v>10</v>
      </c>
      <c r="E3" s="119">
        <v>8</v>
      </c>
      <c r="F3" s="47"/>
      <c r="G3" s="47"/>
    </row>
    <row r="4" spans="1:32" x14ac:dyDescent="0.3">
      <c r="A4" s="1">
        <v>3</v>
      </c>
      <c r="B4" s="19" t="s">
        <v>4</v>
      </c>
      <c r="C4" s="56">
        <v>128</v>
      </c>
      <c r="D4" s="56">
        <v>192</v>
      </c>
      <c r="E4" s="119">
        <v>256</v>
      </c>
      <c r="F4" s="47"/>
      <c r="G4" s="47"/>
    </row>
    <row r="5" spans="1:32" x14ac:dyDescent="0.3">
      <c r="A5" s="1">
        <v>4</v>
      </c>
      <c r="B5" s="19" t="s">
        <v>5</v>
      </c>
      <c r="C5" s="56">
        <v>4</v>
      </c>
      <c r="D5" s="56">
        <v>6</v>
      </c>
      <c r="E5" s="119">
        <v>8</v>
      </c>
      <c r="F5" s="47"/>
      <c r="G5" s="47"/>
    </row>
    <row r="6" spans="1:32" x14ac:dyDescent="0.3">
      <c r="A6" s="1">
        <v>5</v>
      </c>
      <c r="B6" s="19" t="s">
        <v>6</v>
      </c>
      <c r="C6" s="57">
        <v>2048</v>
      </c>
      <c r="D6" s="57">
        <v>2048</v>
      </c>
      <c r="E6" s="120">
        <v>2048</v>
      </c>
      <c r="F6" s="47"/>
      <c r="G6" s="47"/>
    </row>
    <row r="7" spans="1:32" x14ac:dyDescent="0.3">
      <c r="A7" s="1">
        <v>6</v>
      </c>
      <c r="B7" s="19" t="s">
        <v>7</v>
      </c>
      <c r="C7" s="58">
        <v>0.1</v>
      </c>
      <c r="D7" s="58">
        <v>0.1</v>
      </c>
      <c r="E7" s="121">
        <v>0.15</v>
      </c>
      <c r="F7" s="47"/>
      <c r="G7" s="47"/>
    </row>
    <row r="8" spans="1:32" x14ac:dyDescent="0.3">
      <c r="A8" s="13">
        <v>7</v>
      </c>
      <c r="B8" s="19" t="s">
        <v>8</v>
      </c>
      <c r="C8" s="56">
        <v>4</v>
      </c>
      <c r="D8" s="56">
        <v>4</v>
      </c>
      <c r="E8" s="119">
        <v>4</v>
      </c>
      <c r="F8" s="47"/>
      <c r="G8" s="47"/>
    </row>
    <row r="9" spans="1:32" x14ac:dyDescent="0.3">
      <c r="A9" s="23">
        <v>8</v>
      </c>
      <c r="B9" s="115" t="s">
        <v>25</v>
      </c>
      <c r="C9" s="123" t="str">
        <f>K9&amp;"/"&amp;L9&amp;"/"&amp;M9&amp;"/"&amp;N9&amp;"/"&amp;TEXT(O9,"0.00")&amp;"/"&amp;P9</f>
        <v>2/32/1/128/0.00/64</v>
      </c>
      <c r="D9" s="123" t="str">
        <f>S9&amp;"/"&amp;T9&amp;"/"&amp;U9&amp;"/"&amp;V9&amp;"/"&amp;TEXT(W9,"0.00")&amp;"/"&amp;X9</f>
        <v>2/64/2/128/0.00/64</v>
      </c>
      <c r="E9" s="123" t="str">
        <f>AA9&amp;"/"&amp;AB9&amp;"/"&amp;AC9&amp;"/"&amp;AD9&amp;"/"&amp;TEXT(AE9,"0.00")&amp;"/"&amp;AF9</f>
        <v>2/64/2/128/0.00/64</v>
      </c>
      <c r="F9" s="47"/>
      <c r="G9" s="47"/>
      <c r="J9" s="3">
        <f>(Step1_with_dropout!$P$2*L9+L9*N9+K9*(12*L9^2+13*L9)+L9*Step1_with_dropout!$P$2)/1000000</f>
        <v>4.1343999999999999E-2</v>
      </c>
      <c r="K9" s="2">
        <v>2</v>
      </c>
      <c r="L9" s="2">
        <v>32</v>
      </c>
      <c r="M9" s="2">
        <v>1</v>
      </c>
      <c r="N9" s="2">
        <v>128</v>
      </c>
      <c r="O9" s="3">
        <v>0</v>
      </c>
      <c r="P9" s="4">
        <v>64</v>
      </c>
      <c r="R9" s="3">
        <f>(Step1_with_dropout!$P$2*T9+T9*V9+S9*(12*T9^2+13*T9)+T9*Step1_with_dropout!$P$2)/1000000</f>
        <v>0.13184000000000001</v>
      </c>
      <c r="S9" s="2">
        <v>2</v>
      </c>
      <c r="T9" s="2">
        <v>64</v>
      </c>
      <c r="U9" s="2">
        <v>2</v>
      </c>
      <c r="V9" s="2">
        <v>128</v>
      </c>
      <c r="W9" s="3">
        <v>0</v>
      </c>
      <c r="X9" s="4">
        <v>64</v>
      </c>
      <c r="Z9" s="3">
        <f>(Step1_with_dropout!$P$2*AB9+AB9*AD9+AA9*(12*AB9^2+13*AB9)+AB9*Step1_with_dropout!$P$2)/1000000</f>
        <v>0.13184000000000001</v>
      </c>
      <c r="AA9" s="2">
        <v>2</v>
      </c>
      <c r="AB9" s="2">
        <v>64</v>
      </c>
      <c r="AC9" s="2">
        <v>2</v>
      </c>
      <c r="AD9" s="2">
        <v>128</v>
      </c>
      <c r="AE9" s="3">
        <v>0</v>
      </c>
      <c r="AF9" s="4">
        <v>64</v>
      </c>
    </row>
    <row r="10" spans="1:32" x14ac:dyDescent="0.3">
      <c r="A10" s="1">
        <v>9</v>
      </c>
      <c r="B10" s="116" t="s">
        <v>23</v>
      </c>
      <c r="C10" s="123" t="str">
        <f t="shared" ref="C10:C13" si="1">K10&amp;"/"&amp;L10&amp;"/"&amp;M10&amp;"/"&amp;N10&amp;"/"&amp;TEXT(O10,"0.00")&amp;"/"&amp;P10</f>
        <v>4/64/2/256/0.05/64</v>
      </c>
      <c r="D10" s="123" t="str">
        <f t="shared" ref="D10:D13" si="2">S10&amp;"/"&amp;T10&amp;"/"&amp;U10&amp;"/"&amp;V10&amp;"/"&amp;TEXT(W10,"0.00")&amp;"/"&amp;X10</f>
        <v>4/96/3/256/0.05/64</v>
      </c>
      <c r="E10" s="123" t="str">
        <f t="shared" ref="E10:E13" si="3">AA10&amp;"/"&amp;AB10&amp;"/"&amp;AC10&amp;"/"&amp;AD10&amp;"/"&amp;TEXT(AE10,"0.00")&amp;"/"&amp;AF10</f>
        <v>3/96/3/256/0.05/64</v>
      </c>
      <c r="F10" s="51"/>
      <c r="G10" s="51"/>
      <c r="H10" s="51"/>
      <c r="I10" s="51"/>
      <c r="J10" s="3">
        <f>(Step1_with_dropout!$P$2*L10+L10*N10+K10*(12*L10^2+13*L10)+L10*Step1_with_dropout!$P$2)/1000000</f>
        <v>0.24</v>
      </c>
      <c r="K10" s="2">
        <v>4</v>
      </c>
      <c r="L10" s="2">
        <v>64</v>
      </c>
      <c r="M10" s="2">
        <v>2</v>
      </c>
      <c r="N10" s="2">
        <v>256</v>
      </c>
      <c r="O10" s="3">
        <v>0.05</v>
      </c>
      <c r="P10" s="4">
        <v>64</v>
      </c>
      <c r="Q10" s="47"/>
      <c r="R10" s="3">
        <f>(Step1_with_dropout!$P$2*T10+T10*V10+S10*(12*T10^2+13*T10)+T10*Step1_with_dropout!$P$2)/1000000</f>
        <v>0.50745600000000002</v>
      </c>
      <c r="S10" s="2">
        <v>4</v>
      </c>
      <c r="T10" s="2">
        <v>96</v>
      </c>
      <c r="U10" s="2">
        <v>3</v>
      </c>
      <c r="V10" s="2">
        <v>256</v>
      </c>
      <c r="W10" s="3">
        <v>0.05</v>
      </c>
      <c r="X10" s="4">
        <v>64</v>
      </c>
      <c r="Z10" s="3">
        <f>(Step1_with_dropout!$P$2*AB10+AB10*AD10+AA10*(12*AB10^2+13*AB10)+AB10*Step1_with_dropout!$P$2)/1000000</f>
        <v>0.39561600000000002</v>
      </c>
      <c r="AA10" s="2">
        <v>3</v>
      </c>
      <c r="AB10" s="2">
        <v>96</v>
      </c>
      <c r="AC10" s="2">
        <v>3</v>
      </c>
      <c r="AD10" s="2">
        <v>256</v>
      </c>
      <c r="AE10" s="3">
        <v>0.05</v>
      </c>
      <c r="AF10" s="4">
        <v>64</v>
      </c>
    </row>
    <row r="11" spans="1:32" x14ac:dyDescent="0.3">
      <c r="A11" s="1">
        <v>10</v>
      </c>
      <c r="B11" s="116" t="s">
        <v>27</v>
      </c>
      <c r="C11" s="123" t="str">
        <f t="shared" si="1"/>
        <v>6/64/2/512/0.05/64</v>
      </c>
      <c r="D11" s="123" t="str">
        <f t="shared" si="2"/>
        <v>6/128/4/512/0.10/64</v>
      </c>
      <c r="E11" s="123" t="str">
        <f t="shared" si="3"/>
        <v>4/128/4/512/0.05/64</v>
      </c>
      <c r="F11" s="53"/>
      <c r="G11" s="53"/>
      <c r="H11" s="53"/>
      <c r="I11" s="53"/>
      <c r="J11" s="3">
        <f>(Step1_with_dropout!$P$2*L11+L11*N11+K11*(12*L11^2+13*L11)+L11*Step1_with_dropout!$P$2)/1000000</f>
        <v>0.356352</v>
      </c>
      <c r="K11" s="2">
        <v>6</v>
      </c>
      <c r="L11" s="2">
        <v>64</v>
      </c>
      <c r="M11" s="2">
        <v>2</v>
      </c>
      <c r="N11" s="2">
        <v>512</v>
      </c>
      <c r="O11" s="3">
        <v>0.05</v>
      </c>
      <c r="P11" s="4">
        <v>64</v>
      </c>
      <c r="Q11" s="47"/>
      <c r="R11" s="3">
        <f>(Step1_with_dropout!$P$2*T11+T11*V11+S11*(12*T11^2+13*T11)+T11*Step1_with_dropout!$P$2)/1000000</f>
        <v>1.3025279999999999</v>
      </c>
      <c r="S11" s="2">
        <v>6</v>
      </c>
      <c r="T11" s="2">
        <v>128</v>
      </c>
      <c r="U11" s="2">
        <v>4</v>
      </c>
      <c r="V11" s="2">
        <v>512</v>
      </c>
      <c r="W11" s="3">
        <v>0.1</v>
      </c>
      <c r="X11" s="4">
        <v>64</v>
      </c>
      <c r="Z11" s="3">
        <f>(Step1_with_dropout!$P$2*AB11+AB11*AD11+AA11*(12*AB11^2+13*AB11)+AB11*Step1_with_dropout!$P$2)/1000000</f>
        <v>0.90598400000000001</v>
      </c>
      <c r="AA11" s="2">
        <v>4</v>
      </c>
      <c r="AB11" s="2">
        <v>128</v>
      </c>
      <c r="AC11" s="2">
        <v>4</v>
      </c>
      <c r="AD11" s="2">
        <v>512</v>
      </c>
      <c r="AE11" s="3">
        <v>0.05</v>
      </c>
      <c r="AF11" s="4">
        <v>64</v>
      </c>
    </row>
    <row r="12" spans="1:32" x14ac:dyDescent="0.3">
      <c r="A12" s="1">
        <v>11</v>
      </c>
      <c r="B12" s="116" t="s">
        <v>28</v>
      </c>
      <c r="C12" s="123" t="str">
        <f t="shared" si="1"/>
        <v>9/96/3/1024/0.05/32</v>
      </c>
      <c r="D12" s="123" t="str">
        <f t="shared" si="2"/>
        <v>8/160/5/1536/0.10/8</v>
      </c>
      <c r="E12" s="123" t="str">
        <f t="shared" si="3"/>
        <v>6/192/6/1536/0.10/8</v>
      </c>
      <c r="F12" s="53"/>
      <c r="G12" s="53"/>
      <c r="H12" s="53"/>
      <c r="I12" s="53"/>
      <c r="J12" s="3">
        <f>(Step1_with_dropout!$P$2*L12+L12*N12+K12*(12*L12^2+13*L12)+L12*Step1_with_dropout!$P$2)/1000000</f>
        <v>1.1403840000000001</v>
      </c>
      <c r="K12" s="2">
        <v>9</v>
      </c>
      <c r="L12" s="2">
        <v>96</v>
      </c>
      <c r="M12" s="2">
        <v>3</v>
      </c>
      <c r="N12" s="2">
        <v>1024</v>
      </c>
      <c r="O12" s="3">
        <v>0.05</v>
      </c>
      <c r="P12" s="4">
        <v>32</v>
      </c>
      <c r="Q12" s="47"/>
      <c r="R12" s="3">
        <f>(Step1_with_dropout!$P$2*T12+T12*V12+S12*(12*T12^2+13*T12)+T12*Step1_with_dropout!$P$2)/1000000</f>
        <v>2.7791999999999999</v>
      </c>
      <c r="S12" s="2">
        <v>8</v>
      </c>
      <c r="T12" s="2">
        <v>160</v>
      </c>
      <c r="U12" s="2">
        <v>5</v>
      </c>
      <c r="V12" s="2">
        <v>1536</v>
      </c>
      <c r="W12" s="3">
        <v>0.1</v>
      </c>
      <c r="X12" s="4">
        <v>8</v>
      </c>
      <c r="Z12" s="3">
        <f>(Step1_with_dropout!$P$2*AB12+AB12*AD12+AA12*(12*AB12^2+13*AB12)+AB12*Step1_with_dropout!$P$2)/1000000</f>
        <v>3.0351360000000001</v>
      </c>
      <c r="AA12" s="2">
        <v>6</v>
      </c>
      <c r="AB12" s="2">
        <v>192</v>
      </c>
      <c r="AC12" s="2">
        <v>6</v>
      </c>
      <c r="AD12" s="2">
        <v>1536</v>
      </c>
      <c r="AE12" s="3">
        <v>0.1</v>
      </c>
      <c r="AF12" s="4">
        <v>8</v>
      </c>
    </row>
    <row r="13" spans="1:32" x14ac:dyDescent="0.3">
      <c r="A13" s="13">
        <v>12</v>
      </c>
      <c r="B13" s="117" t="s">
        <v>24</v>
      </c>
      <c r="C13" s="135" t="str">
        <f t="shared" si="1"/>
        <v>12/128/4/2048/0.10/4</v>
      </c>
      <c r="D13" s="135" t="str">
        <f t="shared" si="2"/>
        <v>10/192/6/2048/0.10/4</v>
      </c>
      <c r="E13" s="135" t="str">
        <f t="shared" si="3"/>
        <v>8/256/8/2048/0.15/4</v>
      </c>
      <c r="F13" s="53"/>
      <c r="G13" s="53"/>
      <c r="H13" s="53"/>
      <c r="I13" s="53"/>
      <c r="J13" s="3">
        <f>(Step1_with_dropout!$P$2*L13+L13*N13+K13*(12*L13^2+13*L13)+L13*Step1_with_dropout!$P$2)/1000000</f>
        <v>2.688768</v>
      </c>
      <c r="K13" s="2">
        <v>12</v>
      </c>
      <c r="L13" s="2">
        <v>128</v>
      </c>
      <c r="M13" s="2">
        <v>4</v>
      </c>
      <c r="N13" s="2">
        <v>2048</v>
      </c>
      <c r="O13" s="3">
        <v>0.1</v>
      </c>
      <c r="P13" s="4">
        <v>4</v>
      </c>
      <c r="Q13" s="47"/>
      <c r="R13" s="3">
        <f>(Step1_with_dropout!$P$2*T13+T13*V13+S13*(12*T13^2+13*T13)+T13*Step1_with_dropout!$P$2)/1000000</f>
        <v>4.9128959999999999</v>
      </c>
      <c r="S13" s="2">
        <v>10</v>
      </c>
      <c r="T13" s="2">
        <v>192</v>
      </c>
      <c r="U13" s="2">
        <v>6</v>
      </c>
      <c r="V13" s="2">
        <v>2048</v>
      </c>
      <c r="W13" s="3">
        <v>0.1</v>
      </c>
      <c r="X13" s="4">
        <v>4</v>
      </c>
      <c r="Z13" s="3">
        <f>(Step1_with_dropout!$P$2*AB13+AB13*AD13+AA13*(12*AB13^2+13*AB13)+AB13*Step1_with_dropout!$P$2)/1000000</f>
        <v>6.9370880000000001</v>
      </c>
      <c r="AA13" s="2">
        <v>8</v>
      </c>
      <c r="AB13" s="2">
        <v>256</v>
      </c>
      <c r="AC13" s="2">
        <v>8</v>
      </c>
      <c r="AD13" s="2">
        <v>2048</v>
      </c>
      <c r="AE13" s="3">
        <v>0.15</v>
      </c>
      <c r="AF13" s="4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C88-47D6-4CD6-8D6D-9C8C5DB3EC17}">
  <dimension ref="A1:Z333"/>
  <sheetViews>
    <sheetView topLeftCell="A175" zoomScale="120" zoomScaleNormal="120" workbookViewId="0">
      <selection activeCell="E174" sqref="E174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1.44140625" customWidth="1"/>
    <col min="5" max="5" width="10.44140625" customWidth="1"/>
    <col min="6" max="6" width="11.44140625" customWidth="1"/>
    <col min="7" max="7" width="10.44140625" customWidth="1"/>
    <col min="8" max="8" width="11.21875" customWidth="1"/>
    <col min="9" max="9" width="11" customWidth="1"/>
    <col min="10" max="10" width="11.44140625" customWidth="1"/>
    <col min="11" max="11" width="10.44140625" customWidth="1"/>
    <col min="12" max="12" width="11.44140625" customWidth="1"/>
    <col min="13" max="13" width="10.44140625" customWidth="1"/>
    <col min="14" max="14" width="11.21875" customWidth="1"/>
    <col min="15" max="15" width="11" customWidth="1"/>
    <col min="17" max="17" width="9.88671875" bestFit="1" customWidth="1"/>
    <col min="18" max="18" width="4" bestFit="1" customWidth="1"/>
  </cols>
  <sheetData>
    <row r="1" spans="1:18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274" t="str">
        <f>J3&amp;"/"&amp;J4&amp;"/"&amp;J5&amp;"/"&amp;J6&amp;"/"&amp;TEXT(J7,"0.00")&amp;"/"&amp;J8</f>
        <v>12/128/4/2048/0.10/4</v>
      </c>
      <c r="K1" s="275"/>
      <c r="L1" s="274" t="str">
        <f>L3&amp;"/"&amp;L4&amp;"/"&amp;L5&amp;"/"&amp;L6&amp;"/"&amp;TEXT(L7,"0.00")&amp;"/"&amp;L8</f>
        <v>10/192/6/2048/0.10/4</v>
      </c>
      <c r="M1" s="275"/>
      <c r="N1" s="274" t="str">
        <f t="shared" ref="N1" si="1">N3&amp;"/"&amp;N4&amp;"/"&amp;N5&amp;"/"&amp;N6&amp;"/"&amp;TEXT(N7,"0.00")&amp;"/"&amp;N8</f>
        <v>8/256/8/2048/0.15/4</v>
      </c>
      <c r="O1" s="275"/>
      <c r="P1" s="46"/>
    </row>
    <row r="2" spans="1:18" x14ac:dyDescent="0.3">
      <c r="A2" s="1">
        <v>1</v>
      </c>
      <c r="B2" s="1"/>
      <c r="C2" s="20" t="s">
        <v>19</v>
      </c>
      <c r="D2" s="282">
        <f>($R$2*D4+D4*D6+D3*(12*D4^2+13*D4)+D4*$R$2)/1000000</f>
        <v>2.688768</v>
      </c>
      <c r="E2" s="283"/>
      <c r="F2" s="282">
        <f>($R$2*F4+F4*F6+F3*(12*F4^2+13*F4)+F4*$R$2)/1000000</f>
        <v>4.9128959999999999</v>
      </c>
      <c r="G2" s="283"/>
      <c r="H2" s="282">
        <f>($R$2*H4+H4*H6+H3*(12*H4^2+13*H4)+H4*$R$2)/1000000</f>
        <v>6.9370880000000001</v>
      </c>
      <c r="I2" s="283"/>
      <c r="J2" s="282">
        <f>($R$2*J4+J4*J6+J3*(12*J4^2+13*J4)+J4*$R$2)/1000000</f>
        <v>2.688768</v>
      </c>
      <c r="K2" s="283"/>
      <c r="L2" s="282">
        <f>($R$2*L4+L4*L6+L3*(12*L4^2+13*L4)+L4*$R$2)/1000000</f>
        <v>4.9128959999999999</v>
      </c>
      <c r="M2" s="283"/>
      <c r="N2" s="282">
        <f>($R$2*N4+N4*N6+N3*(12*N4^2+13*N4)+N4*$R$2)/1000000</f>
        <v>6.9370880000000001</v>
      </c>
      <c r="O2" s="283"/>
      <c r="P2" s="47"/>
      <c r="Q2" t="s">
        <v>11</v>
      </c>
      <c r="R2">
        <v>185</v>
      </c>
    </row>
    <row r="3" spans="1:18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280">
        <v>12</v>
      </c>
      <c r="K3" s="281"/>
      <c r="L3" s="280">
        <v>10</v>
      </c>
      <c r="M3" s="281"/>
      <c r="N3" s="280">
        <v>8</v>
      </c>
      <c r="O3" s="281"/>
      <c r="P3" s="47"/>
    </row>
    <row r="4" spans="1:18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280">
        <v>128</v>
      </c>
      <c r="K4" s="281"/>
      <c r="L4" s="280">
        <v>192</v>
      </c>
      <c r="M4" s="281"/>
      <c r="N4" s="280">
        <v>256</v>
      </c>
      <c r="O4" s="281"/>
      <c r="P4" s="47"/>
    </row>
    <row r="5" spans="1:18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280">
        <v>4</v>
      </c>
      <c r="K5" s="281"/>
      <c r="L5" s="280">
        <v>6</v>
      </c>
      <c r="M5" s="281"/>
      <c r="N5" s="280">
        <v>8</v>
      </c>
      <c r="O5" s="281"/>
      <c r="P5" s="47"/>
    </row>
    <row r="6" spans="1:18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276">
        <v>2048</v>
      </c>
      <c r="K6" s="277"/>
      <c r="L6" s="276">
        <v>2048</v>
      </c>
      <c r="M6" s="277"/>
      <c r="N6" s="276">
        <v>2048</v>
      </c>
      <c r="O6" s="277"/>
      <c r="P6" s="47"/>
    </row>
    <row r="7" spans="1:18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278">
        <v>0.1</v>
      </c>
      <c r="K7" s="279"/>
      <c r="L7" s="278">
        <v>0.1</v>
      </c>
      <c r="M7" s="279"/>
      <c r="N7" s="278">
        <v>0.15</v>
      </c>
      <c r="O7" s="279"/>
      <c r="P7" s="47"/>
    </row>
    <row r="8" spans="1:18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280">
        <v>4</v>
      </c>
      <c r="K8" s="281"/>
      <c r="L8" s="280">
        <v>4</v>
      </c>
      <c r="M8" s="281"/>
      <c r="N8" s="280">
        <v>4</v>
      </c>
      <c r="O8" s="281"/>
      <c r="P8" s="47"/>
    </row>
    <row r="9" spans="1:18" x14ac:dyDescent="0.3">
      <c r="A9" s="13">
        <v>8</v>
      </c>
      <c r="B9" s="1"/>
      <c r="C9" s="19" t="s">
        <v>34</v>
      </c>
      <c r="D9" s="296" t="s">
        <v>35</v>
      </c>
      <c r="E9" s="281"/>
      <c r="F9" s="296" t="s">
        <v>35</v>
      </c>
      <c r="G9" s="281"/>
      <c r="H9" s="296" t="s">
        <v>35</v>
      </c>
      <c r="I9" s="281"/>
      <c r="J9" s="296" t="s">
        <v>36</v>
      </c>
      <c r="K9" s="281"/>
      <c r="L9" s="296" t="s">
        <v>36</v>
      </c>
      <c r="M9" s="281"/>
      <c r="N9" s="296" t="s">
        <v>36</v>
      </c>
      <c r="O9" s="281"/>
      <c r="P9" s="47"/>
    </row>
    <row r="10" spans="1:18" ht="14.4" customHeight="1" x14ac:dyDescent="0.3">
      <c r="A10" s="23">
        <v>9</v>
      </c>
      <c r="B10" s="297" t="s">
        <v>29</v>
      </c>
      <c r="C10" s="19" t="s">
        <v>30</v>
      </c>
      <c r="D10" s="294" t="str">
        <f>Step3_Models_plan!C9&amp;"/"&amp;D11/1000&amp;"k"</f>
        <v>2/32/1/128/0.00/64/80k</v>
      </c>
      <c r="E10" s="295"/>
      <c r="F10" s="294" t="str">
        <f>Step3_Models_plan!D9&amp;"/"&amp;F11/1000&amp;"k"</f>
        <v>2/64/2/128/0.00/64/80k</v>
      </c>
      <c r="G10" s="295"/>
      <c r="H10" s="294" t="str">
        <f>Step3_Models_plan!E9&amp;"/"&amp;H11/1000&amp;"k"</f>
        <v>2/64/2/128/0.00/64/80k</v>
      </c>
      <c r="I10" s="295"/>
      <c r="J10" s="294" t="str">
        <f>Step3_Models_plan!C9&amp;"/"&amp;J11/1000&amp;"k"</f>
        <v>2/32/1/128/0.00/64/80k</v>
      </c>
      <c r="K10" s="295"/>
      <c r="L10" s="294" t="str">
        <f>Step3_Models_plan!D9&amp;"/"&amp;L11/1000&amp;"k"</f>
        <v>2/64/2/128/0.00/64/80k</v>
      </c>
      <c r="M10" s="295"/>
      <c r="N10" s="294" t="str">
        <f>Step3_Models_plan!E9&amp;"/"&amp;N11/1000&amp;"k"</f>
        <v>2/64/2/128/0.00/64/80k</v>
      </c>
      <c r="O10" s="295"/>
      <c r="P10" s="47"/>
    </row>
    <row r="11" spans="1:18" x14ac:dyDescent="0.3">
      <c r="A11" s="1">
        <v>10</v>
      </c>
      <c r="B11" s="298"/>
      <c r="C11" s="49" t="s">
        <v>48</v>
      </c>
      <c r="D11" s="129">
        <v>80000</v>
      </c>
      <c r="E11" s="124"/>
      <c r="F11" s="129">
        <v>80000</v>
      </c>
      <c r="G11" s="124"/>
      <c r="H11" s="129">
        <v>80000</v>
      </c>
      <c r="I11" s="124"/>
      <c r="J11" s="129">
        <v>80000</v>
      </c>
      <c r="K11" s="124"/>
      <c r="L11" s="129">
        <v>80000</v>
      </c>
      <c r="M11" s="124"/>
      <c r="N11" s="129">
        <v>80000</v>
      </c>
      <c r="O11" s="124"/>
      <c r="P11" s="47"/>
    </row>
    <row r="12" spans="1:18" x14ac:dyDescent="0.3">
      <c r="A12" s="1">
        <v>11</v>
      </c>
      <c r="B12" s="298"/>
      <c r="C12" s="49" t="s">
        <v>18</v>
      </c>
      <c r="D12" s="130">
        <v>434</v>
      </c>
      <c r="E12" s="60">
        <f>D14/D13</f>
        <v>1.2828184703063272</v>
      </c>
      <c r="F12" s="130">
        <v>437</v>
      </c>
      <c r="G12" s="60">
        <f>F14/F13</f>
        <v>1.5386187167960768</v>
      </c>
      <c r="H12" s="130">
        <v>420</v>
      </c>
      <c r="I12" s="60">
        <f>H14/H13</f>
        <v>1.5386187167960768</v>
      </c>
      <c r="J12" s="130">
        <v>432</v>
      </c>
      <c r="K12" s="60">
        <f>J14/J13</f>
        <v>1.2828184703063272</v>
      </c>
      <c r="L12" s="130">
        <v>437</v>
      </c>
      <c r="M12" s="60">
        <f>L14/L13</f>
        <v>1.5386187167960768</v>
      </c>
      <c r="N12" s="130">
        <v>445</v>
      </c>
      <c r="O12" s="60">
        <f>N14/N13</f>
        <v>1.5386187167960768</v>
      </c>
      <c r="P12" s="47"/>
    </row>
    <row r="13" spans="1:18" x14ac:dyDescent="0.3">
      <c r="A13" s="1">
        <v>12</v>
      </c>
      <c r="B13" s="298"/>
      <c r="C13" s="49" t="s">
        <v>9</v>
      </c>
      <c r="D13" s="126">
        <v>1.5441</v>
      </c>
      <c r="E13" s="127"/>
      <c r="F13" s="126">
        <v>1.2235</v>
      </c>
      <c r="G13" s="127"/>
      <c r="H13" s="126">
        <v>1.2235</v>
      </c>
      <c r="I13" s="127"/>
      <c r="J13" s="126">
        <v>1.5441</v>
      </c>
      <c r="K13" s="127"/>
      <c r="L13" s="126">
        <v>1.2235</v>
      </c>
      <c r="M13" s="127"/>
      <c r="N13" s="126">
        <v>1.2235</v>
      </c>
      <c r="O13" s="127"/>
      <c r="P13" s="47"/>
    </row>
    <row r="14" spans="1:18" x14ac:dyDescent="0.3">
      <c r="A14" s="13">
        <v>13</v>
      </c>
      <c r="B14" s="299"/>
      <c r="C14" s="49" t="s">
        <v>10</v>
      </c>
      <c r="D14" s="131">
        <v>1.9807999999999999</v>
      </c>
      <c r="E14" s="128"/>
      <c r="F14" s="131">
        <v>1.8825000000000001</v>
      </c>
      <c r="G14" s="128"/>
      <c r="H14" s="131">
        <v>1.8825000000000001</v>
      </c>
      <c r="I14" s="128"/>
      <c r="J14" s="131">
        <v>1.9807999999999999</v>
      </c>
      <c r="K14" s="128"/>
      <c r="L14" s="131">
        <v>1.8825000000000001</v>
      </c>
      <c r="M14" s="128"/>
      <c r="N14" s="131">
        <v>1.8825000000000001</v>
      </c>
      <c r="O14" s="128"/>
      <c r="P14" s="47"/>
    </row>
    <row r="15" spans="1:18" ht="14.4" customHeight="1" x14ac:dyDescent="0.3">
      <c r="A15" s="23">
        <v>14</v>
      </c>
      <c r="B15" s="297" t="s">
        <v>23</v>
      </c>
      <c r="C15" s="19" t="s">
        <v>30</v>
      </c>
      <c r="D15" s="294" t="str">
        <f>Step3_Models_plan!C10&amp;"/"&amp;D16/1000&amp;"k"</f>
        <v>4/64/2/256/0.05/64/115k</v>
      </c>
      <c r="E15" s="295"/>
      <c r="F15" s="294" t="str">
        <f>Step3_Models_plan!D10&amp;"/"&amp;F16/1000&amp;"k"</f>
        <v>4/96/3/256/0.05/64/100k</v>
      </c>
      <c r="G15" s="295"/>
      <c r="H15" s="294" t="str">
        <f>Step3_Models_plan!E10&amp;"/"&amp;H16/1000&amp;"k"</f>
        <v>3/96/3/256/0.05/64/175k</v>
      </c>
      <c r="I15" s="295"/>
      <c r="J15" s="294" t="str">
        <f>Step3_Models_plan!C10&amp;"/"&amp;J16/1000&amp;"k"</f>
        <v>4/64/2/256/0.05/64/110k</v>
      </c>
      <c r="K15" s="295"/>
      <c r="L15" s="294" t="str">
        <f>Step3_Models_plan!D10&amp;"/"&amp;L16/1000&amp;"k"</f>
        <v>4/96/3/256/0.05/64/80k</v>
      </c>
      <c r="M15" s="295"/>
      <c r="N15" s="294" t="str">
        <f>Step3_Models_plan!E10&amp;"/"&amp;N16/1000&amp;"k"</f>
        <v>3/96/3/256/0.05/64/125k</v>
      </c>
      <c r="O15" s="295"/>
      <c r="P15" s="47"/>
    </row>
    <row r="16" spans="1:18" x14ac:dyDescent="0.3">
      <c r="A16" s="1">
        <v>15</v>
      </c>
      <c r="B16" s="298"/>
      <c r="C16" s="49" t="s">
        <v>48</v>
      </c>
      <c r="D16" s="129">
        <v>115000</v>
      </c>
      <c r="E16" s="124"/>
      <c r="F16" s="129">
        <v>100000</v>
      </c>
      <c r="G16" s="124"/>
      <c r="H16" s="129">
        <v>175000</v>
      </c>
      <c r="I16" s="124"/>
      <c r="J16" s="129">
        <v>110000</v>
      </c>
      <c r="K16" s="124"/>
      <c r="L16" s="129">
        <v>80000</v>
      </c>
      <c r="M16" s="124"/>
      <c r="N16" s="129">
        <v>125000</v>
      </c>
      <c r="O16" s="124"/>
      <c r="P16" s="47"/>
    </row>
    <row r="17" spans="1:26" x14ac:dyDescent="0.3">
      <c r="A17" s="1">
        <v>16</v>
      </c>
      <c r="B17" s="298"/>
      <c r="C17" s="49" t="s">
        <v>18</v>
      </c>
      <c r="D17" s="130">
        <v>1101</v>
      </c>
      <c r="E17" s="60">
        <f>D19/D18</f>
        <v>1.4515099223468506</v>
      </c>
      <c r="F17" s="130">
        <v>1490</v>
      </c>
      <c r="G17" s="60">
        <f>F19/F18</f>
        <v>1.6929082628497072</v>
      </c>
      <c r="H17" s="130">
        <v>2003</v>
      </c>
      <c r="I17" s="60">
        <f>H19/H18</f>
        <v>1.5810931455212778</v>
      </c>
      <c r="J17" s="130">
        <v>1070</v>
      </c>
      <c r="K17" s="60">
        <f>J19/J18</f>
        <v>1.4681867339581833</v>
      </c>
      <c r="L17" s="130">
        <v>1170</v>
      </c>
      <c r="M17" s="60">
        <f>L19/L18</f>
        <v>1.7865792689701145</v>
      </c>
      <c r="N17" s="130">
        <v>1468</v>
      </c>
      <c r="O17" s="60">
        <f>N19/N18</f>
        <v>1.6229849193967758</v>
      </c>
      <c r="P17" s="47"/>
    </row>
    <row r="18" spans="1:26" x14ac:dyDescent="0.3">
      <c r="A18" s="1">
        <v>17</v>
      </c>
      <c r="B18" s="298"/>
      <c r="C18" s="49" t="s">
        <v>9</v>
      </c>
      <c r="D18" s="126">
        <v>1.159</v>
      </c>
      <c r="E18" s="63">
        <f>(D18-D13)/D13</f>
        <v>-0.24940094553461561</v>
      </c>
      <c r="F18" s="126">
        <v>0.92220000000000002</v>
      </c>
      <c r="G18" s="63">
        <f>(F18-F13)/F13</f>
        <v>-0.24626072742133226</v>
      </c>
      <c r="H18" s="126">
        <v>1.0081</v>
      </c>
      <c r="I18" s="63">
        <f>(H18-H13)/H13</f>
        <v>-0.17605230894973439</v>
      </c>
      <c r="J18" s="126">
        <v>1.1095999999999999</v>
      </c>
      <c r="K18" s="63">
        <f>(J18-J13)/J13</f>
        <v>-0.28139369211838616</v>
      </c>
      <c r="L18" s="126">
        <v>0.90010000000000001</v>
      </c>
      <c r="M18" s="63">
        <f>(L18-L13)/L13</f>
        <v>-0.26432366162648141</v>
      </c>
      <c r="N18" s="126">
        <v>0.96150000000000002</v>
      </c>
      <c r="O18" s="63">
        <f>(N18-N13)/N13</f>
        <v>-0.21413976297507151</v>
      </c>
      <c r="P18" s="47"/>
    </row>
    <row r="19" spans="1:26" x14ac:dyDescent="0.3">
      <c r="A19" s="13">
        <v>18</v>
      </c>
      <c r="B19" s="299"/>
      <c r="C19" s="49" t="s">
        <v>10</v>
      </c>
      <c r="D19" s="131">
        <v>1.6822999999999999</v>
      </c>
      <c r="E19" s="64">
        <f>(D19-D14)/D14</f>
        <v>-0.15069668820678514</v>
      </c>
      <c r="F19" s="131">
        <v>1.5611999999999999</v>
      </c>
      <c r="G19" s="64">
        <f>(F19-F14)/F14</f>
        <v>-0.17067729083665345</v>
      </c>
      <c r="H19" s="131">
        <v>1.5939000000000001</v>
      </c>
      <c r="I19" s="64">
        <f>(H19-H14)/H14</f>
        <v>-0.1533067729083665</v>
      </c>
      <c r="J19" s="131">
        <v>1.6291</v>
      </c>
      <c r="K19" s="64">
        <f>(J19-J14)/J14</f>
        <v>-0.17755452342487879</v>
      </c>
      <c r="L19" s="131">
        <v>1.6081000000000001</v>
      </c>
      <c r="M19" s="64">
        <f>(L19-L14)/L14</f>
        <v>-0.14576361221779546</v>
      </c>
      <c r="N19" s="131">
        <v>1.5605</v>
      </c>
      <c r="O19" s="64">
        <f>(N19-N14)/N14</f>
        <v>-0.1710491367861886</v>
      </c>
      <c r="P19" s="47"/>
    </row>
    <row r="20" spans="1:26" ht="14.4" customHeight="1" x14ac:dyDescent="0.3">
      <c r="A20" s="23">
        <v>19</v>
      </c>
      <c r="B20" s="297" t="s">
        <v>27</v>
      </c>
      <c r="C20" s="19" t="s">
        <v>30</v>
      </c>
      <c r="D20" s="294" t="str">
        <f>Step3_Models_plan!C11&amp;"/"&amp;D21/1000&amp;"k"</f>
        <v>6/64/2/512/0.05/64/75k</v>
      </c>
      <c r="E20" s="295"/>
      <c r="F20" s="294" t="str">
        <f>Step3_Models_plan!D11&amp;"/"&amp;F21/1000&amp;"k"</f>
        <v>6/128/4/512/0.10/64/25k</v>
      </c>
      <c r="G20" s="295"/>
      <c r="H20" s="294" t="str">
        <f>Step3_Models_plan!E11&amp;"/"&amp;H21/1000&amp;"k"</f>
        <v>4/128/4/512/0.05/64/40k</v>
      </c>
      <c r="I20" s="295"/>
      <c r="J20" s="294" t="str">
        <f>Step3_Models_plan!C11&amp;"/"&amp;J21/1000&amp;"k"</f>
        <v>6/64/2/512/0.05/64/35k</v>
      </c>
      <c r="K20" s="295"/>
      <c r="L20" s="294" t="str">
        <f>Step3_Models_plan!D11&amp;"/"&amp;L21/1000&amp;"k"</f>
        <v>6/128/4/512/0.10/64/20k</v>
      </c>
      <c r="M20" s="295"/>
      <c r="N20" s="294" t="str">
        <f>Step3_Models_plan!E11&amp;"/"&amp;N21/1000&amp;"k"</f>
        <v>4/128/4/512/0.05/64/20k</v>
      </c>
      <c r="O20" s="295"/>
      <c r="P20" s="47"/>
    </row>
    <row r="21" spans="1:26" x14ac:dyDescent="0.3">
      <c r="A21" s="1">
        <v>20</v>
      </c>
      <c r="B21" s="298"/>
      <c r="C21" s="49" t="s">
        <v>48</v>
      </c>
      <c r="D21" s="129">
        <v>75000</v>
      </c>
      <c r="E21" s="124"/>
      <c r="F21" s="129">
        <v>25000</v>
      </c>
      <c r="G21" s="124"/>
      <c r="H21" s="129">
        <v>40000</v>
      </c>
      <c r="I21" s="124"/>
      <c r="J21" s="129">
        <v>35000</v>
      </c>
      <c r="K21" s="124"/>
      <c r="L21" s="129">
        <v>20000</v>
      </c>
      <c r="M21" s="124"/>
      <c r="N21" s="129">
        <v>20000</v>
      </c>
      <c r="O21" s="124"/>
      <c r="P21" s="47"/>
    </row>
    <row r="22" spans="1:26" x14ac:dyDescent="0.3">
      <c r="A22" s="1">
        <v>21</v>
      </c>
      <c r="B22" s="298"/>
      <c r="C22" s="49" t="s">
        <v>18</v>
      </c>
      <c r="D22" s="130">
        <v>3407</v>
      </c>
      <c r="E22" s="60">
        <f>D24/D23</f>
        <v>1.5426204039357845</v>
      </c>
      <c r="F22" s="130">
        <v>2299</v>
      </c>
      <c r="G22" s="60">
        <f>F24/F23</f>
        <v>1.802117469120242</v>
      </c>
      <c r="H22" s="130">
        <v>2497</v>
      </c>
      <c r="I22" s="60">
        <f>H24/H23</f>
        <v>1.8215933175414536</v>
      </c>
      <c r="J22" s="130">
        <v>1574</v>
      </c>
      <c r="K22" s="60">
        <f>J24/J23</f>
        <v>1.5140282613147653</v>
      </c>
      <c r="L22" s="130">
        <v>1768</v>
      </c>
      <c r="M22" s="60">
        <f>L24/L23</f>
        <v>1.9384818481848185</v>
      </c>
      <c r="N22" s="130">
        <v>1241</v>
      </c>
      <c r="O22" s="60">
        <f>N24/N23</f>
        <v>1.9330917561796297</v>
      </c>
      <c r="P22" s="47"/>
    </row>
    <row r="23" spans="1:26" x14ac:dyDescent="0.3">
      <c r="A23" s="1">
        <v>22</v>
      </c>
      <c r="B23" s="298"/>
      <c r="C23" s="49" t="s">
        <v>9</v>
      </c>
      <c r="D23" s="126">
        <v>0.96550000000000002</v>
      </c>
      <c r="E23" s="63">
        <f>(D23-D18)/D18</f>
        <v>-0.16695427092320966</v>
      </c>
      <c r="F23" s="126">
        <v>0.79339999999999999</v>
      </c>
      <c r="G23" s="63">
        <f>(F23-F18)/F18</f>
        <v>-0.13966601604857951</v>
      </c>
      <c r="H23" s="126">
        <v>0.80210000000000004</v>
      </c>
      <c r="I23" s="63">
        <f>(H23-H18)/H18</f>
        <v>-0.20434480706279134</v>
      </c>
      <c r="J23" s="126">
        <v>0.97660000000000002</v>
      </c>
      <c r="K23" s="63">
        <f>(J23-J18)/J18</f>
        <v>-0.11986301369863005</v>
      </c>
      <c r="L23" s="126">
        <v>0.75749999999999995</v>
      </c>
      <c r="M23" s="63">
        <f>(L23-L18)/L18</f>
        <v>-0.15842684146205985</v>
      </c>
      <c r="N23" s="126">
        <v>0.77270000000000005</v>
      </c>
      <c r="O23" s="63">
        <f>(N23-N18)/N18</f>
        <v>-0.19635985439417572</v>
      </c>
      <c r="P23" s="47"/>
    </row>
    <row r="24" spans="1:26" x14ac:dyDescent="0.3">
      <c r="A24" s="13">
        <v>23</v>
      </c>
      <c r="B24" s="299"/>
      <c r="C24" s="49" t="s">
        <v>10</v>
      </c>
      <c r="D24" s="131">
        <v>1.4894000000000001</v>
      </c>
      <c r="E24" s="64">
        <f>(D24-D19)/D19</f>
        <v>-0.11466444748261301</v>
      </c>
      <c r="F24" s="131">
        <v>1.4298</v>
      </c>
      <c r="G24" s="64">
        <f>(F24-F19)/F19</f>
        <v>-8.4166026133743257E-2</v>
      </c>
      <c r="H24" s="131">
        <v>1.4611000000000001</v>
      </c>
      <c r="I24" s="64">
        <f>(H24-H19)/H19</f>
        <v>-8.3317648535039854E-2</v>
      </c>
      <c r="J24" s="131">
        <v>1.4785999999999999</v>
      </c>
      <c r="K24" s="64">
        <f>(J24-J19)/J19</f>
        <v>-9.238229697378926E-2</v>
      </c>
      <c r="L24" s="131">
        <v>1.4683999999999999</v>
      </c>
      <c r="M24" s="64">
        <f>(L24-L19)/L19</f>
        <v>-8.6872706921211462E-2</v>
      </c>
      <c r="N24" s="131">
        <v>1.4937</v>
      </c>
      <c r="O24" s="64">
        <f>(N24-N19)/N19</f>
        <v>-4.2806792694649133E-2</v>
      </c>
      <c r="P24" s="47"/>
    </row>
    <row r="25" spans="1:26" ht="14.4" customHeight="1" x14ac:dyDescent="0.3">
      <c r="A25" s="23">
        <v>24</v>
      </c>
      <c r="B25" s="297" t="s">
        <v>28</v>
      </c>
      <c r="C25" s="19" t="s">
        <v>30</v>
      </c>
      <c r="D25" s="294" t="str">
        <f>Step3_Models_plan!C12&amp;"/"&amp;D26/1000&amp;"k"</f>
        <v>9/96/3/1024/0.05/32/75k</v>
      </c>
      <c r="E25" s="295"/>
      <c r="F25" s="294" t="str">
        <f>Step3_Models_plan!D12&amp;"/"&amp;F26/1000&amp;"k"</f>
        <v>8/160/5/1536/0.10/8/95k</v>
      </c>
      <c r="G25" s="295"/>
      <c r="H25" s="294" t="str">
        <f>Step3_Models_plan!E12&amp;"/"&amp;H26/1000&amp;"k"</f>
        <v>6/192/6/1536/0.10/8/110k</v>
      </c>
      <c r="I25" s="295"/>
      <c r="J25" s="294" t="str">
        <f>Step3_Models_plan!C12&amp;"/"&amp;J26/1000&amp;"k"</f>
        <v>9/96/3/1024/0.05/32/95k</v>
      </c>
      <c r="K25" s="295"/>
      <c r="L25" s="294" t="str">
        <f>Step3_Models_plan!D12&amp;"/"&amp;L26/1000&amp;"k"</f>
        <v>8/160/5/1536/0.10/8/95k</v>
      </c>
      <c r="M25" s="295"/>
      <c r="N25" s="294" t="str">
        <f>Step3_Models_plan!E12&amp;"/"&amp;N26/1000&amp;"k"</f>
        <v>6/192/6/1536/0.10/8/85k</v>
      </c>
      <c r="O25" s="295"/>
      <c r="P25" s="47"/>
    </row>
    <row r="26" spans="1:26" x14ac:dyDescent="0.3">
      <c r="A26" s="1">
        <v>25</v>
      </c>
      <c r="B26" s="298"/>
      <c r="C26" s="49" t="s">
        <v>48</v>
      </c>
      <c r="D26" s="129">
        <v>75000</v>
      </c>
      <c r="E26" s="124"/>
      <c r="F26" s="129">
        <v>95000</v>
      </c>
      <c r="G26" s="124"/>
      <c r="H26" s="129">
        <v>110000</v>
      </c>
      <c r="I26" s="124"/>
      <c r="J26" s="129">
        <v>95000</v>
      </c>
      <c r="K26" s="124"/>
      <c r="L26" s="129">
        <v>95000</v>
      </c>
      <c r="M26" s="124"/>
      <c r="N26" s="129">
        <v>85000</v>
      </c>
      <c r="O26" s="124"/>
      <c r="P26" s="47"/>
    </row>
    <row r="27" spans="1:26" x14ac:dyDescent="0.3">
      <c r="A27" s="1">
        <v>26</v>
      </c>
      <c r="B27" s="298"/>
      <c r="C27" s="49" t="s">
        <v>18</v>
      </c>
      <c r="D27" s="130">
        <v>13334</v>
      </c>
      <c r="E27" s="60">
        <f>D29/D28</f>
        <v>1.6796958377801494</v>
      </c>
      <c r="F27" s="130">
        <v>14050</v>
      </c>
      <c r="G27" s="60">
        <f>F29/F28</f>
        <v>1.9599681020733655</v>
      </c>
      <c r="H27" s="130">
        <v>14644</v>
      </c>
      <c r="I27" s="60">
        <f>H29/H28</f>
        <v>1.9161904761904762</v>
      </c>
      <c r="J27" s="130">
        <v>16583</v>
      </c>
      <c r="K27" s="60">
        <f>J29/J28</f>
        <v>1.9072210713228765</v>
      </c>
      <c r="L27" s="130">
        <v>13995</v>
      </c>
      <c r="M27" s="60">
        <f>L29/L28</f>
        <v>2.2209550962223803</v>
      </c>
      <c r="N27" s="130">
        <v>11269</v>
      </c>
      <c r="O27" s="60">
        <f>N29/N28</f>
        <v>2.2053978268489307</v>
      </c>
      <c r="P27" s="47"/>
    </row>
    <row r="28" spans="1:26" x14ac:dyDescent="0.3">
      <c r="A28" s="1">
        <v>27</v>
      </c>
      <c r="B28" s="298"/>
      <c r="C28" s="49" t="s">
        <v>9</v>
      </c>
      <c r="D28" s="126">
        <v>0.74960000000000004</v>
      </c>
      <c r="E28" s="63">
        <f>(D28-D23)/D23</f>
        <v>-0.22361470740548936</v>
      </c>
      <c r="F28" s="126">
        <v>0.627</v>
      </c>
      <c r="G28" s="63">
        <f>(F28-F23)/F23</f>
        <v>-0.20973027476682632</v>
      </c>
      <c r="H28" s="126">
        <v>0.63</v>
      </c>
      <c r="I28" s="63">
        <f>(H28-H23)/H23</f>
        <v>-0.21456177533973322</v>
      </c>
      <c r="J28" s="126">
        <v>0.67579999999999996</v>
      </c>
      <c r="K28" s="63">
        <f>(J28-J23)/J23</f>
        <v>-0.30800737251689542</v>
      </c>
      <c r="L28" s="126">
        <v>0.56120000000000003</v>
      </c>
      <c r="M28" s="63">
        <f>(L28-L23)/L23</f>
        <v>-0.25914191419141908</v>
      </c>
      <c r="N28" s="126">
        <v>0.5706</v>
      </c>
      <c r="O28" s="63">
        <f>(N28-N23)/N23</f>
        <v>-0.26155040766144694</v>
      </c>
      <c r="P28" s="47"/>
    </row>
    <row r="29" spans="1:26" x14ac:dyDescent="0.3">
      <c r="A29" s="13">
        <v>28</v>
      </c>
      <c r="B29" s="299"/>
      <c r="C29" s="50" t="s">
        <v>10</v>
      </c>
      <c r="D29" s="131">
        <v>1.2591000000000001</v>
      </c>
      <c r="E29" s="64">
        <f>(D29-D24)/D24</f>
        <v>-0.15462602390224248</v>
      </c>
      <c r="F29" s="131">
        <v>1.2289000000000001</v>
      </c>
      <c r="G29" s="64">
        <f>(F29-F24)/F24</f>
        <v>-0.14050916212057621</v>
      </c>
      <c r="H29" s="131">
        <v>1.2072000000000001</v>
      </c>
      <c r="I29" s="64">
        <f>(H29-H24)/H24</f>
        <v>-0.17377318458695504</v>
      </c>
      <c r="J29" s="131">
        <v>1.2888999999999999</v>
      </c>
      <c r="K29" s="64">
        <f>(J29-J24)/J24</f>
        <v>-0.12829703773840118</v>
      </c>
      <c r="L29" s="131">
        <v>1.2464</v>
      </c>
      <c r="M29" s="64">
        <f>(L29-L24)/L24</f>
        <v>-0.15118496322527922</v>
      </c>
      <c r="N29" s="131">
        <v>1.2584</v>
      </c>
      <c r="O29" s="64">
        <f>(N29-N24)/N24</f>
        <v>-0.15752828546562231</v>
      </c>
      <c r="P29" s="47"/>
    </row>
    <row r="30" spans="1:26" x14ac:dyDescent="0.3">
      <c r="A30" s="1">
        <v>29</v>
      </c>
      <c r="B30" s="125"/>
      <c r="C30" s="49" t="s">
        <v>32</v>
      </c>
      <c r="D30" s="133">
        <f>D12+D17+D22+D27</f>
        <v>18276</v>
      </c>
      <c r="E30" s="127"/>
      <c r="F30" s="133">
        <f>F12+F17+F22+F27</f>
        <v>18276</v>
      </c>
      <c r="G30" s="127"/>
      <c r="H30" s="133">
        <f>H12+H17+H22+H27</f>
        <v>19564</v>
      </c>
      <c r="I30" s="127"/>
      <c r="J30" s="133">
        <f>J12+J17+J22+J27</f>
        <v>19659</v>
      </c>
      <c r="K30" s="127"/>
      <c r="L30" s="133">
        <f>L12+L17+L22+L27</f>
        <v>17370</v>
      </c>
      <c r="M30" s="127"/>
      <c r="N30" s="133">
        <f>N12+N17+N22+N27</f>
        <v>14423</v>
      </c>
      <c r="O30" s="127"/>
      <c r="P30" s="47"/>
    </row>
    <row r="31" spans="1:26" x14ac:dyDescent="0.3">
      <c r="A31" s="23">
        <v>30</v>
      </c>
      <c r="B31" s="271">
        <v>0</v>
      </c>
      <c r="C31" s="48" t="s">
        <v>18</v>
      </c>
      <c r="D31" s="134">
        <v>0</v>
      </c>
      <c r="E31" s="59">
        <f>D33/D32</f>
        <v>1.0403916127850057</v>
      </c>
      <c r="F31" s="134">
        <v>0</v>
      </c>
      <c r="G31" s="59">
        <f>F33/F32</f>
        <v>1.0456800934033859</v>
      </c>
      <c r="H31" s="134">
        <v>0</v>
      </c>
      <c r="I31" s="59">
        <f>H33/H32</f>
        <v>1.0937151575611759</v>
      </c>
      <c r="J31" s="134">
        <v>0</v>
      </c>
      <c r="K31" s="59">
        <f>J33/J32</f>
        <v>1.0332323917924084</v>
      </c>
      <c r="L31" s="134">
        <v>0</v>
      </c>
      <c r="M31" s="59">
        <f>L33/L32</f>
        <v>1.007732030704815</v>
      </c>
      <c r="N31" s="134">
        <v>0</v>
      </c>
      <c r="O31" s="59">
        <f>N33/N32</f>
        <v>0.99123073104817583</v>
      </c>
      <c r="P31" s="47"/>
    </row>
    <row r="32" spans="1:26" x14ac:dyDescent="0.3">
      <c r="A32" s="1">
        <v>31</v>
      </c>
      <c r="B32" s="272"/>
      <c r="C32" s="49" t="s">
        <v>9</v>
      </c>
      <c r="D32" s="52">
        <v>3.8201000000000001</v>
      </c>
      <c r="E32" s="60"/>
      <c r="F32" s="52">
        <v>3.4260000000000002</v>
      </c>
      <c r="G32" s="60"/>
      <c r="H32" s="52">
        <v>3.4081999999999999</v>
      </c>
      <c r="I32" s="60"/>
      <c r="J32" s="52">
        <v>3.8306</v>
      </c>
      <c r="K32" s="60"/>
      <c r="L32" s="52">
        <v>3.5825</v>
      </c>
      <c r="M32" s="60"/>
      <c r="N32" s="52">
        <v>3.6263000000000001</v>
      </c>
      <c r="O32" s="6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47"/>
    </row>
    <row r="33" spans="1:26" x14ac:dyDescent="0.3">
      <c r="A33" s="13">
        <v>32</v>
      </c>
      <c r="B33" s="272"/>
      <c r="C33" s="49" t="s">
        <v>10</v>
      </c>
      <c r="D33" s="52">
        <v>3.9744000000000002</v>
      </c>
      <c r="E33" s="60"/>
      <c r="F33" s="52">
        <v>3.5825</v>
      </c>
      <c r="G33" s="60"/>
      <c r="H33" s="52">
        <v>3.7275999999999998</v>
      </c>
      <c r="I33" s="60"/>
      <c r="J33" s="52">
        <v>3.9579</v>
      </c>
      <c r="K33" s="60"/>
      <c r="L33" s="52">
        <v>3.6101999999999999</v>
      </c>
      <c r="M33" s="60"/>
      <c r="N33" s="52">
        <v>3.5945</v>
      </c>
      <c r="O33" s="6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47"/>
    </row>
    <row r="34" spans="1:26" x14ac:dyDescent="0.3">
      <c r="A34" s="23">
        <v>33</v>
      </c>
      <c r="B34" s="271">
        <v>2000</v>
      </c>
      <c r="C34" s="48" t="s">
        <v>18</v>
      </c>
      <c r="D34" s="61">
        <v>290</v>
      </c>
      <c r="E34" s="59">
        <f>D36/D35</f>
        <v>1.2887870942043418</v>
      </c>
      <c r="F34" s="61">
        <v>364</v>
      </c>
      <c r="G34" s="59">
        <f>F36/F35</f>
        <v>1.5044579403023643</v>
      </c>
      <c r="H34" s="61">
        <v>404</v>
      </c>
      <c r="I34" s="59">
        <f>H36/H35</f>
        <v>1.3729019703235221</v>
      </c>
      <c r="J34" s="61">
        <v>291</v>
      </c>
      <c r="K34" s="59">
        <f>J36/J35</f>
        <v>1.3171298742470674</v>
      </c>
      <c r="L34" s="61">
        <v>382</v>
      </c>
      <c r="M34" s="59">
        <f>L36/L35</f>
        <v>1.5411497932506335</v>
      </c>
      <c r="N34" s="61">
        <v>390</v>
      </c>
      <c r="O34" s="59">
        <f>N36/N35</f>
        <v>1.3729269385925595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47"/>
    </row>
    <row r="35" spans="1:26" x14ac:dyDescent="0.3">
      <c r="A35" s="1">
        <v>34</v>
      </c>
      <c r="B35" s="272"/>
      <c r="C35" s="49" t="s">
        <v>16</v>
      </c>
      <c r="D35" s="52">
        <v>1.0042</v>
      </c>
      <c r="E35" s="63">
        <f>(D35-D32)/D32</f>
        <v>-0.737127300332452</v>
      </c>
      <c r="F35" s="52">
        <v>0.77390000000000003</v>
      </c>
      <c r="G35" s="63">
        <f>(F35-F32)/F32</f>
        <v>-0.77410974897840046</v>
      </c>
      <c r="H35" s="52">
        <v>0.82220000000000004</v>
      </c>
      <c r="I35" s="63">
        <f>(H35-H32)/H32</f>
        <v>-0.75875828883281493</v>
      </c>
      <c r="J35" s="52">
        <v>0.94630000000000003</v>
      </c>
      <c r="K35" s="63">
        <f>(J35-J32)/J32</f>
        <v>-0.75296298230042291</v>
      </c>
      <c r="L35" s="52">
        <v>0.74970000000000003</v>
      </c>
      <c r="M35" s="63">
        <f>(L35-L32)/L32</f>
        <v>-0.79073272854152121</v>
      </c>
      <c r="N35" s="52">
        <v>0.89239999999999997</v>
      </c>
      <c r="O35" s="63">
        <f>(N35-N32)/N32</f>
        <v>-0.75390894299975186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47"/>
    </row>
    <row r="36" spans="1:26" x14ac:dyDescent="0.3">
      <c r="A36" s="13">
        <v>35</v>
      </c>
      <c r="B36" s="272"/>
      <c r="C36" s="49" t="s">
        <v>17</v>
      </c>
      <c r="D36" s="52">
        <v>1.2942</v>
      </c>
      <c r="E36" s="63">
        <f>(D36-D33)/D33</f>
        <v>-0.67436594202898548</v>
      </c>
      <c r="F36" s="52">
        <v>1.1642999999999999</v>
      </c>
      <c r="G36" s="63">
        <f>(F36-F33)/F33</f>
        <v>-0.67500348918353104</v>
      </c>
      <c r="H36" s="52">
        <v>1.1288</v>
      </c>
      <c r="I36" s="63">
        <f>(H36-H33)/H33</f>
        <v>-0.69717780877776581</v>
      </c>
      <c r="J36" s="52">
        <v>1.2464</v>
      </c>
      <c r="K36" s="63">
        <f>(J36-J33)/J33</f>
        <v>-0.6850855251522272</v>
      </c>
      <c r="L36" s="52">
        <v>1.1554</v>
      </c>
      <c r="M36" s="63">
        <f>(L36-L33)/L33</f>
        <v>-0.67996232895684439</v>
      </c>
      <c r="N36" s="52">
        <v>1.2252000000000001</v>
      </c>
      <c r="O36" s="63">
        <f>(N36-N33)/N33</f>
        <v>-0.65914591737376549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47"/>
    </row>
    <row r="37" spans="1:26" x14ac:dyDescent="0.3">
      <c r="A37" s="23">
        <v>36</v>
      </c>
      <c r="B37" s="271">
        <v>4000</v>
      </c>
      <c r="C37" s="48" t="s">
        <v>18</v>
      </c>
      <c r="D37" s="61">
        <v>580</v>
      </c>
      <c r="E37" s="59">
        <f>D39/D38</f>
        <v>1.3563231074817921</v>
      </c>
      <c r="F37" s="61">
        <v>728</v>
      </c>
      <c r="G37" s="59">
        <f>F39/F38</f>
        <v>1.5623978201634878</v>
      </c>
      <c r="H37" s="61">
        <v>799</v>
      </c>
      <c r="I37" s="59">
        <f>H39/H38</f>
        <v>1.425876010781671</v>
      </c>
      <c r="J37" s="61">
        <v>581</v>
      </c>
      <c r="K37" s="59">
        <f>J39/J38</f>
        <v>1.3785190442394133</v>
      </c>
      <c r="L37" s="61">
        <v>761</v>
      </c>
      <c r="M37" s="59">
        <f>L39/L38</f>
        <v>1.6482122260668974</v>
      </c>
      <c r="N37" s="61">
        <v>779</v>
      </c>
      <c r="O37" s="59">
        <f>N39/N38</f>
        <v>1.4929431568043507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7"/>
    </row>
    <row r="38" spans="1:26" x14ac:dyDescent="0.3">
      <c r="A38" s="1">
        <v>37</v>
      </c>
      <c r="B38" s="272"/>
      <c r="C38" s="49" t="s">
        <v>16</v>
      </c>
      <c r="D38" s="52">
        <v>0.90620000000000001</v>
      </c>
      <c r="E38" s="63">
        <f>(D38-D35)/D35</f>
        <v>-9.7590121489743054E-2</v>
      </c>
      <c r="F38" s="52">
        <v>0.73399999999999999</v>
      </c>
      <c r="G38" s="63">
        <f>(F38-F35)/F35</f>
        <v>-5.1557048714304235E-2</v>
      </c>
      <c r="H38" s="52">
        <v>0.77910000000000001</v>
      </c>
      <c r="I38" s="63">
        <f>(H38-H35)/H35</f>
        <v>-5.2420335684748263E-2</v>
      </c>
      <c r="J38" s="52">
        <v>0.84540000000000004</v>
      </c>
      <c r="K38" s="63">
        <f>(J38-J35)/J35</f>
        <v>-0.10662580576984042</v>
      </c>
      <c r="L38" s="52">
        <v>0.69359999999999999</v>
      </c>
      <c r="M38" s="63">
        <f>(L38-L35)/L35</f>
        <v>-7.4829931972789157E-2</v>
      </c>
      <c r="N38" s="52">
        <v>0.77229999999999999</v>
      </c>
      <c r="O38" s="63">
        <f>(N38-N35)/N35</f>
        <v>-0.13458090542357687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47"/>
    </row>
    <row r="39" spans="1:26" x14ac:dyDescent="0.3">
      <c r="A39" s="13">
        <v>38</v>
      </c>
      <c r="B39" s="273"/>
      <c r="C39" s="50" t="s">
        <v>17</v>
      </c>
      <c r="D39" s="52">
        <v>1.2291000000000001</v>
      </c>
      <c r="E39" s="64">
        <f>(D39-D36)/D36</f>
        <v>-5.0301344459897958E-2</v>
      </c>
      <c r="F39" s="52">
        <v>1.1468</v>
      </c>
      <c r="G39" s="64">
        <f>(F39-F36)/F36</f>
        <v>-1.5030490423430258E-2</v>
      </c>
      <c r="H39" s="52">
        <v>1.1109</v>
      </c>
      <c r="I39" s="64">
        <f>(H39-H36)/H36</f>
        <v>-1.5857547838412495E-2</v>
      </c>
      <c r="J39" s="52">
        <v>1.1654</v>
      </c>
      <c r="K39" s="64">
        <f>(J39-J36)/J36</f>
        <v>-6.4987163029525008E-2</v>
      </c>
      <c r="L39" s="52">
        <v>1.1432</v>
      </c>
      <c r="M39" s="64">
        <f>(L39-L36)/L36</f>
        <v>-1.0559113726847836E-2</v>
      </c>
      <c r="N39" s="52">
        <v>1.153</v>
      </c>
      <c r="O39" s="64">
        <f>(N39-N36)/N36</f>
        <v>-5.8929154423767581E-2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47"/>
    </row>
    <row r="40" spans="1:26" x14ac:dyDescent="0.3">
      <c r="A40" s="23">
        <v>39</v>
      </c>
      <c r="B40" s="271">
        <v>6000</v>
      </c>
      <c r="C40" s="48" t="s">
        <v>18</v>
      </c>
      <c r="D40" s="61">
        <v>869</v>
      </c>
      <c r="E40" s="59">
        <f>D42/D41</f>
        <v>1.3587413381801658</v>
      </c>
      <c r="F40" s="61">
        <v>1098</v>
      </c>
      <c r="G40" s="59">
        <f>F42/F41</f>
        <v>1.5855817875210794</v>
      </c>
      <c r="H40" s="61">
        <v>1206</v>
      </c>
      <c r="I40" s="59">
        <f>H42/H41</f>
        <v>1.4638707092293308</v>
      </c>
      <c r="J40" s="61">
        <v>876</v>
      </c>
      <c r="K40" s="59">
        <f>J42/J41</f>
        <v>1.4168203614902251</v>
      </c>
      <c r="L40" s="61">
        <v>1140</v>
      </c>
      <c r="M40" s="59">
        <f>L42/L41</f>
        <v>1.6497183516157723</v>
      </c>
      <c r="N40" s="61">
        <v>1168</v>
      </c>
      <c r="O40" s="59">
        <f>N42/N41</f>
        <v>1.5340893564694631</v>
      </c>
    </row>
    <row r="41" spans="1:26" x14ac:dyDescent="0.3">
      <c r="A41" s="1">
        <v>40</v>
      </c>
      <c r="B41" s="272"/>
      <c r="C41" s="49" t="s">
        <v>16</v>
      </c>
      <c r="D41" s="52">
        <v>0.88029999999999997</v>
      </c>
      <c r="E41" s="63">
        <f>(D41-D38)/D38</f>
        <v>-2.8580887221363975E-2</v>
      </c>
      <c r="F41" s="52">
        <v>0.71160000000000001</v>
      </c>
      <c r="G41" s="63">
        <f>(F41-F38)/F38</f>
        <v>-3.0517711171662094E-2</v>
      </c>
      <c r="H41" s="52">
        <v>0.74870000000000003</v>
      </c>
      <c r="I41" s="63">
        <f>(H41-H38)/H38</f>
        <v>-3.9019381337440616E-2</v>
      </c>
      <c r="J41" s="52">
        <v>0.81330000000000002</v>
      </c>
      <c r="K41" s="63">
        <f>(J41-J38)/J38</f>
        <v>-3.7970191625266166E-2</v>
      </c>
      <c r="L41" s="52">
        <v>0.67459999999999998</v>
      </c>
      <c r="M41" s="63">
        <f>(L41-L38)/L38</f>
        <v>-2.7393310265282609E-2</v>
      </c>
      <c r="N41" s="52">
        <v>0.7319</v>
      </c>
      <c r="O41" s="63">
        <f>(N41-N38)/N38</f>
        <v>-5.2311278000776888E-2</v>
      </c>
    </row>
    <row r="42" spans="1:26" x14ac:dyDescent="0.3">
      <c r="A42" s="13">
        <v>41</v>
      </c>
      <c r="B42" s="273"/>
      <c r="C42" s="50" t="s">
        <v>17</v>
      </c>
      <c r="D42" s="52">
        <v>1.1960999999999999</v>
      </c>
      <c r="E42" s="64">
        <f>(D42-D39)/D39</f>
        <v>-2.6848913839394792E-2</v>
      </c>
      <c r="F42" s="52">
        <v>1.1283000000000001</v>
      </c>
      <c r="G42" s="64">
        <f>(F42-F39)/F39</f>
        <v>-1.6131845134286678E-2</v>
      </c>
      <c r="H42" s="52">
        <v>1.0960000000000001</v>
      </c>
      <c r="I42" s="64">
        <f>(H42-H39)/H39</f>
        <v>-1.3412548384192919E-2</v>
      </c>
      <c r="J42" s="52">
        <v>1.1523000000000001</v>
      </c>
      <c r="K42" s="64">
        <f>(J42-J39)/J39</f>
        <v>-1.1240775699330607E-2</v>
      </c>
      <c r="L42" s="52">
        <v>1.1129</v>
      </c>
      <c r="M42" s="64">
        <f>(L42-L39)/L39</f>
        <v>-2.650454863540937E-2</v>
      </c>
      <c r="N42" s="52">
        <v>1.1228</v>
      </c>
      <c r="O42" s="64">
        <f>(N42-N39)/N39</f>
        <v>-2.6192541196877715E-2</v>
      </c>
    </row>
    <row r="43" spans="1:26" x14ac:dyDescent="0.3">
      <c r="A43" s="23">
        <v>42</v>
      </c>
      <c r="B43" s="271">
        <v>8000</v>
      </c>
      <c r="C43" s="48" t="s">
        <v>18</v>
      </c>
      <c r="D43" s="61">
        <v>1159</v>
      </c>
      <c r="E43" s="59">
        <f t="shared" ref="E43" si="2">D45/D44</f>
        <v>1.3728498372849838</v>
      </c>
      <c r="F43" s="71">
        <v>1464</v>
      </c>
      <c r="G43" s="72">
        <f t="shared" ref="G43" si="3">F45/F44</f>
        <v>1.5820662214011652</v>
      </c>
      <c r="H43" s="71">
        <v>1608</v>
      </c>
      <c r="I43" s="72">
        <f t="shared" ref="I43" si="4">H45/H44</f>
        <v>1.4964422550629446</v>
      </c>
      <c r="J43" s="61">
        <v>1177</v>
      </c>
      <c r="K43" s="59">
        <f t="shared" ref="K43" si="5">J45/J44</f>
        <v>1.4170747018204646</v>
      </c>
      <c r="L43" s="61">
        <v>1521</v>
      </c>
      <c r="M43" s="59">
        <f t="shared" ref="M43" si="6">L45/L44</f>
        <v>1.7289662543899833</v>
      </c>
      <c r="N43" s="61">
        <v>1569</v>
      </c>
      <c r="O43" s="59">
        <f t="shared" ref="O43" si="7">N45/N44</f>
        <v>1.5530239099859355</v>
      </c>
    </row>
    <row r="44" spans="1:26" x14ac:dyDescent="0.3">
      <c r="A44" s="1">
        <v>43</v>
      </c>
      <c r="B44" s="272"/>
      <c r="C44" s="49" t="s">
        <v>16</v>
      </c>
      <c r="D44" s="52">
        <v>0.86040000000000005</v>
      </c>
      <c r="E44" s="63">
        <f t="shared" ref="E44:E45" si="8">(D44-D41)/D41</f>
        <v>-2.2605929796660137E-2</v>
      </c>
      <c r="F44" s="73">
        <v>0.70369999999999999</v>
      </c>
      <c r="G44" s="74">
        <f t="shared" ref="G44:G45" si="9">(F44-F41)/F41</f>
        <v>-1.1101742551995529E-2</v>
      </c>
      <c r="H44" s="73">
        <v>0.73080000000000001</v>
      </c>
      <c r="I44" s="74">
        <f t="shared" ref="I44:I45" si="10">(H44-H41)/H41</f>
        <v>-2.3908107386136003E-2</v>
      </c>
      <c r="J44" s="52">
        <v>0.79649999999999999</v>
      </c>
      <c r="K44" s="63">
        <f t="shared" ref="K44:K45" si="11">(J44-J41)/J41</f>
        <v>-2.0656584286241283E-2</v>
      </c>
      <c r="L44" s="52">
        <v>0.65490000000000004</v>
      </c>
      <c r="M44" s="63">
        <f t="shared" ref="M44:M45" si="12">(L44-L41)/L41</f>
        <v>-2.9202490364660452E-2</v>
      </c>
      <c r="N44" s="52">
        <v>0.71099999999999997</v>
      </c>
      <c r="O44" s="63">
        <f t="shared" ref="O44:O45" si="13">(N44-N41)/N41</f>
        <v>-2.8555813635742628E-2</v>
      </c>
    </row>
    <row r="45" spans="1:26" x14ac:dyDescent="0.3">
      <c r="A45" s="13">
        <v>44</v>
      </c>
      <c r="B45" s="272"/>
      <c r="C45" s="50" t="s">
        <v>17</v>
      </c>
      <c r="D45" s="52">
        <v>1.1812</v>
      </c>
      <c r="E45" s="64">
        <f t="shared" si="8"/>
        <v>-1.2457152412005613E-2</v>
      </c>
      <c r="F45" s="73">
        <v>1.1133</v>
      </c>
      <c r="G45" s="76">
        <f t="shared" si="9"/>
        <v>-1.329433661260314E-2</v>
      </c>
      <c r="H45" s="73">
        <v>1.0935999999999999</v>
      </c>
      <c r="I45" s="76">
        <f t="shared" si="10"/>
        <v>-2.1897810218979739E-3</v>
      </c>
      <c r="J45" s="52">
        <v>1.1287</v>
      </c>
      <c r="K45" s="64">
        <f t="shared" si="11"/>
        <v>-2.048077757528427E-2</v>
      </c>
      <c r="L45" s="52">
        <v>1.1323000000000001</v>
      </c>
      <c r="M45" s="64">
        <f t="shared" si="12"/>
        <v>1.7431934585317714E-2</v>
      </c>
      <c r="N45" s="52">
        <v>1.1042000000000001</v>
      </c>
      <c r="O45" s="64">
        <f t="shared" si="13"/>
        <v>-1.6565728535803303E-2</v>
      </c>
    </row>
    <row r="46" spans="1:26" x14ac:dyDescent="0.3">
      <c r="A46" s="23">
        <v>45</v>
      </c>
      <c r="B46" s="271">
        <v>10000</v>
      </c>
      <c r="C46" s="48" t="s">
        <v>18</v>
      </c>
      <c r="D46" s="61">
        <v>1449</v>
      </c>
      <c r="E46" s="59">
        <f t="shared" ref="E46" si="14">D48/D47</f>
        <v>1.3826148913430709</v>
      </c>
      <c r="F46" s="61">
        <v>1828</v>
      </c>
      <c r="G46" s="59">
        <f t="shared" ref="G46" si="15">F48/F47</f>
        <v>1.606862460017447</v>
      </c>
      <c r="H46" s="61">
        <v>2007</v>
      </c>
      <c r="I46" s="59">
        <f t="shared" ref="I46" si="16">H48/H47</f>
        <v>1.5087253943878263</v>
      </c>
      <c r="J46" s="61">
        <v>1486</v>
      </c>
      <c r="K46" s="59">
        <f t="shared" ref="K46" si="17">J48/J47</f>
        <v>1.4559106661532539</v>
      </c>
      <c r="L46" s="71">
        <v>1899</v>
      </c>
      <c r="M46" s="72">
        <f t="shared" ref="M46" si="18">L48/L47</f>
        <v>1.7202177293934682</v>
      </c>
      <c r="N46" s="61">
        <v>1975</v>
      </c>
      <c r="O46" s="59">
        <f t="shared" ref="O46" si="19">N48/N47</f>
        <v>1.6069155092592593</v>
      </c>
    </row>
    <row r="47" spans="1:26" x14ac:dyDescent="0.3">
      <c r="A47" s="1">
        <v>46</v>
      </c>
      <c r="B47" s="272"/>
      <c r="C47" s="49" t="s">
        <v>16</v>
      </c>
      <c r="D47" s="52">
        <v>0.84209999999999996</v>
      </c>
      <c r="E47" s="63">
        <f t="shared" ref="E47:E48" si="20">(D47-D44)/D44</f>
        <v>-2.126917712691782E-2</v>
      </c>
      <c r="F47" s="52">
        <v>0.68779999999999997</v>
      </c>
      <c r="G47" s="63">
        <f t="shared" ref="G47:G48" si="21">(F47-F44)/F44</f>
        <v>-2.2594855762398787E-2</v>
      </c>
      <c r="H47" s="52">
        <v>0.71630000000000005</v>
      </c>
      <c r="I47" s="63">
        <f t="shared" ref="I47:I48" si="22">(H47-H44)/H44</f>
        <v>-1.9841269841269781E-2</v>
      </c>
      <c r="J47" s="52">
        <v>0.77910000000000001</v>
      </c>
      <c r="K47" s="63">
        <f t="shared" ref="K47:K48" si="23">(J47-J44)/J44</f>
        <v>-2.1845574387947233E-2</v>
      </c>
      <c r="L47" s="73">
        <v>0.64300000000000002</v>
      </c>
      <c r="M47" s="74">
        <f t="shared" ref="M47:M48" si="24">(L47-L44)/L44</f>
        <v>-1.8170713085967356E-2</v>
      </c>
      <c r="N47" s="52">
        <v>0.69120000000000004</v>
      </c>
      <c r="O47" s="63">
        <f t="shared" ref="O47:O48" si="25">(N47-N44)/N44</f>
        <v>-2.7848101265822687E-2</v>
      </c>
    </row>
    <row r="48" spans="1:26" x14ac:dyDescent="0.3">
      <c r="A48" s="13">
        <v>47</v>
      </c>
      <c r="B48" s="273"/>
      <c r="C48" s="50" t="s">
        <v>17</v>
      </c>
      <c r="D48" s="52">
        <v>1.1642999999999999</v>
      </c>
      <c r="E48" s="64">
        <f t="shared" si="20"/>
        <v>-1.4307483914663171E-2</v>
      </c>
      <c r="F48" s="52">
        <v>1.1052</v>
      </c>
      <c r="G48" s="64">
        <f t="shared" si="21"/>
        <v>-7.2756669361358096E-3</v>
      </c>
      <c r="H48" s="52">
        <v>1.0807</v>
      </c>
      <c r="I48" s="64">
        <f t="shared" si="22"/>
        <v>-1.1795903438185729E-2</v>
      </c>
      <c r="J48" s="52">
        <v>1.1343000000000001</v>
      </c>
      <c r="K48" s="64">
        <f t="shared" si="23"/>
        <v>4.9614600868255953E-3</v>
      </c>
      <c r="L48" s="73">
        <v>1.1061000000000001</v>
      </c>
      <c r="M48" s="76">
        <f t="shared" si="24"/>
        <v>-2.3138744149077101E-2</v>
      </c>
      <c r="N48" s="52">
        <v>1.1107</v>
      </c>
      <c r="O48" s="64">
        <f t="shared" si="25"/>
        <v>5.8866147437058054E-3</v>
      </c>
    </row>
    <row r="49" spans="1:15" x14ac:dyDescent="0.3">
      <c r="A49" s="23">
        <v>48</v>
      </c>
      <c r="B49" s="271">
        <v>12000</v>
      </c>
      <c r="C49" s="48" t="s">
        <v>18</v>
      </c>
      <c r="D49" s="61">
        <v>1738</v>
      </c>
      <c r="E49" s="59">
        <f t="shared" ref="E49" si="26">D51/D50</f>
        <v>1.3877648748952471</v>
      </c>
      <c r="F49" s="61">
        <v>2192</v>
      </c>
      <c r="G49" s="59">
        <f t="shared" ref="G49" si="27">F51/F50</f>
        <v>1.6549733570159859</v>
      </c>
      <c r="H49" s="61">
        <v>2417</v>
      </c>
      <c r="I49" s="59">
        <f t="shared" ref="I49" si="28">H51/H50</f>
        <v>1.5456737588652483</v>
      </c>
      <c r="J49" s="71">
        <v>1787</v>
      </c>
      <c r="K49" s="72">
        <f t="shared" ref="K49" si="29">J51/J50</f>
        <v>1.456328451882845</v>
      </c>
      <c r="L49" s="61">
        <v>2268</v>
      </c>
      <c r="M49" s="59">
        <f t="shared" ref="M49" si="30">L51/L50</f>
        <v>1.7333437842922086</v>
      </c>
      <c r="N49" s="61">
        <v>2376</v>
      </c>
      <c r="O49" s="59">
        <f t="shared" ref="O49" si="31">N51/N50</f>
        <v>1.6374431901480719</v>
      </c>
    </row>
    <row r="50" spans="1:15" x14ac:dyDescent="0.3">
      <c r="A50" s="1">
        <v>49</v>
      </c>
      <c r="B50" s="272"/>
      <c r="C50" s="49" t="s">
        <v>16</v>
      </c>
      <c r="D50" s="52">
        <v>0.83530000000000004</v>
      </c>
      <c r="E50" s="63">
        <f t="shared" ref="E50:E51" si="32">(D50-D47)/D47</f>
        <v>-8.0750504690653337E-3</v>
      </c>
      <c r="F50" s="52">
        <v>0.67559999999999998</v>
      </c>
      <c r="G50" s="63">
        <f t="shared" ref="G50:G51" si="33">(F50-F47)/F47</f>
        <v>-1.7737714451875528E-2</v>
      </c>
      <c r="H50" s="52">
        <v>0.70499999999999996</v>
      </c>
      <c r="I50" s="63">
        <f t="shared" ref="I50:I51" si="34">(H50-H47)/H47</f>
        <v>-1.5775513053190127E-2</v>
      </c>
      <c r="J50" s="73">
        <v>0.76480000000000004</v>
      </c>
      <c r="K50" s="74">
        <f t="shared" ref="K50:K51" si="35">(J50-J47)/J47</f>
        <v>-1.8354511615967115E-2</v>
      </c>
      <c r="L50" s="52">
        <v>0.63790000000000002</v>
      </c>
      <c r="M50" s="63">
        <f t="shared" ref="M50:M51" si="36">(L50-L47)/L47</f>
        <v>-7.9315707620528659E-3</v>
      </c>
      <c r="N50" s="52">
        <v>0.68210000000000004</v>
      </c>
      <c r="O50" s="63">
        <f t="shared" ref="O50:O51" si="37">(N50-N47)/N47</f>
        <v>-1.3165509259259254E-2</v>
      </c>
    </row>
    <row r="51" spans="1:15" x14ac:dyDescent="0.3">
      <c r="A51" s="13">
        <v>50</v>
      </c>
      <c r="B51" s="273"/>
      <c r="C51" s="50" t="s">
        <v>17</v>
      </c>
      <c r="D51" s="52">
        <v>1.1592</v>
      </c>
      <c r="E51" s="64">
        <f t="shared" si="32"/>
        <v>-4.3803143519710406E-3</v>
      </c>
      <c r="F51" s="52">
        <v>1.1181000000000001</v>
      </c>
      <c r="G51" s="64">
        <f t="shared" si="33"/>
        <v>1.1672095548317168E-2</v>
      </c>
      <c r="H51" s="52">
        <v>1.0896999999999999</v>
      </c>
      <c r="I51" s="64">
        <f t="shared" si="34"/>
        <v>8.3279355972979523E-3</v>
      </c>
      <c r="J51" s="73">
        <v>1.1137999999999999</v>
      </c>
      <c r="K51" s="76">
        <f t="shared" si="35"/>
        <v>-1.8072820241558832E-2</v>
      </c>
      <c r="L51" s="52">
        <v>1.1056999999999999</v>
      </c>
      <c r="M51" s="64">
        <f t="shared" si="36"/>
        <v>-3.6163095560996111E-4</v>
      </c>
      <c r="N51" s="52">
        <v>1.1169</v>
      </c>
      <c r="O51" s="64">
        <f t="shared" si="37"/>
        <v>5.5820653641847334E-3</v>
      </c>
    </row>
    <row r="52" spans="1:15" x14ac:dyDescent="0.3">
      <c r="A52" s="23">
        <v>51</v>
      </c>
      <c r="B52" s="271">
        <v>14000</v>
      </c>
      <c r="C52" s="48" t="s">
        <v>18</v>
      </c>
      <c r="D52" s="61">
        <v>2028</v>
      </c>
      <c r="E52" s="59">
        <f t="shared" ref="E52" si="38">D54/D53</f>
        <v>1.4067237163814184</v>
      </c>
      <c r="F52" s="61">
        <v>2568</v>
      </c>
      <c r="G52" s="59">
        <f t="shared" ref="G52" si="39">F54/F53</f>
        <v>1.6832484267305963</v>
      </c>
      <c r="H52" s="61">
        <v>2820</v>
      </c>
      <c r="I52" s="59">
        <f t="shared" ref="I52" si="40">H54/H53</f>
        <v>1.5721701514059121</v>
      </c>
      <c r="J52" s="61">
        <v>2104</v>
      </c>
      <c r="K52" s="59">
        <f t="shared" ref="K52" si="41">J54/J53</f>
        <v>1.4802857898915056</v>
      </c>
      <c r="L52" s="61">
        <v>2650</v>
      </c>
      <c r="M52" s="59">
        <f t="shared" ref="M52" si="42">L54/L53</f>
        <v>1.7658489964956992</v>
      </c>
      <c r="N52" s="61">
        <v>2776</v>
      </c>
      <c r="O52" s="59">
        <f t="shared" ref="O52" si="43">N54/N53</f>
        <v>1.6815845176897493</v>
      </c>
    </row>
    <row r="53" spans="1:15" x14ac:dyDescent="0.3">
      <c r="A53" s="1">
        <v>52</v>
      </c>
      <c r="B53" s="272"/>
      <c r="C53" s="49" t="s">
        <v>16</v>
      </c>
      <c r="D53" s="52">
        <v>0.81799999999999995</v>
      </c>
      <c r="E53" s="63">
        <f t="shared" ref="E53:E54" si="44">(D53-D50)/D50</f>
        <v>-2.0711121752663823E-2</v>
      </c>
      <c r="F53" s="52">
        <v>0.66739999999999999</v>
      </c>
      <c r="G53" s="63">
        <f t="shared" ref="G53:G54" si="45">(F53-F50)/F50</f>
        <v>-1.2137359384251015E-2</v>
      </c>
      <c r="H53" s="52">
        <v>0.69350000000000001</v>
      </c>
      <c r="I53" s="63">
        <f t="shared" ref="I53:I54" si="46">(H53-H50)/H50</f>
        <v>-1.6312056737588589E-2</v>
      </c>
      <c r="J53" s="52">
        <v>0.75580000000000003</v>
      </c>
      <c r="K53" s="63">
        <f t="shared" ref="K53:K54" si="47">(J53-J50)/J50</f>
        <v>-1.1767782426778253E-2</v>
      </c>
      <c r="L53" s="52">
        <v>0.62780000000000002</v>
      </c>
      <c r="M53" s="63">
        <f t="shared" ref="M53:M54" si="48">(L53-L50)/L50</f>
        <v>-1.5833202696347387E-2</v>
      </c>
      <c r="N53" s="52">
        <v>0.66139999999999999</v>
      </c>
      <c r="O53" s="63">
        <f t="shared" ref="O53:O54" si="49">(N53-N50)/N50</f>
        <v>-3.03474563846944E-2</v>
      </c>
    </row>
    <row r="54" spans="1:15" x14ac:dyDescent="0.3">
      <c r="A54" s="13">
        <v>53</v>
      </c>
      <c r="B54" s="272"/>
      <c r="C54" s="50" t="s">
        <v>17</v>
      </c>
      <c r="D54" s="52">
        <v>1.1507000000000001</v>
      </c>
      <c r="E54" s="64">
        <f t="shared" si="44"/>
        <v>-7.3326432022083783E-3</v>
      </c>
      <c r="F54" s="52">
        <v>1.1234</v>
      </c>
      <c r="G54" s="64">
        <f t="shared" si="45"/>
        <v>4.7401842411232088E-3</v>
      </c>
      <c r="H54" s="52">
        <v>1.0903</v>
      </c>
      <c r="I54" s="64">
        <f t="shared" si="46"/>
        <v>5.5061025970464905E-4</v>
      </c>
      <c r="J54" s="52">
        <v>1.1188</v>
      </c>
      <c r="K54" s="64">
        <f t="shared" si="47"/>
        <v>4.4891362901778743E-3</v>
      </c>
      <c r="L54" s="52">
        <v>1.1086</v>
      </c>
      <c r="M54" s="64">
        <f t="shared" si="48"/>
        <v>2.6227729040428009E-3</v>
      </c>
      <c r="N54" s="52">
        <v>1.1122000000000001</v>
      </c>
      <c r="O54" s="64">
        <f t="shared" si="49"/>
        <v>-4.2080759244336342E-3</v>
      </c>
    </row>
    <row r="55" spans="1:15" x14ac:dyDescent="0.3">
      <c r="A55" s="23">
        <v>54</v>
      </c>
      <c r="B55" s="271">
        <v>16000</v>
      </c>
      <c r="C55" s="48" t="s">
        <v>18</v>
      </c>
      <c r="D55" s="61">
        <v>2318</v>
      </c>
      <c r="E55" s="59">
        <f t="shared" ref="E55" si="50">D57/D56</f>
        <v>1.4022194821208385</v>
      </c>
      <c r="F55" s="61">
        <v>2945</v>
      </c>
      <c r="G55" s="59">
        <f t="shared" ref="G55" si="51">F57/F56</f>
        <v>1.6905122764474081</v>
      </c>
      <c r="H55" s="61">
        <v>3225</v>
      </c>
      <c r="I55" s="59">
        <f t="shared" ref="I55" si="52">H57/H56</f>
        <v>1.5901591473207768</v>
      </c>
      <c r="J55" s="61">
        <v>2429</v>
      </c>
      <c r="K55" s="59">
        <f t="shared" ref="K55" si="53">J57/J56</f>
        <v>1.4747134187457853</v>
      </c>
      <c r="L55" s="61">
        <v>3028</v>
      </c>
      <c r="M55" s="59">
        <f t="shared" ref="M55" si="54">L57/L56</f>
        <v>1.8330087633885102</v>
      </c>
      <c r="N55" s="61">
        <v>3178</v>
      </c>
      <c r="O55" s="59">
        <f t="shared" ref="O55" si="55">N57/N56</f>
        <v>1.7149706155273741</v>
      </c>
    </row>
    <row r="56" spans="1:15" x14ac:dyDescent="0.3">
      <c r="A56" s="1">
        <v>55</v>
      </c>
      <c r="B56" s="272"/>
      <c r="C56" s="49" t="s">
        <v>16</v>
      </c>
      <c r="D56" s="52">
        <v>0.81100000000000005</v>
      </c>
      <c r="E56" s="63">
        <f t="shared" ref="E56:E57" si="56">(D56-D53)/D53</f>
        <v>-8.5574572127138093E-3</v>
      </c>
      <c r="F56" s="52">
        <v>0.65980000000000005</v>
      </c>
      <c r="G56" s="63">
        <f t="shared" ref="G56:G57" si="57">(F56-F53)/F53</f>
        <v>-1.1387473778843183E-2</v>
      </c>
      <c r="H56" s="52">
        <v>0.68489999999999995</v>
      </c>
      <c r="I56" s="63">
        <f t="shared" ref="I56:I57" si="58">(H56-H53)/H53</f>
        <v>-1.2400865176640305E-2</v>
      </c>
      <c r="J56" s="52">
        <v>0.74150000000000005</v>
      </c>
      <c r="K56" s="63">
        <f t="shared" ref="K56:K57" si="59">(J56-J53)/J53</f>
        <v>-1.8920349298756255E-2</v>
      </c>
      <c r="L56" s="52">
        <v>0.61619999999999997</v>
      </c>
      <c r="M56" s="63">
        <f t="shared" ref="M56:M57" si="60">(L56-L53)/L53</f>
        <v>-1.8477222045237423E-2</v>
      </c>
      <c r="N56" s="52">
        <v>0.64659999999999995</v>
      </c>
      <c r="O56" s="63">
        <f t="shared" ref="O56:O57" si="61">(N56-N53)/N53</f>
        <v>-2.2376776534623579E-2</v>
      </c>
    </row>
    <row r="57" spans="1:15" x14ac:dyDescent="0.3">
      <c r="A57" s="13">
        <v>56</v>
      </c>
      <c r="B57" s="273"/>
      <c r="C57" s="50" t="s">
        <v>17</v>
      </c>
      <c r="D57" s="52">
        <v>1.1372</v>
      </c>
      <c r="E57" s="64">
        <f t="shared" si="56"/>
        <v>-1.1731989223950696E-2</v>
      </c>
      <c r="F57" s="52">
        <v>1.1153999999999999</v>
      </c>
      <c r="G57" s="64">
        <f t="shared" si="57"/>
        <v>-7.1212390956026418E-3</v>
      </c>
      <c r="H57" s="52">
        <v>1.0891</v>
      </c>
      <c r="I57" s="64">
        <f t="shared" si="58"/>
        <v>-1.1006145097680361E-3</v>
      </c>
      <c r="J57" s="52">
        <v>1.0934999999999999</v>
      </c>
      <c r="K57" s="64">
        <f t="shared" si="59"/>
        <v>-2.2613514479799875E-2</v>
      </c>
      <c r="L57" s="52">
        <v>1.1294999999999999</v>
      </c>
      <c r="M57" s="64">
        <f t="shared" si="60"/>
        <v>1.8852606891574884E-2</v>
      </c>
      <c r="N57" s="52">
        <v>1.1089</v>
      </c>
      <c r="O57" s="64">
        <f t="shared" si="61"/>
        <v>-2.967092249595469E-3</v>
      </c>
    </row>
    <row r="58" spans="1:15" x14ac:dyDescent="0.3">
      <c r="A58" s="23">
        <v>57</v>
      </c>
      <c r="B58" s="271">
        <v>18000</v>
      </c>
      <c r="C58" s="48" t="s">
        <v>18</v>
      </c>
      <c r="D58" s="61">
        <v>2607</v>
      </c>
      <c r="E58" s="59">
        <f t="shared" ref="E58" si="62">D60/D59</f>
        <v>1.4275698009265059</v>
      </c>
      <c r="F58" s="61">
        <v>3322</v>
      </c>
      <c r="G58" s="59">
        <f t="shared" ref="G58" si="63">F60/F59</f>
        <v>1.7188742734781277</v>
      </c>
      <c r="H58" s="61">
        <v>3626</v>
      </c>
      <c r="I58" s="59">
        <f t="shared" ref="I58" si="64">H60/H59</f>
        <v>1.5967029732116573</v>
      </c>
      <c r="J58" s="61">
        <v>2753</v>
      </c>
      <c r="K58" s="59">
        <f t="shared" ref="K58" si="65">J60/J59</f>
        <v>1.485710397387044</v>
      </c>
      <c r="L58" s="61">
        <v>3404</v>
      </c>
      <c r="M58" s="59">
        <f t="shared" ref="M58" si="66">L60/L59</f>
        <v>1.797231270358306</v>
      </c>
      <c r="N58" s="71">
        <v>3592</v>
      </c>
      <c r="O58" s="72">
        <f t="shared" ref="O58" si="67">N60/N59</f>
        <v>1.7185104052573932</v>
      </c>
    </row>
    <row r="59" spans="1:15" x14ac:dyDescent="0.3">
      <c r="A59" s="1">
        <v>58</v>
      </c>
      <c r="B59" s="272"/>
      <c r="C59" s="49" t="s">
        <v>16</v>
      </c>
      <c r="D59" s="52">
        <v>0.79869999999999997</v>
      </c>
      <c r="E59" s="63">
        <f t="shared" ref="E59:E60" si="68">(D59-D56)/D56</f>
        <v>-1.5166461159062993E-2</v>
      </c>
      <c r="F59" s="52">
        <v>0.65380000000000005</v>
      </c>
      <c r="G59" s="63">
        <f t="shared" ref="G59:G60" si="69">(F59-F56)/F56</f>
        <v>-9.0936647468930053E-3</v>
      </c>
      <c r="H59" s="52">
        <v>0.6794</v>
      </c>
      <c r="I59" s="63">
        <f t="shared" ref="I59:I60" si="70">(H59-H56)/H56</f>
        <v>-8.0303693969921881E-3</v>
      </c>
      <c r="J59" s="52">
        <v>0.73480000000000001</v>
      </c>
      <c r="K59" s="63">
        <f t="shared" ref="K59:K60" si="71">(J59-J56)/J56</f>
        <v>-9.0357383681726761E-3</v>
      </c>
      <c r="L59" s="52">
        <v>0.61399999999999999</v>
      </c>
      <c r="M59" s="63">
        <f t="shared" ref="M59:M60" si="72">(L59-L56)/L56</f>
        <v>-3.5702693930541704E-3</v>
      </c>
      <c r="N59" s="73">
        <v>0.6391</v>
      </c>
      <c r="O59" s="74">
        <f t="shared" ref="O59:O60" si="73">(N59-N56)/N56</f>
        <v>-1.1599133931333052E-2</v>
      </c>
    </row>
    <row r="60" spans="1:15" x14ac:dyDescent="0.3">
      <c r="A60" s="13">
        <v>59</v>
      </c>
      <c r="B60" s="273"/>
      <c r="C60" s="50" t="s">
        <v>17</v>
      </c>
      <c r="D60" s="52">
        <v>1.1402000000000001</v>
      </c>
      <c r="E60" s="64">
        <f t="shared" si="68"/>
        <v>2.6380583890257773E-3</v>
      </c>
      <c r="F60" s="52">
        <v>1.1237999999999999</v>
      </c>
      <c r="G60" s="64">
        <f t="shared" si="69"/>
        <v>7.5309306078536519E-3</v>
      </c>
      <c r="H60" s="52">
        <v>1.0848</v>
      </c>
      <c r="I60" s="64">
        <f t="shared" si="70"/>
        <v>-3.9482141217518779E-3</v>
      </c>
      <c r="J60" s="52">
        <v>1.0916999999999999</v>
      </c>
      <c r="K60" s="64">
        <f t="shared" si="71"/>
        <v>-1.6460905349794457E-3</v>
      </c>
      <c r="L60" s="52">
        <v>1.1034999999999999</v>
      </c>
      <c r="M60" s="64">
        <f t="shared" si="72"/>
        <v>-2.3019034971226229E-2</v>
      </c>
      <c r="N60" s="73">
        <v>1.0983000000000001</v>
      </c>
      <c r="O60" s="76">
        <f t="shared" si="73"/>
        <v>-9.5590224546847711E-3</v>
      </c>
    </row>
    <row r="61" spans="1:15" x14ac:dyDescent="0.3">
      <c r="A61" s="23">
        <v>60</v>
      </c>
      <c r="B61" s="271">
        <v>20000</v>
      </c>
      <c r="C61" s="48" t="s">
        <v>18</v>
      </c>
      <c r="D61" s="61">
        <v>2897</v>
      </c>
      <c r="E61" s="59">
        <f t="shared" ref="E61" si="74">D63/D62</f>
        <v>1.4483972344437459</v>
      </c>
      <c r="F61" s="61">
        <v>3713</v>
      </c>
      <c r="G61" s="59">
        <f t="shared" ref="G61" si="75">F63/F62</f>
        <v>1.7535530220209277</v>
      </c>
      <c r="H61" s="61">
        <v>4023</v>
      </c>
      <c r="I61" s="59">
        <f t="shared" ref="I61" si="76">H63/H62</f>
        <v>1.620473848904783</v>
      </c>
      <c r="J61" s="61">
        <v>3075</v>
      </c>
      <c r="K61" s="59">
        <f t="shared" ref="K61" si="77">J63/J62</f>
        <v>1.5102659501171283</v>
      </c>
      <c r="L61" s="61">
        <v>3772</v>
      </c>
      <c r="M61" s="59">
        <f t="shared" ref="M61" si="78">L63/L62</f>
        <v>1.8713880073492568</v>
      </c>
      <c r="N61" s="61">
        <v>4001</v>
      </c>
      <c r="O61" s="59">
        <f t="shared" ref="O61" si="79">N63/N62</f>
        <v>1.7383222116301242</v>
      </c>
    </row>
    <row r="62" spans="1:15" x14ac:dyDescent="0.3">
      <c r="A62" s="1">
        <v>61</v>
      </c>
      <c r="B62" s="272"/>
      <c r="C62" s="49" t="s">
        <v>16</v>
      </c>
      <c r="D62" s="52">
        <v>0.79549999999999998</v>
      </c>
      <c r="E62" s="63">
        <f t="shared" ref="E62:E63" si="80">(D62-D59)/D59</f>
        <v>-4.0065105796919754E-3</v>
      </c>
      <c r="F62" s="52">
        <v>0.64029999999999998</v>
      </c>
      <c r="G62" s="63">
        <f t="shared" ref="G62:G63" si="81">(F62-F59)/F59</f>
        <v>-2.0648516365861222E-2</v>
      </c>
      <c r="H62" s="52">
        <v>0.67110000000000003</v>
      </c>
      <c r="I62" s="63">
        <f t="shared" ref="I62:I63" si="82">(H62-H59)/H59</f>
        <v>-1.2216661760376765E-2</v>
      </c>
      <c r="J62" s="52">
        <v>0.72570000000000001</v>
      </c>
      <c r="K62" s="63">
        <f t="shared" ref="K62:K63" si="83">(J62-J59)/J59</f>
        <v>-1.2384322264561782E-2</v>
      </c>
      <c r="L62" s="52">
        <v>0.59870000000000001</v>
      </c>
      <c r="M62" s="63">
        <f t="shared" ref="M62:M63" si="84">(L62-L59)/L59</f>
        <v>-2.4918566775244268E-2</v>
      </c>
      <c r="N62" s="52">
        <v>0.62939999999999996</v>
      </c>
      <c r="O62" s="63">
        <f t="shared" ref="O62:O63" si="85">(N62-N59)/N59</f>
        <v>-1.5177593490846568E-2</v>
      </c>
    </row>
    <row r="63" spans="1:15" x14ac:dyDescent="0.3">
      <c r="A63" s="13">
        <v>62</v>
      </c>
      <c r="B63" s="272"/>
      <c r="C63" s="50" t="s">
        <v>17</v>
      </c>
      <c r="D63" s="52">
        <v>1.1521999999999999</v>
      </c>
      <c r="E63" s="64">
        <f t="shared" si="80"/>
        <v>1.0524469391334668E-2</v>
      </c>
      <c r="F63" s="52">
        <v>1.1228</v>
      </c>
      <c r="G63" s="64">
        <f t="shared" si="81"/>
        <v>-8.898380494748976E-4</v>
      </c>
      <c r="H63" s="52">
        <v>1.0874999999999999</v>
      </c>
      <c r="I63" s="64">
        <f t="shared" si="82"/>
        <v>2.4889380530972757E-3</v>
      </c>
      <c r="J63" s="52">
        <v>1.0960000000000001</v>
      </c>
      <c r="K63" s="64">
        <f t="shared" si="83"/>
        <v>3.9388110286710572E-3</v>
      </c>
      <c r="L63" s="52">
        <v>1.1204000000000001</v>
      </c>
      <c r="M63" s="64">
        <f t="shared" si="84"/>
        <v>1.5314907113729169E-2</v>
      </c>
      <c r="N63" s="52">
        <v>1.0941000000000001</v>
      </c>
      <c r="O63" s="64">
        <f t="shared" si="85"/>
        <v>-3.8240917782026598E-3</v>
      </c>
    </row>
    <row r="64" spans="1:15" x14ac:dyDescent="0.3">
      <c r="A64" s="23">
        <v>63</v>
      </c>
      <c r="B64" s="271">
        <v>22000</v>
      </c>
      <c r="C64" s="48" t="s">
        <v>18</v>
      </c>
      <c r="D64" s="61">
        <v>3187</v>
      </c>
      <c r="E64" s="59">
        <f t="shared" ref="E64" si="86">D66/D65</f>
        <v>1.4639542275905912</v>
      </c>
      <c r="F64" s="61">
        <v>4095</v>
      </c>
      <c r="G64" s="59">
        <f t="shared" ref="G64" si="87">F66/F65</f>
        <v>1.7239235193533344</v>
      </c>
      <c r="H64" s="65">
        <v>4419</v>
      </c>
      <c r="I64" s="66">
        <f t="shared" ref="I64" si="88">H66/H65</f>
        <v>1.6136329588014982</v>
      </c>
      <c r="J64" s="61">
        <v>3388</v>
      </c>
      <c r="K64" s="59">
        <f t="shared" ref="K64" si="89">J66/J65</f>
        <v>1.5226165622825332</v>
      </c>
      <c r="L64" s="61">
        <v>4137</v>
      </c>
      <c r="M64" s="59">
        <f t="shared" ref="M64" si="90">L66/L65</f>
        <v>1.8744552463962454</v>
      </c>
      <c r="N64" s="61">
        <v>4403</v>
      </c>
      <c r="O64" s="59">
        <f t="shared" ref="O64" si="91">N66/N65</f>
        <v>1.7933160285528877</v>
      </c>
    </row>
    <row r="65" spans="1:15" x14ac:dyDescent="0.3">
      <c r="A65" s="1">
        <v>64</v>
      </c>
      <c r="B65" s="272"/>
      <c r="C65" s="49" t="s">
        <v>16</v>
      </c>
      <c r="D65" s="52">
        <v>0.78649999999999998</v>
      </c>
      <c r="E65" s="63">
        <f t="shared" ref="E65:E66" si="92">(D65-D62)/D62</f>
        <v>-1.1313639220615975E-2</v>
      </c>
      <c r="F65" s="52">
        <v>0.64329999999999998</v>
      </c>
      <c r="G65" s="63">
        <f t="shared" ref="G65:G66" si="93">(F65-F62)/F62</f>
        <v>4.6853037638606944E-3</v>
      </c>
      <c r="H65" s="67">
        <v>0.66749999999999998</v>
      </c>
      <c r="I65" s="68">
        <f t="shared" ref="I65:I66" si="94">(H65-H62)/H62</f>
        <v>-5.3643272239607322E-3</v>
      </c>
      <c r="J65" s="52">
        <v>0.71850000000000003</v>
      </c>
      <c r="K65" s="63">
        <f t="shared" ref="K65:K66" si="95">(J65-J62)/J62</f>
        <v>-9.9214551467548349E-3</v>
      </c>
      <c r="L65" s="52">
        <v>0.59660000000000002</v>
      </c>
      <c r="M65" s="63">
        <f t="shared" ref="M65:M66" si="96">(L65-L62)/L62</f>
        <v>-3.5075997995657102E-3</v>
      </c>
      <c r="N65" s="52">
        <v>0.61639999999999995</v>
      </c>
      <c r="O65" s="63">
        <f t="shared" ref="O65:O66" si="97">(N65-N62)/N62</f>
        <v>-2.065459167461076E-2</v>
      </c>
    </row>
    <row r="66" spans="1:15" x14ac:dyDescent="0.3">
      <c r="A66" s="13">
        <v>65</v>
      </c>
      <c r="B66" s="273"/>
      <c r="C66" s="50" t="s">
        <v>17</v>
      </c>
      <c r="D66" s="52">
        <v>1.1514</v>
      </c>
      <c r="E66" s="64">
        <f t="shared" si="92"/>
        <v>-6.9432390210025338E-4</v>
      </c>
      <c r="F66" s="52">
        <v>1.109</v>
      </c>
      <c r="G66" s="64">
        <f t="shared" si="93"/>
        <v>-1.2290701816886386E-2</v>
      </c>
      <c r="H66" s="67">
        <v>1.0770999999999999</v>
      </c>
      <c r="I66" s="70">
        <f t="shared" si="94"/>
        <v>-9.5632183908045659E-3</v>
      </c>
      <c r="J66" s="52">
        <v>1.0940000000000001</v>
      </c>
      <c r="K66" s="64">
        <f t="shared" si="95"/>
        <v>-1.8248175182481766E-3</v>
      </c>
      <c r="L66" s="52">
        <v>1.1183000000000001</v>
      </c>
      <c r="M66" s="64">
        <f t="shared" si="96"/>
        <v>-1.874330596215629E-3</v>
      </c>
      <c r="N66" s="52">
        <v>1.1053999999999999</v>
      </c>
      <c r="O66" s="64">
        <f t="shared" si="97"/>
        <v>1.0328123571885445E-2</v>
      </c>
    </row>
    <row r="67" spans="1:15" x14ac:dyDescent="0.3">
      <c r="A67" s="23">
        <v>66</v>
      </c>
      <c r="B67" s="271">
        <v>24000</v>
      </c>
      <c r="C67" s="48" t="s">
        <v>18</v>
      </c>
      <c r="D67" s="61">
        <v>3477</v>
      </c>
      <c r="E67" s="59">
        <f t="shared" ref="E67" si="98">D69/D68</f>
        <v>1.4680025856496446</v>
      </c>
      <c r="F67" s="61">
        <v>4492</v>
      </c>
      <c r="G67" s="59">
        <f t="shared" ref="G67" si="99">F69/F68</f>
        <v>1.7568340750158931</v>
      </c>
      <c r="H67" s="61">
        <v>4811</v>
      </c>
      <c r="I67" s="59">
        <f t="shared" ref="I67" si="100">H69/H68</f>
        <v>1.640042437102152</v>
      </c>
      <c r="J67" s="61">
        <v>3690</v>
      </c>
      <c r="K67" s="59">
        <f t="shared" ref="K67" si="101">J69/J68</f>
        <v>1.5260643529577069</v>
      </c>
      <c r="L67" s="65">
        <v>4502</v>
      </c>
      <c r="M67" s="66">
        <f t="shared" ref="M67" si="102">L69/L68</f>
        <v>1.8812083973374298</v>
      </c>
      <c r="N67" s="61">
        <v>4802</v>
      </c>
      <c r="O67" s="59">
        <f t="shared" ref="O67" si="103">N69/N68</f>
        <v>1.7893869479235334</v>
      </c>
    </row>
    <row r="68" spans="1:15" x14ac:dyDescent="0.3">
      <c r="A68" s="1">
        <v>67</v>
      </c>
      <c r="B68" s="272"/>
      <c r="C68" s="49" t="s">
        <v>16</v>
      </c>
      <c r="D68" s="52">
        <v>0.77349999999999997</v>
      </c>
      <c r="E68" s="63">
        <f t="shared" ref="E68:E69" si="104">(D68-D65)/D65</f>
        <v>-1.6528925619834725E-2</v>
      </c>
      <c r="F68" s="52">
        <v>0.62919999999999998</v>
      </c>
      <c r="G68" s="63">
        <f t="shared" ref="G68:G69" si="105">(F68-F65)/F65</f>
        <v>-2.1918234105394063E-2</v>
      </c>
      <c r="H68" s="52">
        <v>0.65980000000000005</v>
      </c>
      <c r="I68" s="63">
        <f t="shared" ref="I68:I69" si="106">(H68-H65)/H65</f>
        <v>-1.1535580524344464E-2</v>
      </c>
      <c r="J68" s="52">
        <v>0.7117</v>
      </c>
      <c r="K68" s="63">
        <f t="shared" ref="K68:K69" si="107">(J68-J65)/J65</f>
        <v>-9.4641614474600243E-3</v>
      </c>
      <c r="L68" s="67">
        <v>0.58589999999999998</v>
      </c>
      <c r="M68" s="68">
        <f t="shared" ref="M68:M69" si="108">(L68-L65)/L65</f>
        <v>-1.7934964800536444E-2</v>
      </c>
      <c r="N68" s="52">
        <v>0.60680000000000001</v>
      </c>
      <c r="O68" s="63">
        <f t="shared" ref="O68:O69" si="109">(N68-N65)/N65</f>
        <v>-1.5574302401038194E-2</v>
      </c>
    </row>
    <row r="69" spans="1:15" x14ac:dyDescent="0.3">
      <c r="A69" s="13">
        <v>68</v>
      </c>
      <c r="B69" s="273"/>
      <c r="C69" s="50" t="s">
        <v>17</v>
      </c>
      <c r="D69" s="52">
        <v>1.1355</v>
      </c>
      <c r="E69" s="64">
        <f t="shared" si="104"/>
        <v>-1.3809275664408567E-2</v>
      </c>
      <c r="F69" s="52">
        <v>1.1053999999999999</v>
      </c>
      <c r="G69" s="64">
        <f t="shared" si="105"/>
        <v>-3.2461677186655072E-3</v>
      </c>
      <c r="H69" s="52">
        <v>1.0821000000000001</v>
      </c>
      <c r="I69" s="64">
        <f t="shared" si="106"/>
        <v>4.6420945130443928E-3</v>
      </c>
      <c r="J69" s="52">
        <v>1.0861000000000001</v>
      </c>
      <c r="K69" s="64">
        <f t="shared" si="107"/>
        <v>-7.2212065813528495E-3</v>
      </c>
      <c r="L69" s="67">
        <v>1.1022000000000001</v>
      </c>
      <c r="M69" s="70">
        <f t="shared" si="108"/>
        <v>-1.4396852365197176E-2</v>
      </c>
      <c r="N69" s="52">
        <v>1.0858000000000001</v>
      </c>
      <c r="O69" s="64">
        <f t="shared" si="109"/>
        <v>-1.7731138049574671E-2</v>
      </c>
    </row>
    <row r="70" spans="1:15" x14ac:dyDescent="0.3">
      <c r="A70" s="23">
        <v>69</v>
      </c>
      <c r="B70" s="271">
        <v>26000</v>
      </c>
      <c r="C70" s="48" t="s">
        <v>18</v>
      </c>
      <c r="D70" s="61">
        <v>3766</v>
      </c>
      <c r="E70" s="59">
        <f t="shared" ref="E70" si="110">D72/D71</f>
        <v>1.4895315362470558</v>
      </c>
      <c r="F70" s="61">
        <v>4881</v>
      </c>
      <c r="G70" s="59">
        <f t="shared" ref="G70" si="111">F72/F71</f>
        <v>1.7620333598093727</v>
      </c>
      <c r="H70" s="61">
        <v>5199</v>
      </c>
      <c r="I70" s="59">
        <f t="shared" ref="I70" si="112">H72/H71</f>
        <v>1.6778963414634145</v>
      </c>
      <c r="J70" s="61">
        <v>3988</v>
      </c>
      <c r="K70" s="59">
        <f t="shared" ref="K70" si="113">J72/J71</f>
        <v>1.572224603514788</v>
      </c>
      <c r="L70" s="61">
        <v>4867</v>
      </c>
      <c r="M70" s="59">
        <f t="shared" ref="M70" si="114">L72/L71</f>
        <v>1.9209752723499913</v>
      </c>
      <c r="N70" s="61">
        <v>5203</v>
      </c>
      <c r="O70" s="59">
        <f t="shared" ref="O70" si="115">N72/N71</f>
        <v>1.8098662207357861</v>
      </c>
    </row>
    <row r="71" spans="1:15" x14ac:dyDescent="0.3">
      <c r="A71" s="1">
        <v>70</v>
      </c>
      <c r="B71" s="272"/>
      <c r="C71" s="49" t="s">
        <v>16</v>
      </c>
      <c r="D71" s="52">
        <v>0.76419999999999999</v>
      </c>
      <c r="E71" s="63">
        <f t="shared" ref="E71:E72" si="116">(D71-D68)/D68</f>
        <v>-1.2023270846800226E-2</v>
      </c>
      <c r="F71" s="52">
        <v>0.62949999999999995</v>
      </c>
      <c r="G71" s="63">
        <f t="shared" ref="G71:G72" si="117">(F71-F68)/F68</f>
        <v>4.7679593134133339E-4</v>
      </c>
      <c r="H71" s="52">
        <v>0.65600000000000003</v>
      </c>
      <c r="I71" s="63">
        <f t="shared" ref="I71:I72" si="118">(H71-H68)/H68</f>
        <v>-5.7593210063656038E-3</v>
      </c>
      <c r="J71" s="52">
        <v>0.69989999999999997</v>
      </c>
      <c r="K71" s="63">
        <f t="shared" ref="K71:K72" si="119">(J71-J68)/J68</f>
        <v>-1.6580019671209825E-2</v>
      </c>
      <c r="L71" s="52">
        <v>0.57830000000000004</v>
      </c>
      <c r="M71" s="63">
        <f t="shared" ref="M71:M72" si="120">(L71-L68)/L68</f>
        <v>-1.2971496842464483E-2</v>
      </c>
      <c r="N71" s="52">
        <v>0.59799999999999998</v>
      </c>
      <c r="O71" s="63">
        <f t="shared" ref="O71:O72" si="121">(N71-N68)/N68</f>
        <v>-1.4502307185234063E-2</v>
      </c>
    </row>
    <row r="72" spans="1:15" x14ac:dyDescent="0.3">
      <c r="A72" s="13">
        <v>71</v>
      </c>
      <c r="B72" s="272"/>
      <c r="C72" s="50" t="s">
        <v>17</v>
      </c>
      <c r="D72" s="52">
        <v>1.1383000000000001</v>
      </c>
      <c r="E72" s="64">
        <f t="shared" si="116"/>
        <v>2.4658740642889794E-3</v>
      </c>
      <c r="F72" s="52">
        <v>1.1092</v>
      </c>
      <c r="G72" s="64">
        <f t="shared" si="117"/>
        <v>3.437669621856365E-3</v>
      </c>
      <c r="H72" s="52">
        <v>1.1007</v>
      </c>
      <c r="I72" s="64">
        <f t="shared" si="118"/>
        <v>1.7188799556418027E-2</v>
      </c>
      <c r="J72" s="52">
        <v>1.1004</v>
      </c>
      <c r="K72" s="64">
        <f t="shared" si="119"/>
        <v>1.3166375103581603E-2</v>
      </c>
      <c r="L72" s="52">
        <v>1.1109</v>
      </c>
      <c r="M72" s="64">
        <f t="shared" si="120"/>
        <v>7.8933043004898659E-3</v>
      </c>
      <c r="N72" s="52">
        <v>1.0823</v>
      </c>
      <c r="O72" s="64">
        <f t="shared" si="121"/>
        <v>-3.2234297292319564E-3</v>
      </c>
    </row>
    <row r="73" spans="1:15" x14ac:dyDescent="0.3">
      <c r="A73" s="23">
        <v>72</v>
      </c>
      <c r="B73" s="271">
        <v>28000</v>
      </c>
      <c r="C73" s="48" t="s">
        <v>18</v>
      </c>
      <c r="D73" s="61">
        <v>4056</v>
      </c>
      <c r="E73" s="59">
        <f t="shared" ref="E73" si="122">D75/D74</f>
        <v>1.4571094359240968</v>
      </c>
      <c r="F73" s="61">
        <v>5256</v>
      </c>
      <c r="G73" s="59">
        <f t="shared" ref="G73" si="123">F75/F74</f>
        <v>1.7760267430754535</v>
      </c>
      <c r="H73" s="61">
        <v>5587</v>
      </c>
      <c r="I73" s="59">
        <f t="shared" ref="I73" si="124">H75/H74</f>
        <v>1.6738058551617874</v>
      </c>
      <c r="J73" s="61">
        <v>4282</v>
      </c>
      <c r="K73" s="59">
        <f t="shared" ref="K73" si="125">J75/J74</f>
        <v>1.581642929074953</v>
      </c>
      <c r="L73" s="61">
        <v>5232</v>
      </c>
      <c r="M73" s="59">
        <f t="shared" ref="M73" si="126">L75/L74</f>
        <v>1.9284470752089133</v>
      </c>
      <c r="N73" s="65">
        <v>5621</v>
      </c>
      <c r="O73" s="66">
        <f t="shared" ref="O73" si="127">N75/N74</f>
        <v>1.8330228619813718</v>
      </c>
    </row>
    <row r="74" spans="1:15" x14ac:dyDescent="0.3">
      <c r="A74" s="1">
        <v>73</v>
      </c>
      <c r="B74" s="272"/>
      <c r="C74" s="49" t="s">
        <v>16</v>
      </c>
      <c r="D74" s="52">
        <v>0.76939999999999997</v>
      </c>
      <c r="E74" s="63">
        <f t="shared" ref="E74:E75" si="128">(D74-D71)/D71</f>
        <v>6.8045014394137434E-3</v>
      </c>
      <c r="F74" s="52">
        <v>0.62819999999999998</v>
      </c>
      <c r="G74" s="63">
        <f t="shared" ref="G74:G75" si="129">(F74-F71)/F71</f>
        <v>-2.0651310563939125E-3</v>
      </c>
      <c r="H74" s="52">
        <v>0.64900000000000002</v>
      </c>
      <c r="I74" s="63">
        <f t="shared" ref="I74:I75" si="130">(H74-H71)/H71</f>
        <v>-1.0670731707317083E-2</v>
      </c>
      <c r="J74" s="52">
        <v>0.69510000000000005</v>
      </c>
      <c r="K74" s="63">
        <f t="shared" ref="K74:K75" si="131">(J74-J71)/J71</f>
        <v>-6.8581225889411566E-3</v>
      </c>
      <c r="L74" s="52">
        <v>0.57440000000000002</v>
      </c>
      <c r="M74" s="63">
        <f t="shared" ref="M74:M75" si="132">(L74-L71)/L71</f>
        <v>-6.7439045478125785E-3</v>
      </c>
      <c r="N74" s="67">
        <v>0.59050000000000002</v>
      </c>
      <c r="O74" s="68">
        <f t="shared" ref="O74:O75" si="133">(N74-N71)/N71</f>
        <v>-1.2541806020066808E-2</v>
      </c>
    </row>
    <row r="75" spans="1:15" x14ac:dyDescent="0.3">
      <c r="A75" s="13">
        <v>74</v>
      </c>
      <c r="B75" s="273"/>
      <c r="C75" s="50" t="s">
        <v>17</v>
      </c>
      <c r="D75" s="52">
        <v>1.1211</v>
      </c>
      <c r="E75" s="64">
        <f t="shared" si="128"/>
        <v>-1.511025213036994E-2</v>
      </c>
      <c r="F75" s="52">
        <v>1.1156999999999999</v>
      </c>
      <c r="G75" s="64">
        <f t="shared" si="129"/>
        <v>5.8600793364586646E-3</v>
      </c>
      <c r="H75" s="52">
        <v>1.0863</v>
      </c>
      <c r="I75" s="64">
        <f t="shared" si="130"/>
        <v>-1.3082583810302506E-2</v>
      </c>
      <c r="J75" s="52">
        <v>1.0993999999999999</v>
      </c>
      <c r="K75" s="64">
        <f t="shared" si="131"/>
        <v>-9.0876045074528527E-4</v>
      </c>
      <c r="L75" s="52">
        <v>1.1076999999999999</v>
      </c>
      <c r="M75" s="64">
        <f t="shared" si="132"/>
        <v>-2.8805473039878403E-3</v>
      </c>
      <c r="N75" s="67">
        <v>1.0824</v>
      </c>
      <c r="O75" s="70">
        <f t="shared" si="133"/>
        <v>9.2395823708758183E-5</v>
      </c>
    </row>
    <row r="76" spans="1:15" x14ac:dyDescent="0.3">
      <c r="A76" s="23">
        <v>75</v>
      </c>
      <c r="B76" s="271">
        <v>30000</v>
      </c>
      <c r="C76" s="48" t="s">
        <v>18</v>
      </c>
      <c r="D76" s="71">
        <v>4346</v>
      </c>
      <c r="E76" s="72">
        <f t="shared" ref="E76" si="134">D78/D77</f>
        <v>1.43477130977131</v>
      </c>
      <c r="F76" s="65">
        <v>5634</v>
      </c>
      <c r="G76" s="66">
        <f t="shared" ref="G76" si="135">F78/F77</f>
        <v>1.8022552704690309</v>
      </c>
      <c r="H76" s="61">
        <v>5975</v>
      </c>
      <c r="I76" s="59">
        <f t="shared" ref="I76" si="136">H78/H77</f>
        <v>1.709863098942128</v>
      </c>
      <c r="J76" s="61">
        <v>4578</v>
      </c>
      <c r="K76" s="59">
        <f t="shared" ref="K76" si="137">J78/J77</f>
        <v>1.538913573168984</v>
      </c>
      <c r="L76" s="61">
        <v>5597</v>
      </c>
      <c r="M76" s="59">
        <f t="shared" ref="M76" si="138">L78/L77</f>
        <v>1.9780880014136775</v>
      </c>
      <c r="N76" s="61">
        <v>6020</v>
      </c>
      <c r="O76" s="59">
        <f t="shared" ref="O76" si="139">N78/N77</f>
        <v>1.8489503328213006</v>
      </c>
    </row>
    <row r="77" spans="1:15" x14ac:dyDescent="0.3">
      <c r="A77" s="1">
        <v>76</v>
      </c>
      <c r="B77" s="272"/>
      <c r="C77" s="49" t="s">
        <v>16</v>
      </c>
      <c r="D77" s="73">
        <v>0.76959999999999995</v>
      </c>
      <c r="E77" s="74">
        <f t="shared" ref="E77:E78" si="140">(D77-D74)/D74</f>
        <v>2.5994281258120354E-4</v>
      </c>
      <c r="F77" s="67">
        <v>0.6119</v>
      </c>
      <c r="G77" s="68">
        <f t="shared" ref="G77:G78" si="141">(F77-F74)/F74</f>
        <v>-2.594715058898437E-2</v>
      </c>
      <c r="H77" s="52">
        <v>0.64280000000000004</v>
      </c>
      <c r="I77" s="63">
        <f t="shared" ref="I77:I78" si="142">(H77-H74)/H74</f>
        <v>-9.5531587057010522E-3</v>
      </c>
      <c r="J77" s="52">
        <v>0.69769999999999999</v>
      </c>
      <c r="K77" s="63">
        <f t="shared" ref="K77:K78" si="143">(J77-J74)/J74</f>
        <v>3.7404689972664875E-3</v>
      </c>
      <c r="L77" s="52">
        <v>0.56589999999999996</v>
      </c>
      <c r="M77" s="63">
        <f t="shared" ref="M77:M78" si="144">(L77-L74)/L74</f>
        <v>-1.4798050139275876E-2</v>
      </c>
      <c r="N77" s="52">
        <v>0.58589999999999998</v>
      </c>
      <c r="O77" s="63">
        <f t="shared" ref="O77:O78" si="145">(N77-N74)/N74</f>
        <v>-7.7900084674005898E-3</v>
      </c>
    </row>
    <row r="78" spans="1:15" x14ac:dyDescent="0.3">
      <c r="A78" s="13">
        <v>77</v>
      </c>
      <c r="B78" s="273"/>
      <c r="C78" s="50" t="s">
        <v>17</v>
      </c>
      <c r="D78" s="73">
        <v>1.1042000000000001</v>
      </c>
      <c r="E78" s="76">
        <f t="shared" si="140"/>
        <v>-1.5074480421014998E-2</v>
      </c>
      <c r="F78" s="67">
        <v>1.1028</v>
      </c>
      <c r="G78" s="70">
        <f t="shared" si="141"/>
        <v>-1.1562247916106402E-2</v>
      </c>
      <c r="H78" s="52">
        <v>1.0991</v>
      </c>
      <c r="I78" s="64">
        <f t="shared" si="142"/>
        <v>1.1783117002669541E-2</v>
      </c>
      <c r="J78" s="52">
        <v>1.0737000000000001</v>
      </c>
      <c r="K78" s="64">
        <f t="shared" si="143"/>
        <v>-2.3376387120247259E-2</v>
      </c>
      <c r="L78" s="52">
        <v>1.1194</v>
      </c>
      <c r="M78" s="64">
        <f t="shared" si="144"/>
        <v>1.0562426649814972E-2</v>
      </c>
      <c r="N78" s="52">
        <v>1.0832999999999999</v>
      </c>
      <c r="O78" s="64">
        <f t="shared" si="145"/>
        <v>8.3148558758305694E-4</v>
      </c>
    </row>
    <row r="79" spans="1:15" x14ac:dyDescent="0.3">
      <c r="A79" s="23">
        <v>78</v>
      </c>
      <c r="B79" s="271">
        <v>32000</v>
      </c>
      <c r="C79" s="48" t="s">
        <v>18</v>
      </c>
      <c r="D79" s="61">
        <v>4636</v>
      </c>
      <c r="E79" s="59">
        <f t="shared" ref="E79" si="146">D81/D80</f>
        <v>1.4667019727260691</v>
      </c>
      <c r="F79" s="61">
        <v>6012</v>
      </c>
      <c r="G79" s="59">
        <f t="shared" ref="G79" si="147">F81/F80</f>
        <v>1.8257045121355271</v>
      </c>
      <c r="H79" s="61">
        <v>6363</v>
      </c>
      <c r="I79" s="59">
        <f t="shared" ref="I79" si="148">H81/H80</f>
        <v>1.7224669603524227</v>
      </c>
      <c r="J79" s="61">
        <v>4878</v>
      </c>
      <c r="K79" s="59">
        <f t="shared" ref="K79" si="149">J81/J80</f>
        <v>1.5586503948312991</v>
      </c>
      <c r="L79" s="61">
        <v>5962</v>
      </c>
      <c r="M79" s="59">
        <f t="shared" ref="M79" si="150">L81/L80</f>
        <v>2.0151921358355676</v>
      </c>
      <c r="N79" s="61">
        <v>6419</v>
      </c>
      <c r="O79" s="59">
        <f t="shared" ref="O79" si="151">N81/N80</f>
        <v>1.8755570791909497</v>
      </c>
    </row>
    <row r="80" spans="1:15" x14ac:dyDescent="0.3">
      <c r="A80" s="1">
        <v>79</v>
      </c>
      <c r="B80" s="272"/>
      <c r="C80" s="49" t="s">
        <v>16</v>
      </c>
      <c r="D80" s="52">
        <v>0.75529999999999997</v>
      </c>
      <c r="E80" s="63">
        <f t="shared" ref="E80:E81" si="152">(D80-D77)/D77</f>
        <v>-1.8581081081081054E-2</v>
      </c>
      <c r="F80" s="52">
        <v>0.6139</v>
      </c>
      <c r="G80" s="63">
        <f t="shared" ref="G80:G81" si="153">(F80-F77)/F77</f>
        <v>3.2685079261317238E-3</v>
      </c>
      <c r="H80" s="52">
        <v>0.63560000000000005</v>
      </c>
      <c r="I80" s="63">
        <f t="shared" ref="I80:I81" si="154">(H80-H77)/H77</f>
        <v>-1.1200995644057224E-2</v>
      </c>
      <c r="J80" s="52">
        <v>0.69650000000000001</v>
      </c>
      <c r="K80" s="63">
        <f t="shared" ref="K80:K81" si="155">(J80-J77)/J77</f>
        <v>-1.7199369356456628E-3</v>
      </c>
      <c r="L80" s="52">
        <v>0.5595</v>
      </c>
      <c r="M80" s="63">
        <f t="shared" ref="M80:M81" si="156">(L80-L77)/L77</f>
        <v>-1.1309418625198731E-2</v>
      </c>
      <c r="N80" s="52">
        <v>0.58340000000000003</v>
      </c>
      <c r="O80" s="63">
        <f t="shared" ref="O80:O81" si="157">(N80-N77)/N77</f>
        <v>-4.2669397508106281E-3</v>
      </c>
    </row>
    <row r="81" spans="1:15" x14ac:dyDescent="0.3">
      <c r="A81" s="13">
        <v>80</v>
      </c>
      <c r="B81" s="272"/>
      <c r="C81" s="50" t="s">
        <v>17</v>
      </c>
      <c r="D81" s="52">
        <v>1.1077999999999999</v>
      </c>
      <c r="E81" s="64">
        <f t="shared" si="152"/>
        <v>3.2602789349753898E-3</v>
      </c>
      <c r="F81" s="52">
        <v>1.1208</v>
      </c>
      <c r="G81" s="64">
        <f t="shared" si="153"/>
        <v>1.6322089227421125E-2</v>
      </c>
      <c r="H81" s="52">
        <v>1.0948</v>
      </c>
      <c r="I81" s="64">
        <f t="shared" si="154"/>
        <v>-3.9122918751705671E-3</v>
      </c>
      <c r="J81" s="52">
        <v>1.0855999999999999</v>
      </c>
      <c r="K81" s="64">
        <f t="shared" si="155"/>
        <v>1.1083170345533947E-2</v>
      </c>
      <c r="L81" s="52">
        <v>1.1274999999999999</v>
      </c>
      <c r="M81" s="64">
        <f t="shared" si="156"/>
        <v>7.2360192960514531E-3</v>
      </c>
      <c r="N81" s="52">
        <v>1.0942000000000001</v>
      </c>
      <c r="O81" s="64">
        <f t="shared" si="157"/>
        <v>1.006184805686341E-2</v>
      </c>
    </row>
    <row r="82" spans="1:15" x14ac:dyDescent="0.3">
      <c r="A82" s="23">
        <v>81</v>
      </c>
      <c r="B82" s="271">
        <v>34000</v>
      </c>
      <c r="C82" s="48" t="s">
        <v>18</v>
      </c>
      <c r="D82" s="61">
        <v>4925</v>
      </c>
      <c r="E82" s="59">
        <f t="shared" ref="E82" si="158">D84/D83</f>
        <v>1.4903807881119808</v>
      </c>
      <c r="F82" s="61">
        <v>6389</v>
      </c>
      <c r="G82" s="59">
        <f t="shared" ref="G82" si="159">F84/F83</f>
        <v>1.8208168642951252</v>
      </c>
      <c r="H82" s="61">
        <v>6751</v>
      </c>
      <c r="I82" s="59">
        <f t="shared" ref="I82" si="160">H84/H83</f>
        <v>1.7340559220860823</v>
      </c>
      <c r="J82" s="61">
        <v>5177</v>
      </c>
      <c r="K82" s="59">
        <f t="shared" ref="K82" si="161">J84/J83</f>
        <v>1.5758817503292843</v>
      </c>
      <c r="L82" s="61">
        <v>6327</v>
      </c>
      <c r="M82" s="59">
        <f t="shared" ref="M82" si="162">L84/L83</f>
        <v>2.0581792063207041</v>
      </c>
      <c r="N82" s="61">
        <v>6824</v>
      </c>
      <c r="O82" s="59">
        <f t="shared" ref="O82" si="163">N84/N83</f>
        <v>1.921217391304348</v>
      </c>
    </row>
    <row r="83" spans="1:15" x14ac:dyDescent="0.3">
      <c r="A83" s="1">
        <v>82</v>
      </c>
      <c r="B83" s="272"/>
      <c r="C83" s="49" t="s">
        <v>16</v>
      </c>
      <c r="D83" s="52">
        <v>0.75370000000000004</v>
      </c>
      <c r="E83" s="63">
        <f t="shared" ref="E83:E84" si="164">(D83-D80)/D80</f>
        <v>-2.1183635641466103E-3</v>
      </c>
      <c r="F83" s="52">
        <v>0.60719999999999996</v>
      </c>
      <c r="G83" s="63">
        <f t="shared" ref="G83:G84" si="165">(F83-F80)/F80</f>
        <v>-1.0913829613943703E-2</v>
      </c>
      <c r="H83" s="52">
        <v>0.63660000000000005</v>
      </c>
      <c r="I83" s="63">
        <f t="shared" ref="I83:I84" si="166">(H83-H80)/H80</f>
        <v>1.5733165512901209E-3</v>
      </c>
      <c r="J83" s="52">
        <v>0.68330000000000002</v>
      </c>
      <c r="K83" s="63">
        <f t="shared" ref="K83:K84" si="167">(J83-J80)/J80</f>
        <v>-1.8951902368987781E-2</v>
      </c>
      <c r="L83" s="52">
        <v>0.55689999999999995</v>
      </c>
      <c r="M83" s="63">
        <f t="shared" ref="M83:M84" si="168">(L83-L80)/L80</f>
        <v>-4.6470062555854274E-3</v>
      </c>
      <c r="N83" s="52">
        <v>0.57499999999999996</v>
      </c>
      <c r="O83" s="63">
        <f t="shared" ref="O83:O84" si="169">(N83-N80)/N80</f>
        <v>-1.4398354473774551E-2</v>
      </c>
    </row>
    <row r="84" spans="1:15" x14ac:dyDescent="0.3">
      <c r="A84" s="13">
        <v>83</v>
      </c>
      <c r="B84" s="273"/>
      <c r="C84" s="50" t="s">
        <v>17</v>
      </c>
      <c r="D84" s="52">
        <v>1.1233</v>
      </c>
      <c r="E84" s="64">
        <f t="shared" si="164"/>
        <v>1.3991695251850579E-2</v>
      </c>
      <c r="F84" s="52">
        <v>1.1055999999999999</v>
      </c>
      <c r="G84" s="64">
        <f t="shared" si="165"/>
        <v>-1.3561741613133567E-2</v>
      </c>
      <c r="H84" s="52">
        <v>1.1039000000000001</v>
      </c>
      <c r="I84" s="64">
        <f t="shared" si="166"/>
        <v>8.3120204603581542E-3</v>
      </c>
      <c r="J84" s="52">
        <v>1.0768</v>
      </c>
      <c r="K84" s="64">
        <f t="shared" si="167"/>
        <v>-8.1061164333086962E-3</v>
      </c>
      <c r="L84" s="52">
        <v>1.1462000000000001</v>
      </c>
      <c r="M84" s="64">
        <f t="shared" si="168"/>
        <v>1.658536585365868E-2</v>
      </c>
      <c r="N84" s="52">
        <v>1.1047</v>
      </c>
      <c r="O84" s="64">
        <f t="shared" si="169"/>
        <v>9.5960519100712419E-3</v>
      </c>
    </row>
    <row r="85" spans="1:15" x14ac:dyDescent="0.3">
      <c r="A85" s="23">
        <v>84</v>
      </c>
      <c r="B85" s="271">
        <v>36000</v>
      </c>
      <c r="C85" s="48" t="s">
        <v>18</v>
      </c>
      <c r="D85" s="61">
        <v>5215</v>
      </c>
      <c r="E85" s="59">
        <f t="shared" ref="E85" si="170">D87/D86</f>
        <v>1.4763805721889554</v>
      </c>
      <c r="F85" s="61">
        <v>6755</v>
      </c>
      <c r="G85" s="59">
        <f t="shared" ref="G85" si="171">F87/F86</f>
        <v>1.8426186146470491</v>
      </c>
      <c r="H85" s="61">
        <v>7139</v>
      </c>
      <c r="I85" s="59">
        <f t="shared" ref="I85" si="172">H87/H86</f>
        <v>1.7234345351043645</v>
      </c>
      <c r="J85" s="61">
        <v>5470</v>
      </c>
      <c r="K85" s="59">
        <f t="shared" ref="K85" si="173">J87/J86</f>
        <v>1.5842531272994849</v>
      </c>
      <c r="L85" s="61">
        <v>6692</v>
      </c>
      <c r="M85" s="59">
        <f t="shared" ref="M85" si="174">L87/L86</f>
        <v>2.0995655322230267</v>
      </c>
      <c r="N85" s="61">
        <v>7221</v>
      </c>
      <c r="O85" s="59">
        <f t="shared" ref="O85" si="175">N87/N86</f>
        <v>1.9671899805962252</v>
      </c>
    </row>
    <row r="86" spans="1:15" x14ac:dyDescent="0.3">
      <c r="A86" s="1">
        <v>85</v>
      </c>
      <c r="B86" s="272"/>
      <c r="C86" s="49" t="s">
        <v>16</v>
      </c>
      <c r="D86" s="52">
        <v>0.75149999999999995</v>
      </c>
      <c r="E86" s="63">
        <f t="shared" ref="E86:E87" si="176">(D86-D83)/D83</f>
        <v>-2.9189332625714349E-3</v>
      </c>
      <c r="F86" s="52">
        <v>0.60489999999999999</v>
      </c>
      <c r="G86" s="63">
        <f t="shared" ref="G86:G87" si="177">(F86-F83)/F83</f>
        <v>-3.7878787878787368E-3</v>
      </c>
      <c r="H86" s="52">
        <v>0.63239999999999996</v>
      </c>
      <c r="I86" s="63">
        <f t="shared" ref="I86:I87" si="178">(H86-H83)/H83</f>
        <v>-6.5975494816212571E-3</v>
      </c>
      <c r="J86" s="52">
        <v>0.67949999999999999</v>
      </c>
      <c r="K86" s="63">
        <f t="shared" ref="K86:K87" si="179">(J86-J83)/J83</f>
        <v>-5.5612468900922366E-3</v>
      </c>
      <c r="L86" s="52">
        <v>0.5524</v>
      </c>
      <c r="M86" s="63">
        <f t="shared" ref="M86:M87" si="180">(L86-L83)/L83</f>
        <v>-8.0804453223198933E-3</v>
      </c>
      <c r="N86" s="52">
        <v>0.56689999999999996</v>
      </c>
      <c r="O86" s="63">
        <f t="shared" ref="O86:O87" si="181">(N86-N83)/N83</f>
        <v>-1.4086956521739125E-2</v>
      </c>
    </row>
    <row r="87" spans="1:15" x14ac:dyDescent="0.3">
      <c r="A87" s="13">
        <v>86</v>
      </c>
      <c r="B87" s="273"/>
      <c r="C87" s="50" t="s">
        <v>17</v>
      </c>
      <c r="D87" s="52">
        <v>1.1094999999999999</v>
      </c>
      <c r="E87" s="64">
        <f t="shared" si="176"/>
        <v>-1.2285231015757176E-2</v>
      </c>
      <c r="F87" s="52">
        <v>1.1146</v>
      </c>
      <c r="G87" s="64">
        <f t="shared" si="177"/>
        <v>8.1403762662808615E-3</v>
      </c>
      <c r="H87" s="52">
        <v>1.0899000000000001</v>
      </c>
      <c r="I87" s="64">
        <f t="shared" si="178"/>
        <v>-1.2682308180088786E-2</v>
      </c>
      <c r="J87" s="52">
        <v>1.0765</v>
      </c>
      <c r="K87" s="64">
        <f t="shared" si="179"/>
        <v>-2.7860326894499159E-4</v>
      </c>
      <c r="L87" s="52">
        <v>1.1597999999999999</v>
      </c>
      <c r="M87" s="64">
        <f t="shared" si="180"/>
        <v>1.1865294015005962E-2</v>
      </c>
      <c r="N87" s="52">
        <v>1.1152</v>
      </c>
      <c r="O87" s="64">
        <f t="shared" si="181"/>
        <v>9.5048429437856012E-3</v>
      </c>
    </row>
    <row r="88" spans="1:15" x14ac:dyDescent="0.3">
      <c r="A88" s="23">
        <v>87</v>
      </c>
      <c r="B88" s="271">
        <v>38000</v>
      </c>
      <c r="C88" s="48" t="s">
        <v>18</v>
      </c>
      <c r="D88" s="61">
        <v>5505</v>
      </c>
      <c r="E88" s="59">
        <f t="shared" ref="E88" si="182">D90/D89</f>
        <v>1.4916711445459432</v>
      </c>
      <c r="F88" s="61">
        <v>7145</v>
      </c>
      <c r="G88" s="59">
        <f t="shared" ref="G88" si="183">F90/F89</f>
        <v>1.8651592672058097</v>
      </c>
      <c r="H88" s="61">
        <v>7527</v>
      </c>
      <c r="I88" s="59">
        <f t="shared" ref="I88" si="184">H90/H89</f>
        <v>1.7378749202297381</v>
      </c>
      <c r="J88" s="61">
        <v>5766</v>
      </c>
      <c r="K88" s="59">
        <f t="shared" ref="K88" si="185">J90/J89</f>
        <v>1.5909763313609464</v>
      </c>
      <c r="L88" s="61">
        <v>7057</v>
      </c>
      <c r="M88" s="59">
        <f t="shared" ref="M88" si="186">L90/L89</f>
        <v>2.1176686890972602</v>
      </c>
      <c r="N88" s="61">
        <v>7615</v>
      </c>
      <c r="O88" s="59">
        <f t="shared" ref="O88" si="187">N90/N89</f>
        <v>1.9533239038189534</v>
      </c>
    </row>
    <row r="89" spans="1:15" x14ac:dyDescent="0.3">
      <c r="A89" s="1">
        <v>88</v>
      </c>
      <c r="B89" s="272"/>
      <c r="C89" s="49" t="s">
        <v>16</v>
      </c>
      <c r="D89" s="52">
        <v>0.74439999999999995</v>
      </c>
      <c r="E89" s="63">
        <f t="shared" ref="E89:E90" si="188">(D89-D86)/D86</f>
        <v>-9.4477711244178256E-3</v>
      </c>
      <c r="F89" s="52">
        <v>0.60589999999999999</v>
      </c>
      <c r="G89" s="63">
        <f t="shared" ref="G89:G90" si="189">(F89-F86)/F86</f>
        <v>1.6531658125309983E-3</v>
      </c>
      <c r="H89" s="52">
        <v>0.62680000000000002</v>
      </c>
      <c r="I89" s="63">
        <f t="shared" ref="I89:I90" si="190">(H89-H86)/H86</f>
        <v>-8.8551549652117947E-3</v>
      </c>
      <c r="J89" s="52">
        <v>0.67600000000000005</v>
      </c>
      <c r="K89" s="63">
        <f t="shared" ref="K89:K90" si="191">(J89-J86)/J86</f>
        <v>-5.1508462104487823E-3</v>
      </c>
      <c r="L89" s="52">
        <v>0.54390000000000005</v>
      </c>
      <c r="M89" s="63">
        <f t="shared" ref="M89:M90" si="192">(L89-L86)/L86</f>
        <v>-1.538740043446769E-2</v>
      </c>
      <c r="N89" s="52">
        <v>0.56559999999999999</v>
      </c>
      <c r="O89" s="63">
        <f t="shared" ref="O89:O90" si="193">(N89-N86)/N86</f>
        <v>-2.2931733991885129E-3</v>
      </c>
    </row>
    <row r="90" spans="1:15" x14ac:dyDescent="0.3">
      <c r="A90" s="13">
        <v>89</v>
      </c>
      <c r="B90" s="272"/>
      <c r="C90" s="50" t="s">
        <v>17</v>
      </c>
      <c r="D90" s="52">
        <v>1.1104000000000001</v>
      </c>
      <c r="E90" s="64">
        <f t="shared" si="188"/>
        <v>8.1117620549808289E-4</v>
      </c>
      <c r="F90" s="52">
        <v>1.1301000000000001</v>
      </c>
      <c r="G90" s="64">
        <f t="shared" si="189"/>
        <v>1.3906334110891861E-2</v>
      </c>
      <c r="H90" s="52">
        <v>1.0892999999999999</v>
      </c>
      <c r="I90" s="64">
        <f t="shared" si="190"/>
        <v>-5.5050922102959526E-4</v>
      </c>
      <c r="J90" s="52">
        <v>1.0754999999999999</v>
      </c>
      <c r="K90" s="64">
        <f t="shared" si="191"/>
        <v>-9.2893636785890566E-4</v>
      </c>
      <c r="L90" s="52">
        <v>1.1517999999999999</v>
      </c>
      <c r="M90" s="64">
        <f t="shared" si="192"/>
        <v>-6.8977409898258388E-3</v>
      </c>
      <c r="N90" s="52">
        <v>1.1048</v>
      </c>
      <c r="O90" s="64">
        <f t="shared" si="193"/>
        <v>-9.3256814921090069E-3</v>
      </c>
    </row>
    <row r="91" spans="1:15" x14ac:dyDescent="0.3">
      <c r="A91" s="23">
        <v>90</v>
      </c>
      <c r="B91" s="271">
        <v>40000</v>
      </c>
      <c r="C91" s="48" t="s">
        <v>18</v>
      </c>
      <c r="D91" s="61">
        <v>5794</v>
      </c>
      <c r="E91" s="59">
        <f t="shared" ref="E91" si="194">D93/D92</f>
        <v>1.5023696682464454</v>
      </c>
      <c r="F91" s="61">
        <v>7542</v>
      </c>
      <c r="G91" s="59">
        <f t="shared" ref="G91" si="195">F93/F92</f>
        <v>1.8669778296382733</v>
      </c>
      <c r="H91" s="61">
        <v>7916</v>
      </c>
      <c r="I91" s="59">
        <f t="shared" ref="I91" si="196">H93/H92</f>
        <v>1.747329826239439</v>
      </c>
      <c r="J91" s="61">
        <v>6063</v>
      </c>
      <c r="K91" s="59">
        <f t="shared" ref="K91" si="197">J93/J92</f>
        <v>1.6047377830750893</v>
      </c>
      <c r="L91" s="61">
        <v>7421</v>
      </c>
      <c r="M91" s="59">
        <f t="shared" ref="M91" si="198">L93/L92</f>
        <v>2.1089272593681114</v>
      </c>
      <c r="N91" s="61">
        <v>8012</v>
      </c>
      <c r="O91" s="59">
        <f t="shared" ref="O91" si="199">N93/N92</f>
        <v>2.026879767526335</v>
      </c>
    </row>
    <row r="92" spans="1:15" x14ac:dyDescent="0.3">
      <c r="A92" s="1">
        <v>91</v>
      </c>
      <c r="B92" s="272"/>
      <c r="C92" s="49" t="s">
        <v>16</v>
      </c>
      <c r="D92" s="52">
        <v>0.73850000000000005</v>
      </c>
      <c r="E92" s="63">
        <f t="shared" ref="E92:E93" si="200">(D92-D89)/D89</f>
        <v>-7.9258463191831073E-3</v>
      </c>
      <c r="F92" s="52">
        <v>0.59989999999999999</v>
      </c>
      <c r="G92" s="63">
        <f t="shared" ref="G92:G93" si="201">(F92-F89)/F89</f>
        <v>-9.9026241954117931E-3</v>
      </c>
      <c r="H92" s="52">
        <v>0.62729999999999997</v>
      </c>
      <c r="I92" s="63">
        <f t="shared" ref="I92:I93" si="202">(H92-H89)/H89</f>
        <v>7.977026164644941E-4</v>
      </c>
      <c r="J92" s="52">
        <v>0.67120000000000002</v>
      </c>
      <c r="K92" s="63">
        <f t="shared" ref="K92:K93" si="203">(J92-J89)/J89</f>
        <v>-7.1005917159763701E-3</v>
      </c>
      <c r="L92" s="52">
        <v>0.5444</v>
      </c>
      <c r="M92" s="63">
        <f t="shared" ref="M92:M93" si="204">(L92-L89)/L89</f>
        <v>9.1928663357224649E-4</v>
      </c>
      <c r="N92" s="52">
        <v>0.55059999999999998</v>
      </c>
      <c r="O92" s="63">
        <f t="shared" ref="O92:O93" si="205">(N92-N89)/N89</f>
        <v>-2.6520509193776545E-2</v>
      </c>
    </row>
    <row r="93" spans="1:15" x14ac:dyDescent="0.3">
      <c r="A93" s="13">
        <v>92</v>
      </c>
      <c r="B93" s="273"/>
      <c r="C93" s="50" t="s">
        <v>17</v>
      </c>
      <c r="D93" s="52">
        <v>1.1094999999999999</v>
      </c>
      <c r="E93" s="64">
        <f t="shared" si="200"/>
        <v>-8.1051873198858333E-4</v>
      </c>
      <c r="F93" s="52">
        <v>1.1200000000000001</v>
      </c>
      <c r="G93" s="64">
        <f t="shared" si="201"/>
        <v>-8.9372621891867943E-3</v>
      </c>
      <c r="H93" s="52">
        <v>1.0961000000000001</v>
      </c>
      <c r="I93" s="64">
        <f t="shared" si="202"/>
        <v>6.2425410814285686E-3</v>
      </c>
      <c r="J93" s="52">
        <v>1.0770999999999999</v>
      </c>
      <c r="K93" s="64">
        <f t="shared" si="203"/>
        <v>1.4876801487680577E-3</v>
      </c>
      <c r="L93" s="52">
        <v>1.1480999999999999</v>
      </c>
      <c r="M93" s="64">
        <f t="shared" si="204"/>
        <v>-3.2123632575100161E-3</v>
      </c>
      <c r="N93" s="52">
        <v>1.1160000000000001</v>
      </c>
      <c r="O93" s="64">
        <f t="shared" si="205"/>
        <v>1.0137581462708272E-2</v>
      </c>
    </row>
    <row r="94" spans="1:15" x14ac:dyDescent="0.3">
      <c r="A94" s="23">
        <v>93</v>
      </c>
      <c r="B94" s="271">
        <v>42000</v>
      </c>
      <c r="C94" s="48" t="s">
        <v>18</v>
      </c>
      <c r="D94" s="61">
        <v>6084</v>
      </c>
      <c r="E94" s="59">
        <f t="shared" ref="E94" si="206">D96/D95</f>
        <v>1.5100989562152638</v>
      </c>
      <c r="F94" s="61">
        <v>7923</v>
      </c>
      <c r="G94" s="59">
        <f t="shared" ref="G94" si="207">F96/F95</f>
        <v>1.8862791483609329</v>
      </c>
      <c r="H94" s="61">
        <v>8304</v>
      </c>
      <c r="I94" s="59">
        <f t="shared" ref="I94" si="208">H96/H95</f>
        <v>1.7285851780558228</v>
      </c>
      <c r="J94" s="61">
        <v>6356</v>
      </c>
      <c r="K94" s="59">
        <f t="shared" ref="K94" si="209">J96/J95</f>
        <v>1.6384477075217261</v>
      </c>
      <c r="L94" s="61">
        <v>7786</v>
      </c>
      <c r="M94" s="59">
        <f t="shared" ref="M94" si="210">L96/L95</f>
        <v>2.1322021256759274</v>
      </c>
      <c r="N94" s="61">
        <v>8421</v>
      </c>
      <c r="O94" s="59">
        <f t="shared" ref="O94" si="211">N96/N95</f>
        <v>2.0547017929015734</v>
      </c>
    </row>
    <row r="95" spans="1:15" x14ac:dyDescent="0.3">
      <c r="A95" s="1">
        <v>94</v>
      </c>
      <c r="B95" s="272"/>
      <c r="C95" s="49" t="s">
        <v>16</v>
      </c>
      <c r="D95" s="52">
        <v>0.73770000000000002</v>
      </c>
      <c r="E95" s="63">
        <f t="shared" ref="E95:E96" si="212">(D95-D92)/D92</f>
        <v>-1.0832769126608299E-3</v>
      </c>
      <c r="F95" s="52">
        <v>0.59179999999999999</v>
      </c>
      <c r="G95" s="63">
        <f t="shared" ref="G95:G96" si="213">(F95-F92)/F92</f>
        <v>-1.3502250375062504E-2</v>
      </c>
      <c r="H95" s="52">
        <v>0.62339999999999995</v>
      </c>
      <c r="I95" s="63">
        <f t="shared" ref="I95:I96" si="214">(H95-H92)/H92</f>
        <v>-6.2171209947393825E-3</v>
      </c>
      <c r="J95" s="52">
        <v>0.66739999999999999</v>
      </c>
      <c r="K95" s="63">
        <f t="shared" ref="K95:K96" si="215">(J95-J92)/J92</f>
        <v>-5.6615017878427079E-3</v>
      </c>
      <c r="L95" s="52">
        <v>0.5363</v>
      </c>
      <c r="M95" s="63">
        <f t="shared" ref="M95:M96" si="216">(L95-L92)/L92</f>
        <v>-1.4878765613519465E-2</v>
      </c>
      <c r="N95" s="52">
        <v>0.54659999999999997</v>
      </c>
      <c r="O95" s="63">
        <f t="shared" ref="O95:O96" si="217">(N95-N92)/N92</f>
        <v>-7.2648020341445759E-3</v>
      </c>
    </row>
    <row r="96" spans="1:15" x14ac:dyDescent="0.3">
      <c r="A96" s="13">
        <v>95</v>
      </c>
      <c r="B96" s="273"/>
      <c r="C96" s="50" t="s">
        <v>17</v>
      </c>
      <c r="D96" s="52">
        <v>1.1140000000000001</v>
      </c>
      <c r="E96" s="64">
        <f t="shared" si="212"/>
        <v>4.0558810274900145E-3</v>
      </c>
      <c r="F96" s="52">
        <v>1.1163000000000001</v>
      </c>
      <c r="G96" s="64">
        <f t="shared" si="213"/>
        <v>-3.3035714285714608E-3</v>
      </c>
      <c r="H96" s="52">
        <v>1.0775999999999999</v>
      </c>
      <c r="I96" s="64">
        <f t="shared" si="214"/>
        <v>-1.6878022078277696E-2</v>
      </c>
      <c r="J96" s="52">
        <v>1.0934999999999999</v>
      </c>
      <c r="K96" s="64">
        <f t="shared" si="215"/>
        <v>1.522607000278523E-2</v>
      </c>
      <c r="L96" s="52">
        <v>1.1435</v>
      </c>
      <c r="M96" s="64">
        <f t="shared" si="216"/>
        <v>-4.0066196324361446E-3</v>
      </c>
      <c r="N96" s="52">
        <v>1.1231</v>
      </c>
      <c r="O96" s="64">
        <f t="shared" si="217"/>
        <v>6.3620071684586769E-3</v>
      </c>
    </row>
    <row r="97" spans="1:15" x14ac:dyDescent="0.3">
      <c r="A97" s="23">
        <v>96</v>
      </c>
      <c r="B97" s="271">
        <v>44000</v>
      </c>
      <c r="C97" s="48" t="s">
        <v>18</v>
      </c>
      <c r="D97" s="61">
        <v>6374</v>
      </c>
      <c r="E97" s="59">
        <f t="shared" ref="E97" si="218">D99/D98</f>
        <v>1.4928483857785044</v>
      </c>
      <c r="F97" s="61">
        <v>8299</v>
      </c>
      <c r="G97" s="59">
        <f t="shared" ref="G97" si="219">F99/F98</f>
        <v>1.8874071573261311</v>
      </c>
      <c r="H97" s="61">
        <v>8692</v>
      </c>
      <c r="I97" s="59">
        <f t="shared" ref="I97" si="220">H99/H98</f>
        <v>1.7658983161680561</v>
      </c>
      <c r="J97" s="61">
        <v>6657</v>
      </c>
      <c r="K97" s="59">
        <f t="shared" ref="K97" si="221">J99/J98</f>
        <v>1.6423313805017274</v>
      </c>
      <c r="L97" s="61">
        <v>8151</v>
      </c>
      <c r="M97" s="59">
        <f t="shared" ref="M97" si="222">L99/L98</f>
        <v>2.1700352308548116</v>
      </c>
      <c r="N97" s="61">
        <v>8825</v>
      </c>
      <c r="O97" s="59">
        <f t="shared" ref="O97" si="223">N99/N98</f>
        <v>2.0430463576158941</v>
      </c>
    </row>
    <row r="98" spans="1:15" x14ac:dyDescent="0.3">
      <c r="A98" s="1">
        <v>97</v>
      </c>
      <c r="B98" s="272"/>
      <c r="C98" s="49" t="s">
        <v>16</v>
      </c>
      <c r="D98" s="52">
        <v>0.73409999999999997</v>
      </c>
      <c r="E98" s="63">
        <f t="shared" ref="E98:E99" si="224">(D98-D95)/D95</f>
        <v>-4.8800325335502884E-3</v>
      </c>
      <c r="F98" s="52">
        <v>0.59240000000000004</v>
      </c>
      <c r="G98" s="63">
        <f t="shared" ref="G98:G99" si="225">(F98-F95)/F95</f>
        <v>1.013856032443469E-3</v>
      </c>
      <c r="H98" s="52">
        <v>0.61170000000000002</v>
      </c>
      <c r="I98" s="63">
        <f t="shared" ref="I98:I99" si="226">(H98-H95)/H95</f>
        <v>-1.8768046198267458E-2</v>
      </c>
      <c r="J98" s="52">
        <v>0.66569999999999996</v>
      </c>
      <c r="K98" s="63">
        <f t="shared" ref="K98:K99" si="227">(J98-J95)/J95</f>
        <v>-2.5471980821097314E-3</v>
      </c>
      <c r="L98" s="52">
        <v>0.5393</v>
      </c>
      <c r="M98" s="63">
        <f t="shared" ref="M98:M99" si="228">(L98-L95)/L95</f>
        <v>5.5938840201379871E-3</v>
      </c>
      <c r="N98" s="52">
        <v>0.54359999999999997</v>
      </c>
      <c r="O98" s="63">
        <f t="shared" ref="O98:O99" si="229">(N98-N95)/N95</f>
        <v>-5.4884742041712451E-3</v>
      </c>
    </row>
    <row r="99" spans="1:15" x14ac:dyDescent="0.3">
      <c r="A99" s="13">
        <v>98</v>
      </c>
      <c r="B99" s="272"/>
      <c r="C99" s="50" t="s">
        <v>17</v>
      </c>
      <c r="D99" s="52">
        <v>1.0959000000000001</v>
      </c>
      <c r="E99" s="64">
        <f t="shared" si="224"/>
        <v>-1.6247755834829448E-2</v>
      </c>
      <c r="F99" s="52">
        <v>1.1181000000000001</v>
      </c>
      <c r="G99" s="64">
        <f t="shared" si="225"/>
        <v>1.6124697661919051E-3</v>
      </c>
      <c r="H99" s="52">
        <v>1.0802</v>
      </c>
      <c r="I99" s="64">
        <f t="shared" si="226"/>
        <v>2.4127691165554549E-3</v>
      </c>
      <c r="J99" s="52">
        <v>1.0932999999999999</v>
      </c>
      <c r="K99" s="64">
        <f t="shared" si="227"/>
        <v>-1.8289894833102696E-4</v>
      </c>
      <c r="L99" s="52">
        <v>1.1702999999999999</v>
      </c>
      <c r="M99" s="64">
        <f t="shared" si="228"/>
        <v>2.3436816790555256E-2</v>
      </c>
      <c r="N99" s="52">
        <v>1.1106</v>
      </c>
      <c r="O99" s="64">
        <f t="shared" si="229"/>
        <v>-1.1129908289555655E-2</v>
      </c>
    </row>
    <row r="100" spans="1:15" x14ac:dyDescent="0.3">
      <c r="A100" s="23">
        <v>99</v>
      </c>
      <c r="B100" s="271">
        <v>46000</v>
      </c>
      <c r="C100" s="48" t="s">
        <v>18</v>
      </c>
      <c r="D100" s="61">
        <v>6664</v>
      </c>
      <c r="E100" s="59">
        <f t="shared" ref="E100" si="230">D102/D101</f>
        <v>1.5089433131535499</v>
      </c>
      <c r="F100" s="61">
        <v>8675</v>
      </c>
      <c r="G100" s="59">
        <f t="shared" ref="G100" si="231">F102/F101</f>
        <v>1.8763250883392224</v>
      </c>
      <c r="H100" s="61">
        <v>9087</v>
      </c>
      <c r="I100" s="59">
        <f t="shared" ref="I100" si="232">H102/H101</f>
        <v>1.7821247339990178</v>
      </c>
      <c r="J100" s="61">
        <v>6973</v>
      </c>
      <c r="K100" s="59">
        <f t="shared" ref="K100" si="233">J102/J101</f>
        <v>1.620752427184466</v>
      </c>
      <c r="L100" s="61">
        <v>8516</v>
      </c>
      <c r="M100" s="59">
        <f t="shared" ref="M100" si="234">L102/L101</f>
        <v>2.176415623247991</v>
      </c>
      <c r="N100" s="61">
        <v>9224</v>
      </c>
      <c r="O100" s="59">
        <f t="shared" ref="O100" si="235">N102/N101</f>
        <v>2.0711914422722244</v>
      </c>
    </row>
    <row r="101" spans="1:15" x14ac:dyDescent="0.3">
      <c r="A101" s="1">
        <v>100</v>
      </c>
      <c r="B101" s="272"/>
      <c r="C101" s="49" t="s">
        <v>16</v>
      </c>
      <c r="D101" s="52">
        <v>0.7268</v>
      </c>
      <c r="E101" s="63">
        <f t="shared" ref="E101:E102" si="236">(D101-D98)/D98</f>
        <v>-9.9441492984606635E-3</v>
      </c>
      <c r="F101" s="52">
        <v>0.59430000000000005</v>
      </c>
      <c r="G101" s="63">
        <f t="shared" ref="G101:G102" si="237">(F101-F98)/F98</f>
        <v>3.2072923700202779E-3</v>
      </c>
      <c r="H101" s="52">
        <v>0.6109</v>
      </c>
      <c r="I101" s="63">
        <f t="shared" ref="I101:I102" si="238">(H101-H98)/H98</f>
        <v>-1.3078306359326842E-3</v>
      </c>
      <c r="J101" s="52">
        <v>0.65920000000000001</v>
      </c>
      <c r="K101" s="63">
        <f t="shared" ref="K101:K102" si="239">(J101-J98)/J98</f>
        <v>-9.7641580291421819E-3</v>
      </c>
      <c r="L101" s="52">
        <v>0.53510000000000002</v>
      </c>
      <c r="M101" s="63">
        <f t="shared" ref="M101:M102" si="240">(L101-L98)/L98</f>
        <v>-7.7878731689226431E-3</v>
      </c>
      <c r="N101" s="52">
        <v>0.54220000000000002</v>
      </c>
      <c r="O101" s="63">
        <f t="shared" ref="O101:O102" si="241">(N101-N98)/N98</f>
        <v>-2.5754231052243504E-3</v>
      </c>
    </row>
    <row r="102" spans="1:15" x14ac:dyDescent="0.3">
      <c r="A102" s="13">
        <v>101</v>
      </c>
      <c r="B102" s="273"/>
      <c r="C102" s="50" t="s">
        <v>17</v>
      </c>
      <c r="D102" s="52">
        <v>1.0967</v>
      </c>
      <c r="E102" s="64">
        <f t="shared" si="236"/>
        <v>7.2999361255580964E-4</v>
      </c>
      <c r="F102" s="52">
        <v>1.1151</v>
      </c>
      <c r="G102" s="64">
        <f t="shared" si="237"/>
        <v>-2.6831231553529323E-3</v>
      </c>
      <c r="H102" s="52">
        <v>1.0887</v>
      </c>
      <c r="I102" s="64">
        <f t="shared" si="238"/>
        <v>7.8689131642288024E-3</v>
      </c>
      <c r="J102" s="52">
        <v>1.0684</v>
      </c>
      <c r="K102" s="64">
        <f t="shared" si="239"/>
        <v>-2.2775084606237925E-2</v>
      </c>
      <c r="L102" s="52">
        <v>1.1646000000000001</v>
      </c>
      <c r="M102" s="64">
        <f t="shared" si="240"/>
        <v>-4.8705460138424479E-3</v>
      </c>
      <c r="N102" s="52">
        <v>1.123</v>
      </c>
      <c r="O102" s="64">
        <f t="shared" si="241"/>
        <v>1.116513596254274E-2</v>
      </c>
    </row>
    <row r="103" spans="1:15" x14ac:dyDescent="0.3">
      <c r="A103" s="23">
        <v>102</v>
      </c>
      <c r="B103" s="271">
        <v>48000</v>
      </c>
      <c r="C103" s="48" t="s">
        <v>18</v>
      </c>
      <c r="D103" s="61">
        <v>6953</v>
      </c>
      <c r="E103" s="59">
        <f t="shared" ref="E103" si="242">D105/D104</f>
        <v>1.5357438586806513</v>
      </c>
      <c r="F103" s="61">
        <v>9049</v>
      </c>
      <c r="G103" s="59">
        <f t="shared" ref="G103" si="243">F105/F104</f>
        <v>1.9374785297148742</v>
      </c>
      <c r="H103" s="61">
        <v>9485</v>
      </c>
      <c r="I103" s="59">
        <f t="shared" ref="I103" si="244">H105/H104</f>
        <v>1.8105799244291112</v>
      </c>
      <c r="J103" s="61">
        <v>7286</v>
      </c>
      <c r="K103" s="59">
        <f t="shared" ref="K103" si="245">J105/J104</f>
        <v>1.6553869499241274</v>
      </c>
      <c r="L103" s="61">
        <v>8881</v>
      </c>
      <c r="M103" s="59">
        <f t="shared" ref="M103" si="246">L105/L104</f>
        <v>2.2014334213504338</v>
      </c>
      <c r="N103" s="61">
        <v>9627</v>
      </c>
      <c r="O103" s="59">
        <f t="shared" ref="O103" si="247">N105/N104</f>
        <v>2.1059977367031308</v>
      </c>
    </row>
    <row r="104" spans="1:15" x14ac:dyDescent="0.3">
      <c r="A104" s="1">
        <v>103</v>
      </c>
      <c r="B104" s="272"/>
      <c r="C104" s="49" t="s">
        <v>16</v>
      </c>
      <c r="D104" s="52">
        <v>0.72460000000000002</v>
      </c>
      <c r="E104" s="63">
        <f t="shared" ref="E104:E105" si="248">(D104-D101)/D101</f>
        <v>-3.0269675288937532E-3</v>
      </c>
      <c r="F104" s="52">
        <v>0.58220000000000005</v>
      </c>
      <c r="G104" s="63">
        <f t="shared" ref="G104:G105" si="249">(F104-F101)/F101</f>
        <v>-2.0360087497896681E-2</v>
      </c>
      <c r="H104" s="52">
        <v>0.60870000000000002</v>
      </c>
      <c r="I104" s="63">
        <f t="shared" ref="I104:I105" si="250">(H104-H101)/H101</f>
        <v>-3.6012440661319033E-3</v>
      </c>
      <c r="J104" s="52">
        <v>0.65900000000000003</v>
      </c>
      <c r="K104" s="63">
        <f t="shared" ref="K104:K105" si="251">(J104-J101)/J101</f>
        <v>-3.0339805825239376E-4</v>
      </c>
      <c r="L104" s="52">
        <v>0.5302</v>
      </c>
      <c r="M104" s="63">
        <f t="shared" ref="M104:M105" si="252">(L104-L101)/L101</f>
        <v>-9.1571668846944787E-3</v>
      </c>
      <c r="N104" s="52">
        <v>0.5302</v>
      </c>
      <c r="O104" s="63">
        <f t="shared" ref="O104:O105" si="253">(N104-N101)/N101</f>
        <v>-2.2132054592401348E-2</v>
      </c>
    </row>
    <row r="105" spans="1:15" x14ac:dyDescent="0.3">
      <c r="A105" s="13">
        <v>104</v>
      </c>
      <c r="B105" s="273"/>
      <c r="C105" s="50" t="s">
        <v>17</v>
      </c>
      <c r="D105" s="52">
        <v>1.1128</v>
      </c>
      <c r="E105" s="64">
        <f t="shared" si="248"/>
        <v>1.4680404850916389E-2</v>
      </c>
      <c r="F105" s="52">
        <v>1.1279999999999999</v>
      </c>
      <c r="G105" s="64">
        <f t="shared" si="249"/>
        <v>1.1568469195587761E-2</v>
      </c>
      <c r="H105" s="52">
        <v>1.1021000000000001</v>
      </c>
      <c r="I105" s="64">
        <f t="shared" si="250"/>
        <v>1.2308257554882041E-2</v>
      </c>
      <c r="J105" s="52">
        <v>1.0909</v>
      </c>
      <c r="K105" s="64">
        <f t="shared" si="251"/>
        <v>2.1059528266566794E-2</v>
      </c>
      <c r="L105" s="52">
        <v>1.1672</v>
      </c>
      <c r="M105" s="64">
        <f t="shared" si="252"/>
        <v>2.2325261892494723E-3</v>
      </c>
      <c r="N105" s="52">
        <v>1.1166</v>
      </c>
      <c r="O105" s="64">
        <f t="shared" si="253"/>
        <v>-5.6990204808548186E-3</v>
      </c>
    </row>
    <row r="106" spans="1:15" x14ac:dyDescent="0.3">
      <c r="A106" s="23">
        <v>105</v>
      </c>
      <c r="B106" s="271">
        <v>50000</v>
      </c>
      <c r="C106" s="48" t="s">
        <v>18</v>
      </c>
      <c r="D106" s="61">
        <v>7243</v>
      </c>
      <c r="E106" s="59">
        <f t="shared" ref="E106" si="254">D108/D107</f>
        <v>1.5041310933627101</v>
      </c>
      <c r="F106" s="61">
        <v>9431</v>
      </c>
      <c r="G106" s="59">
        <f t="shared" ref="G106" si="255">F108/F107</f>
        <v>1.9478126076472615</v>
      </c>
      <c r="H106" s="61">
        <v>9887</v>
      </c>
      <c r="I106" s="59">
        <f t="shared" ref="I106" si="256">H108/H107</f>
        <v>1.8005262292386122</v>
      </c>
      <c r="J106" s="61">
        <v>7585</v>
      </c>
      <c r="K106" s="59">
        <f t="shared" ref="K106" si="257">J108/J107</f>
        <v>1.629093678598629</v>
      </c>
      <c r="L106" s="77">
        <v>9246</v>
      </c>
      <c r="M106" s="78">
        <f t="shared" ref="M106" si="258">L108/L107</f>
        <v>2.2463573619631902</v>
      </c>
      <c r="N106" s="61">
        <v>10024</v>
      </c>
      <c r="O106" s="59">
        <f t="shared" ref="O106" si="259">N108/N107</f>
        <v>2.0920730559216718</v>
      </c>
    </row>
    <row r="107" spans="1:15" x14ac:dyDescent="0.3">
      <c r="A107" s="1">
        <v>106</v>
      </c>
      <c r="B107" s="272"/>
      <c r="C107" s="49" t="s">
        <v>16</v>
      </c>
      <c r="D107" s="52">
        <v>0.72619999999999996</v>
      </c>
      <c r="E107" s="63">
        <f t="shared" ref="E107:E108" si="260">(D107-D104)/D104</f>
        <v>2.2081148219706523E-3</v>
      </c>
      <c r="F107" s="52">
        <v>0.5806</v>
      </c>
      <c r="G107" s="63">
        <f t="shared" ref="G107:G108" si="261">(F107-F104)/F104</f>
        <v>-2.7481964960495461E-3</v>
      </c>
      <c r="H107" s="52">
        <v>0.60809999999999997</v>
      </c>
      <c r="I107" s="63">
        <f t="shared" ref="I107:I108" si="262">(H107-H104)/H104</f>
        <v>-9.8570724494832416E-4</v>
      </c>
      <c r="J107" s="52">
        <v>0.65649999999999997</v>
      </c>
      <c r="K107" s="63">
        <f t="shared" ref="K107:K108" si="263">(J107-J104)/J104</f>
        <v>-3.7936267071321055E-3</v>
      </c>
      <c r="L107" s="79">
        <v>0.52159999999999995</v>
      </c>
      <c r="M107" s="80">
        <f t="shared" ref="M107:M108" si="264">(L107-L104)/L104</f>
        <v>-1.6220294228593082E-2</v>
      </c>
      <c r="N107" s="52">
        <v>0.53110000000000002</v>
      </c>
      <c r="O107" s="63">
        <f t="shared" ref="O107:O108" si="265">(N107-N104)/N104</f>
        <v>1.6974726518295207E-3</v>
      </c>
    </row>
    <row r="108" spans="1:15" x14ac:dyDescent="0.3">
      <c r="A108" s="13">
        <v>107</v>
      </c>
      <c r="B108" s="272"/>
      <c r="C108" s="50" t="s">
        <v>17</v>
      </c>
      <c r="D108" s="52">
        <v>1.0923</v>
      </c>
      <c r="E108" s="64">
        <f t="shared" si="260"/>
        <v>-1.8421998562185446E-2</v>
      </c>
      <c r="F108" s="52">
        <v>1.1309</v>
      </c>
      <c r="G108" s="64">
        <f t="shared" si="261"/>
        <v>2.5709219858157137E-3</v>
      </c>
      <c r="H108" s="52">
        <v>1.0949</v>
      </c>
      <c r="I108" s="64">
        <f t="shared" si="262"/>
        <v>-6.5329824879775834E-3</v>
      </c>
      <c r="J108" s="52">
        <v>1.0694999999999999</v>
      </c>
      <c r="K108" s="64">
        <f t="shared" si="263"/>
        <v>-1.9616830140251246E-2</v>
      </c>
      <c r="L108" s="79">
        <v>1.1717</v>
      </c>
      <c r="M108" s="82">
        <f t="shared" si="264"/>
        <v>3.8553803975325124E-3</v>
      </c>
      <c r="N108" s="52">
        <v>1.1111</v>
      </c>
      <c r="O108" s="64">
        <f t="shared" si="265"/>
        <v>-4.9256672040122341E-3</v>
      </c>
    </row>
    <row r="109" spans="1:15" x14ac:dyDescent="0.3">
      <c r="A109" s="23">
        <v>108</v>
      </c>
      <c r="B109" s="271">
        <v>52000</v>
      </c>
      <c r="C109" s="48" t="s">
        <v>18</v>
      </c>
      <c r="D109" s="61">
        <v>7533</v>
      </c>
      <c r="E109" s="59">
        <f t="shared" ref="E109" si="266">D111/D110</f>
        <v>1.5144004430905567</v>
      </c>
      <c r="F109" s="61">
        <v>9804</v>
      </c>
      <c r="G109" s="59">
        <f t="shared" ref="G109" si="267">F111/F110</f>
        <v>1.9068100358422939</v>
      </c>
      <c r="H109" s="61">
        <v>10299</v>
      </c>
      <c r="I109" s="59">
        <f t="shared" ref="I109" si="268">H111/H110</f>
        <v>1.8104812129202372</v>
      </c>
      <c r="J109" s="61">
        <v>7882</v>
      </c>
      <c r="K109" s="59">
        <f t="shared" ref="K109" si="269">J111/J110</f>
        <v>1.634238882986796</v>
      </c>
      <c r="L109" s="61">
        <v>9611</v>
      </c>
      <c r="M109" s="59">
        <f t="shared" ref="M109" si="270">L111/L110</f>
        <v>2.2250284846183064</v>
      </c>
      <c r="N109" s="61">
        <v>10416</v>
      </c>
      <c r="O109" s="59">
        <f t="shared" ref="O109" si="271">N111/N110</f>
        <v>2.0989857250187827</v>
      </c>
    </row>
    <row r="110" spans="1:15" x14ac:dyDescent="0.3">
      <c r="A110" s="1">
        <v>109</v>
      </c>
      <c r="B110" s="272"/>
      <c r="C110" s="49" t="s">
        <v>16</v>
      </c>
      <c r="D110" s="52">
        <v>0.72219999999999995</v>
      </c>
      <c r="E110" s="63">
        <f t="shared" ref="E110:E111" si="272">(D110-D107)/D107</f>
        <v>-5.5081244836133348E-3</v>
      </c>
      <c r="F110" s="52">
        <v>0.58589999999999998</v>
      </c>
      <c r="G110" s="63">
        <f t="shared" ref="G110:G111" si="273">(F110-F107)/F107</f>
        <v>9.1284877712710499E-3</v>
      </c>
      <c r="H110" s="52">
        <v>0.60680000000000001</v>
      </c>
      <c r="I110" s="63">
        <f t="shared" ref="I110:I111" si="274">(H110-H107)/H107</f>
        <v>-2.1378062818614833E-3</v>
      </c>
      <c r="J110" s="52">
        <v>0.65890000000000004</v>
      </c>
      <c r="K110" s="63">
        <f t="shared" ref="K110:K111" si="275">(J110-J107)/J107</f>
        <v>3.6557501904037606E-3</v>
      </c>
      <c r="L110" s="52">
        <v>0.52659999999999996</v>
      </c>
      <c r="M110" s="63">
        <f t="shared" ref="M110:M111" si="276">(L110-L107)/L107</f>
        <v>9.5858895705521561E-3</v>
      </c>
      <c r="N110" s="52">
        <v>0.53239999999999998</v>
      </c>
      <c r="O110" s="63">
        <f t="shared" ref="O110:O111" si="277">(N110-N107)/N107</f>
        <v>2.4477499529278251E-3</v>
      </c>
    </row>
    <row r="111" spans="1:15" x14ac:dyDescent="0.3">
      <c r="A111" s="13">
        <v>110</v>
      </c>
      <c r="B111" s="273"/>
      <c r="C111" s="50" t="s">
        <v>17</v>
      </c>
      <c r="D111" s="52">
        <v>1.0936999999999999</v>
      </c>
      <c r="E111" s="64">
        <f t="shared" si="272"/>
        <v>1.2816991668954004E-3</v>
      </c>
      <c r="F111" s="52">
        <v>1.1172</v>
      </c>
      <c r="G111" s="64">
        <f t="shared" si="273"/>
        <v>-1.2114245291360903E-2</v>
      </c>
      <c r="H111" s="52">
        <v>1.0986</v>
      </c>
      <c r="I111" s="64">
        <f t="shared" si="274"/>
        <v>3.3793040460316347E-3</v>
      </c>
      <c r="J111" s="52">
        <v>1.0768</v>
      </c>
      <c r="K111" s="64">
        <f t="shared" si="275"/>
        <v>6.8256194483404253E-3</v>
      </c>
      <c r="L111" s="52">
        <v>1.1717</v>
      </c>
      <c r="M111" s="64">
        <f t="shared" si="276"/>
        <v>0</v>
      </c>
      <c r="N111" s="52">
        <v>1.1174999999999999</v>
      </c>
      <c r="O111" s="64">
        <f t="shared" si="277"/>
        <v>5.7600576005759708E-3</v>
      </c>
    </row>
    <row r="112" spans="1:15" x14ac:dyDescent="0.3">
      <c r="A112" s="23">
        <v>111</v>
      </c>
      <c r="B112" s="271">
        <v>54000</v>
      </c>
      <c r="C112" s="48" t="s">
        <v>18</v>
      </c>
      <c r="D112" s="61">
        <v>7823</v>
      </c>
      <c r="E112" s="59">
        <f t="shared" ref="E112" si="278">D114/D113</f>
        <v>1.5403640405724608</v>
      </c>
      <c r="F112" s="61">
        <v>10175</v>
      </c>
      <c r="G112" s="59">
        <f t="shared" ref="G112" si="279">F114/F113</f>
        <v>1.9226812960740611</v>
      </c>
      <c r="H112" s="61">
        <v>10709</v>
      </c>
      <c r="I112" s="59">
        <f t="shared" ref="I112" si="280">H114/H113</f>
        <v>1.7942923127680632</v>
      </c>
      <c r="J112" s="61">
        <v>8182</v>
      </c>
      <c r="K112" s="59">
        <f t="shared" ref="K112" si="281">J114/J113</f>
        <v>1.6788819875776395</v>
      </c>
      <c r="L112" s="61">
        <v>9975</v>
      </c>
      <c r="M112" s="59">
        <f t="shared" ref="M112" si="282">L114/L113</f>
        <v>2.2304173813607773</v>
      </c>
      <c r="N112" s="61">
        <v>10805</v>
      </c>
      <c r="O112" s="59">
        <f t="shared" ref="O112" si="283">N114/N113</f>
        <v>2.1785578023655092</v>
      </c>
    </row>
    <row r="113" spans="1:15" x14ac:dyDescent="0.3">
      <c r="A113" s="1">
        <v>112</v>
      </c>
      <c r="B113" s="272"/>
      <c r="C113" s="49" t="s">
        <v>16</v>
      </c>
      <c r="D113" s="52">
        <v>0.71970000000000001</v>
      </c>
      <c r="E113" s="63">
        <f t="shared" ref="E113:E114" si="284">(D113-D110)/D110</f>
        <v>-3.4616449736914246E-3</v>
      </c>
      <c r="F113" s="52">
        <v>0.58330000000000004</v>
      </c>
      <c r="G113" s="63">
        <f t="shared" ref="G113:G114" si="285">(F113-F110)/F110</f>
        <v>-4.4376173408430374E-3</v>
      </c>
      <c r="H113" s="52">
        <v>0.60619999999999996</v>
      </c>
      <c r="I113" s="63">
        <f t="shared" ref="I113:I114" si="286">(H113-H110)/H110</f>
        <v>-9.8879367172057496E-4</v>
      </c>
      <c r="J113" s="52">
        <v>0.64400000000000002</v>
      </c>
      <c r="K113" s="63">
        <f t="shared" ref="K113:K114" si="287">(J113-J110)/J110</f>
        <v>-2.2613446653513468E-2</v>
      </c>
      <c r="L113" s="52">
        <v>0.52470000000000006</v>
      </c>
      <c r="M113" s="63">
        <f t="shared" ref="M113:M114" si="288">(L113-L110)/L110</f>
        <v>-3.6080516521076757E-3</v>
      </c>
      <c r="N113" s="52">
        <v>0.5242</v>
      </c>
      <c r="O113" s="63">
        <f t="shared" ref="O113:O114" si="289">(N113-N110)/N110</f>
        <v>-1.5401953418482316E-2</v>
      </c>
    </row>
    <row r="114" spans="1:15" x14ac:dyDescent="0.3">
      <c r="A114" s="13">
        <v>113</v>
      </c>
      <c r="B114" s="273"/>
      <c r="C114" s="50" t="s">
        <v>17</v>
      </c>
      <c r="D114" s="52">
        <v>1.1086</v>
      </c>
      <c r="E114" s="64">
        <f t="shared" si="284"/>
        <v>1.3623479930511235E-2</v>
      </c>
      <c r="F114" s="52">
        <v>1.1214999999999999</v>
      </c>
      <c r="G114" s="64">
        <f t="shared" si="285"/>
        <v>3.8489079842463038E-3</v>
      </c>
      <c r="H114" s="52">
        <v>1.0876999999999999</v>
      </c>
      <c r="I114" s="64">
        <f t="shared" si="286"/>
        <v>-9.9217185508830609E-3</v>
      </c>
      <c r="J114" s="52">
        <v>1.0811999999999999</v>
      </c>
      <c r="K114" s="64">
        <f t="shared" si="287"/>
        <v>4.086181277860289E-3</v>
      </c>
      <c r="L114" s="52">
        <v>1.1702999999999999</v>
      </c>
      <c r="M114" s="64">
        <f t="shared" si="288"/>
        <v>-1.1948450968678568E-3</v>
      </c>
      <c r="N114" s="52">
        <v>1.1419999999999999</v>
      </c>
      <c r="O114" s="64">
        <f t="shared" si="289"/>
        <v>2.1923937360178943E-2</v>
      </c>
    </row>
    <row r="115" spans="1:15" x14ac:dyDescent="0.3">
      <c r="A115" s="23">
        <v>114</v>
      </c>
      <c r="B115" s="271">
        <v>56000</v>
      </c>
      <c r="C115" s="48" t="s">
        <v>18</v>
      </c>
      <c r="D115" s="61">
        <v>8113</v>
      </c>
      <c r="E115" s="59">
        <f t="shared" ref="E115" si="290">D117/D116</f>
        <v>1.5460361613351876</v>
      </c>
      <c r="F115" s="61">
        <v>10542</v>
      </c>
      <c r="G115" s="59">
        <f t="shared" ref="G115" si="291">F117/F116</f>
        <v>1.9306207616066775</v>
      </c>
      <c r="H115" s="61">
        <v>11109</v>
      </c>
      <c r="I115" s="59">
        <f t="shared" ref="I115" si="292">H117/H116</f>
        <v>1.8236864053377813</v>
      </c>
      <c r="J115" s="61">
        <v>8491</v>
      </c>
      <c r="K115" s="59">
        <f t="shared" ref="K115" si="293">J117/J116</f>
        <v>1.6828553808202282</v>
      </c>
      <c r="L115" s="61">
        <v>10340</v>
      </c>
      <c r="M115" s="59">
        <f t="shared" ref="M115" si="294">L117/L116</f>
        <v>2.2647285329226028</v>
      </c>
      <c r="N115" s="61">
        <v>11195</v>
      </c>
      <c r="O115" s="59">
        <f t="shared" ref="O115" si="295">N117/N116</f>
        <v>2.1879078694817657</v>
      </c>
    </row>
    <row r="116" spans="1:15" x14ac:dyDescent="0.3">
      <c r="A116" s="1">
        <v>115</v>
      </c>
      <c r="B116" s="272"/>
      <c r="C116" s="49" t="s">
        <v>16</v>
      </c>
      <c r="D116" s="52">
        <v>0.71899999999999997</v>
      </c>
      <c r="E116" s="63">
        <f t="shared" ref="E116:E117" si="296">(D116-D113)/D113</f>
        <v>-9.7262748367380012E-4</v>
      </c>
      <c r="F116" s="52">
        <v>0.57509999999999994</v>
      </c>
      <c r="G116" s="63">
        <f t="shared" ref="G116:G117" si="297">(F116-F113)/F113</f>
        <v>-1.4057946168352641E-2</v>
      </c>
      <c r="H116" s="52">
        <v>0.59950000000000003</v>
      </c>
      <c r="I116" s="63">
        <f t="shared" ref="I116:I117" si="298">(H116-H113)/H113</f>
        <v>-1.1052457934674907E-2</v>
      </c>
      <c r="J116" s="52">
        <v>0.64859999999999995</v>
      </c>
      <c r="K116" s="63">
        <f t="shared" ref="K116:K117" si="299">(J116-J113)/J113</f>
        <v>7.1428571428570455E-3</v>
      </c>
      <c r="L116" s="52">
        <v>0.51939999999999997</v>
      </c>
      <c r="M116" s="63">
        <f t="shared" ref="M116:M117" si="300">(L116-L113)/L113</f>
        <v>-1.0101010101010256E-2</v>
      </c>
      <c r="N116" s="52">
        <v>0.52100000000000002</v>
      </c>
      <c r="O116" s="63">
        <f t="shared" ref="O116:O117" si="301">(N116-N113)/N113</f>
        <v>-6.1045402518122484E-3</v>
      </c>
    </row>
    <row r="117" spans="1:15" x14ac:dyDescent="0.3">
      <c r="A117" s="13">
        <v>116</v>
      </c>
      <c r="B117" s="272"/>
      <c r="C117" s="50" t="s">
        <v>17</v>
      </c>
      <c r="D117" s="52">
        <v>1.1115999999999999</v>
      </c>
      <c r="E117" s="64">
        <f t="shared" si="296"/>
        <v>2.7061158217570732E-3</v>
      </c>
      <c r="F117" s="52">
        <v>1.1103000000000001</v>
      </c>
      <c r="G117" s="64">
        <f t="shared" si="297"/>
        <v>-9.986625055728825E-3</v>
      </c>
      <c r="H117" s="52">
        <v>1.0932999999999999</v>
      </c>
      <c r="I117" s="64">
        <f t="shared" si="298"/>
        <v>5.1484784407465753E-3</v>
      </c>
      <c r="J117" s="52">
        <v>1.0914999999999999</v>
      </c>
      <c r="K117" s="64">
        <f t="shared" si="299"/>
        <v>9.5264520902700479E-3</v>
      </c>
      <c r="L117" s="52">
        <v>1.1762999999999999</v>
      </c>
      <c r="M117" s="64">
        <f t="shared" si="300"/>
        <v>5.126890540886957E-3</v>
      </c>
      <c r="N117" s="52">
        <v>1.1398999999999999</v>
      </c>
      <c r="O117" s="64">
        <f t="shared" si="301"/>
        <v>-1.8388791593695192E-3</v>
      </c>
    </row>
    <row r="118" spans="1:15" x14ac:dyDescent="0.3">
      <c r="A118" s="23">
        <v>117</v>
      </c>
      <c r="B118" s="271">
        <v>58000</v>
      </c>
      <c r="C118" s="48" t="s">
        <v>18</v>
      </c>
      <c r="D118" s="61">
        <v>8410</v>
      </c>
      <c r="E118" s="59">
        <f t="shared" ref="E118" si="302">D120/D119</f>
        <v>1.5533230293663058</v>
      </c>
      <c r="F118" s="61">
        <v>10907</v>
      </c>
      <c r="G118" s="59">
        <f t="shared" ref="G118" si="303">F120/F119</f>
        <v>1.9527777777777779</v>
      </c>
      <c r="H118" s="61">
        <v>11508</v>
      </c>
      <c r="I118" s="59">
        <f t="shared" ref="I118" si="304">H120/H119</f>
        <v>1.8246872393661384</v>
      </c>
      <c r="J118" s="61">
        <v>8791</v>
      </c>
      <c r="K118" s="59">
        <f t="shared" ref="K118" si="305">J120/J119</f>
        <v>1.6715542521994133</v>
      </c>
      <c r="L118" s="61">
        <v>10705</v>
      </c>
      <c r="M118" s="59">
        <f t="shared" ref="M118" si="306">L120/L119</f>
        <v>2.2839171666344105</v>
      </c>
      <c r="N118" s="61">
        <v>11584</v>
      </c>
      <c r="O118" s="59">
        <f t="shared" ref="O118" si="307">N120/N119</f>
        <v>2.1998054474708173</v>
      </c>
    </row>
    <row r="119" spans="1:15" x14ac:dyDescent="0.3">
      <c r="A119" s="1">
        <v>118</v>
      </c>
      <c r="B119" s="272"/>
      <c r="C119" s="49" t="s">
        <v>16</v>
      </c>
      <c r="D119" s="52">
        <v>0.7117</v>
      </c>
      <c r="E119" s="63">
        <f t="shared" ref="E119:E120" si="308">(D119-D116)/D116</f>
        <v>-1.0152990264255875E-2</v>
      </c>
      <c r="F119" s="52">
        <v>0.57599999999999996</v>
      </c>
      <c r="G119" s="63">
        <f t="shared" ref="G119:G120" si="309">(F119-F116)/F116</f>
        <v>1.5649452269170788E-3</v>
      </c>
      <c r="H119" s="52">
        <v>0.59950000000000003</v>
      </c>
      <c r="I119" s="63">
        <f t="shared" ref="I119:I120" si="310">(H119-H116)/H116</f>
        <v>0</v>
      </c>
      <c r="J119" s="52">
        <v>0.64790000000000003</v>
      </c>
      <c r="K119" s="63">
        <f t="shared" ref="K119:K120" si="311">(J119-J116)/J116</f>
        <v>-1.0792476102373157E-3</v>
      </c>
      <c r="L119" s="52">
        <v>0.51670000000000005</v>
      </c>
      <c r="M119" s="63">
        <f t="shared" ref="M119:M120" si="312">(L119-L116)/L116</f>
        <v>-5.1983057373891509E-3</v>
      </c>
      <c r="N119" s="52">
        <v>0.51400000000000001</v>
      </c>
      <c r="O119" s="63">
        <f t="shared" ref="O119:O120" si="313">(N119-N116)/N116</f>
        <v>-1.3435700575815751E-2</v>
      </c>
    </row>
    <row r="120" spans="1:15" x14ac:dyDescent="0.3">
      <c r="A120" s="13">
        <v>119</v>
      </c>
      <c r="B120" s="273"/>
      <c r="C120" s="50" t="s">
        <v>17</v>
      </c>
      <c r="D120" s="52">
        <v>1.1054999999999999</v>
      </c>
      <c r="E120" s="64">
        <f t="shared" si="308"/>
        <v>-5.4875854623965409E-3</v>
      </c>
      <c r="F120" s="52">
        <v>1.1248</v>
      </c>
      <c r="G120" s="64">
        <f t="shared" si="309"/>
        <v>1.3059533459425341E-2</v>
      </c>
      <c r="H120" s="52">
        <v>1.0939000000000001</v>
      </c>
      <c r="I120" s="64">
        <f t="shared" si="310"/>
        <v>5.4879721942756429E-4</v>
      </c>
      <c r="J120" s="52">
        <v>1.083</v>
      </c>
      <c r="K120" s="64">
        <f t="shared" si="311"/>
        <v>-7.7874484654145235E-3</v>
      </c>
      <c r="L120" s="52">
        <v>1.1800999999999999</v>
      </c>
      <c r="M120" s="64">
        <f t="shared" si="312"/>
        <v>3.2304684179206206E-3</v>
      </c>
      <c r="N120" s="52">
        <v>1.1307</v>
      </c>
      <c r="O120" s="64">
        <f t="shared" si="313"/>
        <v>-8.0708834108254024E-3</v>
      </c>
    </row>
    <row r="121" spans="1:15" x14ac:dyDescent="0.3">
      <c r="A121" s="23">
        <v>120</v>
      </c>
      <c r="B121" s="271">
        <v>60000</v>
      </c>
      <c r="C121" s="48" t="s">
        <v>18</v>
      </c>
      <c r="D121" s="61">
        <v>8712</v>
      </c>
      <c r="E121" s="59">
        <f t="shared" ref="E121" si="314">D123/D122</f>
        <v>1.5421348314606744</v>
      </c>
      <c r="F121" s="61">
        <v>11271</v>
      </c>
      <c r="G121" s="59">
        <f t="shared" ref="G121" si="315">F123/F122</f>
        <v>1.953233657858136</v>
      </c>
      <c r="H121" s="61">
        <v>11909</v>
      </c>
      <c r="I121" s="59">
        <f t="shared" ref="I121" si="316">H123/H122</f>
        <v>1.8156705173279757</v>
      </c>
      <c r="J121" s="61">
        <v>9084</v>
      </c>
      <c r="K121" s="59">
        <f t="shared" ref="K121" si="317">J123/J122</f>
        <v>1.7119117875446499</v>
      </c>
      <c r="L121" s="61">
        <v>11070</v>
      </c>
      <c r="M121" s="59">
        <f t="shared" ref="M121" si="318">L123/L122</f>
        <v>2.2973341116948824</v>
      </c>
      <c r="N121" s="61">
        <v>11974</v>
      </c>
      <c r="O121" s="59">
        <f t="shared" ref="O121" si="319">N123/N122</f>
        <v>2.2336321122369447</v>
      </c>
    </row>
    <row r="122" spans="1:15" x14ac:dyDescent="0.3">
      <c r="A122" s="1">
        <v>121</v>
      </c>
      <c r="B122" s="272"/>
      <c r="C122" s="49" t="s">
        <v>16</v>
      </c>
      <c r="D122" s="52">
        <v>0.71199999999999997</v>
      </c>
      <c r="E122" s="63">
        <f t="shared" ref="E122:E123" si="320">(D122-D119)/D119</f>
        <v>4.2152592384426998E-4</v>
      </c>
      <c r="F122" s="52">
        <v>0.57520000000000004</v>
      </c>
      <c r="G122" s="63">
        <f t="shared" ref="G122:G123" si="321">(F122-F119)/F119</f>
        <v>-1.3888888888887361E-3</v>
      </c>
      <c r="H122" s="52">
        <v>0.59730000000000005</v>
      </c>
      <c r="I122" s="63">
        <f t="shared" ref="I122:I123" si="322">(H122-H119)/H119</f>
        <v>-3.6697247706421678E-3</v>
      </c>
      <c r="J122" s="52">
        <v>0.64390000000000003</v>
      </c>
      <c r="K122" s="63">
        <f t="shared" ref="K122:K123" si="323">(J122-J119)/J119</f>
        <v>-6.1737922518907288E-3</v>
      </c>
      <c r="L122" s="52">
        <v>0.51390000000000002</v>
      </c>
      <c r="M122" s="63">
        <f t="shared" ref="M122:M123" si="324">(L122-L119)/L119</f>
        <v>-5.4190052254693716E-3</v>
      </c>
      <c r="N122" s="52">
        <v>0.51319999999999999</v>
      </c>
      <c r="O122" s="63">
        <f t="shared" ref="O122:O123" si="325">(N122-N119)/N119</f>
        <v>-1.5564202334630796E-3</v>
      </c>
    </row>
    <row r="123" spans="1:15" x14ac:dyDescent="0.3">
      <c r="A123" s="13">
        <v>122</v>
      </c>
      <c r="B123" s="273"/>
      <c r="C123" s="50" t="s">
        <v>17</v>
      </c>
      <c r="D123" s="52">
        <v>1.0980000000000001</v>
      </c>
      <c r="E123" s="64">
        <f t="shared" si="320"/>
        <v>-6.7842605156036547E-3</v>
      </c>
      <c r="F123" s="52">
        <v>1.1234999999999999</v>
      </c>
      <c r="G123" s="64">
        <f t="shared" si="321"/>
        <v>-1.1557610241821469E-3</v>
      </c>
      <c r="H123" s="52">
        <v>1.0845</v>
      </c>
      <c r="I123" s="64">
        <f t="shared" si="322"/>
        <v>-8.5931072310083869E-3</v>
      </c>
      <c r="J123" s="52">
        <v>1.1023000000000001</v>
      </c>
      <c r="K123" s="64">
        <f t="shared" si="323"/>
        <v>1.7820867959372204E-2</v>
      </c>
      <c r="L123" s="52">
        <v>1.1806000000000001</v>
      </c>
      <c r="M123" s="64">
        <f t="shared" si="324"/>
        <v>4.2369290738087197E-4</v>
      </c>
      <c r="N123" s="52">
        <v>1.1463000000000001</v>
      </c>
      <c r="O123" s="64">
        <f t="shared" si="325"/>
        <v>1.379676306712661E-2</v>
      </c>
    </row>
    <row r="124" spans="1:15" x14ac:dyDescent="0.3">
      <c r="A124" s="23">
        <v>123</v>
      </c>
      <c r="B124" s="271">
        <v>62000</v>
      </c>
      <c r="C124" s="48" t="s">
        <v>18</v>
      </c>
      <c r="D124" s="61">
        <v>9013</v>
      </c>
      <c r="E124" s="59">
        <f t="shared" ref="E124" si="326">D126/D125</f>
        <v>1.5659013605442176</v>
      </c>
      <c r="F124" s="61">
        <v>11635</v>
      </c>
      <c r="G124" s="59">
        <f t="shared" ref="G124" si="327">F126/F125</f>
        <v>1.9622276879831342</v>
      </c>
      <c r="H124" s="61">
        <v>12311</v>
      </c>
      <c r="I124" s="59">
        <f t="shared" ref="I124" si="328">H126/H125</f>
        <v>1.8765914106263792</v>
      </c>
      <c r="J124" s="61">
        <v>9375</v>
      </c>
      <c r="K124" s="59">
        <f t="shared" ref="K124" si="329">J126/J125</f>
        <v>1.6871299470239949</v>
      </c>
      <c r="L124" s="61">
        <v>11435</v>
      </c>
      <c r="M124" s="59">
        <f t="shared" ref="M124" si="330">L126/L125</f>
        <v>2.2811826904249068</v>
      </c>
      <c r="N124" s="61">
        <v>12363</v>
      </c>
      <c r="O124" s="59">
        <f t="shared" ref="O124" si="331">N126/N125</f>
        <v>2.2252358490566038</v>
      </c>
    </row>
    <row r="125" spans="1:15" x14ac:dyDescent="0.3">
      <c r="A125" s="1">
        <v>124</v>
      </c>
      <c r="B125" s="272"/>
      <c r="C125" s="49" t="s">
        <v>16</v>
      </c>
      <c r="D125" s="52">
        <v>0.7056</v>
      </c>
      <c r="E125" s="63">
        <f t="shared" ref="E125:E126" si="332">(D125-D122)/D122</f>
        <v>-8.9887640449437655E-3</v>
      </c>
      <c r="F125" s="52">
        <v>0.56920000000000004</v>
      </c>
      <c r="G125" s="63">
        <f t="shared" ref="G125:G126" si="333">(F125-F122)/F122</f>
        <v>-1.0431154381084849E-2</v>
      </c>
      <c r="H125" s="52">
        <v>0.58909999999999996</v>
      </c>
      <c r="I125" s="63">
        <f t="shared" ref="I125:I126" si="334">(H125-H122)/H122</f>
        <v>-1.3728444667671346E-2</v>
      </c>
      <c r="J125" s="52">
        <v>0.64180000000000004</v>
      </c>
      <c r="K125" s="63">
        <f t="shared" ref="K125:K126" si="335">(J125-J122)/J122</f>
        <v>-3.2613759900605539E-3</v>
      </c>
      <c r="L125" s="52">
        <v>0.51070000000000004</v>
      </c>
      <c r="M125" s="63">
        <f t="shared" ref="M125:M126" si="336">(L125-L122)/L122</f>
        <v>-6.226892391515821E-3</v>
      </c>
      <c r="N125" s="52">
        <v>0.50880000000000003</v>
      </c>
      <c r="O125" s="63">
        <f t="shared" ref="O125:O126" si="337">(N125-N122)/N122</f>
        <v>-8.5736554949336699E-3</v>
      </c>
    </row>
    <row r="126" spans="1:15" x14ac:dyDescent="0.3">
      <c r="A126" s="13">
        <v>125</v>
      </c>
      <c r="B126" s="272"/>
      <c r="C126" s="50" t="s">
        <v>17</v>
      </c>
      <c r="D126" s="52">
        <v>1.1049</v>
      </c>
      <c r="E126" s="64">
        <f t="shared" si="332"/>
        <v>6.2841530054643952E-3</v>
      </c>
      <c r="F126" s="52">
        <v>1.1169</v>
      </c>
      <c r="G126" s="64">
        <f t="shared" si="333"/>
        <v>-5.8744993324432041E-3</v>
      </c>
      <c r="H126" s="52">
        <v>1.1054999999999999</v>
      </c>
      <c r="I126" s="64">
        <f t="shared" si="334"/>
        <v>1.9363762102351228E-2</v>
      </c>
      <c r="J126" s="52">
        <v>1.0828</v>
      </c>
      <c r="K126" s="64">
        <f t="shared" si="335"/>
        <v>-1.7690283951737343E-2</v>
      </c>
      <c r="L126" s="52">
        <v>1.165</v>
      </c>
      <c r="M126" s="64">
        <f t="shared" si="336"/>
        <v>-1.3213620193122189E-2</v>
      </c>
      <c r="N126" s="52">
        <v>1.1322000000000001</v>
      </c>
      <c r="O126" s="64">
        <f t="shared" si="337"/>
        <v>-1.2300444909709501E-2</v>
      </c>
    </row>
    <row r="127" spans="1:15" x14ac:dyDescent="0.3">
      <c r="A127" s="23">
        <v>126</v>
      </c>
      <c r="B127" s="271">
        <v>64000</v>
      </c>
      <c r="C127" s="48" t="s">
        <v>18</v>
      </c>
      <c r="D127" s="61">
        <v>9313</v>
      </c>
      <c r="E127" s="59">
        <f t="shared" ref="E127" si="338">D129/D128</f>
        <v>1.5625442697265901</v>
      </c>
      <c r="F127" s="61">
        <v>11999</v>
      </c>
      <c r="G127" s="59">
        <f t="shared" ref="G127" si="339">F129/F128</f>
        <v>1.9596083231334152</v>
      </c>
      <c r="H127" s="61">
        <v>12725</v>
      </c>
      <c r="I127" s="59">
        <f t="shared" ref="I127" si="340">H129/H128</f>
        <v>1.8174058577405858</v>
      </c>
      <c r="J127" s="61">
        <v>9665</v>
      </c>
      <c r="K127" s="59">
        <f t="shared" ref="K127" si="341">J129/J128</f>
        <v>1.6858762399622107</v>
      </c>
      <c r="L127" s="61">
        <v>11800</v>
      </c>
      <c r="M127" s="59">
        <f t="shared" ref="M127" si="342">L129/L128</f>
        <v>2.2926542605288938</v>
      </c>
      <c r="N127" s="61">
        <v>12753</v>
      </c>
      <c r="O127" s="59">
        <f t="shared" ref="O127" si="343">N129/N128</f>
        <v>2.2671984047856433</v>
      </c>
    </row>
    <row r="128" spans="1:15" x14ac:dyDescent="0.3">
      <c r="A128" s="1">
        <v>127</v>
      </c>
      <c r="B128" s="272"/>
      <c r="C128" s="49" t="s">
        <v>16</v>
      </c>
      <c r="D128" s="52">
        <v>0.70589999999999997</v>
      </c>
      <c r="E128" s="63">
        <f t="shared" ref="E128:E129" si="344">(D128-D125)/D125</f>
        <v>4.2517006802716403E-4</v>
      </c>
      <c r="F128" s="52">
        <v>0.57189999999999996</v>
      </c>
      <c r="G128" s="63">
        <f t="shared" ref="G128:G129" si="345">(F128-F125)/F125</f>
        <v>4.7434996486295233E-3</v>
      </c>
      <c r="H128" s="52">
        <v>0.59750000000000003</v>
      </c>
      <c r="I128" s="63">
        <f t="shared" ref="I128:I129" si="346">(H128-H125)/H125</f>
        <v>1.425903921235796E-2</v>
      </c>
      <c r="J128" s="52">
        <v>0.6351</v>
      </c>
      <c r="K128" s="63">
        <f t="shared" ref="K128:K129" si="347">(J128-J125)/J125</f>
        <v>-1.0439389217824929E-2</v>
      </c>
      <c r="L128" s="52">
        <v>0.51049999999999995</v>
      </c>
      <c r="M128" s="63">
        <f t="shared" ref="M128:M129" si="348">(L128-L125)/L125</f>
        <v>-3.916193459958664E-4</v>
      </c>
      <c r="N128" s="52">
        <v>0.50149999999999995</v>
      </c>
      <c r="O128" s="63">
        <f t="shared" ref="O128:O129" si="349">(N128-N125)/N125</f>
        <v>-1.4347484276729725E-2</v>
      </c>
    </row>
    <row r="129" spans="1:15" x14ac:dyDescent="0.3">
      <c r="A129" s="13">
        <v>128</v>
      </c>
      <c r="B129" s="273"/>
      <c r="C129" s="50" t="s">
        <v>17</v>
      </c>
      <c r="D129" s="52">
        <v>1.103</v>
      </c>
      <c r="E129" s="64">
        <f t="shared" si="344"/>
        <v>-1.7196126346275798E-3</v>
      </c>
      <c r="F129" s="52">
        <v>1.1207</v>
      </c>
      <c r="G129" s="64">
        <f t="shared" si="345"/>
        <v>3.4022741516698232E-3</v>
      </c>
      <c r="H129" s="52">
        <v>1.0859000000000001</v>
      </c>
      <c r="I129" s="64">
        <f t="shared" si="346"/>
        <v>-1.7729534147444451E-2</v>
      </c>
      <c r="J129" s="52">
        <v>1.0707</v>
      </c>
      <c r="K129" s="64">
        <f t="shared" si="347"/>
        <v>-1.1174732175840413E-2</v>
      </c>
      <c r="L129" s="52">
        <v>1.1704000000000001</v>
      </c>
      <c r="M129" s="64">
        <f t="shared" si="348"/>
        <v>4.6351931330472712E-3</v>
      </c>
      <c r="N129" s="52">
        <v>1.137</v>
      </c>
      <c r="O129" s="64">
        <f t="shared" si="349"/>
        <v>4.239533651298282E-3</v>
      </c>
    </row>
    <row r="130" spans="1:15" x14ac:dyDescent="0.3">
      <c r="A130" s="23">
        <v>129</v>
      </c>
      <c r="B130" s="271">
        <v>66000</v>
      </c>
      <c r="C130" s="48" t="s">
        <v>18</v>
      </c>
      <c r="D130" s="61">
        <v>9607</v>
      </c>
      <c r="E130" s="59">
        <f t="shared" ref="E130" si="350">D132/D131</f>
        <v>1.5511541749786264</v>
      </c>
      <c r="F130" s="61">
        <v>12363</v>
      </c>
      <c r="G130" s="59">
        <f t="shared" ref="G130" si="351">F132/F131</f>
        <v>1.982979470082471</v>
      </c>
      <c r="H130" s="61">
        <v>13117</v>
      </c>
      <c r="I130" s="59">
        <f t="shared" ref="I130" si="352">H132/H131</f>
        <v>1.8549905838041432</v>
      </c>
      <c r="J130" s="61">
        <v>9955</v>
      </c>
      <c r="K130" s="59">
        <f t="shared" ref="K130" si="353">J132/J131</f>
        <v>1.7108870332440522</v>
      </c>
      <c r="L130" s="61">
        <v>12165</v>
      </c>
      <c r="M130" s="59">
        <f t="shared" ref="M130" si="354">L132/L131</f>
        <v>2.3498813291139236</v>
      </c>
      <c r="N130" s="61">
        <v>13149</v>
      </c>
      <c r="O130" s="59">
        <f t="shared" ref="O130" si="355">N132/N131</f>
        <v>2.2453205894066111</v>
      </c>
    </row>
    <row r="131" spans="1:15" x14ac:dyDescent="0.3">
      <c r="A131" s="1">
        <v>130</v>
      </c>
      <c r="B131" s="272"/>
      <c r="C131" s="49" t="s">
        <v>16</v>
      </c>
      <c r="D131" s="52">
        <v>0.70179999999999998</v>
      </c>
      <c r="E131" s="63">
        <f t="shared" ref="E131:E132" si="356">(D131-D128)/D128</f>
        <v>-5.8081881286301072E-3</v>
      </c>
      <c r="F131" s="52">
        <v>0.56989999999999996</v>
      </c>
      <c r="G131" s="63">
        <f t="shared" ref="G131:G132" si="357">(F131-F128)/F128</f>
        <v>-3.4971148802238187E-3</v>
      </c>
      <c r="H131" s="52">
        <v>0.58409999999999995</v>
      </c>
      <c r="I131" s="63">
        <f t="shared" ref="I131:I132" si="358">(H131-H128)/H128</f>
        <v>-2.2426778242677955E-2</v>
      </c>
      <c r="J131" s="52">
        <v>0.63470000000000004</v>
      </c>
      <c r="K131" s="63">
        <f t="shared" ref="K131:K132" si="359">(J131-J128)/J128</f>
        <v>-6.298220752636686E-4</v>
      </c>
      <c r="L131" s="52">
        <v>0.50560000000000005</v>
      </c>
      <c r="M131" s="63">
        <f t="shared" ref="M131:M132" si="360">(L131-L128)/L128</f>
        <v>-9.5984329089126436E-3</v>
      </c>
      <c r="N131" s="52">
        <v>0.50219999999999998</v>
      </c>
      <c r="O131" s="63">
        <f t="shared" ref="O131:O132" si="361">(N131-N128)/N128</f>
        <v>1.3958125623131285E-3</v>
      </c>
    </row>
    <row r="132" spans="1:15" x14ac:dyDescent="0.3">
      <c r="A132" s="13">
        <v>131</v>
      </c>
      <c r="B132" s="273"/>
      <c r="C132" s="50" t="s">
        <v>17</v>
      </c>
      <c r="D132" s="52">
        <v>1.0886</v>
      </c>
      <c r="E132" s="64">
        <f t="shared" si="356"/>
        <v>-1.3055303717135057E-2</v>
      </c>
      <c r="F132" s="52">
        <v>1.1301000000000001</v>
      </c>
      <c r="G132" s="64">
        <f t="shared" si="357"/>
        <v>8.3876148835549877E-3</v>
      </c>
      <c r="H132" s="52">
        <v>1.0834999999999999</v>
      </c>
      <c r="I132" s="64">
        <f t="shared" si="358"/>
        <v>-2.2101482641128829E-3</v>
      </c>
      <c r="J132" s="52">
        <v>1.0859000000000001</v>
      </c>
      <c r="K132" s="64">
        <f t="shared" si="359"/>
        <v>1.419632016437854E-2</v>
      </c>
      <c r="L132" s="52">
        <v>1.1880999999999999</v>
      </c>
      <c r="M132" s="64">
        <f t="shared" si="360"/>
        <v>1.5123034859876816E-2</v>
      </c>
      <c r="N132" s="52">
        <v>1.1275999999999999</v>
      </c>
      <c r="O132" s="64">
        <f t="shared" si="361"/>
        <v>-8.2673702726473834E-3</v>
      </c>
    </row>
    <row r="133" spans="1:15" x14ac:dyDescent="0.3">
      <c r="A133" s="23">
        <v>132</v>
      </c>
      <c r="B133" s="271">
        <v>68000</v>
      </c>
      <c r="C133" s="48" t="s">
        <v>18</v>
      </c>
      <c r="D133" s="61">
        <v>9906</v>
      </c>
      <c r="E133" s="59">
        <f t="shared" ref="E133" si="362">D135/D134</f>
        <v>1.5784663715550478</v>
      </c>
      <c r="F133" s="61">
        <v>12726</v>
      </c>
      <c r="G133" s="59">
        <f t="shared" ref="G133" si="363">F135/F134</f>
        <v>2.0147713116212853</v>
      </c>
      <c r="H133" s="61">
        <v>13506</v>
      </c>
      <c r="I133" s="59">
        <f t="shared" ref="I133" si="364">H135/H134</f>
        <v>1.8742299794661188</v>
      </c>
      <c r="J133" s="61">
        <v>10246</v>
      </c>
      <c r="K133" s="59">
        <f t="shared" ref="K133" si="365">J135/J134</f>
        <v>1.717211813274055</v>
      </c>
      <c r="L133" s="61">
        <v>12530</v>
      </c>
      <c r="M133" s="59">
        <f t="shared" ref="M133" si="366">L135/L134</f>
        <v>2.350219385719984</v>
      </c>
      <c r="N133" s="61">
        <v>13540</v>
      </c>
      <c r="O133" s="59">
        <f t="shared" ref="O133" si="367">N135/N134</f>
        <v>2.2794969055699736</v>
      </c>
    </row>
    <row r="134" spans="1:15" x14ac:dyDescent="0.3">
      <c r="A134" s="1">
        <v>133</v>
      </c>
      <c r="B134" s="272"/>
      <c r="C134" s="49" t="s">
        <v>16</v>
      </c>
      <c r="D134" s="52">
        <v>0.70030000000000003</v>
      </c>
      <c r="E134" s="63">
        <f t="shared" ref="E134:E135" si="368">(D134-D131)/D131</f>
        <v>-2.1373610715302734E-3</v>
      </c>
      <c r="F134" s="52">
        <v>0.56189999999999996</v>
      </c>
      <c r="G134" s="63">
        <f t="shared" ref="G134:G135" si="369">(F134-F131)/F131</f>
        <v>-1.4037550447446935E-2</v>
      </c>
      <c r="H134" s="52">
        <v>0.58440000000000003</v>
      </c>
      <c r="I134" s="63">
        <f t="shared" ref="I134:I135" si="370">(H134-H131)/H131</f>
        <v>5.1361068310234212E-4</v>
      </c>
      <c r="J134" s="52">
        <v>0.62980000000000003</v>
      </c>
      <c r="K134" s="63">
        <f t="shared" ref="K134:K135" si="371">(J134-J131)/J131</f>
        <v>-7.7201827635103434E-3</v>
      </c>
      <c r="L134" s="52">
        <v>0.50139999999999996</v>
      </c>
      <c r="M134" s="63">
        <f t="shared" ref="M134:M135" si="372">(L134-L131)/L131</f>
        <v>-8.3069620253166387E-3</v>
      </c>
      <c r="N134" s="52">
        <v>0.50090000000000001</v>
      </c>
      <c r="O134" s="63">
        <f t="shared" ref="O134:O135" si="373">(N134-N131)/N131</f>
        <v>-2.5886101154917718E-3</v>
      </c>
    </row>
    <row r="135" spans="1:15" x14ac:dyDescent="0.3">
      <c r="A135" s="13">
        <v>134</v>
      </c>
      <c r="B135" s="272"/>
      <c r="C135" s="50" t="s">
        <v>17</v>
      </c>
      <c r="D135" s="52">
        <v>1.1053999999999999</v>
      </c>
      <c r="E135" s="64">
        <f t="shared" si="368"/>
        <v>1.5432665809296276E-2</v>
      </c>
      <c r="F135" s="52">
        <v>1.1321000000000001</v>
      </c>
      <c r="G135" s="64">
        <f t="shared" si="369"/>
        <v>1.7697548889478822E-3</v>
      </c>
      <c r="H135" s="52">
        <v>1.0952999999999999</v>
      </c>
      <c r="I135" s="64">
        <f t="shared" si="370"/>
        <v>1.0890632210429196E-2</v>
      </c>
      <c r="J135" s="52">
        <v>1.0814999999999999</v>
      </c>
      <c r="K135" s="64">
        <f t="shared" si="371"/>
        <v>-4.0519384842068159E-3</v>
      </c>
      <c r="L135" s="52">
        <v>1.1783999999999999</v>
      </c>
      <c r="M135" s="64">
        <f t="shared" si="372"/>
        <v>-8.1642959346856676E-3</v>
      </c>
      <c r="N135" s="52">
        <v>1.1417999999999999</v>
      </c>
      <c r="O135" s="64">
        <f t="shared" si="373"/>
        <v>1.259311812699538E-2</v>
      </c>
    </row>
    <row r="136" spans="1:15" x14ac:dyDescent="0.3">
      <c r="A136" s="23">
        <v>135</v>
      </c>
      <c r="B136" s="271">
        <v>70000</v>
      </c>
      <c r="C136" s="48" t="s">
        <v>18</v>
      </c>
      <c r="D136" s="61">
        <v>10206</v>
      </c>
      <c r="E136" s="59">
        <f t="shared" ref="E136" si="374">D138/D137</f>
        <v>1.5708746230073245</v>
      </c>
      <c r="F136" s="61">
        <v>13104</v>
      </c>
      <c r="G136" s="59">
        <f t="shared" ref="G136" si="375">F138/F137</f>
        <v>2.0492970279409151</v>
      </c>
      <c r="H136" s="61">
        <v>13894</v>
      </c>
      <c r="I136" s="59">
        <f t="shared" ref="I136" si="376">H138/H137</f>
        <v>1.9430950728660654</v>
      </c>
      <c r="J136" s="61">
        <v>10536</v>
      </c>
      <c r="K136" s="59">
        <f t="shared" ref="K136" si="377">J138/J137</f>
        <v>1.7183926302414232</v>
      </c>
      <c r="L136" s="61">
        <v>12894</v>
      </c>
      <c r="M136" s="59">
        <f t="shared" ref="M136" si="378">L138/L137</f>
        <v>2.3619009743487771</v>
      </c>
      <c r="N136" s="61">
        <v>13942</v>
      </c>
      <c r="O136" s="59">
        <f t="shared" ref="O136" si="379">N138/N137</f>
        <v>2.2739200645942672</v>
      </c>
    </row>
    <row r="137" spans="1:15" x14ac:dyDescent="0.3">
      <c r="A137" s="1">
        <v>136</v>
      </c>
      <c r="B137" s="272"/>
      <c r="C137" s="49" t="s">
        <v>16</v>
      </c>
      <c r="D137" s="52">
        <v>0.69630000000000003</v>
      </c>
      <c r="E137" s="63">
        <f t="shared" ref="E137:E138" si="380">(D137-D134)/D134</f>
        <v>-5.7118377838069447E-3</v>
      </c>
      <c r="F137" s="52">
        <v>0.56189999999999996</v>
      </c>
      <c r="G137" s="63">
        <f t="shared" ref="G137:G138" si="381">(F137-F134)/F134</f>
        <v>0</v>
      </c>
      <c r="H137" s="52">
        <v>0.57640000000000002</v>
      </c>
      <c r="I137" s="63">
        <f t="shared" ref="I137:I138" si="382">(H137-H134)/H134</f>
        <v>-1.3689253935660518E-2</v>
      </c>
      <c r="J137" s="52">
        <v>0.62960000000000005</v>
      </c>
      <c r="K137" s="63">
        <f t="shared" ref="K137:K138" si="383">(J137-J134)/J134</f>
        <v>-3.1756113051758963E-4</v>
      </c>
      <c r="L137" s="52">
        <v>0.50290000000000001</v>
      </c>
      <c r="M137" s="63">
        <f t="shared" ref="M137:M138" si="384">(L137-L134)/L134</f>
        <v>2.9916234543279955E-3</v>
      </c>
      <c r="N137" s="52">
        <v>0.49540000000000001</v>
      </c>
      <c r="O137" s="63">
        <f t="shared" ref="O137:O138" si="385">(N137-N134)/N134</f>
        <v>-1.0980235575963275E-2</v>
      </c>
    </row>
    <row r="138" spans="1:15" x14ac:dyDescent="0.3">
      <c r="A138" s="13">
        <v>137</v>
      </c>
      <c r="B138" s="273"/>
      <c r="C138" s="50" t="s">
        <v>17</v>
      </c>
      <c r="D138" s="52">
        <v>1.0938000000000001</v>
      </c>
      <c r="E138" s="64">
        <f t="shared" si="380"/>
        <v>-1.0493938845666576E-2</v>
      </c>
      <c r="F138" s="52">
        <v>1.1515</v>
      </c>
      <c r="G138" s="64">
        <f t="shared" si="381"/>
        <v>1.7136295380266637E-2</v>
      </c>
      <c r="H138" s="52">
        <v>1.1200000000000001</v>
      </c>
      <c r="I138" s="64">
        <f t="shared" si="382"/>
        <v>2.2550899296996409E-2</v>
      </c>
      <c r="J138" s="52">
        <v>1.0819000000000001</v>
      </c>
      <c r="K138" s="64">
        <f t="shared" si="383"/>
        <v>3.6985668053645678E-4</v>
      </c>
      <c r="L138" s="52">
        <v>1.1878</v>
      </c>
      <c r="M138" s="64">
        <f t="shared" si="384"/>
        <v>7.9769178547183257E-3</v>
      </c>
      <c r="N138" s="52">
        <v>1.1265000000000001</v>
      </c>
      <c r="O138" s="64">
        <f t="shared" si="385"/>
        <v>-1.3399894902784962E-2</v>
      </c>
    </row>
    <row r="139" spans="1:15" x14ac:dyDescent="0.3">
      <c r="A139" s="23">
        <v>138</v>
      </c>
      <c r="B139" s="271">
        <v>72000</v>
      </c>
      <c r="C139" s="48" t="s">
        <v>18</v>
      </c>
      <c r="D139" s="61">
        <v>10499</v>
      </c>
      <c r="E139" s="59">
        <f t="shared" ref="E139" si="386">D141/D140</f>
        <v>1.5615439599714083</v>
      </c>
      <c r="F139" s="61">
        <v>13481</v>
      </c>
      <c r="G139" s="59">
        <f t="shared" ref="G139" si="387">F141/F140</f>
        <v>2.0106401844298634</v>
      </c>
      <c r="H139" s="61">
        <v>14283</v>
      </c>
      <c r="I139" s="59">
        <f t="shared" ref="I139" si="388">H141/H140</f>
        <v>1.874269005847953</v>
      </c>
      <c r="J139" s="61">
        <v>10826</v>
      </c>
      <c r="K139" s="59">
        <f t="shared" ref="K139" si="389">J141/J140</f>
        <v>1.7194888178913739</v>
      </c>
      <c r="L139" s="61">
        <v>13259</v>
      </c>
      <c r="M139" s="59">
        <f t="shared" ref="M139" si="390">L141/L140</f>
        <v>2.402733118971061</v>
      </c>
      <c r="N139" s="61">
        <v>14339</v>
      </c>
      <c r="O139" s="59">
        <f t="shared" ref="O139" si="391">N141/N140</f>
        <v>2.3267446551028641</v>
      </c>
    </row>
    <row r="140" spans="1:15" x14ac:dyDescent="0.3">
      <c r="A140" s="1">
        <v>139</v>
      </c>
      <c r="B140" s="272"/>
      <c r="C140" s="49" t="s">
        <v>16</v>
      </c>
      <c r="D140" s="52">
        <v>0.69950000000000001</v>
      </c>
      <c r="E140" s="63">
        <f t="shared" ref="E140:E141" si="392">(D140-D137)/D137</f>
        <v>4.5957202355306342E-3</v>
      </c>
      <c r="F140" s="52">
        <v>0.56389999999999996</v>
      </c>
      <c r="G140" s="63">
        <f t="shared" ref="G140:G141" si="393">(F140-F137)/F137</f>
        <v>3.5593521978999855E-3</v>
      </c>
      <c r="H140" s="52">
        <v>0.58140000000000003</v>
      </c>
      <c r="I140" s="63">
        <f t="shared" ref="I140:I141" si="394">(H140-H137)/H137</f>
        <v>8.6745315752949411E-3</v>
      </c>
      <c r="J140" s="52">
        <v>0.626</v>
      </c>
      <c r="K140" s="63">
        <f t="shared" ref="K140:K141" si="395">(J140-J137)/J137</f>
        <v>-5.7179161372300624E-3</v>
      </c>
      <c r="L140" s="52">
        <v>0.49759999999999999</v>
      </c>
      <c r="M140" s="63">
        <f t="shared" ref="M140:M141" si="396">(L140-L137)/L137</f>
        <v>-1.0538874527739167E-2</v>
      </c>
      <c r="N140" s="52">
        <v>0.49580000000000002</v>
      </c>
      <c r="O140" s="63">
        <f t="shared" ref="O140:O141" si="397">(N140-N137)/N137</f>
        <v>8.0742834073478295E-4</v>
      </c>
    </row>
    <row r="141" spans="1:15" x14ac:dyDescent="0.3">
      <c r="A141" s="13">
        <v>140</v>
      </c>
      <c r="B141" s="273"/>
      <c r="C141" s="50" t="s">
        <v>17</v>
      </c>
      <c r="D141" s="52">
        <v>1.0923</v>
      </c>
      <c r="E141" s="64">
        <f t="shared" si="392"/>
        <v>-1.3713658804169471E-3</v>
      </c>
      <c r="F141" s="52">
        <v>1.1337999999999999</v>
      </c>
      <c r="G141" s="64">
        <f t="shared" si="393"/>
        <v>-1.5371254884932739E-2</v>
      </c>
      <c r="H141" s="52">
        <v>1.0896999999999999</v>
      </c>
      <c r="I141" s="64">
        <f t="shared" si="394"/>
        <v>-2.7053571428571618E-2</v>
      </c>
      <c r="J141" s="52">
        <v>1.0764</v>
      </c>
      <c r="K141" s="64">
        <f t="shared" si="395"/>
        <v>-5.0836491357797026E-3</v>
      </c>
      <c r="L141" s="52">
        <v>1.1956</v>
      </c>
      <c r="M141" s="64">
        <f t="shared" si="396"/>
        <v>6.5667620811584691E-3</v>
      </c>
      <c r="N141" s="52">
        <v>1.1536</v>
      </c>
      <c r="O141" s="64">
        <f t="shared" si="397"/>
        <v>2.4056813138038084E-2</v>
      </c>
    </row>
    <row r="142" spans="1:15" x14ac:dyDescent="0.3">
      <c r="A142" s="23">
        <v>141</v>
      </c>
      <c r="B142" s="271">
        <v>74000</v>
      </c>
      <c r="C142" s="48" t="s">
        <v>18</v>
      </c>
      <c r="D142" s="61">
        <v>10791</v>
      </c>
      <c r="E142" s="59">
        <f t="shared" ref="E142" si="398">D144/D143</f>
        <v>1.5946100917431194</v>
      </c>
      <c r="F142" s="61">
        <v>13849</v>
      </c>
      <c r="G142" s="59">
        <f t="shared" ref="G142" si="399">F144/F143</f>
        <v>1.9971367215461706</v>
      </c>
      <c r="H142" s="61">
        <v>14671</v>
      </c>
      <c r="I142" s="59">
        <f t="shared" ref="I142" si="400">H144/H143</f>
        <v>1.9356178608515058</v>
      </c>
      <c r="J142" s="61">
        <v>11116</v>
      </c>
      <c r="K142" s="59">
        <f t="shared" ref="K142" si="401">J144/J143</f>
        <v>1.7184218899140948</v>
      </c>
      <c r="L142" s="61">
        <v>13624</v>
      </c>
      <c r="M142" s="59">
        <f t="shared" ref="M142" si="402">L144/L143</f>
        <v>2.3977341695326726</v>
      </c>
      <c r="N142" s="61">
        <v>14740</v>
      </c>
      <c r="O142" s="59">
        <f t="shared" ref="O142" si="403">N144/N143</f>
        <v>2.3342110593477821</v>
      </c>
    </row>
    <row r="143" spans="1:15" x14ac:dyDescent="0.3">
      <c r="A143" s="1">
        <v>142</v>
      </c>
      <c r="B143" s="272"/>
      <c r="C143" s="49" t="s">
        <v>16</v>
      </c>
      <c r="D143" s="52">
        <v>0.6976</v>
      </c>
      <c r="E143" s="63">
        <f t="shared" ref="E143:E144" si="404">(D143-D140)/D140</f>
        <v>-2.716225875625465E-3</v>
      </c>
      <c r="F143" s="52">
        <v>0.55879999999999996</v>
      </c>
      <c r="G143" s="63">
        <f t="shared" ref="G143:G144" si="405">(F143-F140)/F140</f>
        <v>-9.0441567653839223E-3</v>
      </c>
      <c r="H143" s="52">
        <v>0.57779999999999998</v>
      </c>
      <c r="I143" s="63">
        <f t="shared" ref="I143:I144" si="406">(H143-H140)/H140</f>
        <v>-6.1919504643963667E-3</v>
      </c>
      <c r="J143" s="52">
        <v>0.62860000000000005</v>
      </c>
      <c r="K143" s="63">
        <f t="shared" ref="K143:K144" si="407">(J143-J140)/J140</f>
        <v>4.153354632587934E-3</v>
      </c>
      <c r="L143" s="52">
        <v>0.49430000000000002</v>
      </c>
      <c r="M143" s="63">
        <f t="shared" ref="M143:M144" si="408">(L143-L140)/L140</f>
        <v>-6.6318327974275917E-3</v>
      </c>
      <c r="N143" s="52">
        <v>0.49370000000000003</v>
      </c>
      <c r="O143" s="63">
        <f t="shared" ref="O143:O144" si="409">(N143-N140)/N140</f>
        <v>-4.2355788624445154E-3</v>
      </c>
    </row>
    <row r="144" spans="1:15" x14ac:dyDescent="0.3">
      <c r="A144" s="13">
        <v>143</v>
      </c>
      <c r="B144" s="272"/>
      <c r="C144" s="50" t="s">
        <v>17</v>
      </c>
      <c r="D144" s="52">
        <v>1.1124000000000001</v>
      </c>
      <c r="E144" s="64">
        <f t="shared" si="404"/>
        <v>1.8401538039000281E-2</v>
      </c>
      <c r="F144" s="52">
        <v>1.1160000000000001</v>
      </c>
      <c r="G144" s="64">
        <f t="shared" si="405"/>
        <v>-1.5699417886752352E-2</v>
      </c>
      <c r="H144" s="52">
        <v>1.1184000000000001</v>
      </c>
      <c r="I144" s="64">
        <f t="shared" si="406"/>
        <v>2.6337524089199021E-2</v>
      </c>
      <c r="J144" s="52">
        <v>1.0802</v>
      </c>
      <c r="K144" s="64">
        <f t="shared" si="407"/>
        <v>3.5302861389818149E-3</v>
      </c>
      <c r="L144" s="52">
        <v>1.1852</v>
      </c>
      <c r="M144" s="64">
        <f t="shared" si="408"/>
        <v>-8.6985613917697924E-3</v>
      </c>
      <c r="N144" s="52">
        <v>1.1524000000000001</v>
      </c>
      <c r="O144" s="64">
        <f t="shared" si="409"/>
        <v>-1.0402219140082073E-3</v>
      </c>
    </row>
    <row r="145" spans="1:15" x14ac:dyDescent="0.3">
      <c r="A145" s="23">
        <v>144</v>
      </c>
      <c r="B145" s="271">
        <v>76000</v>
      </c>
      <c r="C145" s="48" t="s">
        <v>18</v>
      </c>
      <c r="D145" s="61">
        <v>11081</v>
      </c>
      <c r="E145" s="59">
        <f t="shared" ref="E145" si="410">D147/D146</f>
        <v>1.5878290893396632</v>
      </c>
      <c r="F145" s="61">
        <v>14216</v>
      </c>
      <c r="G145" s="59">
        <f t="shared" ref="G145" si="411">F147/F146</f>
        <v>2.0094406840042751</v>
      </c>
      <c r="H145" s="61">
        <v>15059</v>
      </c>
      <c r="I145" s="59">
        <f t="shared" ref="I145" si="412">H147/H146</f>
        <v>1.9192600276625174</v>
      </c>
      <c r="J145" s="61">
        <v>11407</v>
      </c>
      <c r="K145" s="59">
        <f t="shared" ref="K145" si="413">J147/J146</f>
        <v>1.731566265060241</v>
      </c>
      <c r="L145" s="61">
        <v>13989</v>
      </c>
      <c r="M145" s="59">
        <f t="shared" ref="M145" si="414">L147/L146</f>
        <v>2.3404424955152479</v>
      </c>
      <c r="N145" s="61">
        <v>15143</v>
      </c>
      <c r="O145" s="59">
        <f t="shared" ref="O145" si="415">N147/N146</f>
        <v>2.3918392454377693</v>
      </c>
    </row>
    <row r="146" spans="1:15" x14ac:dyDescent="0.3">
      <c r="A146" s="1">
        <v>145</v>
      </c>
      <c r="B146" s="272"/>
      <c r="C146" s="49" t="s">
        <v>16</v>
      </c>
      <c r="D146" s="52">
        <v>0.69510000000000005</v>
      </c>
      <c r="E146" s="63">
        <f t="shared" ref="E146:E147" si="416">(D146-D143)/D143</f>
        <v>-3.5837155963301987E-3</v>
      </c>
      <c r="F146" s="52">
        <v>0.56140000000000001</v>
      </c>
      <c r="G146" s="63">
        <f t="shared" ref="G146:G147" si="417">(F146-F143)/F143</f>
        <v>4.6528274874732406E-3</v>
      </c>
      <c r="H146" s="52">
        <v>0.57840000000000003</v>
      </c>
      <c r="I146" s="63">
        <f t="shared" ref="I146:I147" si="418">(H146-H143)/H143</f>
        <v>1.0384215991693405E-3</v>
      </c>
      <c r="J146" s="52">
        <v>0.62250000000000005</v>
      </c>
      <c r="K146" s="63">
        <f t="shared" ref="K146:K147" si="419">(J146-J143)/J143</f>
        <v>-9.7041043588927678E-3</v>
      </c>
      <c r="L146" s="52">
        <v>0.50170000000000003</v>
      </c>
      <c r="M146" s="63">
        <f t="shared" ref="M146:M147" si="420">(L146-L143)/L143</f>
        <v>1.4970665587699813E-2</v>
      </c>
      <c r="N146" s="52">
        <v>0.48770000000000002</v>
      </c>
      <c r="O146" s="63">
        <f t="shared" ref="O146:O147" si="421">(N146-N143)/N143</f>
        <v>-1.2153129430828448E-2</v>
      </c>
    </row>
    <row r="147" spans="1:15" x14ac:dyDescent="0.3">
      <c r="A147" s="13">
        <v>146</v>
      </c>
      <c r="B147" s="273"/>
      <c r="C147" s="50" t="s">
        <v>17</v>
      </c>
      <c r="D147" s="52">
        <v>1.1036999999999999</v>
      </c>
      <c r="E147" s="64">
        <f t="shared" si="416"/>
        <v>-7.8209277238404807E-3</v>
      </c>
      <c r="F147" s="52">
        <v>1.1281000000000001</v>
      </c>
      <c r="G147" s="64">
        <f t="shared" si="417"/>
        <v>1.0842293906810034E-2</v>
      </c>
      <c r="H147" s="52">
        <v>1.1101000000000001</v>
      </c>
      <c r="I147" s="64">
        <f t="shared" si="418"/>
        <v>-7.4213161659513359E-3</v>
      </c>
      <c r="J147" s="52">
        <v>1.0779000000000001</v>
      </c>
      <c r="K147" s="64">
        <f t="shared" si="419"/>
        <v>-2.129235326791306E-3</v>
      </c>
      <c r="L147" s="52">
        <v>1.1741999999999999</v>
      </c>
      <c r="M147" s="64">
        <f t="shared" si="420"/>
        <v>-9.2811339858252795E-3</v>
      </c>
      <c r="N147" s="52">
        <v>1.1665000000000001</v>
      </c>
      <c r="O147" s="64">
        <f t="shared" si="421"/>
        <v>1.2235334953141271E-2</v>
      </c>
    </row>
    <row r="148" spans="1:15" x14ac:dyDescent="0.3">
      <c r="A148" s="23">
        <v>147</v>
      </c>
      <c r="B148" s="271">
        <v>78000</v>
      </c>
      <c r="C148" s="48" t="s">
        <v>18</v>
      </c>
      <c r="D148" s="61">
        <v>11371</v>
      </c>
      <c r="E148" s="59">
        <f t="shared" ref="E148" si="422">D150/D149</f>
        <v>1.6013317892298786</v>
      </c>
      <c r="F148" s="61">
        <v>14584</v>
      </c>
      <c r="G148" s="59">
        <f t="shared" ref="G148" si="423">F150/F149</f>
        <v>1.9829545454545454</v>
      </c>
      <c r="H148" s="61">
        <v>15447</v>
      </c>
      <c r="I148" s="59">
        <f t="shared" ref="I148" si="424">H150/H149</f>
        <v>1.9089335180055402</v>
      </c>
      <c r="J148" s="61">
        <v>11697</v>
      </c>
      <c r="K148" s="59">
        <f t="shared" ref="K148" si="425">J150/J149</f>
        <v>1.7455070603337615</v>
      </c>
      <c r="L148" s="61">
        <v>14354</v>
      </c>
      <c r="M148" s="59">
        <f t="shared" ref="M148" si="426">L150/L149</f>
        <v>2.4288339799877474</v>
      </c>
      <c r="N148" s="61">
        <v>15536</v>
      </c>
      <c r="O148" s="59">
        <f t="shared" ref="O148" si="427">N150/N149</f>
        <v>2.3762865376698232</v>
      </c>
    </row>
    <row r="149" spans="1:15" x14ac:dyDescent="0.3">
      <c r="A149" s="1">
        <v>148</v>
      </c>
      <c r="B149" s="272"/>
      <c r="C149" s="49" t="s">
        <v>16</v>
      </c>
      <c r="D149" s="52">
        <v>0.69079999999999997</v>
      </c>
      <c r="E149" s="63">
        <f t="shared" ref="E149:E150" si="428">(D149-D146)/D146</f>
        <v>-6.1861602647102307E-3</v>
      </c>
      <c r="F149" s="52">
        <v>0.56320000000000003</v>
      </c>
      <c r="G149" s="63">
        <f t="shared" ref="G149:G150" si="429">(F149-F146)/F146</f>
        <v>3.2062700391877873E-3</v>
      </c>
      <c r="H149" s="52">
        <v>0.5776</v>
      </c>
      <c r="I149" s="63">
        <f t="shared" ref="I149:I150" si="430">(H149-H146)/H146</f>
        <v>-1.3831258644537048E-3</v>
      </c>
      <c r="J149" s="52">
        <v>0.62319999999999998</v>
      </c>
      <c r="K149" s="63">
        <f t="shared" ref="K149:K150" si="431">(J149-J146)/J146</f>
        <v>1.1244979919677474E-3</v>
      </c>
      <c r="L149" s="52">
        <v>0.48970000000000002</v>
      </c>
      <c r="M149" s="63">
        <f t="shared" ref="M149:M150" si="432">(L149-L146)/L146</f>
        <v>-2.3918676499900357E-2</v>
      </c>
      <c r="N149" s="52">
        <v>0.48580000000000001</v>
      </c>
      <c r="O149" s="63">
        <f t="shared" ref="O149:O150" si="433">(N149-N146)/N146</f>
        <v>-3.8958376050851192E-3</v>
      </c>
    </row>
    <row r="150" spans="1:15" x14ac:dyDescent="0.3">
      <c r="A150" s="13">
        <v>149</v>
      </c>
      <c r="B150" s="273"/>
      <c r="C150" s="50" t="s">
        <v>17</v>
      </c>
      <c r="D150" s="52">
        <v>1.1062000000000001</v>
      </c>
      <c r="E150" s="64">
        <f t="shared" si="428"/>
        <v>2.265108272175563E-3</v>
      </c>
      <c r="F150" s="52">
        <v>1.1168</v>
      </c>
      <c r="G150" s="64">
        <f t="shared" si="429"/>
        <v>-1.0016842478503755E-2</v>
      </c>
      <c r="H150" s="52">
        <v>1.1026</v>
      </c>
      <c r="I150" s="64">
        <f t="shared" si="430"/>
        <v>-6.7561480947662929E-3</v>
      </c>
      <c r="J150" s="52">
        <v>1.0878000000000001</v>
      </c>
      <c r="K150" s="64">
        <f t="shared" si="431"/>
        <v>9.1845254661842655E-3</v>
      </c>
      <c r="L150" s="52">
        <v>1.1894</v>
      </c>
      <c r="M150" s="64">
        <f t="shared" si="432"/>
        <v>1.2944983818770314E-2</v>
      </c>
      <c r="N150" s="52">
        <v>1.1544000000000001</v>
      </c>
      <c r="O150" s="64">
        <f t="shared" si="433"/>
        <v>-1.037291041577368E-2</v>
      </c>
    </row>
    <row r="151" spans="1:15" x14ac:dyDescent="0.3">
      <c r="A151" s="23">
        <v>150</v>
      </c>
      <c r="B151" s="271">
        <v>80000</v>
      </c>
      <c r="C151" s="48" t="s">
        <v>18</v>
      </c>
      <c r="D151" s="61">
        <v>11661</v>
      </c>
      <c r="E151" s="59">
        <f t="shared" ref="E151" si="434">D153/D152</f>
        <v>1.5999419785320568</v>
      </c>
      <c r="F151" s="61">
        <v>14949</v>
      </c>
      <c r="G151" s="59">
        <f t="shared" ref="G151" si="435">F153/F152</f>
        <v>2.0481447963800905</v>
      </c>
      <c r="H151" s="61">
        <v>15835</v>
      </c>
      <c r="I151" s="59">
        <f t="shared" ref="I151" si="436">H153/H152</f>
        <v>1.9376317638791285</v>
      </c>
      <c r="J151" s="61">
        <v>11987</v>
      </c>
      <c r="K151" s="59">
        <f t="shared" ref="K151" si="437">J153/J152</f>
        <v>1.7569230769230768</v>
      </c>
      <c r="L151" s="61">
        <v>14718</v>
      </c>
      <c r="M151" s="59">
        <f t="shared" ref="M151" si="438">L153/L152</f>
        <v>2.3970889708897087</v>
      </c>
      <c r="N151" s="77">
        <v>15926</v>
      </c>
      <c r="O151" s="78">
        <f t="shared" ref="O151" si="439">N153/N152</f>
        <v>2.4019198664440733</v>
      </c>
    </row>
    <row r="152" spans="1:15" x14ac:dyDescent="0.3">
      <c r="A152" s="1">
        <v>151</v>
      </c>
      <c r="B152" s="272"/>
      <c r="C152" s="49" t="s">
        <v>16</v>
      </c>
      <c r="D152" s="52">
        <v>0.68940000000000001</v>
      </c>
      <c r="E152" s="63">
        <f t="shared" ref="E152:E153" si="440">(D152-D149)/D149</f>
        <v>-2.0266357845975056E-3</v>
      </c>
      <c r="F152" s="52">
        <v>0.55249999999999999</v>
      </c>
      <c r="G152" s="63">
        <f t="shared" ref="G152:G153" si="441">(F152-F149)/F149</f>
        <v>-1.8998579545454621E-2</v>
      </c>
      <c r="H152" s="52">
        <v>0.56920000000000004</v>
      </c>
      <c r="I152" s="63">
        <f t="shared" ref="I152:I153" si="442">(H152-H149)/H149</f>
        <v>-1.4542936288088578E-2</v>
      </c>
      <c r="J152" s="52">
        <v>0.61750000000000005</v>
      </c>
      <c r="K152" s="63">
        <f t="shared" ref="K152:K153" si="443">(J152-J149)/J149</f>
        <v>-9.1463414634145174E-3</v>
      </c>
      <c r="L152" s="52">
        <v>0.48780000000000001</v>
      </c>
      <c r="M152" s="63">
        <f t="shared" ref="M152:M153" si="444">(L152-L149)/L149</f>
        <v>-3.8799264856034564E-3</v>
      </c>
      <c r="N152" s="79">
        <v>0.47920000000000001</v>
      </c>
      <c r="O152" s="80">
        <f t="shared" ref="O152:O153" si="445">(N152-N149)/N149</f>
        <v>-1.3585837793330578E-2</v>
      </c>
    </row>
    <row r="153" spans="1:15" x14ac:dyDescent="0.3">
      <c r="A153" s="13">
        <v>152</v>
      </c>
      <c r="B153" s="272"/>
      <c r="C153" s="50" t="s">
        <v>17</v>
      </c>
      <c r="D153" s="52">
        <v>1.103</v>
      </c>
      <c r="E153" s="64">
        <f t="shared" si="440"/>
        <v>-2.8927861146267326E-3</v>
      </c>
      <c r="F153" s="52">
        <v>1.1315999999999999</v>
      </c>
      <c r="G153" s="64">
        <f t="shared" si="441"/>
        <v>1.3252148997134602E-2</v>
      </c>
      <c r="H153" s="52">
        <v>1.1029</v>
      </c>
      <c r="I153" s="64">
        <f t="shared" si="442"/>
        <v>2.7208416470158437E-4</v>
      </c>
      <c r="J153" s="52">
        <v>1.0849</v>
      </c>
      <c r="K153" s="64">
        <f t="shared" si="443"/>
        <v>-2.6659312373599232E-3</v>
      </c>
      <c r="L153" s="52">
        <v>1.1693</v>
      </c>
      <c r="M153" s="64">
        <f t="shared" si="444"/>
        <v>-1.6899276946359513E-2</v>
      </c>
      <c r="N153" s="79">
        <v>1.151</v>
      </c>
      <c r="O153" s="82">
        <f t="shared" si="445"/>
        <v>-2.9452529452530054E-3</v>
      </c>
    </row>
    <row r="154" spans="1:15" x14ac:dyDescent="0.3">
      <c r="A154" s="23">
        <v>153</v>
      </c>
      <c r="B154" s="271">
        <v>82000</v>
      </c>
      <c r="C154" s="48" t="s">
        <v>18</v>
      </c>
      <c r="D154" s="61">
        <v>11950</v>
      </c>
      <c r="E154" s="59">
        <f t="shared" ref="E154" si="446">D156/D155</f>
        <v>1.598860149057431</v>
      </c>
      <c r="F154" s="61">
        <v>15313</v>
      </c>
      <c r="G154" s="59">
        <f t="shared" ref="G154" si="447">F156/F155</f>
        <v>2.0496544197890145</v>
      </c>
      <c r="H154" s="61">
        <v>16223</v>
      </c>
      <c r="I154" s="59">
        <f t="shared" ref="I154" si="448">H156/H155</f>
        <v>1.9501742160278746</v>
      </c>
      <c r="J154" s="61">
        <v>12277</v>
      </c>
      <c r="K154" s="59">
        <f t="shared" ref="K154" si="449">J156/J155</f>
        <v>1.7574378149894325</v>
      </c>
      <c r="L154" s="61">
        <v>15083</v>
      </c>
      <c r="M154" s="59">
        <f t="shared" ref="M154" si="450">L156/L155</f>
        <v>2.4386571719226859</v>
      </c>
      <c r="N154" s="61">
        <v>16320</v>
      </c>
      <c r="O154" s="59">
        <f t="shared" ref="O154" si="451">N156/N155</f>
        <v>2.4034325889164601</v>
      </c>
    </row>
    <row r="155" spans="1:15" x14ac:dyDescent="0.3">
      <c r="A155" s="1">
        <v>154</v>
      </c>
      <c r="B155" s="272"/>
      <c r="C155" s="49" t="s">
        <v>16</v>
      </c>
      <c r="D155" s="52">
        <v>0.68430000000000002</v>
      </c>
      <c r="E155" s="63">
        <f t="shared" ref="E155:E156" si="452">(D155-D152)/D152</f>
        <v>-7.397737162750208E-3</v>
      </c>
      <c r="F155" s="52">
        <v>0.54979999999999996</v>
      </c>
      <c r="G155" s="63">
        <f t="shared" ref="G155:G156" si="453">(F155-F152)/F152</f>
        <v>-4.8868778280543633E-3</v>
      </c>
      <c r="H155" s="52">
        <v>0.57399999999999995</v>
      </c>
      <c r="I155" s="63">
        <f t="shared" ref="I155:I156" si="454">(H155-H152)/H152</f>
        <v>8.4328882642303506E-3</v>
      </c>
      <c r="J155" s="52">
        <v>0.61509999999999998</v>
      </c>
      <c r="K155" s="63">
        <f t="shared" ref="K155:K156" si="455">(J155-J152)/J152</f>
        <v>-3.8866396761134715E-3</v>
      </c>
      <c r="L155" s="52">
        <v>0.49149999999999999</v>
      </c>
      <c r="M155" s="63">
        <f t="shared" ref="M155:M156" si="456">(L155-L152)/L152</f>
        <v>7.585075850758469E-3</v>
      </c>
      <c r="N155" s="52">
        <v>0.48359999999999997</v>
      </c>
      <c r="O155" s="63">
        <f t="shared" ref="O155:O156" si="457">(N155-N152)/N152</f>
        <v>9.1819699499164423E-3</v>
      </c>
    </row>
    <row r="156" spans="1:15" x14ac:dyDescent="0.3">
      <c r="A156" s="13">
        <v>155</v>
      </c>
      <c r="B156" s="273"/>
      <c r="C156" s="50" t="s">
        <v>17</v>
      </c>
      <c r="D156" s="52">
        <v>1.0941000000000001</v>
      </c>
      <c r="E156" s="64">
        <f t="shared" si="452"/>
        <v>-8.0689029918403522E-3</v>
      </c>
      <c r="F156" s="52">
        <v>1.1269</v>
      </c>
      <c r="G156" s="64">
        <f t="shared" si="453"/>
        <v>-4.15341109932832E-3</v>
      </c>
      <c r="H156" s="52">
        <v>1.1194</v>
      </c>
      <c r="I156" s="64">
        <f t="shared" si="454"/>
        <v>1.4960558527518323E-2</v>
      </c>
      <c r="J156" s="52">
        <v>1.081</v>
      </c>
      <c r="K156" s="64">
        <f t="shared" si="455"/>
        <v>-3.5948013641810442E-3</v>
      </c>
      <c r="L156" s="52">
        <v>1.1986000000000001</v>
      </c>
      <c r="M156" s="64">
        <f t="shared" si="456"/>
        <v>2.50577268451211E-2</v>
      </c>
      <c r="N156" s="52">
        <v>1.1623000000000001</v>
      </c>
      <c r="O156" s="64">
        <f t="shared" si="457"/>
        <v>9.8175499565595903E-3</v>
      </c>
    </row>
    <row r="157" spans="1:15" x14ac:dyDescent="0.3">
      <c r="A157" s="23">
        <v>156</v>
      </c>
      <c r="B157" s="271">
        <v>84000</v>
      </c>
      <c r="C157" s="48" t="s">
        <v>18</v>
      </c>
      <c r="D157" s="61">
        <v>12240</v>
      </c>
      <c r="E157" s="59">
        <f t="shared" ref="E157" si="458">D159/D158</f>
        <v>1.5676735405169908</v>
      </c>
      <c r="F157" s="61">
        <v>15677</v>
      </c>
      <c r="G157" s="59">
        <f t="shared" ref="G157" si="459">F159/F158</f>
        <v>2.0768252815110788</v>
      </c>
      <c r="H157" s="61">
        <v>16612</v>
      </c>
      <c r="I157" s="59">
        <f t="shared" ref="I157" si="460">H159/H158</f>
        <v>1.9387147609875677</v>
      </c>
      <c r="J157" s="61">
        <v>12568</v>
      </c>
      <c r="K157" s="59">
        <f t="shared" ref="K157" si="461">J159/J158</f>
        <v>1.7408491947291362</v>
      </c>
      <c r="L157" s="61">
        <v>15448</v>
      </c>
      <c r="M157" s="59">
        <f t="shared" ref="M157" si="462">L159/L158</f>
        <v>2.4970268607750663</v>
      </c>
      <c r="N157" s="61">
        <v>16748</v>
      </c>
      <c r="O157" s="59">
        <f t="shared" ref="O157" si="463">N159/N158</f>
        <v>2.4082654978083906</v>
      </c>
    </row>
    <row r="158" spans="1:15" x14ac:dyDescent="0.3">
      <c r="A158" s="1">
        <v>157</v>
      </c>
      <c r="B158" s="272"/>
      <c r="C158" s="49" t="s">
        <v>16</v>
      </c>
      <c r="D158" s="52">
        <v>0.68859999999999999</v>
      </c>
      <c r="E158" s="63">
        <f t="shared" ref="E158:E159" si="464">(D158-D155)/D155</f>
        <v>6.2837936577524048E-3</v>
      </c>
      <c r="F158" s="52">
        <v>0.55059999999999998</v>
      </c>
      <c r="G158" s="63">
        <f t="shared" ref="G158:G159" si="465">(F158-F155)/F155</f>
        <v>1.4550745725718862E-3</v>
      </c>
      <c r="H158" s="52">
        <v>0.57110000000000005</v>
      </c>
      <c r="I158" s="63">
        <f t="shared" ref="I158:I159" si="466">(H158-H155)/H155</f>
        <v>-5.0522648083622E-3</v>
      </c>
      <c r="J158" s="52">
        <v>0.61470000000000002</v>
      </c>
      <c r="K158" s="63">
        <f t="shared" ref="K158:K159" si="467">(J158-J155)/J155</f>
        <v>-6.5030076410332622E-4</v>
      </c>
      <c r="L158" s="52">
        <v>0.48770000000000002</v>
      </c>
      <c r="M158" s="63">
        <f t="shared" ref="M158:M159" si="468">(L158-L155)/L155</f>
        <v>-7.7314343845370703E-3</v>
      </c>
      <c r="N158" s="52">
        <v>0.47910000000000003</v>
      </c>
      <c r="O158" s="63">
        <f t="shared" ref="O158:O159" si="469">(N158-N155)/N155</f>
        <v>-9.3052109181140374E-3</v>
      </c>
    </row>
    <row r="159" spans="1:15" x14ac:dyDescent="0.3">
      <c r="A159" s="13">
        <v>158</v>
      </c>
      <c r="B159" s="273"/>
      <c r="C159" s="50" t="s">
        <v>17</v>
      </c>
      <c r="D159" s="52">
        <v>1.0794999999999999</v>
      </c>
      <c r="E159" s="64">
        <f t="shared" si="464"/>
        <v>-1.3344301252170888E-2</v>
      </c>
      <c r="F159" s="52">
        <v>1.1435</v>
      </c>
      <c r="G159" s="64">
        <f t="shared" si="465"/>
        <v>1.4730677078711464E-2</v>
      </c>
      <c r="H159" s="52">
        <v>1.1072</v>
      </c>
      <c r="I159" s="64">
        <f t="shared" si="466"/>
        <v>-1.089869572985527E-2</v>
      </c>
      <c r="J159" s="52">
        <v>1.0701000000000001</v>
      </c>
      <c r="K159" s="64">
        <f t="shared" si="467"/>
        <v>-1.0083256244218233E-2</v>
      </c>
      <c r="L159" s="52">
        <v>1.2178</v>
      </c>
      <c r="M159" s="64">
        <f t="shared" si="468"/>
        <v>1.6018688469881429E-2</v>
      </c>
      <c r="N159" s="52">
        <v>1.1537999999999999</v>
      </c>
      <c r="O159" s="64">
        <f t="shared" si="469"/>
        <v>-7.3130861223437782E-3</v>
      </c>
    </row>
    <row r="160" spans="1:15" x14ac:dyDescent="0.3">
      <c r="A160" s="23">
        <v>159</v>
      </c>
      <c r="B160" s="271">
        <v>86000</v>
      </c>
      <c r="C160" s="48" t="s">
        <v>18</v>
      </c>
      <c r="D160" s="61">
        <v>12530</v>
      </c>
      <c r="E160" s="59">
        <f t="shared" ref="E160" si="470">D162/D161</f>
        <v>1.5979245834551299</v>
      </c>
      <c r="F160" s="61">
        <v>16041</v>
      </c>
      <c r="G160" s="59">
        <f t="shared" ref="G160" si="471">F162/F161</f>
        <v>2.03871083903493</v>
      </c>
      <c r="H160" s="61">
        <v>17000</v>
      </c>
      <c r="I160" s="59">
        <f t="shared" ref="I160" si="472">H162/H161</f>
        <v>1.9160851360781577</v>
      </c>
      <c r="J160" s="61">
        <v>12858</v>
      </c>
      <c r="K160" s="59">
        <f t="shared" ref="K160" si="473">J162/J161</f>
        <v>1.755778244706643</v>
      </c>
      <c r="L160" s="61">
        <v>15813</v>
      </c>
      <c r="M160" s="59">
        <f t="shared" ref="M160" si="474">L162/L161</f>
        <v>2.5161622400658841</v>
      </c>
      <c r="N160" s="61"/>
      <c r="O160" s="59"/>
    </row>
    <row r="161" spans="1:16" x14ac:dyDescent="0.3">
      <c r="A161" s="1">
        <v>160</v>
      </c>
      <c r="B161" s="272"/>
      <c r="C161" s="49" t="s">
        <v>16</v>
      </c>
      <c r="D161" s="52">
        <v>0.68420000000000003</v>
      </c>
      <c r="E161" s="63">
        <f t="shared" ref="E161:E162" si="475">(D161-D158)/D158</f>
        <v>-6.3897763578274177E-3</v>
      </c>
      <c r="F161" s="52">
        <v>0.5554</v>
      </c>
      <c r="G161" s="63">
        <f t="shared" ref="G161:G162" si="476">(F161-F158)/F158</f>
        <v>8.7177624409735324E-3</v>
      </c>
      <c r="H161" s="52">
        <v>0.57320000000000004</v>
      </c>
      <c r="I161" s="63">
        <f t="shared" ref="I161:I162" si="477">(H161-H158)/H158</f>
        <v>3.6771143407459124E-3</v>
      </c>
      <c r="J161" s="52">
        <v>0.61870000000000003</v>
      </c>
      <c r="K161" s="63">
        <f t="shared" ref="K161:K162" si="478">(J161-J158)/J158</f>
        <v>6.5072393037253996E-3</v>
      </c>
      <c r="L161" s="52">
        <v>0.48570000000000002</v>
      </c>
      <c r="M161" s="63">
        <f t="shared" ref="M161:M162" si="479">(L161-L158)/L158</f>
        <v>-4.1008816895632596E-3</v>
      </c>
      <c r="N161" s="52"/>
      <c r="O161" s="63"/>
    </row>
    <row r="162" spans="1:16" x14ac:dyDescent="0.3">
      <c r="A162" s="13">
        <v>161</v>
      </c>
      <c r="B162" s="272"/>
      <c r="C162" s="50" t="s">
        <v>17</v>
      </c>
      <c r="D162" s="52">
        <v>1.0932999999999999</v>
      </c>
      <c r="E162" s="64">
        <f t="shared" si="475"/>
        <v>1.2783696155627638E-2</v>
      </c>
      <c r="F162" s="52">
        <v>1.1323000000000001</v>
      </c>
      <c r="G162" s="64">
        <f t="shared" si="476"/>
        <v>-9.7944905990379333E-3</v>
      </c>
      <c r="H162" s="52">
        <v>1.0983000000000001</v>
      </c>
      <c r="I162" s="64">
        <f t="shared" si="477"/>
        <v>-8.0382947976877783E-3</v>
      </c>
      <c r="J162" s="52">
        <v>1.0863</v>
      </c>
      <c r="K162" s="64">
        <f t="shared" si="478"/>
        <v>1.5138772077375939E-2</v>
      </c>
      <c r="L162" s="52">
        <v>1.2221</v>
      </c>
      <c r="M162" s="64">
        <f t="shared" si="479"/>
        <v>3.5309574642798246E-3</v>
      </c>
      <c r="N162" s="52"/>
      <c r="O162" s="64"/>
    </row>
    <row r="163" spans="1:16" x14ac:dyDescent="0.3">
      <c r="A163" s="23">
        <v>162</v>
      </c>
      <c r="B163" s="271">
        <v>88000</v>
      </c>
      <c r="C163" s="48" t="s">
        <v>18</v>
      </c>
      <c r="D163" s="61">
        <v>12820</v>
      </c>
      <c r="E163" s="59">
        <f t="shared" ref="E163" si="480">D165/D164</f>
        <v>1.595978591060321</v>
      </c>
      <c r="F163" s="61">
        <v>16405</v>
      </c>
      <c r="G163" s="59">
        <f t="shared" ref="G163" si="481">F165/F164</f>
        <v>2.1059275521405052</v>
      </c>
      <c r="H163" s="61">
        <v>17388</v>
      </c>
      <c r="I163" s="59">
        <f t="shared" ref="I163" si="482">H165/H164</f>
        <v>1.9803886610804067</v>
      </c>
      <c r="J163" s="61">
        <v>13148</v>
      </c>
      <c r="K163" s="59">
        <f t="shared" ref="K163" si="483">J165/J164</f>
        <v>1.740939379164635</v>
      </c>
      <c r="L163" s="61">
        <v>16178</v>
      </c>
      <c r="M163" s="59">
        <f t="shared" ref="M163" si="484">L165/L164</f>
        <v>2.4676184564452721</v>
      </c>
      <c r="N163" s="61"/>
      <c r="O163" s="59"/>
    </row>
    <row r="164" spans="1:16" x14ac:dyDescent="0.3">
      <c r="A164" s="1">
        <v>163</v>
      </c>
      <c r="B164" s="272"/>
      <c r="C164" s="49" t="s">
        <v>16</v>
      </c>
      <c r="D164" s="52">
        <v>0.69130000000000003</v>
      </c>
      <c r="E164" s="63">
        <f t="shared" ref="E164:E165" si="485">(D164-D161)/D161</f>
        <v>1.0377082724349599E-2</v>
      </c>
      <c r="F164" s="52">
        <v>0.54659999999999997</v>
      </c>
      <c r="G164" s="63">
        <f t="shared" ref="G164:G165" si="486">(F164-F161)/F161</f>
        <v>-1.5844436442203871E-2</v>
      </c>
      <c r="H164" s="52">
        <v>0.56089999999999995</v>
      </c>
      <c r="I164" s="63">
        <f t="shared" ref="I164:I165" si="487">(H164-H161)/H161</f>
        <v>-2.1458478715980615E-2</v>
      </c>
      <c r="J164" s="52">
        <v>0.61529999999999996</v>
      </c>
      <c r="K164" s="63">
        <f t="shared" ref="K164:K165" si="488">(J164-J161)/J161</f>
        <v>-5.4953935671570543E-3</v>
      </c>
      <c r="L164" s="52">
        <v>0.48330000000000001</v>
      </c>
      <c r="M164" s="63">
        <f t="shared" ref="M164:M165" si="489">(L164-L161)/L161</f>
        <v>-4.9413218035824855E-3</v>
      </c>
      <c r="N164" s="52"/>
      <c r="O164" s="63"/>
    </row>
    <row r="165" spans="1:16" x14ac:dyDescent="0.3">
      <c r="A165" s="13">
        <v>164</v>
      </c>
      <c r="B165" s="273"/>
      <c r="C165" s="50" t="s">
        <v>17</v>
      </c>
      <c r="D165" s="52">
        <v>1.1032999999999999</v>
      </c>
      <c r="E165" s="64">
        <f t="shared" si="485"/>
        <v>9.1466203237903689E-3</v>
      </c>
      <c r="F165" s="52">
        <v>1.1511</v>
      </c>
      <c r="G165" s="64">
        <f t="shared" si="486"/>
        <v>1.6603373664223198E-2</v>
      </c>
      <c r="H165" s="52">
        <v>1.1108</v>
      </c>
      <c r="I165" s="64">
        <f t="shared" si="487"/>
        <v>1.1381225530365068E-2</v>
      </c>
      <c r="J165" s="52">
        <v>1.0711999999999999</v>
      </c>
      <c r="K165" s="64">
        <f t="shared" si="488"/>
        <v>-1.3900395839086912E-2</v>
      </c>
      <c r="L165" s="52">
        <v>1.1926000000000001</v>
      </c>
      <c r="M165" s="64">
        <f t="shared" si="489"/>
        <v>-2.4138777514114935E-2</v>
      </c>
      <c r="N165" s="52"/>
      <c r="O165" s="64"/>
    </row>
    <row r="166" spans="1:16" x14ac:dyDescent="0.3">
      <c r="A166" s="23">
        <v>165</v>
      </c>
      <c r="B166" s="271">
        <v>90000</v>
      </c>
      <c r="C166" s="48" t="s">
        <v>18</v>
      </c>
      <c r="D166" s="65">
        <v>13110</v>
      </c>
      <c r="E166" s="66">
        <f t="shared" ref="E166" si="490">D168/D167</f>
        <v>1.5672231985940248</v>
      </c>
      <c r="F166" s="61">
        <v>16769</v>
      </c>
      <c r="G166" s="59">
        <f t="shared" ref="G166" si="491">F168/F167</f>
        <v>2.046553918894344</v>
      </c>
      <c r="H166" s="61">
        <v>17776</v>
      </c>
      <c r="I166" s="59">
        <f t="shared" ref="I166" si="492">H168/H167</f>
        <v>1.9932239657631954</v>
      </c>
      <c r="J166" s="65">
        <v>13438</v>
      </c>
      <c r="K166" s="66">
        <f t="shared" ref="K166" si="493">J168/J167</f>
        <v>1.7176128093158662</v>
      </c>
      <c r="L166" s="61">
        <v>16543</v>
      </c>
      <c r="M166" s="59">
        <f t="shared" ref="M166" si="494">L168/L167</f>
        <v>2.4935550935550936</v>
      </c>
      <c r="N166" s="61"/>
      <c r="O166" s="59"/>
    </row>
    <row r="167" spans="1:16" x14ac:dyDescent="0.3">
      <c r="A167" s="1">
        <v>166</v>
      </c>
      <c r="B167" s="272"/>
      <c r="C167" s="49" t="s">
        <v>16</v>
      </c>
      <c r="D167" s="67">
        <v>0.68279999999999996</v>
      </c>
      <c r="E167" s="68">
        <f t="shared" ref="E167:E168" si="495">(D167-D164)/D164</f>
        <v>-1.2295674815564969E-2</v>
      </c>
      <c r="F167" s="52">
        <v>0.54990000000000006</v>
      </c>
      <c r="G167" s="63">
        <f t="shared" ref="G167:G168" si="496">(F167-F164)/F164</f>
        <v>6.037321624588512E-3</v>
      </c>
      <c r="H167" s="52">
        <v>0.56079999999999997</v>
      </c>
      <c r="I167" s="63">
        <f t="shared" ref="I167:I168" si="497">(H167-H164)/H164</f>
        <v>-1.782848992690123E-4</v>
      </c>
      <c r="J167" s="67">
        <v>0.61829999999999996</v>
      </c>
      <c r="K167" s="68">
        <f t="shared" ref="K167:K168" si="498">(J167-J164)/J164</f>
        <v>4.8756704046806479E-3</v>
      </c>
      <c r="L167" s="52">
        <v>0.48099999999999998</v>
      </c>
      <c r="M167" s="63">
        <f t="shared" ref="M167:M168" si="499">(L167-L164)/L164</f>
        <v>-4.7589488930271555E-3</v>
      </c>
      <c r="N167" s="52"/>
      <c r="O167" s="63"/>
    </row>
    <row r="168" spans="1:16" x14ac:dyDescent="0.3">
      <c r="A168" s="13">
        <v>167</v>
      </c>
      <c r="B168" s="273"/>
      <c r="C168" s="50" t="s">
        <v>17</v>
      </c>
      <c r="D168" s="67">
        <v>1.0701000000000001</v>
      </c>
      <c r="E168" s="70">
        <f t="shared" si="495"/>
        <v>-3.0091543551164595E-2</v>
      </c>
      <c r="F168" s="52">
        <v>1.1254</v>
      </c>
      <c r="G168" s="64">
        <f t="shared" si="496"/>
        <v>-2.2326470332725269E-2</v>
      </c>
      <c r="H168" s="52">
        <v>1.1177999999999999</v>
      </c>
      <c r="I168" s="64">
        <f t="shared" si="497"/>
        <v>6.3017644940582419E-3</v>
      </c>
      <c r="J168" s="67">
        <v>1.0620000000000001</v>
      </c>
      <c r="K168" s="70">
        <f t="shared" si="498"/>
        <v>-8.5884988797608995E-3</v>
      </c>
      <c r="L168" s="52">
        <v>1.1994</v>
      </c>
      <c r="M168" s="64">
        <f t="shared" si="499"/>
        <v>5.7018279389568311E-3</v>
      </c>
      <c r="N168" s="52"/>
      <c r="O168" s="64"/>
    </row>
    <row r="169" spans="1:16" x14ac:dyDescent="0.3">
      <c r="A169" s="23">
        <v>168</v>
      </c>
      <c r="B169" s="271">
        <v>92000</v>
      </c>
      <c r="C169" s="48" t="s">
        <v>18</v>
      </c>
      <c r="D169" s="61">
        <v>13405</v>
      </c>
      <c r="E169" s="59">
        <f t="shared" ref="E169" si="500">D171/D170</f>
        <v>1.6090192644483363</v>
      </c>
      <c r="F169" s="61">
        <v>17133</v>
      </c>
      <c r="G169" s="59">
        <f t="shared" ref="G169" si="501">F171/F170</f>
        <v>2.0952207223641008</v>
      </c>
      <c r="H169" s="61">
        <v>18164</v>
      </c>
      <c r="I169" s="59">
        <f t="shared" ref="I169" si="502">H171/H170</f>
        <v>1.9527170077628795</v>
      </c>
      <c r="J169" s="61">
        <v>13729</v>
      </c>
      <c r="K169" s="59">
        <f t="shared" ref="K169" si="503">J171/J170</f>
        <v>1.7666503826738316</v>
      </c>
      <c r="L169" s="61">
        <v>16907</v>
      </c>
      <c r="M169" s="59">
        <f t="shared" ref="M169" si="504">L171/L170</f>
        <v>2.4749742533470651</v>
      </c>
      <c r="N169" s="61"/>
      <c r="O169" s="59"/>
    </row>
    <row r="170" spans="1:16" x14ac:dyDescent="0.3">
      <c r="A170" s="1">
        <v>169</v>
      </c>
      <c r="B170" s="272"/>
      <c r="C170" s="49" t="s">
        <v>16</v>
      </c>
      <c r="D170" s="52">
        <v>0.68520000000000003</v>
      </c>
      <c r="E170" s="63">
        <f t="shared" ref="E170:E171" si="505">(D170-D167)/D167</f>
        <v>3.5149384885765507E-3</v>
      </c>
      <c r="F170" s="52">
        <v>0.54820000000000002</v>
      </c>
      <c r="G170" s="63">
        <f t="shared" ref="G170:G171" si="506">(F170-F167)/F167</f>
        <v>-3.0914711765776225E-3</v>
      </c>
      <c r="H170" s="52">
        <v>0.56679999999999997</v>
      </c>
      <c r="I170" s="63">
        <f t="shared" ref="I170:I171" si="507">(H170-H167)/H167</f>
        <v>1.0699001426533534E-2</v>
      </c>
      <c r="J170" s="52">
        <v>0.61409999999999998</v>
      </c>
      <c r="K170" s="63">
        <f t="shared" ref="K170:K171" si="508">(J170-J167)/J167</f>
        <v>-6.7928190198932262E-3</v>
      </c>
      <c r="L170" s="52">
        <v>0.48549999999999999</v>
      </c>
      <c r="M170" s="63">
        <f t="shared" ref="M170:M171" si="509">(L170-L167)/L167</f>
        <v>9.3555093555093647E-3</v>
      </c>
      <c r="N170" s="52"/>
      <c r="O170" s="63"/>
    </row>
    <row r="171" spans="1:16" x14ac:dyDescent="0.3">
      <c r="A171" s="13">
        <v>170</v>
      </c>
      <c r="B171" s="272"/>
      <c r="C171" s="50" t="s">
        <v>17</v>
      </c>
      <c r="D171" s="52">
        <v>1.1025</v>
      </c>
      <c r="E171" s="64">
        <f t="shared" si="505"/>
        <v>3.0277544154751878E-2</v>
      </c>
      <c r="F171" s="52">
        <v>1.1486000000000001</v>
      </c>
      <c r="G171" s="64">
        <f t="shared" si="506"/>
        <v>2.0614892482672925E-2</v>
      </c>
      <c r="H171" s="52">
        <v>1.1068</v>
      </c>
      <c r="I171" s="64">
        <f t="shared" si="507"/>
        <v>-9.8407586330290751E-3</v>
      </c>
      <c r="J171" s="52">
        <v>1.0849</v>
      </c>
      <c r="K171" s="64">
        <f t="shared" si="508"/>
        <v>2.156308851224098E-2</v>
      </c>
      <c r="L171" s="52">
        <v>1.2016</v>
      </c>
      <c r="M171" s="64">
        <f t="shared" si="509"/>
        <v>1.8342504585625978E-3</v>
      </c>
      <c r="N171" s="52"/>
      <c r="O171" s="64"/>
    </row>
    <row r="172" spans="1:16" x14ac:dyDescent="0.3">
      <c r="A172" s="23">
        <v>171</v>
      </c>
      <c r="B172" s="271">
        <v>94000</v>
      </c>
      <c r="C172" s="48" t="s">
        <v>18</v>
      </c>
      <c r="D172" s="61">
        <v>13705</v>
      </c>
      <c r="E172" s="59">
        <f t="shared" ref="E172" si="510">D174/D173</f>
        <v>1.6274800118448327</v>
      </c>
      <c r="F172" s="61">
        <v>17497</v>
      </c>
      <c r="G172" s="59">
        <f t="shared" ref="G172" si="511">F174/F173</f>
        <v>2.0648063154029743</v>
      </c>
      <c r="H172" s="61">
        <v>18552</v>
      </c>
      <c r="I172" s="59">
        <f t="shared" ref="I172" si="512">H174/H173</f>
        <v>1.9822961373390557</v>
      </c>
      <c r="J172" s="61">
        <v>14020</v>
      </c>
      <c r="K172" s="59">
        <f t="shared" ref="K172" si="513">J174/J173</f>
        <v>1.7630809229769258</v>
      </c>
      <c r="L172" s="61">
        <v>17272</v>
      </c>
      <c r="M172" s="59">
        <f t="shared" ref="M172" si="514">L174/L173</f>
        <v>2.5189449445258529</v>
      </c>
      <c r="N172" s="61"/>
      <c r="O172" s="59"/>
    </row>
    <row r="173" spans="1:16" x14ac:dyDescent="0.3">
      <c r="A173" s="1">
        <v>172</v>
      </c>
      <c r="B173" s="272"/>
      <c r="C173" s="49" t="s">
        <v>16</v>
      </c>
      <c r="D173" s="52">
        <v>0.6754</v>
      </c>
      <c r="E173" s="63">
        <f t="shared" ref="E173:E174" si="515">(D173-D170)/D170</f>
        <v>-1.4302393461763034E-2</v>
      </c>
      <c r="F173" s="52">
        <v>0.54469999999999996</v>
      </c>
      <c r="G173" s="63">
        <f t="shared" ref="G173:G174" si="516">(F173-F170)/F170</f>
        <v>-6.3845311929953642E-3</v>
      </c>
      <c r="H173" s="52">
        <v>0.55920000000000003</v>
      </c>
      <c r="I173" s="63">
        <f t="shared" ref="I173:I174" si="517">(H173-H170)/H170</f>
        <v>-1.3408609738884863E-2</v>
      </c>
      <c r="J173" s="52">
        <v>0.61539999999999995</v>
      </c>
      <c r="K173" s="63">
        <f t="shared" ref="K173:K174" si="518">(J173-J170)/J170</f>
        <v>2.1169190685555576E-3</v>
      </c>
      <c r="L173" s="52">
        <v>0.47770000000000001</v>
      </c>
      <c r="M173" s="63">
        <f t="shared" ref="M173:M174" si="519">(L173-L170)/L170</f>
        <v>-1.6065911431513848E-2</v>
      </c>
      <c r="N173" s="52"/>
      <c r="O173" s="63"/>
    </row>
    <row r="174" spans="1:16" x14ac:dyDescent="0.3">
      <c r="A174" s="13">
        <v>173</v>
      </c>
      <c r="B174" s="273"/>
      <c r="C174" s="50" t="s">
        <v>17</v>
      </c>
      <c r="D174" s="52">
        <v>1.0992</v>
      </c>
      <c r="E174" s="64">
        <f t="shared" si="515"/>
        <v>-2.9931972789116377E-3</v>
      </c>
      <c r="F174" s="52">
        <v>1.1247</v>
      </c>
      <c r="G174" s="64">
        <f t="shared" si="516"/>
        <v>-2.0807940100992541E-2</v>
      </c>
      <c r="H174" s="52">
        <v>1.1085</v>
      </c>
      <c r="I174" s="64">
        <f t="shared" si="517"/>
        <v>1.5359595229490737E-3</v>
      </c>
      <c r="J174" s="52">
        <v>1.085</v>
      </c>
      <c r="K174" s="64">
        <f t="shared" si="518"/>
        <v>9.2174393953349613E-5</v>
      </c>
      <c r="L174" s="52">
        <v>1.2033</v>
      </c>
      <c r="M174" s="64">
        <f t="shared" si="519"/>
        <v>1.4147802929427721E-3</v>
      </c>
      <c r="N174" s="52"/>
      <c r="O174" s="64"/>
      <c r="P174" s="265"/>
    </row>
    <row r="175" spans="1:16" x14ac:dyDescent="0.3">
      <c r="A175" s="23">
        <v>174</v>
      </c>
      <c r="B175" s="271">
        <v>96000</v>
      </c>
      <c r="C175" s="48" t="s">
        <v>18</v>
      </c>
      <c r="D175" s="61">
        <v>14007</v>
      </c>
      <c r="E175" s="59">
        <f t="shared" ref="E175" si="520">D177/D176</f>
        <v>1.6188506426355447</v>
      </c>
      <c r="F175" s="61">
        <v>17861</v>
      </c>
      <c r="G175" s="59">
        <f t="shared" ref="G175" si="521">F177/F176</f>
        <v>2.0606392694063929</v>
      </c>
      <c r="H175" s="61">
        <v>18941</v>
      </c>
      <c r="I175" s="59">
        <f t="shared" ref="I175" si="522">H177/H176</f>
        <v>1.9983908456999819</v>
      </c>
      <c r="J175" s="61">
        <v>14326</v>
      </c>
      <c r="K175" s="59">
        <f t="shared" ref="K175" si="523">J177/J176</f>
        <v>1.789213260761999</v>
      </c>
      <c r="L175" s="61">
        <v>17637</v>
      </c>
      <c r="M175" s="59">
        <f t="shared" ref="M175" si="524">L177/L176</f>
        <v>2.5165797705943693</v>
      </c>
      <c r="N175" s="61"/>
      <c r="O175" s="59"/>
    </row>
    <row r="176" spans="1:16" x14ac:dyDescent="0.3">
      <c r="A176" s="1">
        <v>175</v>
      </c>
      <c r="B176" s="272"/>
      <c r="C176" s="49" t="s">
        <v>16</v>
      </c>
      <c r="D176" s="52">
        <v>0.67689999999999995</v>
      </c>
      <c r="E176" s="63">
        <f t="shared" ref="E176:E177" si="525">(D176-D173)/D173</f>
        <v>2.2209061297008377E-3</v>
      </c>
      <c r="F176" s="52">
        <v>0.54749999999999999</v>
      </c>
      <c r="G176" s="63">
        <f t="shared" ref="G176:G177" si="526">(F176-F173)/F173</f>
        <v>5.1404442812557826E-3</v>
      </c>
      <c r="H176" s="52">
        <v>0.55930000000000002</v>
      </c>
      <c r="I176" s="63">
        <f t="shared" ref="I176:I177" si="527">(H176-H173)/H173</f>
        <v>1.7882689556507328E-4</v>
      </c>
      <c r="J176" s="52">
        <v>0.60629999999999995</v>
      </c>
      <c r="K176" s="63">
        <f t="shared" ref="K176:K177" si="528">(J176-J173)/J173</f>
        <v>-1.4787130321741953E-2</v>
      </c>
      <c r="L176" s="52">
        <v>0.47949999999999998</v>
      </c>
      <c r="M176" s="63">
        <f t="shared" ref="M176:M177" si="529">(L176-L173)/L173</f>
        <v>3.7680552648104841E-3</v>
      </c>
      <c r="N176" s="52"/>
      <c r="O176" s="63"/>
    </row>
    <row r="177" spans="1:15" x14ac:dyDescent="0.3">
      <c r="A177" s="13">
        <v>176</v>
      </c>
      <c r="B177" s="273"/>
      <c r="C177" s="50" t="s">
        <v>17</v>
      </c>
      <c r="D177" s="52">
        <v>1.0958000000000001</v>
      </c>
      <c r="E177" s="64">
        <f t="shared" si="525"/>
        <v>-3.093158660844112E-3</v>
      </c>
      <c r="F177" s="52">
        <v>1.1282000000000001</v>
      </c>
      <c r="G177" s="64">
        <f t="shared" si="526"/>
        <v>3.1119409620343724E-3</v>
      </c>
      <c r="H177" s="52">
        <v>1.1176999999999999</v>
      </c>
      <c r="I177" s="64">
        <f t="shared" si="527"/>
        <v>8.2995038340098106E-3</v>
      </c>
      <c r="J177" s="52">
        <v>1.0848</v>
      </c>
      <c r="K177" s="64">
        <f t="shared" si="528"/>
        <v>-1.8433179723500274E-4</v>
      </c>
      <c r="L177" s="52">
        <v>1.2067000000000001</v>
      </c>
      <c r="M177" s="64">
        <f t="shared" si="529"/>
        <v>2.8255630349871765E-3</v>
      </c>
      <c r="N177" s="52"/>
      <c r="O177" s="64"/>
    </row>
    <row r="178" spans="1:15" x14ac:dyDescent="0.3">
      <c r="A178" s="23">
        <v>177</v>
      </c>
      <c r="B178" s="271">
        <v>98000</v>
      </c>
      <c r="C178" s="48" t="s">
        <v>18</v>
      </c>
      <c r="D178" s="61">
        <v>14313</v>
      </c>
      <c r="E178" s="59">
        <f t="shared" ref="E178" si="530">D180/D179</f>
        <v>1.6192667359358766</v>
      </c>
      <c r="F178" s="61">
        <v>18224</v>
      </c>
      <c r="G178" s="59">
        <f t="shared" ref="G178" si="531">F180/F179</f>
        <v>2.1035562926110192</v>
      </c>
      <c r="H178" s="61">
        <v>19329</v>
      </c>
      <c r="I178" s="59">
        <f t="shared" ref="I178" si="532">H180/H179</f>
        <v>1.9935041501263082</v>
      </c>
      <c r="J178" s="61">
        <v>14627</v>
      </c>
      <c r="K178" s="59">
        <f t="shared" ref="K178" si="533">J180/J179</f>
        <v>1.7905594982670408</v>
      </c>
      <c r="L178" s="61">
        <v>18002</v>
      </c>
      <c r="M178" s="59">
        <f t="shared" ref="M178" si="534">L180/L179</f>
        <v>2.5536426621876966</v>
      </c>
      <c r="N178" s="61"/>
      <c r="O178" s="59"/>
    </row>
    <row r="179" spans="1:15" x14ac:dyDescent="0.3">
      <c r="A179" s="1">
        <v>178</v>
      </c>
      <c r="B179" s="272"/>
      <c r="C179" s="49" t="s">
        <v>16</v>
      </c>
      <c r="D179" s="52">
        <v>0.67369999999999997</v>
      </c>
      <c r="E179" s="63">
        <f t="shared" ref="E179:E180" si="535">(D179-D176)/D176</f>
        <v>-4.7274338897916688E-3</v>
      </c>
      <c r="F179" s="52">
        <v>0.54269999999999996</v>
      </c>
      <c r="G179" s="63">
        <f t="shared" ref="G179:G180" si="536">(F179-F176)/F176</f>
        <v>-8.7671232876712808E-3</v>
      </c>
      <c r="H179" s="52">
        <v>0.55420000000000003</v>
      </c>
      <c r="I179" s="63">
        <f t="shared" ref="I179:I180" si="537">(H179-H176)/H176</f>
        <v>-9.1185410334346378E-3</v>
      </c>
      <c r="J179" s="52">
        <v>0.60589999999999999</v>
      </c>
      <c r="K179" s="63">
        <f t="shared" ref="K179:K180" si="538">(J179-J176)/J176</f>
        <v>-6.5973940293576777E-4</v>
      </c>
      <c r="L179" s="52">
        <v>0.4763</v>
      </c>
      <c r="M179" s="63">
        <f t="shared" ref="M179:M180" si="539">(L179-L176)/L176</f>
        <v>-6.6736183524504292E-3</v>
      </c>
      <c r="N179" s="52"/>
      <c r="O179" s="63"/>
    </row>
    <row r="180" spans="1:15" x14ac:dyDescent="0.3">
      <c r="A180" s="13">
        <v>179</v>
      </c>
      <c r="B180" s="272"/>
      <c r="C180" s="50" t="s">
        <v>17</v>
      </c>
      <c r="D180" s="52">
        <v>1.0909</v>
      </c>
      <c r="E180" s="64">
        <f t="shared" si="535"/>
        <v>-4.471618908560071E-3</v>
      </c>
      <c r="F180" s="52">
        <v>1.1415999999999999</v>
      </c>
      <c r="G180" s="64">
        <f t="shared" si="536"/>
        <v>1.1877326715121305E-2</v>
      </c>
      <c r="H180" s="52">
        <v>1.1048</v>
      </c>
      <c r="I180" s="64">
        <f t="shared" si="537"/>
        <v>-1.1541558557752449E-2</v>
      </c>
      <c r="J180" s="52">
        <v>1.0849</v>
      </c>
      <c r="K180" s="64">
        <f t="shared" si="538"/>
        <v>9.2182890855447075E-5</v>
      </c>
      <c r="L180" s="52">
        <v>1.2162999999999999</v>
      </c>
      <c r="M180" s="64">
        <f t="shared" si="539"/>
        <v>7.9555813375319709E-3</v>
      </c>
      <c r="N180" s="52"/>
      <c r="O180" s="64"/>
    </row>
    <row r="181" spans="1:15" x14ac:dyDescent="0.3">
      <c r="A181" s="23">
        <v>180</v>
      </c>
      <c r="B181" s="271">
        <v>100000</v>
      </c>
      <c r="C181" s="48" t="s">
        <v>18</v>
      </c>
      <c r="D181" s="61">
        <v>14610</v>
      </c>
      <c r="E181" s="59">
        <f t="shared" ref="E181" si="540">D183/D182</f>
        <v>1.5857666911225239</v>
      </c>
      <c r="F181" s="61">
        <v>18588</v>
      </c>
      <c r="G181" s="59">
        <f t="shared" ref="G181" si="541">F183/F182</f>
        <v>2.0832565850064468</v>
      </c>
      <c r="H181" s="61">
        <v>19717</v>
      </c>
      <c r="I181" s="59">
        <f t="shared" ref="I181" si="542">H183/H182</f>
        <v>2.0114942528735638</v>
      </c>
      <c r="J181" s="61">
        <v>14943</v>
      </c>
      <c r="K181" s="59">
        <f t="shared" ref="K181" si="543">J183/J182</f>
        <v>1.8032705649157579</v>
      </c>
      <c r="L181" s="61">
        <v>18367</v>
      </c>
      <c r="M181" s="59">
        <f t="shared" ref="M181" si="544">L183/L182</f>
        <v>2.5161426461278751</v>
      </c>
      <c r="N181" s="61"/>
      <c r="O181" s="59"/>
    </row>
    <row r="182" spans="1:15" x14ac:dyDescent="0.3">
      <c r="A182" s="1">
        <v>181</v>
      </c>
      <c r="B182" s="272"/>
      <c r="C182" s="49" t="s">
        <v>16</v>
      </c>
      <c r="D182" s="52">
        <v>0.68149999999999999</v>
      </c>
      <c r="E182" s="63">
        <f t="shared" ref="E182:E183" si="545">(D182-D179)/D179</f>
        <v>1.1577853644055261E-2</v>
      </c>
      <c r="F182" s="52">
        <v>0.54290000000000005</v>
      </c>
      <c r="G182" s="63">
        <f t="shared" ref="G182:G183" si="546">(F182-F179)/F179</f>
        <v>3.685277317119753E-4</v>
      </c>
      <c r="H182" s="52">
        <v>0.55679999999999996</v>
      </c>
      <c r="I182" s="63">
        <f t="shared" ref="I182:I183" si="547">(H182-H179)/H179</f>
        <v>4.6914471309995225E-3</v>
      </c>
      <c r="J182" s="52">
        <v>0.60540000000000005</v>
      </c>
      <c r="K182" s="63">
        <f t="shared" ref="K182:K183" si="548">(J182-J179)/J179</f>
        <v>-8.2521868295089111E-4</v>
      </c>
      <c r="L182" s="52">
        <v>0.47389999999999999</v>
      </c>
      <c r="M182" s="63">
        <f t="shared" ref="M182:M183" si="549">(L182-L179)/L179</f>
        <v>-5.0388410665547206E-3</v>
      </c>
      <c r="N182" s="52"/>
      <c r="O182" s="63"/>
    </row>
    <row r="183" spans="1:15" x14ac:dyDescent="0.3">
      <c r="A183" s="13">
        <v>182</v>
      </c>
      <c r="B183" s="273"/>
      <c r="C183" s="50" t="s">
        <v>17</v>
      </c>
      <c r="D183" s="52">
        <v>1.0807</v>
      </c>
      <c r="E183" s="64">
        <f t="shared" si="545"/>
        <v>-9.3500779173159663E-3</v>
      </c>
      <c r="F183" s="52">
        <v>1.131</v>
      </c>
      <c r="G183" s="64">
        <f t="shared" si="546"/>
        <v>-9.28521373510857E-3</v>
      </c>
      <c r="H183" s="52">
        <v>1.1200000000000001</v>
      </c>
      <c r="I183" s="64">
        <f t="shared" si="547"/>
        <v>1.3758146270818341E-2</v>
      </c>
      <c r="J183" s="52">
        <v>1.0916999999999999</v>
      </c>
      <c r="K183" s="64">
        <f t="shared" si="548"/>
        <v>6.2678587888283874E-3</v>
      </c>
      <c r="L183" s="52">
        <v>1.1923999999999999</v>
      </c>
      <c r="M183" s="64">
        <f t="shared" si="549"/>
        <v>-1.9649757461152703E-2</v>
      </c>
      <c r="N183" s="52"/>
      <c r="O183" s="64"/>
    </row>
    <row r="184" spans="1:15" x14ac:dyDescent="0.3">
      <c r="A184" s="23">
        <v>183</v>
      </c>
      <c r="B184" s="271">
        <v>102000</v>
      </c>
      <c r="C184" s="48" t="s">
        <v>18</v>
      </c>
      <c r="D184" s="61">
        <v>14907</v>
      </c>
      <c r="E184" s="59">
        <f t="shared" ref="E184" si="550">D186/D185</f>
        <v>1.6478390461997017</v>
      </c>
      <c r="F184" s="61">
        <v>18952</v>
      </c>
      <c r="G184" s="59">
        <f t="shared" ref="G184" si="551">F186/F185</f>
        <v>2.0871003307607494</v>
      </c>
      <c r="H184" s="61">
        <v>20105</v>
      </c>
      <c r="I184" s="59">
        <f t="shared" ref="I184" si="552">H186/H185</f>
        <v>2.0145945945945947</v>
      </c>
      <c r="J184" s="61">
        <v>15247</v>
      </c>
      <c r="K184" s="59">
        <f t="shared" ref="K184" si="553">J186/J185</f>
        <v>1.7831364829396323</v>
      </c>
      <c r="L184" s="61">
        <v>18731</v>
      </c>
      <c r="M184" s="59">
        <f t="shared" ref="M184" si="554">L186/L185</f>
        <v>2.5170731707317078</v>
      </c>
      <c r="N184" s="61"/>
      <c r="O184" s="59"/>
    </row>
    <row r="185" spans="1:15" x14ac:dyDescent="0.3">
      <c r="A185" s="1">
        <v>184</v>
      </c>
      <c r="B185" s="272"/>
      <c r="C185" s="49" t="s">
        <v>16</v>
      </c>
      <c r="D185" s="52">
        <v>0.67100000000000004</v>
      </c>
      <c r="E185" s="63">
        <f t="shared" ref="E185:E186" si="555">(D185-D182)/D182</f>
        <v>-1.5407190022010204E-2</v>
      </c>
      <c r="F185" s="52">
        <v>0.54420000000000002</v>
      </c>
      <c r="G185" s="63">
        <f t="shared" ref="G185:G186" si="556">(F185-F182)/F182</f>
        <v>2.3945477988579255E-3</v>
      </c>
      <c r="H185" s="52">
        <v>0.55500000000000005</v>
      </c>
      <c r="I185" s="63">
        <f t="shared" ref="I185:I186" si="557">(H185-H182)/H182</f>
        <v>-3.2327586206894986E-3</v>
      </c>
      <c r="J185" s="52">
        <v>0.60960000000000003</v>
      </c>
      <c r="K185" s="63">
        <f t="shared" ref="K185:K186" si="558">(J185-J182)/J182</f>
        <v>6.9375619425173125E-3</v>
      </c>
      <c r="L185" s="52">
        <v>0.47149999999999997</v>
      </c>
      <c r="M185" s="63">
        <f t="shared" ref="M185:M186" si="559">(L185-L182)/L182</f>
        <v>-5.0643595695294644E-3</v>
      </c>
      <c r="N185" s="52"/>
      <c r="O185" s="63"/>
    </row>
    <row r="186" spans="1:15" x14ac:dyDescent="0.3">
      <c r="A186" s="13">
        <v>185</v>
      </c>
      <c r="B186" s="273"/>
      <c r="C186" s="50" t="s">
        <v>17</v>
      </c>
      <c r="D186" s="52">
        <v>1.1056999999999999</v>
      </c>
      <c r="E186" s="64">
        <f t="shared" si="555"/>
        <v>2.3133154436938939E-2</v>
      </c>
      <c r="F186" s="52">
        <v>1.1357999999999999</v>
      </c>
      <c r="G186" s="64">
        <f t="shared" si="556"/>
        <v>4.2440318302386518E-3</v>
      </c>
      <c r="H186" s="52">
        <v>1.1181000000000001</v>
      </c>
      <c r="I186" s="64">
        <f t="shared" si="557"/>
        <v>-1.6964285714285827E-3</v>
      </c>
      <c r="J186" s="52">
        <v>1.087</v>
      </c>
      <c r="K186" s="64">
        <f t="shared" si="558"/>
        <v>-4.3052120545936856E-3</v>
      </c>
      <c r="L186" s="52">
        <v>1.1868000000000001</v>
      </c>
      <c r="M186" s="64">
        <f t="shared" si="559"/>
        <v>-4.6964106004694969E-3</v>
      </c>
      <c r="N186" s="52"/>
      <c r="O186" s="64"/>
    </row>
    <row r="187" spans="1:15" x14ac:dyDescent="0.3">
      <c r="A187" s="23">
        <v>186</v>
      </c>
      <c r="B187" s="271">
        <v>104000</v>
      </c>
      <c r="C187" s="48" t="s">
        <v>18</v>
      </c>
      <c r="D187" s="61">
        <v>15204</v>
      </c>
      <c r="E187" s="59">
        <f t="shared" ref="E187" si="560">D189/D188</f>
        <v>1.6466547192353644</v>
      </c>
      <c r="F187" s="61">
        <v>19316</v>
      </c>
      <c r="G187" s="59">
        <f t="shared" ref="G187" si="561">F189/F188</f>
        <v>2.1007448789571694</v>
      </c>
      <c r="H187" s="61">
        <v>20494</v>
      </c>
      <c r="I187" s="59">
        <f t="shared" ref="I187" si="562">H189/H188</f>
        <v>1.9904590459045903</v>
      </c>
      <c r="J187" s="61">
        <v>15548</v>
      </c>
      <c r="K187" s="59">
        <f t="shared" ref="K187" si="563">J189/J188</f>
        <v>1.8138297872340423</v>
      </c>
      <c r="L187" s="61">
        <v>19096</v>
      </c>
      <c r="M187" s="59">
        <f t="shared" ref="M187" si="564">L189/L188</f>
        <v>2.5741647158969996</v>
      </c>
      <c r="N187" s="61"/>
      <c r="O187" s="59"/>
    </row>
    <row r="188" spans="1:15" x14ac:dyDescent="0.3">
      <c r="A188" s="1">
        <v>187</v>
      </c>
      <c r="B188" s="272"/>
      <c r="C188" s="49" t="s">
        <v>16</v>
      </c>
      <c r="D188" s="52">
        <v>0.66959999999999997</v>
      </c>
      <c r="E188" s="63">
        <f t="shared" ref="E188:E189" si="565">(D188-D185)/D185</f>
        <v>-2.0864381520120235E-3</v>
      </c>
      <c r="F188" s="52">
        <v>0.53700000000000003</v>
      </c>
      <c r="G188" s="63">
        <f t="shared" ref="G188:G189" si="566">(F188-F185)/F185</f>
        <v>-1.3230429988974612E-2</v>
      </c>
      <c r="H188" s="52">
        <v>0.55549999999999999</v>
      </c>
      <c r="I188" s="63">
        <f t="shared" ref="I188:I189" si="567">(H188-H185)/H185</f>
        <v>9.009009009008016E-4</v>
      </c>
      <c r="J188" s="52">
        <v>0.60160000000000002</v>
      </c>
      <c r="K188" s="63">
        <f t="shared" ref="K188:K189" si="568">(J188-J185)/J185</f>
        <v>-1.3123359580052504E-2</v>
      </c>
      <c r="L188" s="52">
        <v>0.46989999999999998</v>
      </c>
      <c r="M188" s="63">
        <f t="shared" ref="M188:M189" si="569">(L188-L185)/L185</f>
        <v>-3.3934252386001919E-3</v>
      </c>
      <c r="N188" s="52"/>
      <c r="O188" s="63"/>
    </row>
    <row r="189" spans="1:15" x14ac:dyDescent="0.3">
      <c r="A189" s="13">
        <v>188</v>
      </c>
      <c r="B189" s="272"/>
      <c r="C189" s="50" t="s">
        <v>17</v>
      </c>
      <c r="D189" s="52">
        <v>1.1026</v>
      </c>
      <c r="E189" s="64">
        <f t="shared" si="565"/>
        <v>-2.8036537939765587E-3</v>
      </c>
      <c r="F189" s="52">
        <v>1.1281000000000001</v>
      </c>
      <c r="G189" s="64">
        <f t="shared" si="566"/>
        <v>-6.7793625638315012E-3</v>
      </c>
      <c r="H189" s="52">
        <v>1.1056999999999999</v>
      </c>
      <c r="I189" s="64">
        <f t="shared" si="567"/>
        <v>-1.1090242375458534E-2</v>
      </c>
      <c r="J189" s="52">
        <v>1.0911999999999999</v>
      </c>
      <c r="K189" s="64">
        <f t="shared" si="568"/>
        <v>3.8638454461821358E-3</v>
      </c>
      <c r="L189" s="52">
        <v>1.2096</v>
      </c>
      <c r="M189" s="64">
        <f t="shared" si="569"/>
        <v>1.9211324570272945E-2</v>
      </c>
      <c r="N189" s="52"/>
      <c r="O189" s="64"/>
    </row>
    <row r="190" spans="1:15" x14ac:dyDescent="0.3">
      <c r="A190" s="23">
        <v>189</v>
      </c>
      <c r="B190" s="271">
        <v>106000</v>
      </c>
      <c r="C190" s="48" t="s">
        <v>18</v>
      </c>
      <c r="D190" s="61">
        <v>15509</v>
      </c>
      <c r="E190" s="59">
        <f t="shared" ref="E190" si="570">D192/D191</f>
        <v>1.6281421984233229</v>
      </c>
      <c r="F190" s="61">
        <v>19680</v>
      </c>
      <c r="G190" s="59">
        <f t="shared" ref="G190" si="571">F192/F191</f>
        <v>2.1136532738095242</v>
      </c>
      <c r="H190" s="61">
        <v>20886</v>
      </c>
      <c r="I190" s="59">
        <f t="shared" ref="I190" si="572">H192/H191</f>
        <v>2.018672951414068</v>
      </c>
      <c r="J190" s="61">
        <v>15853</v>
      </c>
      <c r="K190" s="59">
        <f t="shared" ref="K190" si="573">J192/J191</f>
        <v>1.8129376458819606</v>
      </c>
      <c r="L190" s="61">
        <v>19461</v>
      </c>
      <c r="M190" s="59">
        <f t="shared" ref="M190" si="574">L192/L191</f>
        <v>2.5829605963791265</v>
      </c>
      <c r="N190" s="61"/>
      <c r="O190" s="59"/>
    </row>
    <row r="191" spans="1:15" x14ac:dyDescent="0.3">
      <c r="A191" s="1">
        <v>190</v>
      </c>
      <c r="B191" s="272"/>
      <c r="C191" s="49" t="s">
        <v>16</v>
      </c>
      <c r="D191" s="52">
        <v>0.67230000000000001</v>
      </c>
      <c r="E191" s="63">
        <f t="shared" ref="E191:E192" si="575">(D191-D188)/D188</f>
        <v>4.0322580645161827E-3</v>
      </c>
      <c r="F191" s="52">
        <v>0.53759999999999997</v>
      </c>
      <c r="G191" s="63">
        <f t="shared" ref="G191:G192" si="576">(F191-F188)/F188</f>
        <v>1.1173184357540669E-3</v>
      </c>
      <c r="H191" s="52">
        <v>0.55159999999999998</v>
      </c>
      <c r="I191" s="63">
        <f t="shared" ref="I191:I192" si="577">(H191-H188)/H188</f>
        <v>-7.020702070207047E-3</v>
      </c>
      <c r="J191" s="52">
        <v>0.5998</v>
      </c>
      <c r="K191" s="63">
        <f t="shared" ref="K191:K192" si="578">(J191-J188)/J188</f>
        <v>-2.9920212765957841E-3</v>
      </c>
      <c r="L191" s="52">
        <v>0.46949999999999997</v>
      </c>
      <c r="M191" s="63">
        <f t="shared" ref="M191:M192" si="579">(L191-L188)/L188</f>
        <v>-8.5124494573315913E-4</v>
      </c>
      <c r="N191" s="52"/>
      <c r="O191" s="63"/>
    </row>
    <row r="192" spans="1:15" x14ac:dyDescent="0.3">
      <c r="A192" s="13">
        <v>191</v>
      </c>
      <c r="B192" s="273"/>
      <c r="C192" s="50" t="s">
        <v>17</v>
      </c>
      <c r="D192" s="52">
        <v>1.0946</v>
      </c>
      <c r="E192" s="64">
        <f t="shared" si="575"/>
        <v>-7.2555777253763892E-3</v>
      </c>
      <c r="F192" s="52">
        <v>1.1363000000000001</v>
      </c>
      <c r="G192" s="64">
        <f t="shared" si="576"/>
        <v>7.2688591436929212E-3</v>
      </c>
      <c r="H192" s="52">
        <v>1.1134999999999999</v>
      </c>
      <c r="I192" s="64">
        <f t="shared" si="577"/>
        <v>7.0543547074251875E-3</v>
      </c>
      <c r="J192" s="52">
        <v>1.0873999999999999</v>
      </c>
      <c r="K192" s="64">
        <f t="shared" si="578"/>
        <v>-3.4824046920821352E-3</v>
      </c>
      <c r="L192" s="52">
        <v>1.2126999999999999</v>
      </c>
      <c r="M192" s="64">
        <f t="shared" si="579"/>
        <v>2.5628306878305892E-3</v>
      </c>
      <c r="N192" s="52"/>
      <c r="O192" s="64"/>
    </row>
    <row r="193" spans="1:15" x14ac:dyDescent="0.3">
      <c r="A193" s="23">
        <v>192</v>
      </c>
      <c r="B193" s="271">
        <v>108000</v>
      </c>
      <c r="C193" s="48" t="s">
        <v>18</v>
      </c>
      <c r="D193" s="61">
        <v>15806</v>
      </c>
      <c r="E193" s="59">
        <f t="shared" ref="E193" si="580">D195/D194</f>
        <v>1.6592270820850807</v>
      </c>
      <c r="F193" s="61">
        <v>20044</v>
      </c>
      <c r="G193" s="59">
        <f t="shared" ref="G193" si="581">F195/F194</f>
        <v>2.1129568106312293</v>
      </c>
      <c r="H193" s="61">
        <v>21278</v>
      </c>
      <c r="I193" s="59">
        <f t="shared" ref="I193" si="582">H195/H194</f>
        <v>2.0132342277012327</v>
      </c>
      <c r="J193" s="61">
        <v>16146</v>
      </c>
      <c r="K193" s="59">
        <f t="shared" ref="K193" si="583">J195/J194</f>
        <v>1.7665892501658924</v>
      </c>
      <c r="L193" s="61">
        <v>19826</v>
      </c>
      <c r="M193" s="59">
        <f t="shared" ref="M193" si="584">L195/L194</f>
        <v>2.6090517241379305</v>
      </c>
      <c r="N193" s="61"/>
      <c r="O193" s="59"/>
    </row>
    <row r="194" spans="1:15" x14ac:dyDescent="0.3">
      <c r="A194" s="1">
        <v>193</v>
      </c>
      <c r="B194" s="272"/>
      <c r="C194" s="49" t="s">
        <v>16</v>
      </c>
      <c r="D194" s="52">
        <v>0.66759999999999997</v>
      </c>
      <c r="E194" s="63">
        <f t="shared" ref="E194:E195" si="585">(D194-D191)/D191</f>
        <v>-6.990926669641585E-3</v>
      </c>
      <c r="F194" s="52">
        <v>0.54179999999999995</v>
      </c>
      <c r="G194" s="63">
        <f t="shared" ref="G194:G195" si="586">(F194-F191)/F191</f>
        <v>7.8124999999999662E-3</v>
      </c>
      <c r="H194" s="52">
        <v>0.55159999999999998</v>
      </c>
      <c r="I194" s="63">
        <f t="shared" ref="I194:I195" si="587">(H194-H191)/H191</f>
        <v>0</v>
      </c>
      <c r="J194" s="52">
        <v>0.6028</v>
      </c>
      <c r="K194" s="63">
        <f t="shared" ref="K194:K195" si="588">(J194-J191)/J191</f>
        <v>5.001667222407474E-3</v>
      </c>
      <c r="L194" s="52">
        <v>0.46400000000000002</v>
      </c>
      <c r="M194" s="63">
        <f t="shared" ref="M194:M195" si="589">(L194-L191)/L191</f>
        <v>-1.1714589989350266E-2</v>
      </c>
      <c r="N194" s="52"/>
      <c r="O194" s="63"/>
    </row>
    <row r="195" spans="1:15" x14ac:dyDescent="0.3">
      <c r="A195" s="13">
        <v>194</v>
      </c>
      <c r="B195" s="273"/>
      <c r="C195" s="50" t="s">
        <v>17</v>
      </c>
      <c r="D195" s="52">
        <v>1.1076999999999999</v>
      </c>
      <c r="E195" s="64">
        <f t="shared" si="585"/>
        <v>1.1967842134112817E-2</v>
      </c>
      <c r="F195" s="52">
        <v>1.1448</v>
      </c>
      <c r="G195" s="64">
        <f t="shared" si="586"/>
        <v>7.480418903458551E-3</v>
      </c>
      <c r="H195" s="52">
        <v>1.1105</v>
      </c>
      <c r="I195" s="64">
        <f t="shared" si="587"/>
        <v>-2.6942074539738591E-3</v>
      </c>
      <c r="J195" s="52">
        <v>1.0649</v>
      </c>
      <c r="K195" s="64">
        <f t="shared" si="588"/>
        <v>-2.0691557844399452E-2</v>
      </c>
      <c r="L195" s="52">
        <v>1.2105999999999999</v>
      </c>
      <c r="M195" s="64">
        <f t="shared" si="589"/>
        <v>-1.7316731260822883E-3</v>
      </c>
      <c r="N195" s="52"/>
      <c r="O195" s="64"/>
    </row>
    <row r="196" spans="1:15" x14ac:dyDescent="0.3">
      <c r="A196" s="23">
        <v>195</v>
      </c>
      <c r="B196" s="271">
        <v>110000</v>
      </c>
      <c r="C196" s="48" t="s">
        <v>18</v>
      </c>
      <c r="D196" s="61">
        <v>16098</v>
      </c>
      <c r="E196" s="59">
        <f t="shared" ref="E196" si="590">D198/D197</f>
        <v>1.6419325707405177</v>
      </c>
      <c r="F196" s="61">
        <v>20408</v>
      </c>
      <c r="G196" s="59">
        <f t="shared" ref="G196" si="591">F198/F197</f>
        <v>2.0925891357102859</v>
      </c>
      <c r="H196" s="61">
        <v>21669</v>
      </c>
      <c r="I196" s="59">
        <f t="shared" ref="I196" si="592">H198/H197</f>
        <v>2.0388705537220391</v>
      </c>
      <c r="J196" s="61">
        <v>16438</v>
      </c>
      <c r="K196" s="59">
        <f t="shared" ref="K196" si="593">J198/J197</f>
        <v>1.8252297410192146</v>
      </c>
      <c r="L196" s="61">
        <v>20191</v>
      </c>
      <c r="M196" s="59">
        <f t="shared" ref="M196" si="594">L198/L197</f>
        <v>2.5853554704129413</v>
      </c>
      <c r="N196" s="61"/>
      <c r="O196" s="59"/>
    </row>
    <row r="197" spans="1:15" x14ac:dyDescent="0.3">
      <c r="A197" s="1">
        <v>196</v>
      </c>
      <c r="B197" s="272"/>
      <c r="C197" s="49" t="s">
        <v>16</v>
      </c>
      <c r="D197" s="52">
        <v>0.66439999999999999</v>
      </c>
      <c r="E197" s="63">
        <f t="shared" ref="E197:E198" si="595">(D197-D194)/D194</f>
        <v>-4.7932893948471854E-3</v>
      </c>
      <c r="F197" s="52">
        <v>0.53569999999999995</v>
      </c>
      <c r="G197" s="63">
        <f t="shared" ref="G197:G198" si="596">(F197-F194)/F194</f>
        <v>-1.1258767072720551E-2</v>
      </c>
      <c r="H197" s="52">
        <v>0.5454</v>
      </c>
      <c r="I197" s="63">
        <f t="shared" ref="I197:I198" si="597">(H197-H194)/H194</f>
        <v>-1.1240029006526439E-2</v>
      </c>
      <c r="J197" s="52">
        <v>0.59850000000000003</v>
      </c>
      <c r="K197" s="63">
        <f t="shared" ref="K197:K198" si="598">(J197-J194)/J194</f>
        <v>-7.1333775713337266E-3</v>
      </c>
      <c r="L197" s="52">
        <v>0.4698</v>
      </c>
      <c r="M197" s="63">
        <f t="shared" ref="M197:M198" si="599">(L197-L194)/L194</f>
        <v>1.2499999999999938E-2</v>
      </c>
      <c r="N197" s="52"/>
      <c r="O197" s="63"/>
    </row>
    <row r="198" spans="1:15" x14ac:dyDescent="0.3">
      <c r="A198" s="13">
        <v>197</v>
      </c>
      <c r="B198" s="272"/>
      <c r="C198" s="50" t="s">
        <v>17</v>
      </c>
      <c r="D198" s="52">
        <v>1.0909</v>
      </c>
      <c r="E198" s="64">
        <f t="shared" si="595"/>
        <v>-1.5166561343323939E-2</v>
      </c>
      <c r="F198" s="52">
        <v>1.121</v>
      </c>
      <c r="G198" s="64">
        <f t="shared" si="596"/>
        <v>-2.078965758211045E-2</v>
      </c>
      <c r="H198" s="52">
        <v>1.1120000000000001</v>
      </c>
      <c r="I198" s="64">
        <f t="shared" si="597"/>
        <v>1.350742908599781E-3</v>
      </c>
      <c r="J198" s="52">
        <v>1.0924</v>
      </c>
      <c r="K198" s="64">
        <f t="shared" si="598"/>
        <v>2.5824021034839027E-2</v>
      </c>
      <c r="L198" s="52">
        <v>1.2145999999999999</v>
      </c>
      <c r="M198" s="64">
        <f t="shared" si="599"/>
        <v>3.3041467041136658E-3</v>
      </c>
      <c r="N198" s="52"/>
      <c r="O198" s="64"/>
    </row>
    <row r="199" spans="1:15" x14ac:dyDescent="0.3">
      <c r="A199" s="23">
        <v>198</v>
      </c>
      <c r="B199" s="271">
        <v>112000</v>
      </c>
      <c r="C199" s="48" t="s">
        <v>18</v>
      </c>
      <c r="D199" s="61">
        <v>16388</v>
      </c>
      <c r="E199" s="59">
        <f t="shared" ref="E199" si="600">D201/D200</f>
        <v>1.6406226834692366</v>
      </c>
      <c r="F199" s="61">
        <v>20772</v>
      </c>
      <c r="G199" s="59">
        <f t="shared" ref="G199" si="601">F201/F200</f>
        <v>2.1245551601423487</v>
      </c>
      <c r="H199" s="61">
        <v>22061</v>
      </c>
      <c r="I199" s="59">
        <f t="shared" ref="I199" si="602">H201/H200</f>
        <v>1.9843158464034614</v>
      </c>
      <c r="J199" s="61">
        <v>16729</v>
      </c>
      <c r="K199" s="59">
        <f t="shared" ref="K199" si="603">J201/J200</f>
        <v>1.8173869177736675</v>
      </c>
      <c r="L199" s="61">
        <v>20556</v>
      </c>
      <c r="M199" s="59">
        <f t="shared" ref="M199" si="604">L201/L200</f>
        <v>2.5933901918976545</v>
      </c>
      <c r="N199" s="61"/>
      <c r="O199" s="59"/>
    </row>
    <row r="200" spans="1:15" x14ac:dyDescent="0.3">
      <c r="A200" s="1">
        <v>199</v>
      </c>
      <c r="B200" s="272"/>
      <c r="C200" s="49" t="s">
        <v>16</v>
      </c>
      <c r="D200" s="52">
        <v>0.67449999999999999</v>
      </c>
      <c r="E200" s="63">
        <f t="shared" ref="E200:E201" si="605">(D200-D197)/D197</f>
        <v>1.5201685731487053E-2</v>
      </c>
      <c r="F200" s="52">
        <v>0.53390000000000004</v>
      </c>
      <c r="G200" s="63">
        <f t="shared" ref="G200:G201" si="606">(F200-F197)/F197</f>
        <v>-3.3600896023892345E-3</v>
      </c>
      <c r="H200" s="52">
        <v>0.55469999999999997</v>
      </c>
      <c r="I200" s="63">
        <f t="shared" ref="I200:I201" si="607">(H200-H197)/H197</f>
        <v>1.7051705170517007E-2</v>
      </c>
      <c r="J200" s="52">
        <v>0.59470000000000001</v>
      </c>
      <c r="K200" s="63">
        <f t="shared" ref="K200:K201" si="608">(J200-J197)/J197</f>
        <v>-6.3492063492063917E-3</v>
      </c>
      <c r="L200" s="52">
        <v>0.46899999999999997</v>
      </c>
      <c r="M200" s="63">
        <f t="shared" ref="M200:M201" si="609">(L200-L197)/L197</f>
        <v>-1.7028522775649701E-3</v>
      </c>
      <c r="N200" s="52"/>
      <c r="O200" s="63"/>
    </row>
    <row r="201" spans="1:15" x14ac:dyDescent="0.3">
      <c r="A201" s="13">
        <v>200</v>
      </c>
      <c r="B201" s="273"/>
      <c r="C201" s="50" t="s">
        <v>17</v>
      </c>
      <c r="D201" s="52">
        <v>1.1066</v>
      </c>
      <c r="E201" s="64">
        <f t="shared" si="605"/>
        <v>1.4391786598221695E-2</v>
      </c>
      <c r="F201" s="52">
        <v>1.1343000000000001</v>
      </c>
      <c r="G201" s="64">
        <f t="shared" si="606"/>
        <v>1.1864406779661097E-2</v>
      </c>
      <c r="H201" s="52">
        <v>1.1007</v>
      </c>
      <c r="I201" s="64">
        <f t="shared" si="607"/>
        <v>-1.01618705035972E-2</v>
      </c>
      <c r="J201" s="52">
        <v>1.0808</v>
      </c>
      <c r="K201" s="64">
        <f t="shared" si="608"/>
        <v>-1.0618820944708948E-2</v>
      </c>
      <c r="L201" s="52">
        <v>1.2162999999999999</v>
      </c>
      <c r="M201" s="64">
        <f t="shared" si="609"/>
        <v>1.3996377408200518E-3</v>
      </c>
      <c r="N201" s="52"/>
      <c r="O201" s="64"/>
    </row>
    <row r="202" spans="1:15" x14ac:dyDescent="0.3">
      <c r="A202" s="23">
        <v>201</v>
      </c>
      <c r="B202" s="271">
        <v>114000</v>
      </c>
      <c r="C202" s="48" t="s">
        <v>18</v>
      </c>
      <c r="D202" s="61">
        <v>16678</v>
      </c>
      <c r="E202" s="59">
        <f t="shared" ref="E202" si="610">D204/D203</f>
        <v>1.6681647940074906</v>
      </c>
      <c r="F202" s="61">
        <v>21136</v>
      </c>
      <c r="G202" s="59">
        <f t="shared" ref="G202" si="611">F204/F203</f>
        <v>2.0969302325581398</v>
      </c>
      <c r="H202" s="61">
        <v>22453</v>
      </c>
      <c r="I202" s="59">
        <f t="shared" ref="I202" si="612">H204/H203</f>
        <v>2.0074356184258253</v>
      </c>
      <c r="J202" s="61">
        <v>17031</v>
      </c>
      <c r="K202" s="59">
        <f>J204/J203</f>
        <v>1.8260219341974078</v>
      </c>
      <c r="L202" s="61">
        <v>20921</v>
      </c>
      <c r="M202" s="59">
        <f t="shared" ref="M202" si="613">L204/L203</f>
        <v>2.6226008194953634</v>
      </c>
      <c r="N202" s="61"/>
      <c r="O202" s="59"/>
    </row>
    <row r="203" spans="1:15" x14ac:dyDescent="0.3">
      <c r="A203" s="1">
        <v>202</v>
      </c>
      <c r="B203" s="272"/>
      <c r="C203" s="49" t="s">
        <v>16</v>
      </c>
      <c r="D203" s="52">
        <v>0.66749999999999998</v>
      </c>
      <c r="E203" s="63">
        <f t="shared" ref="E203:E204" si="614">(D203-D200)/D200</f>
        <v>-1.0378057820607868E-2</v>
      </c>
      <c r="F203" s="52">
        <v>0.53749999999999998</v>
      </c>
      <c r="G203" s="63">
        <f t="shared" ref="G203:G204" si="615">(F203-F200)/F200</f>
        <v>6.7428357370292865E-3</v>
      </c>
      <c r="H203" s="52">
        <v>0.5514</v>
      </c>
      <c r="I203" s="63">
        <f t="shared" ref="I203:I204" si="616">(H203-H200)/H200</f>
        <v>-5.9491617090318546E-3</v>
      </c>
      <c r="J203" s="52">
        <v>0.6018</v>
      </c>
      <c r="K203" s="63">
        <f>(J203-J200)/J200</f>
        <v>1.1938792668572382E-2</v>
      </c>
      <c r="L203" s="52">
        <v>0.4637</v>
      </c>
      <c r="M203" s="63">
        <f t="shared" ref="M203:M204" si="617">(L203-L200)/L200</f>
        <v>-1.1300639658848553E-2</v>
      </c>
      <c r="N203" s="52"/>
      <c r="O203" s="63"/>
    </row>
    <row r="204" spans="1:15" x14ac:dyDescent="0.3">
      <c r="A204" s="13">
        <v>203</v>
      </c>
      <c r="B204" s="273"/>
      <c r="C204" s="50" t="s">
        <v>17</v>
      </c>
      <c r="D204" s="52">
        <v>1.1134999999999999</v>
      </c>
      <c r="E204" s="64">
        <f t="shared" si="614"/>
        <v>6.2353153804445205E-3</v>
      </c>
      <c r="F204" s="52">
        <v>1.1271</v>
      </c>
      <c r="G204" s="64">
        <f t="shared" si="615"/>
        <v>-6.3475271092304454E-3</v>
      </c>
      <c r="H204" s="52">
        <v>1.1069</v>
      </c>
      <c r="I204" s="64">
        <f t="shared" si="616"/>
        <v>5.6327791405469093E-3</v>
      </c>
      <c r="J204" s="52">
        <v>1.0989</v>
      </c>
      <c r="K204" s="64">
        <f>(J204-J201)/J201</f>
        <v>1.6746854182087347E-2</v>
      </c>
      <c r="L204" s="52">
        <v>1.2161</v>
      </c>
      <c r="M204" s="64">
        <f t="shared" si="617"/>
        <v>-1.6443311682971139E-4</v>
      </c>
      <c r="N204" s="52"/>
      <c r="O204" s="64"/>
    </row>
    <row r="205" spans="1:15" x14ac:dyDescent="0.3">
      <c r="A205" s="23">
        <v>204</v>
      </c>
      <c r="B205" s="271">
        <v>116000</v>
      </c>
      <c r="C205" s="48" t="s">
        <v>18</v>
      </c>
      <c r="D205" s="61">
        <v>16968</v>
      </c>
      <c r="E205" s="59">
        <f t="shared" ref="E205" si="618">D207/D206</f>
        <v>1.6558618600424113</v>
      </c>
      <c r="F205" s="61">
        <v>21500</v>
      </c>
      <c r="G205" s="59">
        <f t="shared" ref="G205" si="619">F207/F206</f>
        <v>2.1207928197456991</v>
      </c>
      <c r="H205" s="61">
        <v>22844</v>
      </c>
      <c r="I205" s="59">
        <f t="shared" ref="I205" si="620">H207/H206</f>
        <v>2.01605918440996</v>
      </c>
      <c r="J205" s="61">
        <v>17332</v>
      </c>
      <c r="K205" s="59">
        <f t="shared" ref="K205" si="621">J207/J206</f>
        <v>1.8472898137271354</v>
      </c>
      <c r="L205" s="61">
        <v>21305</v>
      </c>
      <c r="M205" s="59">
        <f t="shared" ref="M205" si="622">L207/L206</f>
        <v>2.6579346178826588</v>
      </c>
      <c r="N205" s="61"/>
      <c r="O205" s="59"/>
    </row>
    <row r="206" spans="1:15" x14ac:dyDescent="0.3">
      <c r="A206" s="1">
        <v>205</v>
      </c>
      <c r="B206" s="272"/>
      <c r="C206" s="49" t="s">
        <v>16</v>
      </c>
      <c r="D206" s="52">
        <v>0.66020000000000001</v>
      </c>
      <c r="E206" s="63">
        <f t="shared" ref="E206:E207" si="623">(D206-D203)/D203</f>
        <v>-1.0936329588014942E-2</v>
      </c>
      <c r="F206" s="52">
        <v>0.53480000000000005</v>
      </c>
      <c r="G206" s="63">
        <f t="shared" ref="G206:G207" si="624">(F206-F203)/F203</f>
        <v>-5.0232558139533482E-3</v>
      </c>
      <c r="H206" s="52">
        <v>0.55420000000000003</v>
      </c>
      <c r="I206" s="63">
        <f t="shared" ref="I206:I207" si="625">(H206-H203)/H203</f>
        <v>5.0779833151977233E-3</v>
      </c>
      <c r="J206" s="52">
        <v>0.59589999999999999</v>
      </c>
      <c r="K206" s="63">
        <f>(J206-J203)/J203</f>
        <v>-9.8039215686274786E-3</v>
      </c>
      <c r="L206" s="52">
        <v>0.46189999999999998</v>
      </c>
      <c r="M206" s="63">
        <f t="shared" ref="M206:M207" si="626">(L206-L203)/L203</f>
        <v>-3.8818201423334565E-3</v>
      </c>
      <c r="N206" s="52"/>
      <c r="O206" s="63"/>
    </row>
    <row r="207" spans="1:15" x14ac:dyDescent="0.3">
      <c r="A207" s="13">
        <v>206</v>
      </c>
      <c r="B207" s="272"/>
      <c r="C207" s="50" t="s">
        <v>17</v>
      </c>
      <c r="D207" s="52">
        <v>1.0931999999999999</v>
      </c>
      <c r="E207" s="64">
        <f t="shared" si="623"/>
        <v>-1.8230803771890423E-2</v>
      </c>
      <c r="F207" s="52">
        <v>1.1342000000000001</v>
      </c>
      <c r="G207" s="64">
        <f t="shared" si="624"/>
        <v>6.2993523201136598E-3</v>
      </c>
      <c r="H207" s="52">
        <v>1.1173</v>
      </c>
      <c r="I207" s="64">
        <f t="shared" si="625"/>
        <v>9.3956093594723695E-3</v>
      </c>
      <c r="J207" s="52">
        <v>1.1008</v>
      </c>
      <c r="K207" s="64">
        <f>(J207-J204)/J204</f>
        <v>1.7290017290017407E-3</v>
      </c>
      <c r="L207" s="52">
        <v>1.2277</v>
      </c>
      <c r="M207" s="64">
        <f t="shared" si="626"/>
        <v>9.5386892525286208E-3</v>
      </c>
      <c r="N207" s="52"/>
      <c r="O207" s="64"/>
    </row>
    <row r="208" spans="1:15" x14ac:dyDescent="0.3">
      <c r="A208" s="23">
        <v>207</v>
      </c>
      <c r="B208" s="271">
        <v>118000</v>
      </c>
      <c r="C208" s="48" t="s">
        <v>18</v>
      </c>
      <c r="D208" s="61">
        <v>17258</v>
      </c>
      <c r="E208" s="59">
        <f t="shared" ref="E208" si="627">D210/D209</f>
        <v>1.6310079855356336</v>
      </c>
      <c r="F208" s="61">
        <v>21864</v>
      </c>
      <c r="G208" s="59">
        <f t="shared" ref="G208" si="628">F210/F209</f>
        <v>2.1377627627627627</v>
      </c>
      <c r="H208" s="61">
        <v>23235</v>
      </c>
      <c r="I208" s="59">
        <f t="shared" ref="I208" si="629">H210/H209</f>
        <v>2.0344133260113488</v>
      </c>
      <c r="J208" s="61">
        <v>17631</v>
      </c>
      <c r="K208" s="59">
        <f t="shared" ref="K208" si="630">J210/J209</f>
        <v>1.8500762324241911</v>
      </c>
      <c r="L208" s="61">
        <v>21685</v>
      </c>
      <c r="M208" s="59">
        <f t="shared" ref="M208" si="631">L210/L209</f>
        <v>2.6132989025177533</v>
      </c>
      <c r="N208" s="61"/>
      <c r="O208" s="59"/>
    </row>
    <row r="209" spans="1:15" x14ac:dyDescent="0.3">
      <c r="A209" s="1">
        <v>208</v>
      </c>
      <c r="B209" s="272"/>
      <c r="C209" s="49" t="s">
        <v>16</v>
      </c>
      <c r="D209" s="52">
        <v>0.66369999999999996</v>
      </c>
      <c r="E209" s="63">
        <f t="shared" ref="E209:E210" si="632">(D209-D206)/D206</f>
        <v>5.3014238109662945E-3</v>
      </c>
      <c r="F209" s="52">
        <v>0.53280000000000005</v>
      </c>
      <c r="G209" s="63">
        <f t="shared" ref="G209:G210" si="633">(F209-F206)/F206</f>
        <v>-3.7397157816006013E-3</v>
      </c>
      <c r="H209" s="52">
        <v>0.54630000000000001</v>
      </c>
      <c r="I209" s="63">
        <f t="shared" ref="I209:I210" si="634">(H209-H206)/H206</f>
        <v>-1.4254781667268165E-2</v>
      </c>
      <c r="J209" s="52">
        <v>0.59030000000000005</v>
      </c>
      <c r="K209" s="63">
        <f t="shared" ref="K209:K210" si="635">(J209-J206)/J206</f>
        <v>-9.3975499244838712E-3</v>
      </c>
      <c r="L209" s="52">
        <v>0.4647</v>
      </c>
      <c r="M209" s="63">
        <f t="shared" ref="M209:M210" si="636">(L209-L206)/L206</f>
        <v>6.0619181641048386E-3</v>
      </c>
      <c r="N209" s="52"/>
      <c r="O209" s="63"/>
    </row>
    <row r="210" spans="1:15" x14ac:dyDescent="0.3">
      <c r="A210" s="13">
        <v>209</v>
      </c>
      <c r="B210" s="273"/>
      <c r="C210" s="50" t="s">
        <v>17</v>
      </c>
      <c r="D210" s="52">
        <v>1.0825</v>
      </c>
      <c r="E210" s="64">
        <f t="shared" si="632"/>
        <v>-9.7877789974386495E-3</v>
      </c>
      <c r="F210" s="52">
        <v>1.139</v>
      </c>
      <c r="G210" s="64">
        <f t="shared" si="633"/>
        <v>4.2320578381237128E-3</v>
      </c>
      <c r="H210" s="52">
        <v>1.1113999999999999</v>
      </c>
      <c r="I210" s="64">
        <f t="shared" si="634"/>
        <v>-5.2805871296876545E-3</v>
      </c>
      <c r="J210" s="52">
        <v>1.0921000000000001</v>
      </c>
      <c r="K210" s="64">
        <f t="shared" si="635"/>
        <v>-7.9033430232557499E-3</v>
      </c>
      <c r="L210" s="52">
        <v>1.2143999999999999</v>
      </c>
      <c r="M210" s="64">
        <f t="shared" si="636"/>
        <v>-1.0833265455730301E-2</v>
      </c>
      <c r="N210" s="52"/>
      <c r="O210" s="64"/>
    </row>
    <row r="211" spans="1:15" x14ac:dyDescent="0.3">
      <c r="A211" s="23">
        <v>210</v>
      </c>
      <c r="B211" s="271">
        <v>120000</v>
      </c>
      <c r="C211" s="48" t="s">
        <v>18</v>
      </c>
      <c r="D211" s="61">
        <v>17547</v>
      </c>
      <c r="E211" s="59">
        <f t="shared" ref="E211" si="637">D213/D212</f>
        <v>1.6505237589190831</v>
      </c>
      <c r="F211" s="61">
        <v>22228</v>
      </c>
      <c r="G211" s="59">
        <f t="shared" ref="G211" si="638">F213/F212</f>
        <v>2.1279549718574109</v>
      </c>
      <c r="H211" s="61">
        <v>23627</v>
      </c>
      <c r="I211" s="59">
        <f t="shared" ref="I211" si="639">H213/H212</f>
        <v>2.0461792193512922</v>
      </c>
      <c r="J211" s="61">
        <v>17948</v>
      </c>
      <c r="K211" s="59">
        <f t="shared" ref="K211" si="640">J213/J212</f>
        <v>1.8517710256840691</v>
      </c>
      <c r="L211" s="61">
        <v>22065</v>
      </c>
      <c r="M211" s="59">
        <f t="shared" ref="M211" si="641">L213/L212</f>
        <v>2.6517991812109458</v>
      </c>
      <c r="N211" s="61"/>
      <c r="O211" s="59"/>
    </row>
    <row r="212" spans="1:15" x14ac:dyDescent="0.3">
      <c r="A212" s="1">
        <v>211</v>
      </c>
      <c r="B212" s="272"/>
      <c r="C212" s="49" t="s">
        <v>16</v>
      </c>
      <c r="D212" s="52">
        <v>0.65869999999999995</v>
      </c>
      <c r="E212" s="63">
        <f t="shared" ref="E212:E213" si="642">(D212-D209)/D209</f>
        <v>-7.5335241826126331E-3</v>
      </c>
      <c r="F212" s="52">
        <v>0.53300000000000003</v>
      </c>
      <c r="G212" s="63">
        <f t="shared" ref="G212:G213" si="643">(F212-F209)/F209</f>
        <v>3.7537537537533401E-4</v>
      </c>
      <c r="H212" s="52">
        <v>0.54569999999999996</v>
      </c>
      <c r="I212" s="63">
        <f t="shared" ref="I212:I213" si="644">(H212-H209)/H209</f>
        <v>-1.0982976386601591E-3</v>
      </c>
      <c r="J212" s="52">
        <v>0.59570000000000001</v>
      </c>
      <c r="K212" s="63">
        <f t="shared" ref="K212:K213" si="645">(J212-J209)/J209</f>
        <v>9.1478909029306457E-3</v>
      </c>
      <c r="L212" s="52">
        <v>0.46410000000000001</v>
      </c>
      <c r="M212" s="63">
        <f t="shared" ref="M212:M213" si="646">(L212-L209)/L209</f>
        <v>-1.291155584247879E-3</v>
      </c>
      <c r="N212" s="52"/>
      <c r="O212" s="63"/>
    </row>
    <row r="213" spans="1:15" x14ac:dyDescent="0.3">
      <c r="A213" s="13">
        <v>212</v>
      </c>
      <c r="B213" s="273"/>
      <c r="C213" s="50" t="s">
        <v>17</v>
      </c>
      <c r="D213" s="52">
        <v>1.0871999999999999</v>
      </c>
      <c r="E213" s="64">
        <f t="shared" si="642"/>
        <v>4.341801385681225E-3</v>
      </c>
      <c r="F213" s="52">
        <v>1.1342000000000001</v>
      </c>
      <c r="G213" s="64">
        <f t="shared" si="643"/>
        <v>-4.2142230026338155E-3</v>
      </c>
      <c r="H213" s="52">
        <v>1.1166</v>
      </c>
      <c r="I213" s="64">
        <f t="shared" si="644"/>
        <v>4.6787835162858497E-3</v>
      </c>
      <c r="J213" s="52">
        <v>1.1031</v>
      </c>
      <c r="K213" s="64">
        <f t="shared" si="645"/>
        <v>1.0072337698012909E-2</v>
      </c>
      <c r="L213" s="52">
        <v>1.2306999999999999</v>
      </c>
      <c r="M213" s="64">
        <f t="shared" si="646"/>
        <v>1.342226613965743E-2</v>
      </c>
      <c r="N213" s="52"/>
      <c r="O213" s="64"/>
    </row>
    <row r="214" spans="1:15" x14ac:dyDescent="0.3">
      <c r="A214" s="23">
        <v>213</v>
      </c>
      <c r="B214" s="271">
        <v>122000</v>
      </c>
      <c r="C214" s="48" t="s">
        <v>18</v>
      </c>
      <c r="D214" s="61">
        <v>17837</v>
      </c>
      <c r="E214" s="59">
        <f t="shared" ref="E214" si="647">D216/D215</f>
        <v>1.6690278824415976</v>
      </c>
      <c r="F214" s="61">
        <v>22592</v>
      </c>
      <c r="G214" s="59">
        <f t="shared" ref="G214" si="648">F216/F215</f>
        <v>2.1780381780381783</v>
      </c>
      <c r="H214" s="61">
        <v>24018</v>
      </c>
      <c r="I214" s="59">
        <f t="shared" ref="I214" si="649">H216/H215</f>
        <v>2.0167156502571641</v>
      </c>
      <c r="J214" s="61">
        <v>18258</v>
      </c>
      <c r="K214" s="59">
        <f t="shared" ref="K214" si="650">J216/J215</f>
        <v>1.8204081632653062</v>
      </c>
      <c r="L214" s="61"/>
      <c r="M214" s="59"/>
      <c r="N214" s="61"/>
      <c r="O214" s="59"/>
    </row>
    <row r="215" spans="1:15" x14ac:dyDescent="0.3">
      <c r="A215" s="1">
        <v>214</v>
      </c>
      <c r="B215" s="272"/>
      <c r="C215" s="49" t="s">
        <v>16</v>
      </c>
      <c r="D215" s="52">
        <v>0.66349999999999998</v>
      </c>
      <c r="E215" s="63">
        <f t="shared" ref="E215:E216" si="651">(D215-D212)/D212</f>
        <v>7.2870806133293253E-3</v>
      </c>
      <c r="F215" s="52">
        <v>0.52910000000000001</v>
      </c>
      <c r="G215" s="63">
        <f t="shared" ref="G215:G216" si="652">(F215-F212)/F212</f>
        <v>-7.3170731707317346E-3</v>
      </c>
      <c r="H215" s="52">
        <v>0.5444</v>
      </c>
      <c r="I215" s="63">
        <f t="shared" ref="I215:I216" si="653">(H215-H212)/H212</f>
        <v>-2.3822613157411911E-3</v>
      </c>
      <c r="J215" s="52">
        <v>0.58799999999999997</v>
      </c>
      <c r="K215" s="63">
        <f t="shared" ref="K215:K216" si="654">(J215-J212)/J212</f>
        <v>-1.2925969447708645E-2</v>
      </c>
      <c r="L215" s="52"/>
      <c r="M215" s="63"/>
      <c r="N215" s="52"/>
      <c r="O215" s="63"/>
    </row>
    <row r="216" spans="1:15" x14ac:dyDescent="0.3">
      <c r="A216" s="13">
        <v>215</v>
      </c>
      <c r="B216" s="272"/>
      <c r="C216" s="50" t="s">
        <v>17</v>
      </c>
      <c r="D216" s="52">
        <v>1.1073999999999999</v>
      </c>
      <c r="E216" s="64">
        <f t="shared" si="651"/>
        <v>1.8579838116261953E-2</v>
      </c>
      <c r="F216" s="52">
        <v>1.1524000000000001</v>
      </c>
      <c r="G216" s="64">
        <f t="shared" si="652"/>
        <v>1.6046552636219354E-2</v>
      </c>
      <c r="H216" s="52">
        <v>1.0979000000000001</v>
      </c>
      <c r="I216" s="64">
        <f t="shared" si="653"/>
        <v>-1.6747268493641356E-2</v>
      </c>
      <c r="J216" s="52">
        <v>1.0704</v>
      </c>
      <c r="K216" s="64">
        <f t="shared" si="654"/>
        <v>-2.9643731302692371E-2</v>
      </c>
      <c r="L216" s="52"/>
      <c r="M216" s="64"/>
      <c r="N216" s="52"/>
      <c r="O216" s="64"/>
    </row>
    <row r="217" spans="1:15" x14ac:dyDescent="0.3">
      <c r="A217" s="23">
        <v>216</v>
      </c>
      <c r="B217" s="271">
        <v>124000</v>
      </c>
      <c r="C217" s="48" t="s">
        <v>18</v>
      </c>
      <c r="D217" s="61">
        <v>18127</v>
      </c>
      <c r="E217" s="59">
        <f t="shared" ref="E217" si="655">D219/D218</f>
        <v>1.6478766812755026</v>
      </c>
      <c r="F217" s="61">
        <v>22956</v>
      </c>
      <c r="G217" s="59">
        <f t="shared" ref="G217" si="656">F219/F218</f>
        <v>2.1542965061378663</v>
      </c>
      <c r="H217" s="61">
        <v>24410</v>
      </c>
      <c r="I217" s="59">
        <f t="shared" ref="I217" si="657">H219/H218</f>
        <v>2.0208294930875579</v>
      </c>
      <c r="J217" s="61">
        <v>18562</v>
      </c>
      <c r="K217" s="59">
        <f t="shared" ref="K217" si="658">J219/J218</f>
        <v>1.8106429410777236</v>
      </c>
      <c r="L217" s="61"/>
      <c r="M217" s="59"/>
      <c r="N217" s="61"/>
      <c r="O217" s="59"/>
    </row>
    <row r="218" spans="1:15" x14ac:dyDescent="0.3">
      <c r="A218" s="1">
        <v>217</v>
      </c>
      <c r="B218" s="272"/>
      <c r="C218" s="49" t="s">
        <v>16</v>
      </c>
      <c r="D218" s="52">
        <v>0.66169999999999995</v>
      </c>
      <c r="E218" s="63">
        <f t="shared" ref="E218:E219" si="659">(D218-D215)/D215</f>
        <v>-2.7128862094951377E-3</v>
      </c>
      <c r="F218" s="52">
        <v>0.52949999999999997</v>
      </c>
      <c r="G218" s="63">
        <f t="shared" ref="G218:G219" si="660">(F218-F215)/F215</f>
        <v>7.5600075600067271E-4</v>
      </c>
      <c r="H218" s="52">
        <v>0.54249999999999998</v>
      </c>
      <c r="I218" s="63">
        <f t="shared" ref="I218:I219" si="661">(H218-H215)/H215</f>
        <v>-3.4900808229243437E-3</v>
      </c>
      <c r="J218" s="52">
        <v>0.59570000000000001</v>
      </c>
      <c r="K218" s="63">
        <f t="shared" ref="K218:K219" si="662">(J218-J215)/J215</f>
        <v>1.3095238095238165E-2</v>
      </c>
      <c r="L218" s="52"/>
      <c r="M218" s="63"/>
      <c r="N218" s="52"/>
      <c r="O218" s="63"/>
    </row>
    <row r="219" spans="1:15" x14ac:dyDescent="0.3">
      <c r="A219" s="13">
        <v>218</v>
      </c>
      <c r="B219" s="273"/>
      <c r="C219" s="50" t="s">
        <v>17</v>
      </c>
      <c r="D219" s="52">
        <v>1.0904</v>
      </c>
      <c r="E219" s="64">
        <f t="shared" si="659"/>
        <v>-1.5351273252663812E-2</v>
      </c>
      <c r="F219" s="52">
        <v>1.1407</v>
      </c>
      <c r="G219" s="64">
        <f t="shared" si="660"/>
        <v>-1.0152724748351305E-2</v>
      </c>
      <c r="H219" s="52">
        <v>1.0963000000000001</v>
      </c>
      <c r="I219" s="64">
        <f t="shared" si="661"/>
        <v>-1.457327625466842E-3</v>
      </c>
      <c r="J219" s="52">
        <v>1.0786</v>
      </c>
      <c r="K219" s="64">
        <f t="shared" si="662"/>
        <v>7.6606875934230054E-3</v>
      </c>
      <c r="L219" s="52"/>
      <c r="M219" s="64"/>
      <c r="N219" s="52"/>
      <c r="O219" s="64"/>
    </row>
    <row r="220" spans="1:15" x14ac:dyDescent="0.3">
      <c r="A220" s="23">
        <v>219</v>
      </c>
      <c r="B220" s="271">
        <v>126000</v>
      </c>
      <c r="C220" s="48" t="s">
        <v>18</v>
      </c>
      <c r="D220" s="61">
        <v>18417</v>
      </c>
      <c r="E220" s="59">
        <f t="shared" ref="E220" si="663">D222/D221</f>
        <v>1.6602972399150744</v>
      </c>
      <c r="F220" s="61">
        <v>23320</v>
      </c>
      <c r="G220" s="59">
        <f t="shared" ref="G220" si="664">F222/F221</f>
        <v>2.1716941756782395</v>
      </c>
      <c r="H220" s="61">
        <v>24801</v>
      </c>
      <c r="I220" s="59">
        <f t="shared" ref="I220" si="665">H222/H221</f>
        <v>2.0537812041116008</v>
      </c>
      <c r="J220" s="61">
        <v>18863</v>
      </c>
      <c r="K220" s="59">
        <f t="shared" ref="K220" si="666">J222/J221</f>
        <v>1.832743810005053</v>
      </c>
      <c r="L220" s="61"/>
      <c r="M220" s="59"/>
      <c r="N220" s="61"/>
      <c r="O220" s="59"/>
    </row>
    <row r="221" spans="1:15" x14ac:dyDescent="0.3">
      <c r="A221" s="1">
        <v>220</v>
      </c>
      <c r="B221" s="272"/>
      <c r="C221" s="49" t="s">
        <v>16</v>
      </c>
      <c r="D221" s="52">
        <v>0.65939999999999999</v>
      </c>
      <c r="E221" s="63">
        <f t="shared" ref="E221:E222" si="667">(D221-D218)/D218</f>
        <v>-3.4758954208855505E-3</v>
      </c>
      <c r="F221" s="52">
        <v>0.52710000000000001</v>
      </c>
      <c r="G221" s="63">
        <f t="shared" ref="G221:G222" si="668">(F221-F218)/F218</f>
        <v>-4.5325779036826403E-3</v>
      </c>
      <c r="H221" s="52">
        <v>0.54479999999999995</v>
      </c>
      <c r="I221" s="63">
        <f t="shared" ref="I221:I222" si="669">(H221-H218)/H218</f>
        <v>4.2396313364054727E-3</v>
      </c>
      <c r="J221" s="52">
        <v>0.59370000000000001</v>
      </c>
      <c r="K221" s="63">
        <f t="shared" ref="K221:K222" si="670">(J221-J218)/J218</f>
        <v>-3.3573946617424908E-3</v>
      </c>
      <c r="L221" s="52"/>
      <c r="M221" s="63"/>
      <c r="N221" s="52"/>
      <c r="O221" s="63"/>
    </row>
    <row r="222" spans="1:15" x14ac:dyDescent="0.3">
      <c r="A222" s="13">
        <v>221</v>
      </c>
      <c r="B222" s="273"/>
      <c r="C222" s="50" t="s">
        <v>17</v>
      </c>
      <c r="D222" s="52">
        <v>1.0948</v>
      </c>
      <c r="E222" s="64">
        <f t="shared" si="667"/>
        <v>4.0352164343359859E-3</v>
      </c>
      <c r="F222" s="52">
        <v>1.1447000000000001</v>
      </c>
      <c r="G222" s="64">
        <f t="shared" si="668"/>
        <v>3.5066187428771838E-3</v>
      </c>
      <c r="H222" s="52">
        <v>1.1189</v>
      </c>
      <c r="I222" s="64">
        <f t="shared" si="669"/>
        <v>2.0614795220286374E-2</v>
      </c>
      <c r="J222" s="52">
        <v>1.0881000000000001</v>
      </c>
      <c r="K222" s="64">
        <f t="shared" si="670"/>
        <v>8.8077137029483263E-3</v>
      </c>
      <c r="L222" s="52"/>
      <c r="M222" s="64"/>
      <c r="N222" s="52"/>
      <c r="O222" s="64"/>
    </row>
    <row r="223" spans="1:15" x14ac:dyDescent="0.3">
      <c r="A223" s="23">
        <v>222</v>
      </c>
      <c r="B223" s="271">
        <v>128000</v>
      </c>
      <c r="C223" s="48" t="s">
        <v>18</v>
      </c>
      <c r="D223" s="61">
        <v>18706</v>
      </c>
      <c r="E223" s="59">
        <f t="shared" ref="E223" si="671">D225/D224</f>
        <v>1.6636141636141637</v>
      </c>
      <c r="F223" s="61">
        <v>23684</v>
      </c>
      <c r="G223" s="59">
        <f t="shared" ref="G223" si="672">F225/F224</f>
        <v>2.1830238726790445</v>
      </c>
      <c r="H223" s="61">
        <v>25193</v>
      </c>
      <c r="I223" s="59">
        <f t="shared" ref="I223" si="673">H225/H224</f>
        <v>2.038134024435394</v>
      </c>
      <c r="J223" s="61">
        <v>19166</v>
      </c>
      <c r="K223" s="59">
        <f t="shared" ref="K223" si="674">J225/J224</f>
        <v>1.8425863236289777</v>
      </c>
      <c r="L223" s="61"/>
      <c r="M223" s="59"/>
      <c r="N223" s="61"/>
      <c r="O223" s="59"/>
    </row>
    <row r="224" spans="1:15" x14ac:dyDescent="0.3">
      <c r="A224" s="1">
        <v>223</v>
      </c>
      <c r="B224" s="272"/>
      <c r="C224" s="49" t="s">
        <v>16</v>
      </c>
      <c r="D224" s="52">
        <v>0.6552</v>
      </c>
      <c r="E224" s="63">
        <f t="shared" ref="E224:E225" si="675">(D224-D221)/D221</f>
        <v>-6.3694267515923284E-3</v>
      </c>
      <c r="F224" s="52">
        <v>0.52780000000000005</v>
      </c>
      <c r="G224" s="63">
        <f t="shared" ref="G224:G225" si="676">(F224-F221)/F221</f>
        <v>1.3280212483400377E-3</v>
      </c>
      <c r="H224" s="52">
        <v>0.54020000000000001</v>
      </c>
      <c r="I224" s="63">
        <f t="shared" ref="I224:I225" si="677">(H224-H221)/H221</f>
        <v>-8.4434654919235269E-3</v>
      </c>
      <c r="J224" s="52">
        <v>0.59079999999999999</v>
      </c>
      <c r="K224" s="63">
        <f t="shared" ref="K224:K225" si="678">(J224-J221)/J221</f>
        <v>-4.8846218628937404E-3</v>
      </c>
      <c r="L224" s="52"/>
      <c r="M224" s="63"/>
      <c r="N224" s="52"/>
      <c r="O224" s="63"/>
    </row>
    <row r="225" spans="1:15" x14ac:dyDescent="0.3">
      <c r="A225" s="13">
        <v>224</v>
      </c>
      <c r="B225" s="272"/>
      <c r="C225" s="50" t="s">
        <v>17</v>
      </c>
      <c r="D225" s="52">
        <v>1.0900000000000001</v>
      </c>
      <c r="E225" s="64">
        <f t="shared" si="675"/>
        <v>-4.3843624406283482E-3</v>
      </c>
      <c r="F225" s="52">
        <v>1.1521999999999999</v>
      </c>
      <c r="G225" s="64">
        <f t="shared" si="676"/>
        <v>6.5519350048046125E-3</v>
      </c>
      <c r="H225" s="52">
        <v>1.101</v>
      </c>
      <c r="I225" s="64">
        <f t="shared" si="677"/>
        <v>-1.5997855036196287E-2</v>
      </c>
      <c r="J225" s="52">
        <v>1.0886</v>
      </c>
      <c r="K225" s="64">
        <f t="shared" si="678"/>
        <v>4.59516588548796E-4</v>
      </c>
      <c r="L225" s="52"/>
      <c r="M225" s="64"/>
      <c r="N225" s="52"/>
      <c r="O225" s="64"/>
    </row>
    <row r="226" spans="1:15" x14ac:dyDescent="0.3">
      <c r="A226" s="23">
        <v>225</v>
      </c>
      <c r="B226" s="271">
        <v>130000</v>
      </c>
      <c r="C226" s="48" t="s">
        <v>18</v>
      </c>
      <c r="D226" s="61">
        <v>18996</v>
      </c>
      <c r="E226" s="59">
        <f t="shared" ref="E226" si="679">D228/D227</f>
        <v>1.6704131227217498</v>
      </c>
      <c r="F226" s="61">
        <v>24048</v>
      </c>
      <c r="G226" s="59">
        <f t="shared" ref="G226" si="680">F228/F227</f>
        <v>2.1605452480121166</v>
      </c>
      <c r="H226" s="61">
        <v>25585</v>
      </c>
      <c r="I226" s="59">
        <f t="shared" ref="I226" si="681">H228/H227</f>
        <v>2.028334866605336</v>
      </c>
      <c r="J226" s="61">
        <v>19460</v>
      </c>
      <c r="K226" s="59">
        <f t="shared" ref="K226" si="682">J228/J227</f>
        <v>1.8347486413043479</v>
      </c>
      <c r="L226" s="61"/>
      <c r="M226" s="59"/>
      <c r="N226" s="61"/>
      <c r="O226" s="59"/>
    </row>
    <row r="227" spans="1:15" x14ac:dyDescent="0.3">
      <c r="A227" s="1">
        <v>226</v>
      </c>
      <c r="B227" s="272"/>
      <c r="C227" s="49" t="s">
        <v>16</v>
      </c>
      <c r="D227" s="52">
        <v>0.65839999999999999</v>
      </c>
      <c r="E227" s="63">
        <f t="shared" ref="E227:E228" si="683">(D227-D224)/D224</f>
        <v>4.8840048840048545E-3</v>
      </c>
      <c r="F227" s="52">
        <v>0.5282</v>
      </c>
      <c r="G227" s="63">
        <f t="shared" ref="G227:G228" si="684">(F227-F224)/F224</f>
        <v>7.5786282682826058E-4</v>
      </c>
      <c r="H227" s="52">
        <v>0.54349999999999998</v>
      </c>
      <c r="I227" s="63">
        <f t="shared" ref="I227:I228" si="685">(H227-H224)/H224</f>
        <v>6.1088485746019425E-3</v>
      </c>
      <c r="J227" s="52">
        <v>0.58879999999999999</v>
      </c>
      <c r="K227" s="63">
        <f t="shared" ref="K227:K228" si="686">(J227-J224)/J224</f>
        <v>-3.3852403520649998E-3</v>
      </c>
      <c r="L227" s="52"/>
      <c r="M227" s="63"/>
      <c r="N227" s="52"/>
      <c r="O227" s="63"/>
    </row>
    <row r="228" spans="1:15" x14ac:dyDescent="0.3">
      <c r="A228" s="13">
        <v>227</v>
      </c>
      <c r="B228" s="273"/>
      <c r="C228" s="50" t="s">
        <v>17</v>
      </c>
      <c r="D228" s="52">
        <v>1.0998000000000001</v>
      </c>
      <c r="E228" s="64">
        <f t="shared" si="683"/>
        <v>8.9908256880734221E-3</v>
      </c>
      <c r="F228" s="52">
        <v>1.1412</v>
      </c>
      <c r="G228" s="64">
        <f t="shared" si="684"/>
        <v>-9.5469536538794475E-3</v>
      </c>
      <c r="H228" s="52">
        <v>1.1024</v>
      </c>
      <c r="I228" s="64">
        <f t="shared" si="685"/>
        <v>1.2715712988193169E-3</v>
      </c>
      <c r="J228" s="52">
        <v>1.0803</v>
      </c>
      <c r="K228" s="64">
        <f t="shared" si="686"/>
        <v>-7.6244717986404314E-3</v>
      </c>
      <c r="L228" s="52"/>
      <c r="M228" s="64"/>
      <c r="N228" s="52"/>
      <c r="O228" s="64"/>
    </row>
    <row r="229" spans="1:15" x14ac:dyDescent="0.3">
      <c r="A229" s="23">
        <v>228</v>
      </c>
      <c r="B229" s="271">
        <v>132000</v>
      </c>
      <c r="C229" s="48" t="s">
        <v>18</v>
      </c>
      <c r="D229" s="61">
        <v>19286</v>
      </c>
      <c r="E229" s="59">
        <f t="shared" ref="E229" si="687">D231/D230</f>
        <v>1.6489489489489491</v>
      </c>
      <c r="F229" s="61">
        <v>24412</v>
      </c>
      <c r="G229" s="59">
        <f t="shared" ref="G229" si="688">F231/F230</f>
        <v>2.21435388432907</v>
      </c>
      <c r="H229" s="61">
        <v>25977</v>
      </c>
      <c r="I229" s="59">
        <f t="shared" ref="I229" si="689">H231/H230</f>
        <v>2.0739781764379508</v>
      </c>
      <c r="J229" s="61">
        <v>19761</v>
      </c>
      <c r="K229" s="59">
        <f t="shared" ref="K229" si="690">J231/J230</f>
        <v>1.83054892601432</v>
      </c>
      <c r="L229" s="61"/>
      <c r="M229" s="59"/>
      <c r="N229" s="61"/>
      <c r="O229" s="59"/>
    </row>
    <row r="230" spans="1:15" x14ac:dyDescent="0.3">
      <c r="A230" s="1">
        <v>229</v>
      </c>
      <c r="B230" s="272"/>
      <c r="C230" s="49" t="s">
        <v>16</v>
      </c>
      <c r="D230" s="52">
        <v>0.66600000000000004</v>
      </c>
      <c r="E230" s="63">
        <f t="shared" ref="E230:E231" si="691">(D230-D227)/D227</f>
        <v>1.1543134872418061E-2</v>
      </c>
      <c r="F230" s="52">
        <v>0.52390000000000003</v>
      </c>
      <c r="G230" s="63">
        <f t="shared" ref="G230:G231" si="692">(F230-F227)/F227</f>
        <v>-8.1408557364634048E-3</v>
      </c>
      <c r="H230" s="52">
        <v>0.54069999999999996</v>
      </c>
      <c r="I230" s="63">
        <f t="shared" ref="I230:I231" si="693">(H230-H227)/H227</f>
        <v>-5.1517939282429157E-3</v>
      </c>
      <c r="J230" s="52">
        <v>0.58660000000000001</v>
      </c>
      <c r="K230" s="63">
        <f t="shared" ref="K230:K231" si="694">(J230-J227)/J227</f>
        <v>-3.7364130434782267E-3</v>
      </c>
      <c r="L230" s="52"/>
      <c r="M230" s="63"/>
      <c r="N230" s="52"/>
      <c r="O230" s="63"/>
    </row>
    <row r="231" spans="1:15" x14ac:dyDescent="0.3">
      <c r="A231" s="13">
        <v>230</v>
      </c>
      <c r="B231" s="273"/>
      <c r="C231" s="50" t="s">
        <v>17</v>
      </c>
      <c r="D231" s="52">
        <v>1.0982000000000001</v>
      </c>
      <c r="E231" s="64">
        <f t="shared" si="691"/>
        <v>-1.4548099654483049E-3</v>
      </c>
      <c r="F231" s="52">
        <v>1.1600999999999999</v>
      </c>
      <c r="G231" s="64">
        <f t="shared" si="692"/>
        <v>1.6561514195583524E-2</v>
      </c>
      <c r="H231" s="52">
        <v>1.1214</v>
      </c>
      <c r="I231" s="64">
        <f t="shared" si="693"/>
        <v>1.7235123367198752E-2</v>
      </c>
      <c r="J231" s="52">
        <v>1.0738000000000001</v>
      </c>
      <c r="K231" s="64">
        <f t="shared" si="694"/>
        <v>-6.0168471720817825E-3</v>
      </c>
      <c r="L231" s="52"/>
      <c r="M231" s="64"/>
      <c r="N231" s="52"/>
      <c r="O231" s="64"/>
    </row>
    <row r="232" spans="1:15" x14ac:dyDescent="0.3">
      <c r="A232" s="23">
        <v>231</v>
      </c>
      <c r="B232" s="271">
        <v>134000</v>
      </c>
      <c r="C232" s="48" t="s">
        <v>18</v>
      </c>
      <c r="D232" s="61">
        <v>19576</v>
      </c>
      <c r="E232" s="59">
        <f t="shared" ref="E232" si="695">D234/D233</f>
        <v>1.6808575338300138</v>
      </c>
      <c r="F232" s="61">
        <v>24776</v>
      </c>
      <c r="G232" s="59">
        <f t="shared" ref="G232" si="696">F234/F233</f>
        <v>2.141609719058466</v>
      </c>
      <c r="H232" s="61">
        <v>26368</v>
      </c>
      <c r="I232" s="59">
        <f t="shared" ref="I232" si="697">H234/H233</f>
        <v>2.0373313620402884</v>
      </c>
      <c r="J232" s="61">
        <v>20057</v>
      </c>
      <c r="K232" s="59">
        <f t="shared" ref="K232" si="698">J234/J233</f>
        <v>1.8398246501433149</v>
      </c>
      <c r="L232" s="61"/>
      <c r="M232" s="59"/>
      <c r="N232" s="61"/>
      <c r="O232" s="59"/>
    </row>
    <row r="233" spans="1:15" x14ac:dyDescent="0.3">
      <c r="A233" s="1">
        <v>232</v>
      </c>
      <c r="B233" s="272"/>
      <c r="C233" s="49" t="s">
        <v>16</v>
      </c>
      <c r="D233" s="52">
        <v>0.65769999999999995</v>
      </c>
      <c r="E233" s="63">
        <f t="shared" ref="E233:E234" si="699">(D233-D230)/D230</f>
        <v>-1.246246246246259E-2</v>
      </c>
      <c r="F233" s="52">
        <v>0.52680000000000005</v>
      </c>
      <c r="G233" s="63">
        <f t="shared" ref="G233:G234" si="700">(F233-F230)/F230</f>
        <v>5.5354075205192085E-3</v>
      </c>
      <c r="H233" s="52">
        <v>0.54110000000000003</v>
      </c>
      <c r="I233" s="63">
        <f t="shared" ref="I233:I234" si="701">(H233-H230)/H230</f>
        <v>7.3978176437963197E-4</v>
      </c>
      <c r="J233" s="52">
        <v>0.59309999999999996</v>
      </c>
      <c r="K233" s="63">
        <f t="shared" ref="K233:K234" si="702">(J233-J230)/J230</f>
        <v>1.1080804636890471E-2</v>
      </c>
      <c r="L233" s="52"/>
      <c r="M233" s="63"/>
      <c r="N233" s="52"/>
      <c r="O233" s="63"/>
    </row>
    <row r="234" spans="1:15" x14ac:dyDescent="0.3">
      <c r="A234" s="13">
        <v>233</v>
      </c>
      <c r="B234" s="272"/>
      <c r="C234" s="50" t="s">
        <v>17</v>
      </c>
      <c r="D234" s="52">
        <v>1.1054999999999999</v>
      </c>
      <c r="E234" s="64">
        <f t="shared" si="699"/>
        <v>6.6472409397194156E-3</v>
      </c>
      <c r="F234" s="52">
        <v>1.1282000000000001</v>
      </c>
      <c r="G234" s="64">
        <f t="shared" si="700"/>
        <v>-2.7497629514696854E-2</v>
      </c>
      <c r="H234" s="52">
        <v>1.1024</v>
      </c>
      <c r="I234" s="64">
        <f t="shared" si="701"/>
        <v>-1.6943106830747196E-2</v>
      </c>
      <c r="J234" s="52">
        <v>1.0911999999999999</v>
      </c>
      <c r="K234" s="64">
        <f t="shared" si="702"/>
        <v>1.6204134848202514E-2</v>
      </c>
      <c r="L234" s="52"/>
      <c r="M234" s="64"/>
      <c r="N234" s="52"/>
      <c r="O234" s="64"/>
    </row>
    <row r="235" spans="1:15" x14ac:dyDescent="0.3">
      <c r="A235" s="23">
        <v>234</v>
      </c>
      <c r="B235" s="271">
        <v>136000</v>
      </c>
      <c r="C235" s="48" t="s">
        <v>18</v>
      </c>
      <c r="D235" s="61">
        <v>19865</v>
      </c>
      <c r="E235" s="59">
        <f t="shared" ref="E235" si="703">D237/D236</f>
        <v>1.6607170099160946</v>
      </c>
      <c r="F235" s="61">
        <v>25139</v>
      </c>
      <c r="G235" s="59">
        <f t="shared" ref="G235" si="704">F237/F236</f>
        <v>2.1987020423744985</v>
      </c>
      <c r="H235" s="61">
        <v>26772</v>
      </c>
      <c r="I235" s="59">
        <f t="shared" ref="I235" si="705">H237/H236</f>
        <v>2.0896718866517525</v>
      </c>
      <c r="J235" s="61">
        <v>20352</v>
      </c>
      <c r="K235" s="59">
        <f t="shared" ref="K235" si="706">J237/J236</f>
        <v>1.8479293957909031</v>
      </c>
      <c r="L235" s="61"/>
      <c r="M235" s="59"/>
      <c r="N235" s="61"/>
      <c r="O235" s="59"/>
    </row>
    <row r="236" spans="1:15" x14ac:dyDescent="0.3">
      <c r="A236" s="1">
        <v>235</v>
      </c>
      <c r="B236" s="272"/>
      <c r="C236" s="49" t="s">
        <v>16</v>
      </c>
      <c r="D236" s="52">
        <v>0.65549999999999997</v>
      </c>
      <c r="E236" s="63">
        <f t="shared" ref="E236:E237" si="707">(D236-D233)/D233</f>
        <v>-3.3449901170746234E-3</v>
      </c>
      <c r="F236" s="52">
        <v>0.52390000000000003</v>
      </c>
      <c r="G236" s="63">
        <f t="shared" ref="G236:G237" si="708">(F236-F233)/F233</f>
        <v>-5.504935459377398E-3</v>
      </c>
      <c r="H236" s="52">
        <v>0.53639999999999999</v>
      </c>
      <c r="I236" s="63">
        <f t="shared" ref="I236:I237" si="709">(H236-H233)/H233</f>
        <v>-8.6860099796711096E-3</v>
      </c>
      <c r="J236" s="52">
        <v>0.58919999999999995</v>
      </c>
      <c r="K236" s="63">
        <f t="shared" ref="K236:K237" si="710">(J236-J233)/J233</f>
        <v>-6.5756196256955236E-3</v>
      </c>
      <c r="L236" s="52"/>
      <c r="M236" s="63"/>
      <c r="N236" s="52"/>
      <c r="O236" s="63"/>
    </row>
    <row r="237" spans="1:15" x14ac:dyDescent="0.3">
      <c r="A237" s="13">
        <v>236</v>
      </c>
      <c r="B237" s="273"/>
      <c r="C237" s="50" t="s">
        <v>17</v>
      </c>
      <c r="D237" s="52">
        <v>1.0886</v>
      </c>
      <c r="E237" s="64">
        <f t="shared" si="707"/>
        <v>-1.5287200361827152E-2</v>
      </c>
      <c r="F237" s="52">
        <v>1.1518999999999999</v>
      </c>
      <c r="G237" s="64">
        <f t="shared" si="708"/>
        <v>2.100691366778925E-2</v>
      </c>
      <c r="H237" s="52">
        <v>1.1209</v>
      </c>
      <c r="I237" s="64">
        <f t="shared" si="709"/>
        <v>1.6781567489114621E-2</v>
      </c>
      <c r="J237" s="52">
        <v>1.0888</v>
      </c>
      <c r="K237" s="64">
        <f t="shared" si="710"/>
        <v>-2.1994134897360316E-3</v>
      </c>
      <c r="L237" s="52"/>
      <c r="M237" s="64"/>
      <c r="N237" s="52"/>
      <c r="O237" s="64"/>
    </row>
    <row r="238" spans="1:15" x14ac:dyDescent="0.3">
      <c r="A238" s="23">
        <v>237</v>
      </c>
      <c r="B238" s="271">
        <v>138000</v>
      </c>
      <c r="C238" s="48" t="s">
        <v>18</v>
      </c>
      <c r="D238" s="61">
        <v>20155</v>
      </c>
      <c r="E238" s="59">
        <f t="shared" ref="E238" si="711">D240/D239</f>
        <v>1.6484101627871595</v>
      </c>
      <c r="F238" s="61">
        <v>25503</v>
      </c>
      <c r="G238" s="59">
        <f t="shared" ref="G238" si="712">F240/F239</f>
        <v>2.1802380502550536</v>
      </c>
      <c r="H238" s="61">
        <v>27175</v>
      </c>
      <c r="I238" s="59">
        <f t="shared" ref="I238" si="713">H240/H239</f>
        <v>2.0920416511714395</v>
      </c>
      <c r="J238" s="61">
        <v>20647</v>
      </c>
      <c r="K238" s="59">
        <f t="shared" ref="K238" si="714">J240/J239</f>
        <v>1.8550922761449073</v>
      </c>
      <c r="L238" s="61"/>
      <c r="M238" s="59"/>
      <c r="N238" s="61"/>
      <c r="O238" s="59"/>
    </row>
    <row r="239" spans="1:15" x14ac:dyDescent="0.3">
      <c r="A239" s="1">
        <v>238</v>
      </c>
      <c r="B239" s="272"/>
      <c r="C239" s="49" t="s">
        <v>16</v>
      </c>
      <c r="D239" s="52">
        <v>0.6573</v>
      </c>
      <c r="E239" s="63">
        <f t="shared" ref="E239:E240" si="715">(D239-D236)/D236</f>
        <v>2.7459954233409974E-3</v>
      </c>
      <c r="F239" s="52">
        <v>0.52929999999999999</v>
      </c>
      <c r="G239" s="63">
        <f t="shared" ref="G239:G240" si="716">(F239-F236)/F236</f>
        <v>1.0307310555449437E-2</v>
      </c>
      <c r="H239" s="52">
        <v>0.53779999999999994</v>
      </c>
      <c r="I239" s="63">
        <f t="shared" ref="I239:I240" si="717">(H239-H236)/H236</f>
        <v>2.6099925428783683E-3</v>
      </c>
      <c r="J239" s="52">
        <v>0.58520000000000005</v>
      </c>
      <c r="K239" s="63">
        <f t="shared" ref="K239:K240" si="718">(J239-J236)/J236</f>
        <v>-6.7888662593345089E-3</v>
      </c>
      <c r="L239" s="52"/>
      <c r="M239" s="63"/>
      <c r="N239" s="52"/>
      <c r="O239" s="63"/>
    </row>
    <row r="240" spans="1:15" x14ac:dyDescent="0.3">
      <c r="A240" s="13">
        <v>239</v>
      </c>
      <c r="B240" s="273"/>
      <c r="C240" s="50" t="s">
        <v>17</v>
      </c>
      <c r="D240" s="52">
        <v>1.0834999999999999</v>
      </c>
      <c r="E240" s="64">
        <f t="shared" si="715"/>
        <v>-4.6849164063936287E-3</v>
      </c>
      <c r="F240" s="52">
        <v>1.1539999999999999</v>
      </c>
      <c r="G240" s="64">
        <f t="shared" si="716"/>
        <v>1.8230749196978826E-3</v>
      </c>
      <c r="H240" s="52">
        <v>1.1251</v>
      </c>
      <c r="I240" s="64">
        <f t="shared" si="717"/>
        <v>3.7469890266749769E-3</v>
      </c>
      <c r="J240" s="52">
        <v>1.0855999999999999</v>
      </c>
      <c r="K240" s="64">
        <f t="shared" si="718"/>
        <v>-2.939015429831091E-3</v>
      </c>
      <c r="L240" s="52"/>
      <c r="M240" s="64"/>
      <c r="N240" s="52"/>
      <c r="O240" s="64"/>
    </row>
    <row r="241" spans="1:15" x14ac:dyDescent="0.3">
      <c r="A241" s="23">
        <v>240</v>
      </c>
      <c r="B241" s="271">
        <v>140000</v>
      </c>
      <c r="C241" s="48" t="s">
        <v>18</v>
      </c>
      <c r="D241" s="61">
        <v>20445</v>
      </c>
      <c r="E241" s="59">
        <f t="shared" ref="E241" si="719">D243/D242</f>
        <v>1.6633906633906632</v>
      </c>
      <c r="F241" s="77">
        <v>25867</v>
      </c>
      <c r="G241" s="78">
        <f t="shared" ref="G241" si="720">F243/F242</f>
        <v>2.1776630330847198</v>
      </c>
      <c r="H241" s="61">
        <v>27572</v>
      </c>
      <c r="I241" s="59">
        <f t="shared" ref="I241" si="721">H243/H242</f>
        <v>2.081267474370923</v>
      </c>
      <c r="J241" s="61">
        <v>20942</v>
      </c>
      <c r="K241" s="59">
        <f t="shared" ref="K241" si="722">J243/J242</f>
        <v>1.8740841710683254</v>
      </c>
      <c r="L241" s="61"/>
      <c r="M241" s="59"/>
      <c r="N241" s="61"/>
      <c r="O241" s="59"/>
    </row>
    <row r="242" spans="1:15" x14ac:dyDescent="0.3">
      <c r="A242" s="1">
        <v>241</v>
      </c>
      <c r="B242" s="272"/>
      <c r="C242" s="49" t="s">
        <v>16</v>
      </c>
      <c r="D242" s="52">
        <v>0.6512</v>
      </c>
      <c r="E242" s="63">
        <f t="shared" ref="E242:E243" si="723">(D242-D239)/D239</f>
        <v>-9.2803894720827548E-3</v>
      </c>
      <c r="F242" s="79">
        <v>0.52290000000000003</v>
      </c>
      <c r="G242" s="80">
        <f t="shared" ref="G242:G243" si="724">(F242-F239)/F239</f>
        <v>-1.2091441526544421E-2</v>
      </c>
      <c r="H242" s="52">
        <v>0.53649999999999998</v>
      </c>
      <c r="I242" s="63">
        <f t="shared" ref="I242:I243" si="725">(H242-H239)/H239</f>
        <v>-2.4172554853104647E-3</v>
      </c>
      <c r="J242" s="52">
        <v>0.58689999999999998</v>
      </c>
      <c r="K242" s="63">
        <f t="shared" ref="K242:K243" si="726">(J242-J239)/J239</f>
        <v>2.9049897470948796E-3</v>
      </c>
      <c r="L242" s="52"/>
      <c r="M242" s="63"/>
      <c r="N242" s="52"/>
      <c r="O242" s="63"/>
    </row>
    <row r="243" spans="1:15" x14ac:dyDescent="0.3">
      <c r="A243" s="13">
        <v>242</v>
      </c>
      <c r="B243" s="272"/>
      <c r="C243" s="50" t="s">
        <v>17</v>
      </c>
      <c r="D243" s="52">
        <v>1.0831999999999999</v>
      </c>
      <c r="E243" s="64">
        <f t="shared" si="723"/>
        <v>-2.7688047992613471E-4</v>
      </c>
      <c r="F243" s="79">
        <v>1.1387</v>
      </c>
      <c r="G243" s="82">
        <f t="shared" si="724"/>
        <v>-1.3258232235701795E-2</v>
      </c>
      <c r="H243" s="52">
        <v>1.1166</v>
      </c>
      <c r="I243" s="64">
        <f t="shared" si="725"/>
        <v>-7.5548840103101525E-3</v>
      </c>
      <c r="J243" s="52">
        <v>1.0999000000000001</v>
      </c>
      <c r="K243" s="64">
        <f t="shared" si="726"/>
        <v>1.3172439204126937E-2</v>
      </c>
      <c r="L243" s="52"/>
      <c r="M243" s="64"/>
      <c r="N243" s="52"/>
      <c r="O243" s="64"/>
    </row>
    <row r="244" spans="1:15" x14ac:dyDescent="0.3">
      <c r="A244" s="23">
        <v>243</v>
      </c>
      <c r="B244" s="271">
        <v>142000</v>
      </c>
      <c r="C244" s="48" t="s">
        <v>18</v>
      </c>
      <c r="D244" s="61">
        <v>20734</v>
      </c>
      <c r="E244" s="59">
        <f t="shared" ref="E244" si="727">D246/D245</f>
        <v>1.6684073107049608</v>
      </c>
      <c r="F244" s="61">
        <v>26231</v>
      </c>
      <c r="G244" s="59">
        <f t="shared" ref="G244" si="728">F246/F245</f>
        <v>2.189302769818529</v>
      </c>
      <c r="H244" s="61">
        <v>27977</v>
      </c>
      <c r="I244" s="59">
        <f t="shared" ref="I244" si="729">H246/H245</f>
        <v>2.0788785046728973</v>
      </c>
      <c r="J244" s="77">
        <v>21239</v>
      </c>
      <c r="K244" s="78">
        <f t="shared" ref="K244" si="730">J246/J245</f>
        <v>1.8699466712540855</v>
      </c>
      <c r="L244" s="61"/>
      <c r="M244" s="59"/>
      <c r="N244" s="61"/>
      <c r="O244" s="59"/>
    </row>
    <row r="245" spans="1:15" x14ac:dyDescent="0.3">
      <c r="A245" s="1">
        <v>244</v>
      </c>
      <c r="B245" s="272"/>
      <c r="C245" s="49" t="s">
        <v>16</v>
      </c>
      <c r="D245" s="52">
        <v>0.65110000000000001</v>
      </c>
      <c r="E245" s="63">
        <f t="shared" ref="E245:E246" si="731">(D245-D242)/D242</f>
        <v>-1.5356265356263665E-4</v>
      </c>
      <c r="F245" s="52">
        <v>0.52349999999999997</v>
      </c>
      <c r="G245" s="63">
        <f t="shared" ref="G245:G246" si="732">(F245-F242)/F242</f>
        <v>1.1474469305793342E-3</v>
      </c>
      <c r="H245" s="52">
        <v>0.53500000000000003</v>
      </c>
      <c r="I245" s="63">
        <f t="shared" ref="I245:I246" si="733">(H245-H242)/H242</f>
        <v>-2.7958993476233846E-3</v>
      </c>
      <c r="J245" s="79">
        <v>0.58130000000000004</v>
      </c>
      <c r="K245" s="80">
        <f t="shared" ref="K245:K246" si="734">(J245-J242)/J242</f>
        <v>-9.5416595672174788E-3</v>
      </c>
      <c r="L245" s="52"/>
      <c r="M245" s="63"/>
      <c r="N245" s="52"/>
      <c r="O245" s="63"/>
    </row>
    <row r="246" spans="1:15" x14ac:dyDescent="0.3">
      <c r="A246" s="13">
        <v>245</v>
      </c>
      <c r="B246" s="273"/>
      <c r="C246" s="50" t="s">
        <v>17</v>
      </c>
      <c r="D246" s="52">
        <v>1.0863</v>
      </c>
      <c r="E246" s="64">
        <f t="shared" si="731"/>
        <v>2.8618906942393858E-3</v>
      </c>
      <c r="F246" s="52">
        <v>1.1460999999999999</v>
      </c>
      <c r="G246" s="64">
        <f t="shared" si="732"/>
        <v>6.4986387986298855E-3</v>
      </c>
      <c r="H246" s="52">
        <v>1.1122000000000001</v>
      </c>
      <c r="I246" s="64">
        <f t="shared" si="733"/>
        <v>-3.9405337632097076E-3</v>
      </c>
      <c r="J246" s="79">
        <v>1.087</v>
      </c>
      <c r="K246" s="82">
        <f t="shared" si="734"/>
        <v>-1.1728338939903748E-2</v>
      </c>
      <c r="L246" s="52"/>
      <c r="M246" s="64"/>
      <c r="N246" s="52"/>
      <c r="O246" s="64"/>
    </row>
    <row r="247" spans="1:15" x14ac:dyDescent="0.3">
      <c r="A247" s="23">
        <v>246</v>
      </c>
      <c r="B247" s="271">
        <v>144000</v>
      </c>
      <c r="C247" s="48" t="s">
        <v>18</v>
      </c>
      <c r="D247" s="61">
        <v>21024</v>
      </c>
      <c r="E247" s="59">
        <f t="shared" ref="E247" si="735">D249/D248</f>
        <v>1.6995066296638917</v>
      </c>
      <c r="F247" s="61">
        <v>26595</v>
      </c>
      <c r="G247" s="59">
        <f t="shared" ref="G247" si="736">F249/F248</f>
        <v>2.1810857471705352</v>
      </c>
      <c r="H247" s="77">
        <v>28369</v>
      </c>
      <c r="I247" s="78">
        <f t="shared" ref="I247" si="737">H249/H248</f>
        <v>2.0883632923368021</v>
      </c>
      <c r="J247" s="61">
        <v>21538</v>
      </c>
      <c r="K247" s="59">
        <f t="shared" ref="K247" si="738">J249/J248</f>
        <v>1.8653581267217629</v>
      </c>
      <c r="L247" s="61"/>
      <c r="M247" s="59"/>
      <c r="N247" s="61"/>
      <c r="O247" s="59"/>
    </row>
    <row r="248" spans="1:15" x14ac:dyDescent="0.3">
      <c r="A248" s="1">
        <v>247</v>
      </c>
      <c r="B248" s="272"/>
      <c r="C248" s="49" t="s">
        <v>16</v>
      </c>
      <c r="D248" s="52">
        <v>0.64859999999999995</v>
      </c>
      <c r="E248" s="63">
        <f t="shared" ref="E248:E249" si="739">(D248-D245)/D245</f>
        <v>-3.8396559668254612E-3</v>
      </c>
      <c r="F248" s="52">
        <v>0.52129999999999999</v>
      </c>
      <c r="G248" s="63">
        <f t="shared" ref="G248:G249" si="740">(F248-F245)/F245</f>
        <v>-4.2024832855778026E-3</v>
      </c>
      <c r="H248" s="79">
        <v>0.52849999999999997</v>
      </c>
      <c r="I248" s="80">
        <f t="shared" ref="I248:I249" si="741">(H248-H245)/H245</f>
        <v>-1.2149532710280488E-2</v>
      </c>
      <c r="J248" s="52">
        <v>0.58079999999999998</v>
      </c>
      <c r="K248" s="63">
        <f t="shared" ref="K248:K249" si="742">(J248-J245)/J245</f>
        <v>-8.6014106313445028E-4</v>
      </c>
      <c r="L248" s="52"/>
      <c r="M248" s="63"/>
      <c r="N248" s="52"/>
      <c r="O248" s="63"/>
    </row>
    <row r="249" spans="1:15" x14ac:dyDescent="0.3">
      <c r="A249" s="13">
        <v>248</v>
      </c>
      <c r="B249" s="273"/>
      <c r="C249" s="50" t="s">
        <v>17</v>
      </c>
      <c r="D249" s="52">
        <v>1.1023000000000001</v>
      </c>
      <c r="E249" s="64">
        <f t="shared" si="739"/>
        <v>1.4728896253337028E-2</v>
      </c>
      <c r="F249" s="52">
        <v>1.137</v>
      </c>
      <c r="G249" s="64">
        <f t="shared" si="740"/>
        <v>-7.9399703341766752E-3</v>
      </c>
      <c r="H249" s="79">
        <v>1.1036999999999999</v>
      </c>
      <c r="I249" s="82">
        <f t="shared" si="741"/>
        <v>-7.6425103398670867E-3</v>
      </c>
      <c r="J249" s="52">
        <v>1.0833999999999999</v>
      </c>
      <c r="K249" s="64">
        <f t="shared" si="742"/>
        <v>-3.3118675252990317E-3</v>
      </c>
      <c r="L249" s="52"/>
      <c r="M249" s="64"/>
      <c r="N249" s="52"/>
      <c r="O249" s="64"/>
    </row>
    <row r="250" spans="1:15" x14ac:dyDescent="0.3">
      <c r="A250" s="23">
        <v>249</v>
      </c>
      <c r="B250" s="271">
        <v>146000</v>
      </c>
      <c r="C250" s="48" t="s">
        <v>18</v>
      </c>
      <c r="D250" s="61">
        <v>21314</v>
      </c>
      <c r="E250" s="59">
        <f t="shared" ref="E250" si="743">D252/D251</f>
        <v>1.6793177627535341</v>
      </c>
      <c r="F250" s="61">
        <v>26959</v>
      </c>
      <c r="G250" s="59">
        <f t="shared" ref="G250" si="744">F252/F251</f>
        <v>2.1654264453348597</v>
      </c>
      <c r="H250" s="61">
        <v>28763</v>
      </c>
      <c r="I250" s="59">
        <f t="shared" ref="I250" si="745">H252/H251</f>
        <v>2.0982193064667292</v>
      </c>
      <c r="J250" s="61"/>
      <c r="K250" s="59"/>
      <c r="L250" s="61"/>
      <c r="M250" s="59"/>
      <c r="N250" s="61"/>
      <c r="O250" s="59"/>
    </row>
    <row r="251" spans="1:15" x14ac:dyDescent="0.3">
      <c r="A251" s="1">
        <v>250</v>
      </c>
      <c r="B251" s="272"/>
      <c r="C251" s="49" t="s">
        <v>16</v>
      </c>
      <c r="D251" s="52">
        <v>0.65080000000000005</v>
      </c>
      <c r="E251" s="63">
        <f t="shared" ref="E251:E252" si="746">(D251-D248)/D248</f>
        <v>3.3919210607463628E-3</v>
      </c>
      <c r="F251" s="52">
        <v>0.52410000000000001</v>
      </c>
      <c r="G251" s="63">
        <f t="shared" ref="G251:G252" si="747">(F251-F248)/F248</f>
        <v>5.3711874160752441E-3</v>
      </c>
      <c r="H251" s="52">
        <v>0.53349999999999997</v>
      </c>
      <c r="I251" s="63">
        <f t="shared" ref="I251:I252" si="748">(H251-H248)/H248</f>
        <v>9.4607379375591383E-3</v>
      </c>
      <c r="J251" s="52"/>
      <c r="K251" s="63"/>
      <c r="L251" s="52"/>
      <c r="M251" s="63"/>
      <c r="N251" s="52"/>
      <c r="O251" s="63"/>
    </row>
    <row r="252" spans="1:15" x14ac:dyDescent="0.3">
      <c r="A252" s="13">
        <v>251</v>
      </c>
      <c r="B252" s="272"/>
      <c r="C252" s="50" t="s">
        <v>17</v>
      </c>
      <c r="D252" s="52">
        <v>1.0929</v>
      </c>
      <c r="E252" s="64">
        <f t="shared" si="746"/>
        <v>-8.5276240587862425E-3</v>
      </c>
      <c r="F252" s="52">
        <v>1.1349</v>
      </c>
      <c r="G252" s="64">
        <f t="shared" si="747"/>
        <v>-1.8469656992084352E-3</v>
      </c>
      <c r="H252" s="52">
        <v>1.1194</v>
      </c>
      <c r="I252" s="64">
        <f t="shared" si="748"/>
        <v>1.4224879949261618E-2</v>
      </c>
      <c r="J252" s="52"/>
      <c r="K252" s="64"/>
      <c r="L252" s="52"/>
      <c r="M252" s="64"/>
      <c r="N252" s="52"/>
      <c r="O252" s="64"/>
    </row>
    <row r="253" spans="1:15" x14ac:dyDescent="0.3">
      <c r="A253" s="23">
        <v>252</v>
      </c>
      <c r="B253" s="271">
        <v>148000</v>
      </c>
      <c r="C253" s="48" t="s">
        <v>18</v>
      </c>
      <c r="D253" s="61">
        <v>21604</v>
      </c>
      <c r="E253" s="59">
        <f t="shared" ref="E253" si="749">D255/D254</f>
        <v>1.6789990789069695</v>
      </c>
      <c r="F253" s="61">
        <v>27323</v>
      </c>
      <c r="G253" s="59">
        <f t="shared" ref="G253" si="750">F255/F254</f>
        <v>2.1925812031520278</v>
      </c>
      <c r="H253" s="61"/>
      <c r="I253" s="59"/>
      <c r="J253" s="61"/>
      <c r="K253" s="59"/>
      <c r="L253" s="61"/>
      <c r="M253" s="59"/>
      <c r="N253" s="61"/>
      <c r="O253" s="59"/>
    </row>
    <row r="254" spans="1:15" x14ac:dyDescent="0.3">
      <c r="A254" s="1">
        <v>253</v>
      </c>
      <c r="B254" s="272"/>
      <c r="C254" s="49" t="s">
        <v>16</v>
      </c>
      <c r="D254" s="52">
        <v>0.65139999999999998</v>
      </c>
      <c r="E254" s="63">
        <f t="shared" ref="E254:E255" si="751">(D254-D251)/D251</f>
        <v>9.2194222495380128E-4</v>
      </c>
      <c r="F254" s="52">
        <v>0.52029999999999998</v>
      </c>
      <c r="G254" s="63">
        <f t="shared" ref="G254:G255" si="752">(F254-F251)/F251</f>
        <v>-7.2505247090250439E-3</v>
      </c>
      <c r="H254" s="52"/>
      <c r="I254" s="63"/>
      <c r="J254" s="52"/>
      <c r="K254" s="63"/>
      <c r="L254" s="52"/>
      <c r="M254" s="63"/>
      <c r="N254" s="52"/>
      <c r="O254" s="63"/>
    </row>
    <row r="255" spans="1:15" x14ac:dyDescent="0.3">
      <c r="A255" s="13">
        <v>254</v>
      </c>
      <c r="B255" s="273"/>
      <c r="C255" s="50" t="s">
        <v>17</v>
      </c>
      <c r="D255" s="52">
        <v>1.0936999999999999</v>
      </c>
      <c r="E255" s="64">
        <f t="shared" si="751"/>
        <v>7.319974380088864E-4</v>
      </c>
      <c r="F255" s="52">
        <v>1.1408</v>
      </c>
      <c r="G255" s="64">
        <f t="shared" si="752"/>
        <v>5.1986959203454194E-3</v>
      </c>
      <c r="H255" s="52"/>
      <c r="I255" s="64"/>
      <c r="J255" s="52"/>
      <c r="K255" s="64"/>
      <c r="L255" s="52"/>
      <c r="M255" s="64"/>
      <c r="N255" s="52"/>
      <c r="O255" s="64"/>
    </row>
    <row r="256" spans="1:15" x14ac:dyDescent="0.3">
      <c r="A256" s="23">
        <v>255</v>
      </c>
      <c r="B256" s="271">
        <v>150000</v>
      </c>
      <c r="C256" s="48" t="s">
        <v>18</v>
      </c>
      <c r="D256" s="61">
        <v>21893</v>
      </c>
      <c r="E256" s="59">
        <f t="shared" ref="E256" si="753">D258/D257</f>
        <v>1.6909509202453987</v>
      </c>
      <c r="F256" s="61">
        <v>27687</v>
      </c>
      <c r="G256" s="59">
        <f t="shared" ref="G256" si="754">F258/F257</f>
        <v>2.2547114824169419</v>
      </c>
      <c r="H256" s="61"/>
      <c r="I256" s="59"/>
      <c r="J256" s="61"/>
      <c r="K256" s="59"/>
      <c r="L256" s="61"/>
      <c r="M256" s="59"/>
      <c r="N256" s="61"/>
      <c r="O256" s="59"/>
    </row>
    <row r="257" spans="1:15" x14ac:dyDescent="0.3">
      <c r="A257" s="1">
        <v>256</v>
      </c>
      <c r="B257" s="272"/>
      <c r="C257" s="49" t="s">
        <v>16</v>
      </c>
      <c r="D257" s="52">
        <v>0.65200000000000002</v>
      </c>
      <c r="E257" s="63">
        <f t="shared" ref="E257:E258" si="755">(D257-D254)/D254</f>
        <v>9.2109303039613905E-4</v>
      </c>
      <c r="F257" s="52">
        <v>0.51470000000000005</v>
      </c>
      <c r="G257" s="63">
        <f t="shared" ref="G257:G258" si="756">(F257-F254)/F254</f>
        <v>-1.076302133384574E-2</v>
      </c>
      <c r="H257" s="52"/>
      <c r="I257" s="63"/>
      <c r="J257" s="52"/>
      <c r="K257" s="63"/>
      <c r="L257" s="52"/>
      <c r="M257" s="63"/>
      <c r="N257" s="52"/>
      <c r="O257" s="63"/>
    </row>
    <row r="258" spans="1:15" x14ac:dyDescent="0.3">
      <c r="A258" s="13">
        <v>257</v>
      </c>
      <c r="B258" s="273"/>
      <c r="C258" s="50" t="s">
        <v>17</v>
      </c>
      <c r="D258" s="52">
        <v>1.1025</v>
      </c>
      <c r="E258" s="64">
        <f t="shared" si="755"/>
        <v>8.0460821066107181E-3</v>
      </c>
      <c r="F258" s="52">
        <v>1.1605000000000001</v>
      </c>
      <c r="G258" s="64">
        <f t="shared" si="756"/>
        <v>1.7268583450210422E-2</v>
      </c>
      <c r="H258" s="52"/>
      <c r="I258" s="64"/>
      <c r="J258" s="52"/>
      <c r="K258" s="64"/>
      <c r="L258" s="52"/>
      <c r="M258" s="64"/>
      <c r="N258" s="52"/>
      <c r="O258" s="64"/>
    </row>
    <row r="259" spans="1:15" x14ac:dyDescent="0.3">
      <c r="A259" s="23">
        <v>258</v>
      </c>
      <c r="B259" s="271">
        <v>152000</v>
      </c>
      <c r="C259" s="48" t="s">
        <v>18</v>
      </c>
      <c r="D259" s="61">
        <v>22194</v>
      </c>
      <c r="E259" s="59">
        <f t="shared" ref="E259" si="757">D261/D260</f>
        <v>1.6813000616142943</v>
      </c>
      <c r="F259" s="61">
        <v>28051</v>
      </c>
      <c r="G259" s="59">
        <f t="shared" ref="G259" si="758">F261/F260</f>
        <v>2.1938029253271747</v>
      </c>
      <c r="H259" s="61"/>
      <c r="I259" s="59"/>
      <c r="J259" s="61"/>
      <c r="K259" s="59"/>
      <c r="L259" s="61"/>
      <c r="M259" s="59"/>
      <c r="N259" s="61"/>
      <c r="O259" s="59"/>
    </row>
    <row r="260" spans="1:15" x14ac:dyDescent="0.3">
      <c r="A260" s="1">
        <v>259</v>
      </c>
      <c r="B260" s="272"/>
      <c r="C260" s="49" t="s">
        <v>16</v>
      </c>
      <c r="D260" s="52">
        <v>0.6492</v>
      </c>
      <c r="E260" s="63">
        <f t="shared" ref="E260:E261" si="759">(D260-D257)/D257</f>
        <v>-4.2944785276073996E-3</v>
      </c>
      <c r="F260" s="52">
        <v>0.51959999999999995</v>
      </c>
      <c r="G260" s="63">
        <f t="shared" ref="G260:G261" si="760">(F260-F257)/F257</f>
        <v>9.5201088012432569E-3</v>
      </c>
      <c r="H260" s="52"/>
      <c r="I260" s="63"/>
      <c r="J260" s="52"/>
      <c r="K260" s="63"/>
      <c r="L260" s="52"/>
      <c r="M260" s="63"/>
      <c r="N260" s="52"/>
      <c r="O260" s="63"/>
    </row>
    <row r="261" spans="1:15" x14ac:dyDescent="0.3">
      <c r="A261" s="13">
        <v>260</v>
      </c>
      <c r="B261" s="272"/>
      <c r="C261" s="50" t="s">
        <v>17</v>
      </c>
      <c r="D261" s="52">
        <v>1.0914999999999999</v>
      </c>
      <c r="E261" s="64">
        <f t="shared" si="759"/>
        <v>-9.9773242630386578E-3</v>
      </c>
      <c r="F261" s="52">
        <v>1.1398999999999999</v>
      </c>
      <c r="G261" s="64">
        <f t="shared" si="760"/>
        <v>-1.7750969409737329E-2</v>
      </c>
      <c r="H261" s="52"/>
      <c r="I261" s="64"/>
      <c r="J261" s="52"/>
      <c r="K261" s="64"/>
      <c r="L261" s="52"/>
      <c r="M261" s="64"/>
      <c r="N261" s="52"/>
      <c r="O261" s="64"/>
    </row>
    <row r="262" spans="1:15" x14ac:dyDescent="0.3">
      <c r="A262" s="23">
        <v>261</v>
      </c>
      <c r="B262" s="271">
        <v>154000</v>
      </c>
      <c r="C262" s="48" t="s">
        <v>18</v>
      </c>
      <c r="D262" s="61">
        <v>22501</v>
      </c>
      <c r="E262" s="59">
        <f t="shared" ref="E262" si="761">D264/D263</f>
        <v>1.7055176689398637</v>
      </c>
      <c r="F262" s="61">
        <v>28415</v>
      </c>
      <c r="G262" s="59">
        <f t="shared" ref="G262" si="762">F264/F263</f>
        <v>2.2402471996910003</v>
      </c>
      <c r="H262" s="61"/>
      <c r="I262" s="59"/>
      <c r="J262" s="61"/>
      <c r="K262" s="59"/>
      <c r="L262" s="61"/>
      <c r="M262" s="59"/>
      <c r="N262" s="61"/>
      <c r="O262" s="59"/>
    </row>
    <row r="263" spans="1:15" x14ac:dyDescent="0.3">
      <c r="A263" s="1">
        <v>262</v>
      </c>
      <c r="B263" s="272"/>
      <c r="C263" s="49" t="s">
        <v>16</v>
      </c>
      <c r="D263" s="52">
        <v>0.6452</v>
      </c>
      <c r="E263" s="63">
        <f t="shared" ref="E263:E264" si="763">(D263-D260)/D260</f>
        <v>-6.1614294516327845E-3</v>
      </c>
      <c r="F263" s="52">
        <v>0.51780000000000004</v>
      </c>
      <c r="G263" s="63">
        <f t="shared" ref="G263:G264" si="764">(F263-F260)/F260</f>
        <v>-3.4642032332561834E-3</v>
      </c>
      <c r="H263" s="52"/>
      <c r="I263" s="63"/>
      <c r="J263" s="52"/>
      <c r="K263" s="63"/>
      <c r="L263" s="52"/>
      <c r="M263" s="63"/>
      <c r="N263" s="52"/>
      <c r="O263" s="63"/>
    </row>
    <row r="264" spans="1:15" x14ac:dyDescent="0.3">
      <c r="A264" s="13">
        <v>263</v>
      </c>
      <c r="B264" s="273"/>
      <c r="C264" s="50" t="s">
        <v>17</v>
      </c>
      <c r="D264" s="52">
        <v>1.1004</v>
      </c>
      <c r="E264" s="64">
        <f t="shared" si="763"/>
        <v>8.1539166284930187E-3</v>
      </c>
      <c r="F264" s="52">
        <v>1.1599999999999999</v>
      </c>
      <c r="G264" s="64">
        <f t="shared" si="764"/>
        <v>1.763312571278183E-2</v>
      </c>
      <c r="H264" s="52"/>
      <c r="I264" s="64"/>
      <c r="J264" s="52"/>
      <c r="K264" s="64"/>
      <c r="L264" s="52"/>
      <c r="M264" s="64"/>
      <c r="N264" s="52"/>
      <c r="O264" s="64"/>
    </row>
    <row r="265" spans="1:15" x14ac:dyDescent="0.3">
      <c r="A265" s="23">
        <v>264</v>
      </c>
      <c r="B265" s="271">
        <v>156000</v>
      </c>
      <c r="C265" s="48" t="s">
        <v>18</v>
      </c>
      <c r="D265" s="61">
        <v>22800</v>
      </c>
      <c r="E265" s="59">
        <f t="shared" ref="E265" si="765">D267/D266</f>
        <v>1.6790733590733591</v>
      </c>
      <c r="F265" s="61">
        <v>28781</v>
      </c>
      <c r="G265" s="59">
        <f t="shared" ref="G265" si="766">F267/F266</f>
        <v>2.1812809759817009</v>
      </c>
      <c r="H265" s="61"/>
      <c r="I265" s="59"/>
      <c r="J265" s="61"/>
      <c r="K265" s="59"/>
      <c r="L265" s="61"/>
      <c r="M265" s="59"/>
      <c r="N265" s="61"/>
      <c r="O265" s="59"/>
    </row>
    <row r="266" spans="1:15" x14ac:dyDescent="0.3">
      <c r="A266" s="1">
        <v>265</v>
      </c>
      <c r="B266" s="272"/>
      <c r="C266" s="49" t="s">
        <v>16</v>
      </c>
      <c r="D266" s="52">
        <v>0.64749999999999996</v>
      </c>
      <c r="E266" s="63">
        <f t="shared" ref="E266:E267" si="767">(D266-D263)/D263</f>
        <v>3.5647861128331815E-3</v>
      </c>
      <c r="F266" s="52">
        <v>0.52459999999999996</v>
      </c>
      <c r="G266" s="63">
        <f t="shared" ref="G266:G267" si="768">(F266-F263)/F263</f>
        <v>1.3132483584395359E-2</v>
      </c>
      <c r="H266" s="52"/>
      <c r="I266" s="63"/>
      <c r="J266" s="52"/>
      <c r="K266" s="63"/>
      <c r="L266" s="52"/>
      <c r="M266" s="63"/>
      <c r="N266" s="52"/>
      <c r="O266" s="63"/>
    </row>
    <row r="267" spans="1:15" x14ac:dyDescent="0.3">
      <c r="A267" s="13">
        <v>266</v>
      </c>
      <c r="B267" s="273"/>
      <c r="C267" s="50" t="s">
        <v>17</v>
      </c>
      <c r="D267" s="52">
        <v>1.0871999999999999</v>
      </c>
      <c r="E267" s="64">
        <f t="shared" si="767"/>
        <v>-1.1995637949836513E-2</v>
      </c>
      <c r="F267" s="52">
        <v>1.1443000000000001</v>
      </c>
      <c r="G267" s="64">
        <f t="shared" si="768"/>
        <v>-1.353448275862054E-2</v>
      </c>
      <c r="H267" s="52"/>
      <c r="I267" s="64"/>
      <c r="J267" s="52"/>
      <c r="K267" s="64"/>
      <c r="L267" s="52"/>
      <c r="M267" s="64"/>
      <c r="N267" s="52"/>
      <c r="O267" s="64"/>
    </row>
    <row r="268" spans="1:15" x14ac:dyDescent="0.3">
      <c r="A268" s="23">
        <v>267</v>
      </c>
      <c r="B268" s="271">
        <v>158000</v>
      </c>
      <c r="C268" s="48" t="s">
        <v>18</v>
      </c>
      <c r="D268" s="61">
        <v>23099</v>
      </c>
      <c r="E268" s="59">
        <f t="shared" ref="E268" si="769">D270/D269</f>
        <v>1.7079508324257038</v>
      </c>
      <c r="F268" s="61">
        <v>29160</v>
      </c>
      <c r="G268" s="59">
        <f t="shared" ref="G268" si="770">F270/F269</f>
        <v>2.228499320520287</v>
      </c>
      <c r="H268" s="61"/>
      <c r="I268" s="59"/>
      <c r="J268" s="61"/>
      <c r="K268" s="59"/>
      <c r="L268" s="61"/>
      <c r="M268" s="59"/>
      <c r="N268" s="61"/>
      <c r="O268" s="59"/>
    </row>
    <row r="269" spans="1:15" x14ac:dyDescent="0.3">
      <c r="A269" s="1">
        <v>268</v>
      </c>
      <c r="B269" s="272"/>
      <c r="C269" s="49" t="s">
        <v>16</v>
      </c>
      <c r="D269" s="52">
        <v>0.64270000000000005</v>
      </c>
      <c r="E269" s="63">
        <f t="shared" ref="E269:E270" si="771">(D269-D266)/D266</f>
        <v>-7.4131274131272826E-3</v>
      </c>
      <c r="F269" s="52">
        <v>0.5151</v>
      </c>
      <c r="G269" s="63">
        <f t="shared" ref="G269:G270" si="772">(F269-F266)/F266</f>
        <v>-1.8109035455585121E-2</v>
      </c>
      <c r="H269" s="52"/>
      <c r="I269" s="63"/>
      <c r="J269" s="52"/>
      <c r="K269" s="63"/>
      <c r="L269" s="52"/>
      <c r="M269" s="63"/>
      <c r="N269" s="52"/>
      <c r="O269" s="63"/>
    </row>
    <row r="270" spans="1:15" x14ac:dyDescent="0.3">
      <c r="A270" s="13">
        <v>269</v>
      </c>
      <c r="B270" s="272"/>
      <c r="C270" s="50" t="s">
        <v>17</v>
      </c>
      <c r="D270" s="52">
        <v>1.0976999999999999</v>
      </c>
      <c r="E270" s="64">
        <f t="shared" si="771"/>
        <v>9.6578366445915689E-3</v>
      </c>
      <c r="F270" s="52">
        <v>1.1478999999999999</v>
      </c>
      <c r="G270" s="64">
        <f t="shared" si="772"/>
        <v>3.1460281394737615E-3</v>
      </c>
      <c r="H270" s="52"/>
      <c r="I270" s="64"/>
      <c r="J270" s="52"/>
      <c r="K270" s="64"/>
      <c r="L270" s="52"/>
      <c r="M270" s="64"/>
      <c r="N270" s="52"/>
      <c r="O270" s="64"/>
    </row>
    <row r="271" spans="1:15" x14ac:dyDescent="0.3">
      <c r="A271" s="23">
        <v>270</v>
      </c>
      <c r="B271" s="271">
        <v>160000</v>
      </c>
      <c r="C271" s="48" t="s">
        <v>18</v>
      </c>
      <c r="D271" s="61">
        <v>23401</v>
      </c>
      <c r="E271" s="59">
        <f t="shared" ref="E271" si="773">D273/D272</f>
        <v>1.7124863940289223</v>
      </c>
      <c r="F271" s="61">
        <v>29540</v>
      </c>
      <c r="G271" s="59">
        <f t="shared" ref="G271" si="774">F273/F272</f>
        <v>2.1977325134511916</v>
      </c>
      <c r="H271" s="61"/>
      <c r="I271" s="59"/>
      <c r="J271" s="61"/>
      <c r="K271" s="59"/>
      <c r="L271" s="61"/>
      <c r="M271" s="59"/>
      <c r="N271" s="61"/>
      <c r="O271" s="59"/>
    </row>
    <row r="272" spans="1:15" x14ac:dyDescent="0.3">
      <c r="A272" s="1">
        <v>271</v>
      </c>
      <c r="B272" s="272"/>
      <c r="C272" s="49" t="s">
        <v>16</v>
      </c>
      <c r="D272" s="52">
        <v>0.6431</v>
      </c>
      <c r="E272" s="63">
        <f t="shared" ref="E272:E273" si="775">(D272-D269)/D269</f>
        <v>6.2237435817637449E-4</v>
      </c>
      <c r="F272" s="52">
        <v>0.52039999999999997</v>
      </c>
      <c r="G272" s="63">
        <f t="shared" ref="G272:G273" si="776">(F272-F269)/F269</f>
        <v>1.0289264220539645E-2</v>
      </c>
      <c r="H272" s="52"/>
      <c r="I272" s="63"/>
      <c r="J272" s="52"/>
      <c r="K272" s="63"/>
      <c r="L272" s="52"/>
      <c r="M272" s="63"/>
      <c r="N272" s="52"/>
      <c r="O272" s="63"/>
    </row>
    <row r="273" spans="1:15" x14ac:dyDescent="0.3">
      <c r="A273" s="13">
        <v>272</v>
      </c>
      <c r="B273" s="273"/>
      <c r="C273" s="50" t="s">
        <v>17</v>
      </c>
      <c r="D273" s="52">
        <v>1.1012999999999999</v>
      </c>
      <c r="E273" s="64">
        <f t="shared" si="775"/>
        <v>3.2795845859524895E-3</v>
      </c>
      <c r="F273" s="52">
        <v>1.1436999999999999</v>
      </c>
      <c r="G273" s="64">
        <f t="shared" si="776"/>
        <v>-3.6588553009843905E-3</v>
      </c>
      <c r="H273" s="52"/>
      <c r="I273" s="64"/>
      <c r="J273" s="52"/>
      <c r="K273" s="64"/>
      <c r="L273" s="52"/>
      <c r="M273" s="64"/>
      <c r="N273" s="52"/>
      <c r="O273" s="64"/>
    </row>
    <row r="274" spans="1:15" x14ac:dyDescent="0.3">
      <c r="A274" s="23">
        <v>273</v>
      </c>
      <c r="B274" s="271">
        <v>162000</v>
      </c>
      <c r="C274" s="48" t="s">
        <v>18</v>
      </c>
      <c r="D274" s="61">
        <v>23703</v>
      </c>
      <c r="E274" s="59">
        <f t="shared" ref="E274" si="777">D276/D275</f>
        <v>1.7051638837353122</v>
      </c>
      <c r="F274" s="61"/>
      <c r="G274" s="59"/>
      <c r="H274" s="61"/>
      <c r="I274" s="59"/>
      <c r="J274" s="61"/>
      <c r="K274" s="59"/>
      <c r="L274" s="61"/>
      <c r="M274" s="59"/>
      <c r="N274" s="61"/>
      <c r="O274" s="59"/>
    </row>
    <row r="275" spans="1:15" x14ac:dyDescent="0.3">
      <c r="A275" s="1">
        <v>274</v>
      </c>
      <c r="B275" s="272"/>
      <c r="C275" s="49" t="s">
        <v>16</v>
      </c>
      <c r="D275" s="52">
        <v>0.64680000000000004</v>
      </c>
      <c r="E275" s="63">
        <f t="shared" ref="E275:E276" si="778">(D275-D272)/D272</f>
        <v>5.7533820556679161E-3</v>
      </c>
      <c r="F275" s="52"/>
      <c r="G275" s="63"/>
      <c r="H275" s="52"/>
      <c r="I275" s="63"/>
      <c r="J275" s="52"/>
      <c r="K275" s="63"/>
      <c r="L275" s="52"/>
      <c r="M275" s="63"/>
      <c r="N275" s="52"/>
      <c r="O275" s="63"/>
    </row>
    <row r="276" spans="1:15" x14ac:dyDescent="0.3">
      <c r="A276" s="13">
        <v>275</v>
      </c>
      <c r="B276" s="273"/>
      <c r="C276" s="50" t="s">
        <v>17</v>
      </c>
      <c r="D276" s="52">
        <v>1.1029</v>
      </c>
      <c r="E276" s="64">
        <f t="shared" si="778"/>
        <v>1.4528284754381602E-3</v>
      </c>
      <c r="F276" s="52"/>
      <c r="G276" s="64"/>
      <c r="H276" s="52"/>
      <c r="I276" s="64"/>
      <c r="J276" s="52"/>
      <c r="K276" s="64"/>
      <c r="L276" s="52"/>
      <c r="M276" s="64"/>
      <c r="N276" s="52"/>
      <c r="O276" s="64"/>
    </row>
    <row r="277" spans="1:15" x14ac:dyDescent="0.3">
      <c r="A277" s="23">
        <v>276</v>
      </c>
      <c r="B277" s="271">
        <v>164000</v>
      </c>
      <c r="C277" s="48" t="s">
        <v>18</v>
      </c>
      <c r="D277" s="61">
        <v>24010</v>
      </c>
      <c r="E277" s="59">
        <f t="shared" ref="E277" si="779">D279/D278</f>
        <v>1.713216957605985</v>
      </c>
      <c r="F277" s="61"/>
      <c r="G277" s="59"/>
      <c r="H277" s="61"/>
      <c r="I277" s="59"/>
      <c r="J277" s="61"/>
      <c r="K277" s="59"/>
      <c r="L277" s="61"/>
      <c r="M277" s="59"/>
      <c r="N277" s="61"/>
      <c r="O277" s="59"/>
    </row>
    <row r="278" spans="1:15" x14ac:dyDescent="0.3">
      <c r="A278" s="1">
        <v>277</v>
      </c>
      <c r="B278" s="272"/>
      <c r="C278" s="49" t="s">
        <v>16</v>
      </c>
      <c r="D278" s="52">
        <v>0.64159999999999995</v>
      </c>
      <c r="E278" s="63">
        <f t="shared" ref="E278:E279" si="780">(D278-D275)/D275</f>
        <v>-8.0395794681510403E-3</v>
      </c>
      <c r="F278" s="52"/>
      <c r="G278" s="63"/>
      <c r="H278" s="52"/>
      <c r="I278" s="63"/>
      <c r="J278" s="52"/>
      <c r="K278" s="63"/>
      <c r="L278" s="52"/>
      <c r="M278" s="63"/>
      <c r="N278" s="52"/>
      <c r="O278" s="63"/>
    </row>
    <row r="279" spans="1:15" x14ac:dyDescent="0.3">
      <c r="A279" s="13">
        <v>278</v>
      </c>
      <c r="B279" s="272"/>
      <c r="C279" s="50" t="s">
        <v>17</v>
      </c>
      <c r="D279" s="52">
        <v>1.0992</v>
      </c>
      <c r="E279" s="64">
        <f t="shared" si="780"/>
        <v>-3.354791912231423E-3</v>
      </c>
      <c r="F279" s="52"/>
      <c r="G279" s="64"/>
      <c r="H279" s="52"/>
      <c r="I279" s="64"/>
      <c r="J279" s="52"/>
      <c r="K279" s="64"/>
      <c r="L279" s="52"/>
      <c r="M279" s="64"/>
      <c r="N279" s="52"/>
      <c r="O279" s="64"/>
    </row>
    <row r="280" spans="1:15" x14ac:dyDescent="0.3">
      <c r="A280" s="23">
        <v>279</v>
      </c>
      <c r="B280" s="271">
        <v>166000</v>
      </c>
      <c r="C280" s="48" t="s">
        <v>18</v>
      </c>
      <c r="D280" s="61">
        <v>24317</v>
      </c>
      <c r="E280" s="59">
        <f t="shared" ref="E280" si="781">D282/D281</f>
        <v>1.6726652187403042</v>
      </c>
      <c r="F280" s="61"/>
      <c r="G280" s="59"/>
      <c r="H280" s="61"/>
      <c r="I280" s="59"/>
      <c r="J280" s="61"/>
      <c r="K280" s="59"/>
      <c r="L280" s="61"/>
      <c r="M280" s="59"/>
      <c r="N280" s="61"/>
      <c r="O280" s="59"/>
    </row>
    <row r="281" spans="1:15" x14ac:dyDescent="0.3">
      <c r="A281" s="1">
        <v>280</v>
      </c>
      <c r="B281" s="272"/>
      <c r="C281" s="49" t="s">
        <v>16</v>
      </c>
      <c r="D281" s="52">
        <v>0.64459999999999995</v>
      </c>
      <c r="E281" s="63">
        <f t="shared" ref="E281:E282" si="782">(D281-D278)/D278</f>
        <v>4.6758104738154659E-3</v>
      </c>
      <c r="F281" s="52"/>
      <c r="G281" s="63"/>
      <c r="H281" s="52"/>
      <c r="I281" s="63"/>
      <c r="J281" s="52"/>
      <c r="K281" s="63"/>
      <c r="L281" s="52"/>
      <c r="M281" s="63"/>
      <c r="N281" s="52"/>
      <c r="O281" s="63"/>
    </row>
    <row r="282" spans="1:15" x14ac:dyDescent="0.3">
      <c r="A282" s="13">
        <v>281</v>
      </c>
      <c r="B282" s="273"/>
      <c r="C282" s="50" t="s">
        <v>17</v>
      </c>
      <c r="D282" s="52">
        <v>1.0782</v>
      </c>
      <c r="E282" s="64">
        <f t="shared" si="782"/>
        <v>-1.9104803493449698E-2</v>
      </c>
      <c r="F282" s="52"/>
      <c r="G282" s="64"/>
      <c r="H282" s="52"/>
      <c r="I282" s="64"/>
      <c r="J282" s="52"/>
      <c r="K282" s="64"/>
      <c r="L282" s="52"/>
      <c r="M282" s="64"/>
      <c r="N282" s="52"/>
      <c r="O282" s="64"/>
    </row>
    <row r="283" spans="1:15" x14ac:dyDescent="0.3">
      <c r="A283" s="23">
        <v>282</v>
      </c>
      <c r="B283" s="271">
        <v>168000</v>
      </c>
      <c r="C283" s="48" t="s">
        <v>18</v>
      </c>
      <c r="D283" s="61">
        <v>24624</v>
      </c>
      <c r="E283" s="59">
        <f t="shared" ref="E283" si="783">D285/D284</f>
        <v>1.6912378303198887</v>
      </c>
      <c r="F283" s="61"/>
      <c r="G283" s="59"/>
      <c r="H283" s="61"/>
      <c r="I283" s="59"/>
      <c r="J283" s="61"/>
      <c r="K283" s="59"/>
      <c r="L283" s="61"/>
      <c r="M283" s="59"/>
      <c r="N283" s="61"/>
      <c r="O283" s="59"/>
    </row>
    <row r="284" spans="1:15" x14ac:dyDescent="0.3">
      <c r="A284" s="1">
        <v>283</v>
      </c>
      <c r="B284" s="272"/>
      <c r="C284" s="49" t="s">
        <v>16</v>
      </c>
      <c r="D284" s="52">
        <v>0.64710000000000001</v>
      </c>
      <c r="E284" s="63">
        <f t="shared" ref="E284:E285" si="784">(D284-D281)/D281</f>
        <v>3.8783741855415109E-3</v>
      </c>
      <c r="F284" s="52"/>
      <c r="G284" s="63"/>
      <c r="H284" s="52"/>
      <c r="I284" s="63"/>
      <c r="J284" s="52"/>
      <c r="K284" s="63"/>
      <c r="L284" s="52"/>
      <c r="M284" s="63"/>
      <c r="N284" s="52"/>
      <c r="O284" s="63"/>
    </row>
    <row r="285" spans="1:15" x14ac:dyDescent="0.3">
      <c r="A285" s="13">
        <v>284</v>
      </c>
      <c r="B285" s="273"/>
      <c r="C285" s="50" t="s">
        <v>17</v>
      </c>
      <c r="D285" s="52">
        <v>1.0944</v>
      </c>
      <c r="E285" s="64">
        <f t="shared" si="784"/>
        <v>1.5025041736227037E-2</v>
      </c>
      <c r="F285" s="52"/>
      <c r="G285" s="64"/>
      <c r="H285" s="52"/>
      <c r="I285" s="64"/>
      <c r="J285" s="52"/>
      <c r="K285" s="64"/>
      <c r="L285" s="52"/>
      <c r="M285" s="64"/>
      <c r="N285" s="52"/>
      <c r="O285" s="64"/>
    </row>
    <row r="286" spans="1:15" x14ac:dyDescent="0.3">
      <c r="A286" s="23">
        <v>285</v>
      </c>
      <c r="B286" s="271">
        <v>170000</v>
      </c>
      <c r="C286" s="48" t="s">
        <v>18</v>
      </c>
      <c r="D286" s="61">
        <v>24920</v>
      </c>
      <c r="E286" s="59">
        <f t="shared" ref="E286" si="785">D288/D287</f>
        <v>1.6971437441788264</v>
      </c>
      <c r="F286" s="61"/>
      <c r="G286" s="59"/>
      <c r="H286" s="61"/>
      <c r="I286" s="59"/>
      <c r="J286" s="61"/>
      <c r="K286" s="59"/>
      <c r="L286" s="61"/>
      <c r="M286" s="59"/>
      <c r="N286" s="61"/>
      <c r="O286" s="59"/>
    </row>
    <row r="287" spans="1:15" x14ac:dyDescent="0.3">
      <c r="A287" s="1">
        <v>286</v>
      </c>
      <c r="B287" s="272"/>
      <c r="C287" s="49" t="s">
        <v>16</v>
      </c>
      <c r="D287" s="52">
        <v>0.64419999999999999</v>
      </c>
      <c r="E287" s="63">
        <f t="shared" ref="E287:E288" si="786">(D287-D284)/D284</f>
        <v>-4.4815329933549893E-3</v>
      </c>
      <c r="F287" s="52"/>
      <c r="G287" s="63"/>
      <c r="H287" s="52"/>
      <c r="I287" s="63"/>
      <c r="J287" s="52"/>
      <c r="K287" s="63"/>
      <c r="L287" s="52"/>
      <c r="M287" s="63"/>
      <c r="N287" s="52"/>
      <c r="O287" s="63"/>
    </row>
    <row r="288" spans="1:15" x14ac:dyDescent="0.3">
      <c r="A288" s="13">
        <v>287</v>
      </c>
      <c r="B288" s="272"/>
      <c r="C288" s="50" t="s">
        <v>17</v>
      </c>
      <c r="D288" s="52">
        <v>1.0932999999999999</v>
      </c>
      <c r="E288" s="64">
        <f t="shared" si="786"/>
        <v>-1.0051169590644196E-3</v>
      </c>
      <c r="F288" s="52"/>
      <c r="G288" s="64"/>
      <c r="H288" s="52"/>
      <c r="I288" s="64"/>
      <c r="J288" s="52"/>
      <c r="K288" s="64"/>
      <c r="L288" s="52"/>
      <c r="M288" s="64"/>
      <c r="N288" s="52"/>
      <c r="O288" s="64"/>
    </row>
    <row r="289" spans="1:15" x14ac:dyDescent="0.3">
      <c r="A289" s="23">
        <v>288</v>
      </c>
      <c r="B289" s="271">
        <v>172000</v>
      </c>
      <c r="C289" s="48" t="s">
        <v>18</v>
      </c>
      <c r="D289" s="61">
        <v>25213</v>
      </c>
      <c r="E289" s="59">
        <f t="shared" ref="E289" si="787">D291/D290</f>
        <v>1.7121235762209392</v>
      </c>
      <c r="F289" s="61"/>
      <c r="G289" s="59"/>
      <c r="H289" s="61"/>
      <c r="I289" s="59"/>
      <c r="J289" s="61"/>
      <c r="K289" s="59"/>
      <c r="L289" s="61"/>
      <c r="M289" s="59"/>
      <c r="N289" s="61"/>
      <c r="O289" s="59"/>
    </row>
    <row r="290" spans="1:15" x14ac:dyDescent="0.3">
      <c r="A290" s="1">
        <v>289</v>
      </c>
      <c r="B290" s="272"/>
      <c r="C290" s="49" t="s">
        <v>16</v>
      </c>
      <c r="D290" s="52">
        <v>0.64090000000000003</v>
      </c>
      <c r="E290" s="63">
        <f t="shared" ref="E290:E291" si="788">(D290-D287)/D287</f>
        <v>-5.1226327227568607E-3</v>
      </c>
      <c r="F290" s="52"/>
      <c r="G290" s="63"/>
      <c r="H290" s="52"/>
      <c r="I290" s="63"/>
      <c r="J290" s="52"/>
      <c r="K290" s="63"/>
      <c r="L290" s="52"/>
      <c r="M290" s="63"/>
      <c r="N290" s="52"/>
      <c r="O290" s="63"/>
    </row>
    <row r="291" spans="1:15" x14ac:dyDescent="0.3">
      <c r="A291" s="13">
        <v>290</v>
      </c>
      <c r="B291" s="273"/>
      <c r="C291" s="50" t="s">
        <v>17</v>
      </c>
      <c r="D291" s="52">
        <v>1.0972999999999999</v>
      </c>
      <c r="E291" s="64">
        <f t="shared" si="788"/>
        <v>3.6586481295161474E-3</v>
      </c>
      <c r="F291" s="52"/>
      <c r="G291" s="64"/>
      <c r="H291" s="52"/>
      <c r="I291" s="64"/>
      <c r="J291" s="52"/>
      <c r="K291" s="64"/>
      <c r="L291" s="52"/>
      <c r="M291" s="64"/>
      <c r="N291" s="52"/>
      <c r="O291" s="64"/>
    </row>
    <row r="292" spans="1:15" x14ac:dyDescent="0.3">
      <c r="A292" s="23">
        <v>291</v>
      </c>
      <c r="B292" s="271">
        <v>174000</v>
      </c>
      <c r="C292" s="48" t="s">
        <v>18</v>
      </c>
      <c r="D292" s="61">
        <v>25526</v>
      </c>
      <c r="E292" s="59">
        <f t="shared" ref="E292" si="789">D294/D293</f>
        <v>1.70658120994216</v>
      </c>
      <c r="F292" s="61"/>
      <c r="G292" s="59"/>
      <c r="H292" s="61"/>
      <c r="I292" s="59"/>
      <c r="J292" s="61"/>
      <c r="K292" s="59"/>
      <c r="L292" s="61"/>
      <c r="M292" s="59"/>
      <c r="N292" s="61"/>
      <c r="O292" s="59"/>
    </row>
    <row r="293" spans="1:15" x14ac:dyDescent="0.3">
      <c r="A293" s="1">
        <v>292</v>
      </c>
      <c r="B293" s="272"/>
      <c r="C293" s="49" t="s">
        <v>16</v>
      </c>
      <c r="D293" s="52">
        <v>0.63970000000000005</v>
      </c>
      <c r="E293" s="63">
        <f t="shared" ref="E293:E294" si="790">(D293-D290)/D290</f>
        <v>-1.872366983928817E-3</v>
      </c>
      <c r="F293" s="52"/>
      <c r="G293" s="63"/>
      <c r="H293" s="52"/>
      <c r="I293" s="63"/>
      <c r="J293" s="52"/>
      <c r="K293" s="63"/>
      <c r="L293" s="52"/>
      <c r="M293" s="63"/>
      <c r="N293" s="52"/>
      <c r="O293" s="63"/>
    </row>
    <row r="294" spans="1:15" x14ac:dyDescent="0.3">
      <c r="A294" s="13">
        <v>293</v>
      </c>
      <c r="B294" s="273"/>
      <c r="C294" s="50" t="s">
        <v>17</v>
      </c>
      <c r="D294" s="52">
        <v>1.0916999999999999</v>
      </c>
      <c r="E294" s="64">
        <f t="shared" si="790"/>
        <v>-5.10343570582343E-3</v>
      </c>
      <c r="F294" s="52"/>
      <c r="G294" s="64"/>
      <c r="H294" s="52"/>
      <c r="I294" s="64"/>
      <c r="J294" s="52"/>
      <c r="K294" s="64"/>
      <c r="L294" s="52"/>
      <c r="M294" s="64"/>
      <c r="N294" s="52"/>
      <c r="O294" s="64"/>
    </row>
    <row r="295" spans="1:15" x14ac:dyDescent="0.3">
      <c r="A295" s="23">
        <v>294</v>
      </c>
      <c r="B295" s="271">
        <v>176000</v>
      </c>
      <c r="C295" s="48" t="s">
        <v>18</v>
      </c>
      <c r="D295" s="77">
        <v>25831</v>
      </c>
      <c r="E295" s="78">
        <f t="shared" ref="E295" si="791">D297/D296</f>
        <v>1.6958097038437303</v>
      </c>
      <c r="F295" s="61"/>
      <c r="G295" s="59"/>
      <c r="H295" s="61"/>
      <c r="I295" s="59"/>
      <c r="J295" s="61"/>
      <c r="K295" s="59"/>
      <c r="L295" s="61"/>
      <c r="M295" s="59"/>
      <c r="N295" s="61"/>
      <c r="O295" s="59"/>
    </row>
    <row r="296" spans="1:15" x14ac:dyDescent="0.3">
      <c r="A296" s="1">
        <v>295</v>
      </c>
      <c r="B296" s="272"/>
      <c r="C296" s="49" t="s">
        <v>16</v>
      </c>
      <c r="D296" s="79">
        <v>0.63480000000000003</v>
      </c>
      <c r="E296" s="80">
        <f t="shared" ref="E296:E297" si="792">(D296-D293)/D293</f>
        <v>-7.6598405502579566E-3</v>
      </c>
      <c r="F296" s="52"/>
      <c r="G296" s="63"/>
      <c r="H296" s="52"/>
      <c r="I296" s="63"/>
      <c r="J296" s="52"/>
      <c r="K296" s="63"/>
      <c r="L296" s="52"/>
      <c r="M296" s="63"/>
      <c r="N296" s="52"/>
      <c r="O296" s="63"/>
    </row>
    <row r="297" spans="1:15" x14ac:dyDescent="0.3">
      <c r="A297" s="13">
        <v>296</v>
      </c>
      <c r="B297" s="272"/>
      <c r="C297" s="50" t="s">
        <v>17</v>
      </c>
      <c r="D297" s="79">
        <v>1.0765</v>
      </c>
      <c r="E297" s="82">
        <f t="shared" si="792"/>
        <v>-1.392323898506905E-2</v>
      </c>
      <c r="F297" s="52"/>
      <c r="G297" s="64"/>
      <c r="H297" s="52"/>
      <c r="I297" s="64"/>
      <c r="J297" s="52"/>
      <c r="K297" s="64"/>
      <c r="L297" s="52"/>
      <c r="M297" s="64"/>
      <c r="N297" s="52"/>
      <c r="O297" s="64"/>
    </row>
    <row r="298" spans="1:15" x14ac:dyDescent="0.3">
      <c r="A298" s="23">
        <v>297</v>
      </c>
      <c r="B298" s="271">
        <v>178000</v>
      </c>
      <c r="C298" s="48" t="s">
        <v>18</v>
      </c>
      <c r="D298" s="61">
        <v>26131</v>
      </c>
      <c r="E298" s="59">
        <f t="shared" ref="E298" si="793">D300/D299</f>
        <v>1.6729599001404276</v>
      </c>
      <c r="F298" s="61"/>
      <c r="G298" s="59"/>
      <c r="H298" s="61"/>
      <c r="I298" s="59"/>
      <c r="J298" s="61"/>
      <c r="K298" s="59"/>
      <c r="L298" s="61"/>
      <c r="M298" s="59"/>
      <c r="N298" s="61"/>
      <c r="O298" s="59"/>
    </row>
    <row r="299" spans="1:15" x14ac:dyDescent="0.3">
      <c r="A299" s="1">
        <v>298</v>
      </c>
      <c r="B299" s="272"/>
      <c r="C299" s="49" t="s">
        <v>16</v>
      </c>
      <c r="D299" s="52">
        <v>0.64090000000000003</v>
      </c>
      <c r="E299" s="63">
        <f t="shared" ref="E299:E300" si="794">(D299-D296)/D296</f>
        <v>9.6093257718966509E-3</v>
      </c>
      <c r="F299" s="52"/>
      <c r="G299" s="63"/>
      <c r="H299" s="52"/>
      <c r="I299" s="63"/>
      <c r="J299" s="52"/>
      <c r="K299" s="63"/>
      <c r="L299" s="52"/>
      <c r="M299" s="63"/>
      <c r="N299" s="52"/>
      <c r="O299" s="63"/>
    </row>
    <row r="300" spans="1:15" x14ac:dyDescent="0.3">
      <c r="A300" s="13">
        <v>299</v>
      </c>
      <c r="B300" s="273"/>
      <c r="C300" s="50" t="s">
        <v>17</v>
      </c>
      <c r="D300" s="52">
        <v>1.0722</v>
      </c>
      <c r="E300" s="64">
        <f t="shared" si="794"/>
        <v>-3.9944263817928202E-3</v>
      </c>
      <c r="F300" s="52"/>
      <c r="G300" s="64"/>
      <c r="H300" s="52"/>
      <c r="I300" s="64"/>
      <c r="J300" s="52"/>
      <c r="K300" s="64"/>
      <c r="L300" s="52"/>
      <c r="M300" s="64"/>
      <c r="N300" s="52"/>
      <c r="O300" s="64"/>
    </row>
    <row r="301" spans="1:15" x14ac:dyDescent="0.3">
      <c r="A301" s="23">
        <v>300</v>
      </c>
      <c r="B301" s="271">
        <v>180000</v>
      </c>
      <c r="C301" s="48" t="s">
        <v>18</v>
      </c>
      <c r="D301" s="61">
        <v>26428</v>
      </c>
      <c r="E301" s="59">
        <f t="shared" ref="E301" si="795">D303/D302</f>
        <v>1.6765666303840772</v>
      </c>
      <c r="F301" s="61"/>
      <c r="G301" s="59"/>
      <c r="H301" s="61"/>
      <c r="I301" s="59"/>
      <c r="J301" s="61"/>
      <c r="K301" s="59"/>
      <c r="L301" s="61"/>
      <c r="M301" s="59"/>
      <c r="N301" s="61"/>
      <c r="O301" s="59"/>
    </row>
    <row r="302" spans="1:15" x14ac:dyDescent="0.3">
      <c r="A302" s="1">
        <v>301</v>
      </c>
      <c r="B302" s="272"/>
      <c r="C302" s="49" t="s">
        <v>16</v>
      </c>
      <c r="D302" s="52">
        <v>0.6431</v>
      </c>
      <c r="E302" s="63">
        <f t="shared" ref="E302:E303" si="796">(D302-D299)/D299</f>
        <v>3.4326728038695268E-3</v>
      </c>
      <c r="F302" s="52"/>
      <c r="G302" s="63"/>
      <c r="H302" s="52"/>
      <c r="I302" s="63"/>
      <c r="J302" s="52"/>
      <c r="K302" s="63"/>
      <c r="L302" s="52"/>
      <c r="M302" s="63"/>
      <c r="N302" s="52"/>
      <c r="O302" s="63"/>
    </row>
    <row r="303" spans="1:15" x14ac:dyDescent="0.3">
      <c r="A303" s="13">
        <v>302</v>
      </c>
      <c r="B303" s="273"/>
      <c r="C303" s="50" t="s">
        <v>17</v>
      </c>
      <c r="D303" s="52">
        <v>1.0782</v>
      </c>
      <c r="E303" s="64">
        <f t="shared" si="796"/>
        <v>5.5959709009513201E-3</v>
      </c>
      <c r="F303" s="52"/>
      <c r="G303" s="64"/>
      <c r="H303" s="52"/>
      <c r="I303" s="64"/>
      <c r="J303" s="52"/>
      <c r="K303" s="64"/>
      <c r="L303" s="52"/>
      <c r="M303" s="64"/>
      <c r="N303" s="52"/>
      <c r="O303" s="64"/>
    </row>
    <row r="304" spans="1:15" x14ac:dyDescent="0.3">
      <c r="A304" s="23">
        <v>303</v>
      </c>
      <c r="B304" s="271">
        <v>182000</v>
      </c>
      <c r="C304" s="48" t="s">
        <v>18</v>
      </c>
      <c r="D304" s="61">
        <v>26735</v>
      </c>
      <c r="E304" s="59">
        <f t="shared" ref="E304" si="797">D306/D305</f>
        <v>1.709054075112981</v>
      </c>
      <c r="F304" s="61"/>
      <c r="G304" s="59"/>
      <c r="H304" s="61"/>
      <c r="I304" s="59"/>
      <c r="J304" s="61"/>
      <c r="K304" s="59"/>
      <c r="L304" s="61"/>
      <c r="M304" s="59"/>
      <c r="N304" s="61"/>
      <c r="O304" s="59"/>
    </row>
    <row r="305" spans="1:15" x14ac:dyDescent="0.3">
      <c r="A305" s="1">
        <v>304</v>
      </c>
      <c r="B305" s="272"/>
      <c r="C305" s="49" t="s">
        <v>16</v>
      </c>
      <c r="D305" s="52">
        <v>0.64170000000000005</v>
      </c>
      <c r="E305" s="63">
        <f t="shared" ref="E305:E306" si="798">(D305-D302)/D302</f>
        <v>-2.1769553724147982E-3</v>
      </c>
      <c r="F305" s="52"/>
      <c r="G305" s="63"/>
      <c r="H305" s="52"/>
      <c r="I305" s="63"/>
      <c r="J305" s="52"/>
      <c r="K305" s="63"/>
      <c r="L305" s="52"/>
      <c r="M305" s="63"/>
      <c r="N305" s="52"/>
      <c r="O305" s="63"/>
    </row>
    <row r="306" spans="1:15" x14ac:dyDescent="0.3">
      <c r="A306" s="13">
        <v>305</v>
      </c>
      <c r="B306" s="272"/>
      <c r="C306" s="50" t="s">
        <v>17</v>
      </c>
      <c r="D306" s="52">
        <v>1.0967</v>
      </c>
      <c r="E306" s="64">
        <f t="shared" si="798"/>
        <v>1.7158226674086403E-2</v>
      </c>
      <c r="F306" s="52"/>
      <c r="G306" s="64"/>
      <c r="H306" s="52"/>
      <c r="I306" s="64"/>
      <c r="J306" s="52"/>
      <c r="K306" s="64"/>
      <c r="L306" s="52"/>
      <c r="M306" s="64"/>
      <c r="N306" s="52"/>
      <c r="O306" s="64"/>
    </row>
    <row r="307" spans="1:15" x14ac:dyDescent="0.3">
      <c r="A307" s="23">
        <v>306</v>
      </c>
      <c r="B307" s="271">
        <v>184000</v>
      </c>
      <c r="C307" s="48" t="s">
        <v>18</v>
      </c>
      <c r="D307" s="61">
        <v>27039</v>
      </c>
      <c r="E307" s="59">
        <f t="shared" ref="E307" si="799">D309/D308</f>
        <v>1.7175176747839749</v>
      </c>
      <c r="F307" s="61"/>
      <c r="G307" s="59"/>
      <c r="H307" s="61"/>
      <c r="I307" s="59"/>
      <c r="J307" s="61"/>
      <c r="K307" s="59"/>
      <c r="L307" s="61"/>
      <c r="M307" s="59"/>
      <c r="N307" s="61"/>
      <c r="O307" s="59"/>
    </row>
    <row r="308" spans="1:15" x14ac:dyDescent="0.3">
      <c r="A308" s="1">
        <v>307</v>
      </c>
      <c r="B308" s="272"/>
      <c r="C308" s="49" t="s">
        <v>16</v>
      </c>
      <c r="D308" s="52">
        <v>0.63649999999999995</v>
      </c>
      <c r="E308" s="63">
        <f t="shared" ref="E308:E309" si="800">(D308-D305)/D305</f>
        <v>-8.103475144148501E-3</v>
      </c>
      <c r="F308" s="52"/>
      <c r="G308" s="63"/>
      <c r="H308" s="52"/>
      <c r="I308" s="63"/>
      <c r="J308" s="52"/>
      <c r="K308" s="63"/>
      <c r="L308" s="52"/>
      <c r="M308" s="63"/>
      <c r="N308" s="52"/>
      <c r="O308" s="63"/>
    </row>
    <row r="309" spans="1:15" x14ac:dyDescent="0.3">
      <c r="A309" s="13">
        <v>308</v>
      </c>
      <c r="B309" s="273"/>
      <c r="C309" s="50" t="s">
        <v>17</v>
      </c>
      <c r="D309" s="52">
        <v>1.0931999999999999</v>
      </c>
      <c r="E309" s="64">
        <f t="shared" si="800"/>
        <v>-3.1913923588949198E-3</v>
      </c>
      <c r="F309" s="52"/>
      <c r="G309" s="64"/>
      <c r="H309" s="52"/>
      <c r="I309" s="64"/>
      <c r="J309" s="52"/>
      <c r="K309" s="64"/>
      <c r="L309" s="52"/>
      <c r="M309" s="64"/>
      <c r="N309" s="52"/>
      <c r="O309" s="64"/>
    </row>
    <row r="310" spans="1:15" x14ac:dyDescent="0.3">
      <c r="A310" s="23">
        <v>309</v>
      </c>
      <c r="B310" s="271">
        <v>186000</v>
      </c>
      <c r="C310" s="48" t="s">
        <v>18</v>
      </c>
      <c r="D310" s="61">
        <v>27348</v>
      </c>
      <c r="E310" s="59">
        <f t="shared" ref="E310" si="801">D312/D311</f>
        <v>1.6818394388152769</v>
      </c>
      <c r="F310" s="61"/>
      <c r="G310" s="59"/>
      <c r="H310" s="61"/>
      <c r="I310" s="59"/>
      <c r="J310" s="61"/>
      <c r="K310" s="59"/>
      <c r="L310" s="61"/>
      <c r="M310" s="59"/>
      <c r="N310" s="61"/>
      <c r="O310" s="59"/>
    </row>
    <row r="311" spans="1:15" x14ac:dyDescent="0.3">
      <c r="A311" s="1">
        <v>310</v>
      </c>
      <c r="B311" s="272"/>
      <c r="C311" s="49" t="s">
        <v>16</v>
      </c>
      <c r="D311" s="52">
        <v>0.64149999999999996</v>
      </c>
      <c r="E311" s="63">
        <f t="shared" ref="E311:E312" si="802">(D311-D308)/D308</f>
        <v>7.8554595443833548E-3</v>
      </c>
      <c r="F311" s="52"/>
      <c r="G311" s="63"/>
      <c r="H311" s="52"/>
      <c r="I311" s="63"/>
      <c r="J311" s="52"/>
      <c r="K311" s="63"/>
      <c r="L311" s="52"/>
      <c r="M311" s="63"/>
      <c r="N311" s="52"/>
      <c r="O311" s="63"/>
    </row>
    <row r="312" spans="1:15" x14ac:dyDescent="0.3">
      <c r="A312" s="13">
        <v>311</v>
      </c>
      <c r="B312" s="273"/>
      <c r="C312" s="50" t="s">
        <v>17</v>
      </c>
      <c r="D312" s="52">
        <v>1.0789</v>
      </c>
      <c r="E312" s="64">
        <f t="shared" si="802"/>
        <v>-1.3080863519941439E-2</v>
      </c>
      <c r="F312" s="52"/>
      <c r="G312" s="64"/>
      <c r="H312" s="52"/>
      <c r="I312" s="64"/>
      <c r="J312" s="52"/>
      <c r="K312" s="64"/>
      <c r="L312" s="52"/>
      <c r="M312" s="64"/>
      <c r="N312" s="52"/>
      <c r="O312" s="64"/>
    </row>
    <row r="313" spans="1:15" x14ac:dyDescent="0.3">
      <c r="A313" s="23">
        <v>312</v>
      </c>
      <c r="B313" s="271">
        <v>188000</v>
      </c>
      <c r="C313" s="48" t="s">
        <v>18</v>
      </c>
      <c r="D313" s="61">
        <v>27660</v>
      </c>
      <c r="E313" s="59">
        <f t="shared" ref="E313" si="803">D315/D314</f>
        <v>1.716114928169894</v>
      </c>
      <c r="F313" s="61"/>
      <c r="G313" s="59"/>
      <c r="H313" s="61"/>
      <c r="I313" s="59"/>
      <c r="J313" s="61"/>
      <c r="K313" s="59"/>
      <c r="L313" s="61"/>
      <c r="M313" s="59"/>
      <c r="N313" s="61"/>
      <c r="O313" s="59"/>
    </row>
    <row r="314" spans="1:15" x14ac:dyDescent="0.3">
      <c r="A314" s="1">
        <v>313</v>
      </c>
      <c r="B314" s="272"/>
      <c r="C314" s="49" t="s">
        <v>16</v>
      </c>
      <c r="D314" s="52">
        <v>0.64039999999999997</v>
      </c>
      <c r="E314" s="63">
        <f t="shared" ref="E314:E315" si="804">(D314-D311)/D311</f>
        <v>-1.7147310989867341E-3</v>
      </c>
      <c r="F314" s="52"/>
      <c r="G314" s="63"/>
      <c r="H314" s="52"/>
      <c r="I314" s="63"/>
      <c r="J314" s="52"/>
      <c r="K314" s="63"/>
      <c r="L314" s="52"/>
      <c r="M314" s="63"/>
      <c r="N314" s="52"/>
      <c r="O314" s="63"/>
    </row>
    <row r="315" spans="1:15" x14ac:dyDescent="0.3">
      <c r="A315" s="13">
        <v>314</v>
      </c>
      <c r="B315" s="272"/>
      <c r="C315" s="50" t="s">
        <v>17</v>
      </c>
      <c r="D315" s="52">
        <v>1.099</v>
      </c>
      <c r="E315" s="64">
        <f t="shared" si="804"/>
        <v>1.8630086198906302E-2</v>
      </c>
      <c r="F315" s="52"/>
      <c r="G315" s="64"/>
      <c r="H315" s="52"/>
      <c r="I315" s="64"/>
      <c r="J315" s="52"/>
      <c r="K315" s="64"/>
      <c r="L315" s="52"/>
      <c r="M315" s="64"/>
      <c r="N315" s="52"/>
      <c r="O315" s="64"/>
    </row>
    <row r="316" spans="1:15" x14ac:dyDescent="0.3">
      <c r="A316" s="23">
        <v>315</v>
      </c>
      <c r="B316" s="271">
        <v>190000</v>
      </c>
      <c r="C316" s="48" t="s">
        <v>18</v>
      </c>
      <c r="D316" s="61">
        <v>27965</v>
      </c>
      <c r="E316" s="59">
        <f t="shared" ref="E316" si="805">D318/D317</f>
        <v>1.7014807813484563</v>
      </c>
      <c r="F316" s="61"/>
      <c r="G316" s="59"/>
      <c r="H316" s="61"/>
      <c r="I316" s="59"/>
      <c r="J316" s="61"/>
      <c r="K316" s="59"/>
      <c r="L316" s="61"/>
      <c r="M316" s="59"/>
      <c r="N316" s="61"/>
      <c r="O316" s="59"/>
    </row>
    <row r="317" spans="1:15" x14ac:dyDescent="0.3">
      <c r="A317" s="1">
        <v>316</v>
      </c>
      <c r="B317" s="272"/>
      <c r="C317" s="49" t="s">
        <v>16</v>
      </c>
      <c r="D317" s="52">
        <v>0.63480000000000003</v>
      </c>
      <c r="E317" s="63">
        <f t="shared" ref="E317:E318" si="806">(D317-D314)/D314</f>
        <v>-8.7445346658337579E-3</v>
      </c>
      <c r="F317" s="52"/>
      <c r="G317" s="63"/>
      <c r="H317" s="52"/>
      <c r="I317" s="63"/>
      <c r="J317" s="52"/>
      <c r="K317" s="63"/>
      <c r="L317" s="52"/>
      <c r="M317" s="63"/>
      <c r="N317" s="52"/>
      <c r="O317" s="63"/>
    </row>
    <row r="318" spans="1:15" x14ac:dyDescent="0.3">
      <c r="A318" s="13">
        <v>317</v>
      </c>
      <c r="B318" s="273"/>
      <c r="C318" s="50" t="s">
        <v>17</v>
      </c>
      <c r="D318" s="52">
        <v>1.0801000000000001</v>
      </c>
      <c r="E318" s="64">
        <f t="shared" si="806"/>
        <v>-1.7197452229299286E-2</v>
      </c>
      <c r="F318" s="52"/>
      <c r="G318" s="64"/>
      <c r="H318" s="52"/>
      <c r="I318" s="64"/>
      <c r="J318" s="52"/>
      <c r="K318" s="64"/>
      <c r="L318" s="52"/>
      <c r="M318" s="64"/>
      <c r="N318" s="52"/>
      <c r="O318" s="64"/>
    </row>
    <row r="319" spans="1:15" x14ac:dyDescent="0.3">
      <c r="A319" s="23">
        <v>318</v>
      </c>
      <c r="B319" s="271">
        <v>192000</v>
      </c>
      <c r="C319" s="48" t="s">
        <v>18</v>
      </c>
      <c r="D319" s="61">
        <v>28271</v>
      </c>
      <c r="E319" s="59">
        <f t="shared" ref="E319" si="807">D321/D320</f>
        <v>1.7014551713346893</v>
      </c>
      <c r="F319" s="61"/>
      <c r="G319" s="59"/>
      <c r="H319" s="61"/>
      <c r="I319" s="59"/>
      <c r="J319" s="61"/>
      <c r="K319" s="59"/>
      <c r="L319" s="61"/>
      <c r="M319" s="59"/>
      <c r="N319" s="61"/>
      <c r="O319" s="59"/>
    </row>
    <row r="320" spans="1:15" x14ac:dyDescent="0.3">
      <c r="A320" s="1">
        <v>319</v>
      </c>
      <c r="B320" s="272"/>
      <c r="C320" s="49" t="s">
        <v>16</v>
      </c>
      <c r="D320" s="52">
        <v>0.6391</v>
      </c>
      <c r="E320" s="63">
        <f t="shared" ref="E320:E321" si="808">(D320-D317)/D317</f>
        <v>6.7737870195336645E-3</v>
      </c>
      <c r="F320" s="52"/>
      <c r="G320" s="63"/>
      <c r="H320" s="52"/>
      <c r="I320" s="63"/>
      <c r="J320" s="52"/>
      <c r="K320" s="63"/>
      <c r="L320" s="52"/>
      <c r="M320" s="63"/>
      <c r="N320" s="52"/>
      <c r="O320" s="63"/>
    </row>
    <row r="321" spans="1:15" x14ac:dyDescent="0.3">
      <c r="A321" s="13">
        <v>320</v>
      </c>
      <c r="B321" s="273"/>
      <c r="C321" s="50" t="s">
        <v>17</v>
      </c>
      <c r="D321" s="52">
        <v>1.0873999999999999</v>
      </c>
      <c r="E321" s="64">
        <f t="shared" si="808"/>
        <v>6.7586334598646993E-3</v>
      </c>
      <c r="F321" s="52"/>
      <c r="G321" s="64"/>
      <c r="H321" s="52"/>
      <c r="I321" s="64"/>
      <c r="J321" s="52"/>
      <c r="K321" s="64"/>
      <c r="L321" s="52"/>
      <c r="M321" s="64"/>
      <c r="N321" s="52"/>
      <c r="O321" s="64"/>
    </row>
    <row r="322" spans="1:15" x14ac:dyDescent="0.3">
      <c r="A322" s="23">
        <v>321</v>
      </c>
      <c r="B322" s="271">
        <v>194000</v>
      </c>
      <c r="C322" s="48" t="s">
        <v>18</v>
      </c>
      <c r="D322" s="61">
        <v>28574</v>
      </c>
      <c r="E322" s="59">
        <f t="shared" ref="E322" si="809">D324/D323</f>
        <v>1.7560781821071032</v>
      </c>
      <c r="F322" s="61"/>
      <c r="G322" s="59"/>
      <c r="H322" s="61"/>
      <c r="I322" s="59"/>
      <c r="J322" s="61"/>
      <c r="K322" s="59"/>
      <c r="L322" s="61"/>
      <c r="M322" s="59"/>
      <c r="N322" s="61"/>
      <c r="O322" s="59"/>
    </row>
    <row r="323" spans="1:15" x14ac:dyDescent="0.3">
      <c r="A323" s="1">
        <v>322</v>
      </c>
      <c r="B323" s="272"/>
      <c r="C323" s="49" t="s">
        <v>16</v>
      </c>
      <c r="D323" s="52">
        <v>0.62929999999999997</v>
      </c>
      <c r="E323" s="63">
        <f t="shared" ref="E323:E324" si="810">(D323-D320)/D320</f>
        <v>-1.5334063526834659E-2</v>
      </c>
      <c r="F323" s="52"/>
      <c r="G323" s="63"/>
      <c r="H323" s="52"/>
      <c r="I323" s="63"/>
      <c r="J323" s="52"/>
      <c r="K323" s="63"/>
      <c r="L323" s="52"/>
      <c r="M323" s="63"/>
      <c r="N323" s="52"/>
      <c r="O323" s="63"/>
    </row>
    <row r="324" spans="1:15" x14ac:dyDescent="0.3">
      <c r="A324" s="13">
        <v>323</v>
      </c>
      <c r="B324" s="272"/>
      <c r="C324" s="50" t="s">
        <v>17</v>
      </c>
      <c r="D324" s="52">
        <v>1.1051</v>
      </c>
      <c r="E324" s="64">
        <f t="shared" si="810"/>
        <v>1.6277358837594309E-2</v>
      </c>
      <c r="F324" s="52"/>
      <c r="G324" s="64"/>
      <c r="H324" s="52"/>
      <c r="I324" s="64"/>
      <c r="J324" s="52"/>
      <c r="K324" s="64"/>
      <c r="L324" s="52"/>
      <c r="M324" s="64"/>
      <c r="N324" s="52"/>
      <c r="O324" s="64"/>
    </row>
    <row r="325" spans="1:15" x14ac:dyDescent="0.3">
      <c r="A325" s="23">
        <v>324</v>
      </c>
      <c r="B325" s="271">
        <v>196000</v>
      </c>
      <c r="C325" s="48" t="s">
        <v>18</v>
      </c>
      <c r="D325" s="61">
        <v>28885</v>
      </c>
      <c r="E325" s="59">
        <f t="shared" ref="E325" si="811">D327/D326</f>
        <v>1.7471644612476369</v>
      </c>
      <c r="F325" s="61"/>
      <c r="G325" s="59"/>
      <c r="H325" s="61"/>
      <c r="I325" s="59"/>
      <c r="J325" s="61"/>
      <c r="K325" s="59"/>
      <c r="L325" s="61"/>
      <c r="M325" s="59"/>
      <c r="N325" s="61"/>
      <c r="O325" s="59"/>
    </row>
    <row r="326" spans="1:15" x14ac:dyDescent="0.3">
      <c r="A326" s="1">
        <v>325</v>
      </c>
      <c r="B326" s="272"/>
      <c r="C326" s="49" t="s">
        <v>16</v>
      </c>
      <c r="D326" s="52">
        <v>0.63480000000000003</v>
      </c>
      <c r="E326" s="63">
        <f t="shared" ref="E326:E327" si="812">(D326-D323)/D323</f>
        <v>8.7398696964882585E-3</v>
      </c>
      <c r="F326" s="52"/>
      <c r="G326" s="63"/>
      <c r="H326" s="52"/>
      <c r="I326" s="63"/>
      <c r="J326" s="52"/>
      <c r="K326" s="63"/>
      <c r="L326" s="52"/>
      <c r="M326" s="63"/>
      <c r="N326" s="52"/>
      <c r="O326" s="63"/>
    </row>
    <row r="327" spans="1:15" x14ac:dyDescent="0.3">
      <c r="A327" s="13">
        <v>326</v>
      </c>
      <c r="B327" s="273"/>
      <c r="C327" s="50" t="s">
        <v>17</v>
      </c>
      <c r="D327" s="52">
        <v>1.1091</v>
      </c>
      <c r="E327" s="64">
        <f t="shared" si="812"/>
        <v>3.6195819382861313E-3</v>
      </c>
      <c r="F327" s="52"/>
      <c r="G327" s="64"/>
      <c r="H327" s="52"/>
      <c r="I327" s="64"/>
      <c r="J327" s="52"/>
      <c r="K327" s="64"/>
      <c r="L327" s="52"/>
      <c r="M327" s="64"/>
      <c r="N327" s="52"/>
      <c r="O327" s="64"/>
    </row>
    <row r="328" spans="1:15" x14ac:dyDescent="0.3">
      <c r="A328" s="23">
        <v>327</v>
      </c>
      <c r="B328" s="271">
        <v>198000</v>
      </c>
      <c r="C328" s="48" t="s">
        <v>18</v>
      </c>
      <c r="D328" s="61">
        <v>29190</v>
      </c>
      <c r="E328" s="59">
        <f t="shared" ref="E328" si="813">D330/D329</f>
        <v>1.7155646301240772</v>
      </c>
      <c r="F328" s="61"/>
      <c r="G328" s="59"/>
      <c r="H328" s="61"/>
      <c r="I328" s="59"/>
      <c r="J328" s="61"/>
      <c r="K328" s="59"/>
      <c r="L328" s="61"/>
      <c r="M328" s="59"/>
      <c r="N328" s="61"/>
      <c r="O328" s="59"/>
    </row>
    <row r="329" spans="1:15" x14ac:dyDescent="0.3">
      <c r="A329" s="1">
        <v>328</v>
      </c>
      <c r="B329" s="272"/>
      <c r="C329" s="49" t="s">
        <v>16</v>
      </c>
      <c r="D329" s="52">
        <v>0.63670000000000004</v>
      </c>
      <c r="E329" s="63">
        <f t="shared" ref="E329:E330" si="814">(D329-D326)/D326</f>
        <v>2.9930686830497997E-3</v>
      </c>
      <c r="F329" s="52"/>
      <c r="G329" s="63"/>
      <c r="H329" s="52"/>
      <c r="I329" s="63"/>
      <c r="J329" s="52"/>
      <c r="K329" s="63"/>
      <c r="L329" s="52"/>
      <c r="M329" s="63"/>
      <c r="N329" s="52"/>
      <c r="O329" s="63"/>
    </row>
    <row r="330" spans="1:15" x14ac:dyDescent="0.3">
      <c r="A330" s="13">
        <v>329</v>
      </c>
      <c r="B330" s="273"/>
      <c r="C330" s="50" t="s">
        <v>17</v>
      </c>
      <c r="D330" s="52">
        <v>1.0923</v>
      </c>
      <c r="E330" s="64">
        <f t="shared" si="814"/>
        <v>-1.5147416824452193E-2</v>
      </c>
      <c r="F330" s="52"/>
      <c r="G330" s="64"/>
      <c r="H330" s="52"/>
      <c r="I330" s="64"/>
      <c r="J330" s="52"/>
      <c r="K330" s="64"/>
      <c r="L330" s="52"/>
      <c r="M330" s="64"/>
      <c r="N330" s="52"/>
      <c r="O330" s="64"/>
    </row>
    <row r="331" spans="1:15" x14ac:dyDescent="0.3">
      <c r="A331" s="23">
        <v>330</v>
      </c>
      <c r="B331" s="271">
        <v>200000</v>
      </c>
      <c r="C331" s="48" t="s">
        <v>18</v>
      </c>
      <c r="D331" s="61">
        <v>29494</v>
      </c>
      <c r="E331" s="59">
        <f t="shared" ref="E331" si="815">D333/D332</f>
        <v>1.7300517322464335</v>
      </c>
      <c r="F331" s="61"/>
      <c r="G331" s="59"/>
      <c r="H331" s="61"/>
      <c r="I331" s="59"/>
      <c r="J331" s="61"/>
      <c r="K331" s="59"/>
      <c r="L331" s="61"/>
      <c r="M331" s="59"/>
      <c r="N331" s="61"/>
      <c r="O331" s="59"/>
    </row>
    <row r="332" spans="1:15" x14ac:dyDescent="0.3">
      <c r="A332" s="1">
        <v>331</v>
      </c>
      <c r="B332" s="272"/>
      <c r="C332" s="49" t="s">
        <v>16</v>
      </c>
      <c r="D332" s="52">
        <v>0.63790000000000002</v>
      </c>
      <c r="E332" s="63">
        <f t="shared" ref="E332:E333" si="816">(D332-D329)/D329</f>
        <v>1.8847180775875276E-3</v>
      </c>
      <c r="F332" s="52"/>
      <c r="G332" s="63"/>
      <c r="H332" s="52"/>
      <c r="I332" s="63"/>
      <c r="J332" s="52"/>
      <c r="K332" s="63"/>
      <c r="L332" s="52"/>
      <c r="M332" s="63"/>
      <c r="N332" s="52"/>
      <c r="O332" s="63"/>
    </row>
    <row r="333" spans="1:15" x14ac:dyDescent="0.3">
      <c r="A333" s="13">
        <v>332</v>
      </c>
      <c r="B333" s="273"/>
      <c r="C333" s="50" t="s">
        <v>17</v>
      </c>
      <c r="D333" s="62">
        <v>1.1035999999999999</v>
      </c>
      <c r="E333" s="64">
        <f t="shared" si="816"/>
        <v>1.0345143275656747E-2</v>
      </c>
      <c r="F333" s="62"/>
      <c r="G333" s="64"/>
      <c r="H333" s="62"/>
      <c r="I333" s="64"/>
      <c r="J333" s="62"/>
      <c r="K333" s="64"/>
      <c r="L333" s="62"/>
      <c r="M333" s="64"/>
      <c r="N333" s="62"/>
      <c r="O333" s="64"/>
    </row>
  </sheetData>
  <mergeCells count="183">
    <mergeCell ref="D1:E1"/>
    <mergeCell ref="F1:G1"/>
    <mergeCell ref="H1:I1"/>
    <mergeCell ref="J1:K1"/>
    <mergeCell ref="L1:M1"/>
    <mergeCell ref="N1:O1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  <mergeCell ref="D5:E5"/>
    <mergeCell ref="F5:G5"/>
    <mergeCell ref="H5:I5"/>
    <mergeCell ref="J5:K5"/>
    <mergeCell ref="L5:M5"/>
    <mergeCell ref="N5:O5"/>
    <mergeCell ref="D4:E4"/>
    <mergeCell ref="F4:G4"/>
    <mergeCell ref="H4:I4"/>
    <mergeCell ref="J4:K4"/>
    <mergeCell ref="L4:M4"/>
    <mergeCell ref="N4:O4"/>
    <mergeCell ref="D7:E7"/>
    <mergeCell ref="F7:G7"/>
    <mergeCell ref="H7:I7"/>
    <mergeCell ref="J7:K7"/>
    <mergeCell ref="L7:M7"/>
    <mergeCell ref="N7:O7"/>
    <mergeCell ref="D6:E6"/>
    <mergeCell ref="F6:G6"/>
    <mergeCell ref="H6:I6"/>
    <mergeCell ref="J6:K6"/>
    <mergeCell ref="L6:M6"/>
    <mergeCell ref="N6:O6"/>
    <mergeCell ref="D9:E9"/>
    <mergeCell ref="F9:G9"/>
    <mergeCell ref="H9:I9"/>
    <mergeCell ref="J9:K9"/>
    <mergeCell ref="L9:M9"/>
    <mergeCell ref="N9:O9"/>
    <mergeCell ref="D8:E8"/>
    <mergeCell ref="F8:G8"/>
    <mergeCell ref="H8:I8"/>
    <mergeCell ref="J8:K8"/>
    <mergeCell ref="L8:M8"/>
    <mergeCell ref="N8:O8"/>
    <mergeCell ref="N10:O10"/>
    <mergeCell ref="B15:B19"/>
    <mergeCell ref="D15:E15"/>
    <mergeCell ref="F15:G15"/>
    <mergeCell ref="H15:I15"/>
    <mergeCell ref="J15:K15"/>
    <mergeCell ref="L15:M15"/>
    <mergeCell ref="N15:O15"/>
    <mergeCell ref="B10:B14"/>
    <mergeCell ref="D10:E10"/>
    <mergeCell ref="F10:G10"/>
    <mergeCell ref="H10:I10"/>
    <mergeCell ref="J10:K10"/>
    <mergeCell ref="L10:M10"/>
    <mergeCell ref="B31:B33"/>
    <mergeCell ref="B34:B36"/>
    <mergeCell ref="B37:B39"/>
    <mergeCell ref="B40:B42"/>
    <mergeCell ref="B43:B45"/>
    <mergeCell ref="B46:B48"/>
    <mergeCell ref="N20:O20"/>
    <mergeCell ref="B25:B29"/>
    <mergeCell ref="D25:E25"/>
    <mergeCell ref="F25:G25"/>
    <mergeCell ref="H25:I25"/>
    <mergeCell ref="J25:K25"/>
    <mergeCell ref="L25:M25"/>
    <mergeCell ref="N25:O25"/>
    <mergeCell ref="B20:B24"/>
    <mergeCell ref="D20:E20"/>
    <mergeCell ref="F20:G20"/>
    <mergeCell ref="H20:I20"/>
    <mergeCell ref="J20:K20"/>
    <mergeCell ref="L20:M20"/>
    <mergeCell ref="B67:B69"/>
    <mergeCell ref="B70:B72"/>
    <mergeCell ref="B73:B75"/>
    <mergeCell ref="B76:B78"/>
    <mergeCell ref="B79:B81"/>
    <mergeCell ref="B82:B84"/>
    <mergeCell ref="B49:B51"/>
    <mergeCell ref="B52:B54"/>
    <mergeCell ref="B55:B57"/>
    <mergeCell ref="B58:B60"/>
    <mergeCell ref="B61:B63"/>
    <mergeCell ref="B64:B66"/>
    <mergeCell ref="B103:B105"/>
    <mergeCell ref="B106:B108"/>
    <mergeCell ref="B109:B111"/>
    <mergeCell ref="B112:B114"/>
    <mergeCell ref="B115:B117"/>
    <mergeCell ref="B118:B120"/>
    <mergeCell ref="B85:B87"/>
    <mergeCell ref="B88:B90"/>
    <mergeCell ref="B91:B93"/>
    <mergeCell ref="B94:B96"/>
    <mergeCell ref="B97:B99"/>
    <mergeCell ref="B100:B102"/>
    <mergeCell ref="B139:B141"/>
    <mergeCell ref="B142:B144"/>
    <mergeCell ref="B145:B147"/>
    <mergeCell ref="B148:B150"/>
    <mergeCell ref="B151:B153"/>
    <mergeCell ref="B154:B156"/>
    <mergeCell ref="B121:B123"/>
    <mergeCell ref="B124:B126"/>
    <mergeCell ref="B127:B129"/>
    <mergeCell ref="B130:B132"/>
    <mergeCell ref="B133:B135"/>
    <mergeCell ref="B136:B138"/>
    <mergeCell ref="B175:B177"/>
    <mergeCell ref="B178:B180"/>
    <mergeCell ref="B181:B183"/>
    <mergeCell ref="B184:B186"/>
    <mergeCell ref="B187:B189"/>
    <mergeCell ref="B190:B192"/>
    <mergeCell ref="B157:B159"/>
    <mergeCell ref="B160:B162"/>
    <mergeCell ref="B163:B165"/>
    <mergeCell ref="B166:B168"/>
    <mergeCell ref="B169:B171"/>
    <mergeCell ref="B172:B174"/>
    <mergeCell ref="B211:B213"/>
    <mergeCell ref="B214:B216"/>
    <mergeCell ref="B217:B219"/>
    <mergeCell ref="B220:B222"/>
    <mergeCell ref="B223:B225"/>
    <mergeCell ref="B226:B228"/>
    <mergeCell ref="B193:B195"/>
    <mergeCell ref="B196:B198"/>
    <mergeCell ref="B199:B201"/>
    <mergeCell ref="B202:B204"/>
    <mergeCell ref="B205:B207"/>
    <mergeCell ref="B208:B210"/>
    <mergeCell ref="B247:B249"/>
    <mergeCell ref="B250:B252"/>
    <mergeCell ref="B253:B255"/>
    <mergeCell ref="B256:B258"/>
    <mergeCell ref="B259:B261"/>
    <mergeCell ref="B262:B264"/>
    <mergeCell ref="B229:B231"/>
    <mergeCell ref="B232:B234"/>
    <mergeCell ref="B235:B237"/>
    <mergeCell ref="B238:B240"/>
    <mergeCell ref="B241:B243"/>
    <mergeCell ref="B244:B246"/>
    <mergeCell ref="B283:B285"/>
    <mergeCell ref="B286:B288"/>
    <mergeCell ref="B289:B291"/>
    <mergeCell ref="B292:B294"/>
    <mergeCell ref="B295:B297"/>
    <mergeCell ref="B298:B300"/>
    <mergeCell ref="B265:B267"/>
    <mergeCell ref="B268:B270"/>
    <mergeCell ref="B271:B273"/>
    <mergeCell ref="B274:B276"/>
    <mergeCell ref="B277:B279"/>
    <mergeCell ref="B280:B282"/>
    <mergeCell ref="B319:B321"/>
    <mergeCell ref="B322:B324"/>
    <mergeCell ref="B325:B327"/>
    <mergeCell ref="B328:B330"/>
    <mergeCell ref="B331:B333"/>
    <mergeCell ref="B301:B303"/>
    <mergeCell ref="B304:B306"/>
    <mergeCell ref="B307:B309"/>
    <mergeCell ref="B310:B312"/>
    <mergeCell ref="B313:B315"/>
    <mergeCell ref="B316:B318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C16C-4BA6-49D9-AD8F-D1444D381C09}">
  <dimension ref="A1:S84"/>
  <sheetViews>
    <sheetView topLeftCell="A52" zoomScale="120" zoomScaleNormal="120" workbookViewId="0">
      <selection activeCell="D52" sqref="D1:D1048576"/>
    </sheetView>
  </sheetViews>
  <sheetFormatPr defaultRowHeight="14.4" x14ac:dyDescent="0.3"/>
  <cols>
    <col min="1" max="1" width="5" bestFit="1" customWidth="1"/>
    <col min="2" max="3" width="8.33203125" customWidth="1"/>
    <col min="4" max="4" width="14.33203125" bestFit="1" customWidth="1"/>
    <col min="5" max="6" width="20.33203125" bestFit="1" customWidth="1"/>
    <col min="7" max="7" width="19.33203125" bestFit="1" customWidth="1"/>
    <col min="10" max="10" width="9.88671875" bestFit="1" customWidth="1"/>
    <col min="11" max="11" width="4" bestFit="1" customWidth="1"/>
  </cols>
  <sheetData>
    <row r="1" spans="1:19" ht="14.4" customHeight="1" x14ac:dyDescent="0.3">
      <c r="A1" s="19" t="s">
        <v>0</v>
      </c>
      <c r="B1" s="300" t="s">
        <v>33</v>
      </c>
      <c r="C1" s="301"/>
      <c r="D1" s="19" t="s">
        <v>15</v>
      </c>
      <c r="E1" s="54" t="str">
        <f>E3&amp;"/"&amp;E4&amp;"/"&amp;E5&amp;"/"&amp;E6&amp;"/"&amp;TEXT(E7,"0.00")&amp;"/"&amp;E8</f>
        <v>12/128/4/2048/0.10/4</v>
      </c>
      <c r="F1" s="54" t="str">
        <f>F3&amp;"/"&amp;F4&amp;"/"&amp;F5&amp;"/"&amp;F6&amp;"/"&amp;TEXT(F7,"0.00")&amp;"/"&amp;F8</f>
        <v>10/192/6/2048/0.10/4</v>
      </c>
      <c r="G1" s="20" t="str">
        <f t="shared" ref="G1" si="0">G3&amp;"/"&amp;G4&amp;"/"&amp;G5&amp;"/"&amp;G6&amp;"/"&amp;TEXT(G7,"0.00")&amp;"/"&amp;G8</f>
        <v>8/256/8/2048/0.15/4</v>
      </c>
      <c r="H1" s="46"/>
      <c r="I1" s="46"/>
    </row>
    <row r="2" spans="1:19" x14ac:dyDescent="0.3">
      <c r="A2" s="1">
        <v>1</v>
      </c>
      <c r="B2" s="1"/>
      <c r="C2" s="1"/>
      <c r="D2" s="20" t="s">
        <v>19</v>
      </c>
      <c r="E2" s="55">
        <f>($K$2*E4+E4*E6+E3*(12*E4^2+13*E4)+E4*$K$2)/1000000</f>
        <v>2.688768</v>
      </c>
      <c r="F2" s="55">
        <f>($K$2*F4+F4*F6+F3*(12*F4^2+13*F4)+F4*$K$2)/1000000</f>
        <v>4.9128959999999999</v>
      </c>
      <c r="G2" s="118">
        <f>($K$2*G4+G4*G6+G3*(12*G4^2+13*G4)+G4*$K$2)/1000000</f>
        <v>6.9370880000000001</v>
      </c>
      <c r="H2" s="47"/>
      <c r="I2" s="47"/>
      <c r="J2" t="s">
        <v>11</v>
      </c>
      <c r="K2">
        <v>185</v>
      </c>
    </row>
    <row r="3" spans="1:19" x14ac:dyDescent="0.3">
      <c r="A3" s="1">
        <v>2</v>
      </c>
      <c r="B3" s="1"/>
      <c r="C3" s="1"/>
      <c r="D3" s="19" t="s">
        <v>3</v>
      </c>
      <c r="E3" s="56">
        <v>12</v>
      </c>
      <c r="F3" s="56">
        <v>10</v>
      </c>
      <c r="G3" s="119">
        <v>8</v>
      </c>
      <c r="H3" s="47"/>
      <c r="I3" s="47"/>
    </row>
    <row r="4" spans="1:19" x14ac:dyDescent="0.3">
      <c r="A4" s="1">
        <v>3</v>
      </c>
      <c r="B4" s="1"/>
      <c r="C4" s="1"/>
      <c r="D4" s="19" t="s">
        <v>4</v>
      </c>
      <c r="E4" s="56">
        <v>128</v>
      </c>
      <c r="F4" s="56">
        <v>192</v>
      </c>
      <c r="G4" s="119">
        <v>256</v>
      </c>
      <c r="H4" s="47"/>
      <c r="I4" s="47"/>
    </row>
    <row r="5" spans="1:19" x14ac:dyDescent="0.3">
      <c r="A5" s="1">
        <v>4</v>
      </c>
      <c r="B5" s="1"/>
      <c r="C5" s="1"/>
      <c r="D5" s="19" t="s">
        <v>5</v>
      </c>
      <c r="E5" s="56">
        <v>4</v>
      </c>
      <c r="F5" s="56">
        <v>6</v>
      </c>
      <c r="G5" s="119">
        <v>8</v>
      </c>
      <c r="H5" s="47"/>
      <c r="I5" s="47"/>
    </row>
    <row r="6" spans="1:19" x14ac:dyDescent="0.3">
      <c r="A6" s="1">
        <v>5</v>
      </c>
      <c r="B6" s="1"/>
      <c r="C6" s="1"/>
      <c r="D6" s="19" t="s">
        <v>6</v>
      </c>
      <c r="E6" s="57">
        <v>2048</v>
      </c>
      <c r="F6" s="57">
        <v>2048</v>
      </c>
      <c r="G6" s="120">
        <v>2048</v>
      </c>
      <c r="H6" s="47"/>
      <c r="I6" s="47"/>
    </row>
    <row r="7" spans="1:19" x14ac:dyDescent="0.3">
      <c r="A7" s="1">
        <v>6</v>
      </c>
      <c r="B7" s="1"/>
      <c r="C7" s="1"/>
      <c r="D7" s="19" t="s">
        <v>7</v>
      </c>
      <c r="E7" s="58">
        <v>0.1</v>
      </c>
      <c r="F7" s="58">
        <v>0.1</v>
      </c>
      <c r="G7" s="121">
        <v>0.15</v>
      </c>
      <c r="H7" s="47"/>
      <c r="I7" s="47"/>
    </row>
    <row r="8" spans="1:19" x14ac:dyDescent="0.3">
      <c r="A8" s="13">
        <v>7</v>
      </c>
      <c r="B8" s="13"/>
      <c r="C8" s="13"/>
      <c r="D8" s="19" t="s">
        <v>8</v>
      </c>
      <c r="E8" s="56">
        <v>4</v>
      </c>
      <c r="F8" s="56">
        <v>4</v>
      </c>
      <c r="G8" s="119">
        <v>4</v>
      </c>
      <c r="H8" s="47"/>
      <c r="I8" s="47"/>
    </row>
    <row r="9" spans="1:19" ht="14.4" customHeight="1" x14ac:dyDescent="0.3">
      <c r="A9" s="83">
        <v>8</v>
      </c>
      <c r="B9" s="290" t="s">
        <v>22</v>
      </c>
      <c r="C9" s="290" t="s">
        <v>37</v>
      </c>
      <c r="D9" s="84" t="s">
        <v>48</v>
      </c>
      <c r="E9" s="160">
        <v>96000</v>
      </c>
      <c r="F9" s="160">
        <v>38000</v>
      </c>
      <c r="G9" s="160">
        <v>32000</v>
      </c>
      <c r="H9" s="47"/>
      <c r="I9" s="47"/>
    </row>
    <row r="10" spans="1:19" x14ac:dyDescent="0.3">
      <c r="A10" s="85">
        <v>9</v>
      </c>
      <c r="B10" s="291"/>
      <c r="C10" s="291"/>
      <c r="D10" s="86" t="s">
        <v>31</v>
      </c>
      <c r="E10" s="185">
        <v>13934</v>
      </c>
      <c r="F10" s="140">
        <v>7151</v>
      </c>
      <c r="G10" s="143">
        <v>6441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47"/>
    </row>
    <row r="11" spans="1:19" x14ac:dyDescent="0.3">
      <c r="A11" s="85">
        <v>10</v>
      </c>
      <c r="B11" s="291"/>
      <c r="C11" s="291"/>
      <c r="D11" s="86" t="s">
        <v>9</v>
      </c>
      <c r="E11" s="162">
        <v>0.66920000000000002</v>
      </c>
      <c r="F11" s="162">
        <v>0.68420000000000003</v>
      </c>
      <c r="G11" s="163">
        <v>0.69140000000000001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47"/>
    </row>
    <row r="12" spans="1:19" x14ac:dyDescent="0.3">
      <c r="A12" s="85">
        <v>11</v>
      </c>
      <c r="B12" s="291"/>
      <c r="C12" s="292"/>
      <c r="D12" s="90" t="s">
        <v>10</v>
      </c>
      <c r="E12" s="162">
        <v>1.1060000000000001</v>
      </c>
      <c r="F12" s="162">
        <v>1.0988</v>
      </c>
      <c r="G12" s="164">
        <v>1.0867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47"/>
    </row>
    <row r="13" spans="1:19" ht="14.4" customHeight="1" x14ac:dyDescent="0.3">
      <c r="A13" s="85">
        <v>12</v>
      </c>
      <c r="B13" s="291"/>
      <c r="C13" s="290" t="s">
        <v>38</v>
      </c>
      <c r="D13" s="84" t="s">
        <v>48</v>
      </c>
      <c r="E13" s="160">
        <v>38000</v>
      </c>
      <c r="F13" s="160">
        <v>10000</v>
      </c>
      <c r="G13" s="160">
        <v>14000</v>
      </c>
      <c r="H13" s="47"/>
      <c r="I13" s="47"/>
    </row>
    <row r="14" spans="1:19" x14ac:dyDescent="0.3">
      <c r="A14" s="85">
        <v>13</v>
      </c>
      <c r="B14" s="291"/>
      <c r="C14" s="291"/>
      <c r="D14" s="86" t="s">
        <v>31</v>
      </c>
      <c r="E14" s="142">
        <f>5505+Step2!$D$30</f>
        <v>13664</v>
      </c>
      <c r="F14" s="142">
        <f>1820+Step2!$F$30</f>
        <v>12342</v>
      </c>
      <c r="G14" s="161">
        <f>2837+Step2!$H$30</f>
        <v>14252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47"/>
    </row>
    <row r="15" spans="1:19" x14ac:dyDescent="0.3">
      <c r="A15" s="85">
        <v>14</v>
      </c>
      <c r="B15" s="291"/>
      <c r="C15" s="291"/>
      <c r="D15" s="86" t="s">
        <v>9</v>
      </c>
      <c r="E15" s="162">
        <v>0.76259999999999994</v>
      </c>
      <c r="F15" s="162">
        <v>0.69650000000000001</v>
      </c>
      <c r="G15" s="163">
        <v>0.71240000000000003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47"/>
    </row>
    <row r="16" spans="1:19" x14ac:dyDescent="0.3">
      <c r="A16" s="85">
        <v>15</v>
      </c>
      <c r="B16" s="291"/>
      <c r="C16" s="291"/>
      <c r="D16" s="86" t="s">
        <v>10</v>
      </c>
      <c r="E16" s="162">
        <v>1.1131</v>
      </c>
      <c r="F16" s="162">
        <v>1.0940000000000001</v>
      </c>
      <c r="G16" s="163">
        <v>1.0907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47"/>
    </row>
    <row r="17" spans="1:19" x14ac:dyDescent="0.3">
      <c r="A17" s="85">
        <v>16</v>
      </c>
      <c r="B17" s="291"/>
      <c r="C17" s="292"/>
      <c r="D17" s="90" t="s">
        <v>49</v>
      </c>
      <c r="E17" s="165">
        <f>E14/E$10</f>
        <v>0.98062293670159317</v>
      </c>
      <c r="F17" s="165">
        <f t="shared" ref="F17:G17" si="1">F14/F$10</f>
        <v>1.7259124597958329</v>
      </c>
      <c r="G17" s="166">
        <f t="shared" si="1"/>
        <v>2.2126998913212232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47"/>
    </row>
    <row r="18" spans="1:19" ht="14.4" customHeight="1" x14ac:dyDescent="0.3">
      <c r="A18" s="85">
        <v>17</v>
      </c>
      <c r="B18" s="291"/>
      <c r="C18" s="290" t="s">
        <v>39</v>
      </c>
      <c r="D18" s="84" t="s">
        <v>48</v>
      </c>
      <c r="E18" s="160">
        <v>22000</v>
      </c>
      <c r="F18" s="160">
        <v>4000</v>
      </c>
      <c r="G18" s="160">
        <v>12000</v>
      </c>
      <c r="H18" s="47"/>
      <c r="I18" s="47"/>
    </row>
    <row r="19" spans="1:19" x14ac:dyDescent="0.3">
      <c r="A19" s="85">
        <v>18</v>
      </c>
      <c r="B19" s="291"/>
      <c r="C19" s="291"/>
      <c r="D19" s="86" t="s">
        <v>31</v>
      </c>
      <c r="E19" s="140">
        <f>3279+Step2!$J$30</f>
        <v>11974</v>
      </c>
      <c r="F19" s="142">
        <f>742+Step2!$L$30</f>
        <v>11226</v>
      </c>
      <c r="G19" s="161">
        <f>2378+Step2!$N$30</f>
        <v>11623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7"/>
    </row>
    <row r="20" spans="1:19" x14ac:dyDescent="0.3">
      <c r="A20" s="85">
        <v>19</v>
      </c>
      <c r="B20" s="291"/>
      <c r="C20" s="291"/>
      <c r="D20" s="86" t="s">
        <v>9</v>
      </c>
      <c r="E20" s="162">
        <v>0.73929999999999996</v>
      </c>
      <c r="F20" s="162">
        <v>0.70579999999999998</v>
      </c>
      <c r="G20" s="163">
        <v>0.68600000000000005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47"/>
    </row>
    <row r="21" spans="1:19" x14ac:dyDescent="0.3">
      <c r="A21" s="85">
        <v>20</v>
      </c>
      <c r="B21" s="291"/>
      <c r="C21" s="291"/>
      <c r="D21" s="86" t="s">
        <v>10</v>
      </c>
      <c r="E21" s="162">
        <v>1.1101000000000001</v>
      </c>
      <c r="F21" s="162">
        <v>1.0869</v>
      </c>
      <c r="G21" s="163">
        <v>1.1060000000000001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47"/>
    </row>
    <row r="22" spans="1:19" x14ac:dyDescent="0.3">
      <c r="A22" s="85">
        <v>21</v>
      </c>
      <c r="B22" s="291"/>
      <c r="C22" s="292"/>
      <c r="D22" s="90" t="s">
        <v>49</v>
      </c>
      <c r="E22" s="165">
        <f>E19/E$10</f>
        <v>0.85933687383378787</v>
      </c>
      <c r="F22" s="165">
        <f t="shared" ref="F22:G22" si="2">F19/F$10</f>
        <v>1.5698503705775415</v>
      </c>
      <c r="G22" s="166">
        <f t="shared" si="2"/>
        <v>1.8045334575376495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47"/>
    </row>
    <row r="23" spans="1:19" ht="14.4" customHeight="1" x14ac:dyDescent="0.3">
      <c r="A23" s="85">
        <v>22</v>
      </c>
      <c r="B23" s="291"/>
      <c r="C23" s="290" t="s">
        <v>52</v>
      </c>
      <c r="D23" s="84" t="s">
        <v>48</v>
      </c>
      <c r="E23" s="160">
        <v>30000</v>
      </c>
      <c r="F23" s="160">
        <v>8000</v>
      </c>
      <c r="G23" s="160">
        <v>8000</v>
      </c>
      <c r="H23" s="47"/>
      <c r="I23" s="47"/>
    </row>
    <row r="24" spans="1:19" x14ac:dyDescent="0.3">
      <c r="A24" s="85">
        <v>23</v>
      </c>
      <c r="B24" s="291"/>
      <c r="C24" s="291"/>
      <c r="D24" s="86" t="s">
        <v>31</v>
      </c>
      <c r="E24" s="142">
        <f>4346+Step3!$D$30</f>
        <v>22622</v>
      </c>
      <c r="F24" s="142">
        <f>1464+Step3!$F$30</f>
        <v>19740</v>
      </c>
      <c r="G24" s="161">
        <f>1608+Step3!$H$30</f>
        <v>21172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47"/>
    </row>
    <row r="25" spans="1:19" x14ac:dyDescent="0.3">
      <c r="A25" s="85">
        <v>24</v>
      </c>
      <c r="B25" s="291"/>
      <c r="C25" s="291"/>
      <c r="D25" s="86" t="s">
        <v>9</v>
      </c>
      <c r="E25" s="162">
        <v>0.76959999999999995</v>
      </c>
      <c r="F25" s="73">
        <v>0.70369999999999999</v>
      </c>
      <c r="G25" s="88">
        <v>0.73080000000000001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47"/>
    </row>
    <row r="26" spans="1:19" x14ac:dyDescent="0.3">
      <c r="A26" s="85">
        <v>25</v>
      </c>
      <c r="B26" s="291"/>
      <c r="C26" s="291"/>
      <c r="D26" s="86" t="s">
        <v>10</v>
      </c>
      <c r="E26" s="162">
        <v>1.1042000000000001</v>
      </c>
      <c r="F26" s="73">
        <v>1.1133</v>
      </c>
      <c r="G26" s="163">
        <v>1.0935999999999999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47"/>
    </row>
    <row r="27" spans="1:19" x14ac:dyDescent="0.3">
      <c r="A27" s="85">
        <v>26</v>
      </c>
      <c r="B27" s="291"/>
      <c r="C27" s="292"/>
      <c r="D27" s="90" t="s">
        <v>49</v>
      </c>
      <c r="E27" s="165">
        <f>E24/E$10</f>
        <v>1.623510836802067</v>
      </c>
      <c r="F27" s="165">
        <f t="shared" ref="F27:G27" si="3">F24/F$10</f>
        <v>2.7604530834848271</v>
      </c>
      <c r="G27" s="166">
        <f t="shared" si="3"/>
        <v>3.2870672255860893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7"/>
    </row>
    <row r="28" spans="1:19" ht="14.4" customHeight="1" x14ac:dyDescent="0.3">
      <c r="A28" s="85">
        <v>27</v>
      </c>
      <c r="B28" s="291"/>
      <c r="C28" s="290" t="s">
        <v>53</v>
      </c>
      <c r="D28" s="84" t="s">
        <v>48</v>
      </c>
      <c r="E28" s="160">
        <v>12000</v>
      </c>
      <c r="F28" s="160">
        <v>10000</v>
      </c>
      <c r="G28" s="160">
        <v>18000</v>
      </c>
      <c r="H28" s="47"/>
      <c r="I28" s="47"/>
    </row>
    <row r="29" spans="1:19" x14ac:dyDescent="0.3">
      <c r="A29" s="85">
        <v>28</v>
      </c>
      <c r="B29" s="291"/>
      <c r="C29" s="291"/>
      <c r="D29" s="86" t="s">
        <v>31</v>
      </c>
      <c r="E29" s="142">
        <f>1787+Step3!$J$30</f>
        <v>21446</v>
      </c>
      <c r="F29" s="142">
        <f>1899+Step3!$L$30</f>
        <v>19269</v>
      </c>
      <c r="G29" s="161">
        <f>3592+Step3!$N$30</f>
        <v>18015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47"/>
    </row>
    <row r="30" spans="1:19" x14ac:dyDescent="0.3">
      <c r="A30" s="85">
        <v>29</v>
      </c>
      <c r="B30" s="291"/>
      <c r="C30" s="291"/>
      <c r="D30" s="86" t="s">
        <v>9</v>
      </c>
      <c r="E30" s="162">
        <v>0.76480000000000004</v>
      </c>
      <c r="F30" s="73">
        <v>0.64300000000000002</v>
      </c>
      <c r="G30" s="88">
        <v>0.6391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47"/>
    </row>
    <row r="31" spans="1:19" x14ac:dyDescent="0.3">
      <c r="A31" s="85">
        <v>30</v>
      </c>
      <c r="B31" s="291"/>
      <c r="C31" s="291"/>
      <c r="D31" s="86" t="s">
        <v>10</v>
      </c>
      <c r="E31" s="162">
        <v>1.1137999999999999</v>
      </c>
      <c r="F31" s="73">
        <v>1.1061000000000001</v>
      </c>
      <c r="G31" s="88">
        <v>1.0983000000000001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47"/>
    </row>
    <row r="32" spans="1:19" x14ac:dyDescent="0.3">
      <c r="A32" s="89">
        <v>31</v>
      </c>
      <c r="B32" s="292"/>
      <c r="C32" s="292"/>
      <c r="D32" s="90" t="s">
        <v>49</v>
      </c>
      <c r="E32" s="165">
        <f>E29/E$10</f>
        <v>1.5391129611023395</v>
      </c>
      <c r="F32" s="165">
        <f t="shared" ref="F32:G32" si="4">F29/F$10</f>
        <v>2.694588169486785</v>
      </c>
      <c r="G32" s="166">
        <f t="shared" si="4"/>
        <v>2.7969259431765252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47"/>
    </row>
    <row r="33" spans="1:19" ht="14.4" customHeight="1" x14ac:dyDescent="0.3">
      <c r="A33" s="92">
        <v>32</v>
      </c>
      <c r="B33" s="284" t="s">
        <v>20</v>
      </c>
      <c r="C33" s="284" t="s">
        <v>37</v>
      </c>
      <c r="D33" s="93" t="s">
        <v>48</v>
      </c>
      <c r="E33" s="167">
        <v>232000</v>
      </c>
      <c r="F33" s="167">
        <v>76000</v>
      </c>
      <c r="G33" s="167">
        <v>56000</v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47"/>
    </row>
    <row r="34" spans="1:19" x14ac:dyDescent="0.3">
      <c r="A34" s="94">
        <v>33</v>
      </c>
      <c r="B34" s="285"/>
      <c r="C34" s="285"/>
      <c r="D34" s="95" t="s">
        <v>31</v>
      </c>
      <c r="E34" s="168">
        <v>34159</v>
      </c>
      <c r="F34" s="168">
        <v>14321</v>
      </c>
      <c r="G34" s="169">
        <v>11109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47"/>
    </row>
    <row r="35" spans="1:19" x14ac:dyDescent="0.3">
      <c r="A35" s="94">
        <v>34</v>
      </c>
      <c r="B35" s="285"/>
      <c r="C35" s="285"/>
      <c r="D35" s="95" t="s">
        <v>9</v>
      </c>
      <c r="E35" s="170">
        <v>0.61360000000000003</v>
      </c>
      <c r="F35" s="170">
        <v>0.60780000000000001</v>
      </c>
      <c r="G35" s="171">
        <v>0.61950000000000005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7"/>
    </row>
    <row r="36" spans="1:19" x14ac:dyDescent="0.3">
      <c r="A36" s="94">
        <v>35</v>
      </c>
      <c r="B36" s="285"/>
      <c r="C36" s="286"/>
      <c r="D36" s="98" t="s">
        <v>10</v>
      </c>
      <c r="E36" s="170">
        <v>1.0808</v>
      </c>
      <c r="F36" s="170">
        <v>1.0876999999999999</v>
      </c>
      <c r="G36" s="172">
        <v>1.0730999999999999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7"/>
    </row>
    <row r="37" spans="1:19" ht="14.4" customHeight="1" x14ac:dyDescent="0.3">
      <c r="A37" s="94">
        <v>36</v>
      </c>
      <c r="B37" s="285"/>
      <c r="C37" s="284" t="s">
        <v>38</v>
      </c>
      <c r="D37" s="93" t="s">
        <v>48</v>
      </c>
      <c r="E37" s="167">
        <v>220000</v>
      </c>
      <c r="F37" s="167">
        <v>4000</v>
      </c>
      <c r="G37" s="167">
        <v>30000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47"/>
    </row>
    <row r="38" spans="1:19" x14ac:dyDescent="0.3">
      <c r="A38" s="94">
        <v>37</v>
      </c>
      <c r="B38" s="285"/>
      <c r="C38" s="285"/>
      <c r="D38" s="95" t="s">
        <v>31</v>
      </c>
      <c r="E38" s="168">
        <f>32470+Step2!$D$30</f>
        <v>40629</v>
      </c>
      <c r="F38" s="168">
        <f>728+Step2!$F$30</f>
        <v>11250</v>
      </c>
      <c r="G38" s="169">
        <f>5950+Step2!$H$30</f>
        <v>17365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47"/>
    </row>
    <row r="39" spans="1:19" x14ac:dyDescent="0.3">
      <c r="A39" s="94">
        <v>38</v>
      </c>
      <c r="B39" s="285"/>
      <c r="C39" s="285"/>
      <c r="D39" s="95" t="s">
        <v>9</v>
      </c>
      <c r="E39" s="170">
        <v>0.63019999999999998</v>
      </c>
      <c r="F39" s="170">
        <v>0.73</v>
      </c>
      <c r="G39" s="171">
        <v>0.65059999999999996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47"/>
    </row>
    <row r="40" spans="1:19" x14ac:dyDescent="0.3">
      <c r="A40" s="94">
        <v>39</v>
      </c>
      <c r="B40" s="285"/>
      <c r="C40" s="285"/>
      <c r="D40" s="95" t="s">
        <v>10</v>
      </c>
      <c r="E40" s="138">
        <v>1.0527</v>
      </c>
      <c r="F40" s="170">
        <v>1.0812999999999999</v>
      </c>
      <c r="G40" s="150">
        <v>1.0658000000000001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47"/>
    </row>
    <row r="41" spans="1:19" x14ac:dyDescent="0.3">
      <c r="A41" s="94">
        <v>40</v>
      </c>
      <c r="B41" s="285"/>
      <c r="C41" s="286"/>
      <c r="D41" s="98" t="s">
        <v>50</v>
      </c>
      <c r="E41" s="173">
        <f>E40/E$36</f>
        <v>0.97400074019244998</v>
      </c>
      <c r="F41" s="173">
        <f t="shared" ref="F41:G41" si="5">F40/F$36</f>
        <v>0.99411602463914683</v>
      </c>
      <c r="G41" s="174">
        <f t="shared" si="5"/>
        <v>0.99319727891156473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47"/>
    </row>
    <row r="42" spans="1:19" ht="14.4" customHeight="1" x14ac:dyDescent="0.3">
      <c r="A42" s="94">
        <v>41</v>
      </c>
      <c r="B42" s="285"/>
      <c r="C42" s="284" t="s">
        <v>39</v>
      </c>
      <c r="D42" s="93" t="s">
        <v>48</v>
      </c>
      <c r="E42" s="167">
        <f>94000</f>
        <v>94000</v>
      </c>
      <c r="F42" s="167">
        <v>14000</v>
      </c>
      <c r="G42" s="167">
        <v>30000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47"/>
    </row>
    <row r="43" spans="1:19" x14ac:dyDescent="0.3">
      <c r="A43" s="94">
        <v>42</v>
      </c>
      <c r="B43" s="285"/>
      <c r="C43" s="285"/>
      <c r="D43" s="95" t="s">
        <v>31</v>
      </c>
      <c r="E43" s="168">
        <f>14011+Step2!$J$30</f>
        <v>22706</v>
      </c>
      <c r="F43" s="168">
        <f>2579+Step2!$L$30</f>
        <v>13063</v>
      </c>
      <c r="G43" s="169">
        <f>6034+Step2!$N$30</f>
        <v>15279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47"/>
    </row>
    <row r="44" spans="1:19" x14ac:dyDescent="0.3">
      <c r="A44" s="94">
        <v>43</v>
      </c>
      <c r="B44" s="285"/>
      <c r="C44" s="285"/>
      <c r="D44" s="95" t="s">
        <v>9</v>
      </c>
      <c r="E44" s="170">
        <v>0.61329999999999996</v>
      </c>
      <c r="F44" s="170">
        <v>0.63719999999999999</v>
      </c>
      <c r="G44" s="171">
        <v>0.58699999999999997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47"/>
    </row>
    <row r="45" spans="1:19" x14ac:dyDescent="0.3">
      <c r="A45" s="94">
        <v>44</v>
      </c>
      <c r="B45" s="285"/>
      <c r="C45" s="285"/>
      <c r="D45" s="95" t="s">
        <v>10</v>
      </c>
      <c r="E45" s="170">
        <v>1.0902000000000001</v>
      </c>
      <c r="F45" s="138">
        <v>1.0670999999999999</v>
      </c>
      <c r="G45" s="171">
        <v>1.0862000000000001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47"/>
    </row>
    <row r="46" spans="1:19" x14ac:dyDescent="0.3">
      <c r="A46" s="94">
        <v>45</v>
      </c>
      <c r="B46" s="285"/>
      <c r="C46" s="286"/>
      <c r="D46" s="98" t="s">
        <v>50</v>
      </c>
      <c r="E46" s="173">
        <f>E45/E$36</f>
        <v>1.008697261287935</v>
      </c>
      <c r="F46" s="173">
        <f t="shared" ref="F46:G46" si="6">F45/F$36</f>
        <v>0.98106095430725393</v>
      </c>
      <c r="G46" s="174">
        <f t="shared" si="6"/>
        <v>1.0122076227751375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47"/>
    </row>
    <row r="47" spans="1:19" ht="14.4" customHeight="1" x14ac:dyDescent="0.3">
      <c r="A47" s="94">
        <v>46</v>
      </c>
      <c r="B47" s="285"/>
      <c r="C47" s="306" t="s">
        <v>52</v>
      </c>
      <c r="D47" s="93" t="s">
        <v>48</v>
      </c>
      <c r="E47" s="167">
        <v>90000</v>
      </c>
      <c r="F47" s="167">
        <v>30000</v>
      </c>
      <c r="G47" s="167">
        <v>22000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47"/>
    </row>
    <row r="48" spans="1:19" x14ac:dyDescent="0.3">
      <c r="A48" s="94">
        <v>47</v>
      </c>
      <c r="B48" s="285"/>
      <c r="C48" s="285"/>
      <c r="D48" s="95" t="s">
        <v>31</v>
      </c>
      <c r="E48" s="168">
        <f>13110+Step3!$D$30</f>
        <v>31386</v>
      </c>
      <c r="F48" s="168">
        <f>5634+Step3!$F$30</f>
        <v>23910</v>
      </c>
      <c r="G48" s="169">
        <f>4419+Step3!$H$30</f>
        <v>23983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47"/>
    </row>
    <row r="49" spans="1:19" x14ac:dyDescent="0.3">
      <c r="A49" s="94">
        <v>48</v>
      </c>
      <c r="B49" s="285"/>
      <c r="C49" s="285"/>
      <c r="D49" s="95" t="s">
        <v>9</v>
      </c>
      <c r="E49" s="67">
        <v>0.68279999999999996</v>
      </c>
      <c r="F49" s="67">
        <v>0.6119</v>
      </c>
      <c r="G49" s="97">
        <v>0.66749999999999998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47"/>
    </row>
    <row r="50" spans="1:19" x14ac:dyDescent="0.3">
      <c r="A50" s="94">
        <v>49</v>
      </c>
      <c r="B50" s="285"/>
      <c r="C50" s="285"/>
      <c r="D50" s="95" t="s">
        <v>10</v>
      </c>
      <c r="E50" s="170">
        <v>1.0701000000000001</v>
      </c>
      <c r="F50" s="67">
        <v>1.1028</v>
      </c>
      <c r="G50" s="171">
        <v>1.0770999999999999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47"/>
    </row>
    <row r="51" spans="1:19" x14ac:dyDescent="0.3">
      <c r="A51" s="94">
        <v>50</v>
      </c>
      <c r="B51" s="285"/>
      <c r="C51" s="286"/>
      <c r="D51" s="98" t="s">
        <v>50</v>
      </c>
      <c r="E51" s="173">
        <f>E50/E$36</f>
        <v>0.99009992598075502</v>
      </c>
      <c r="F51" s="173">
        <f t="shared" ref="F51" si="7">F50/F$36</f>
        <v>1.013882504367013</v>
      </c>
      <c r="G51" s="174">
        <f t="shared" ref="G51" si="8">G50/G$36</f>
        <v>1.0037275184046222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47"/>
    </row>
    <row r="52" spans="1:19" ht="14.4" customHeight="1" x14ac:dyDescent="0.3">
      <c r="A52" s="94">
        <v>51</v>
      </c>
      <c r="B52" s="285"/>
      <c r="C52" s="306" t="s">
        <v>53</v>
      </c>
      <c r="D52" s="93" t="s">
        <v>48</v>
      </c>
      <c r="E52" s="167">
        <v>90000</v>
      </c>
      <c r="F52" s="167">
        <v>24000</v>
      </c>
      <c r="G52" s="167">
        <v>28000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47"/>
    </row>
    <row r="53" spans="1:19" x14ac:dyDescent="0.3">
      <c r="A53" s="94">
        <v>52</v>
      </c>
      <c r="B53" s="285"/>
      <c r="C53" s="285"/>
      <c r="D53" s="95" t="s">
        <v>31</v>
      </c>
      <c r="E53" s="168">
        <f>13438+Step3!$J$30</f>
        <v>33097</v>
      </c>
      <c r="F53" s="168">
        <f>4502+Step3!$L$30</f>
        <v>21872</v>
      </c>
      <c r="G53" s="169">
        <f>5621+Step3!$N$30</f>
        <v>20044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47"/>
    </row>
    <row r="54" spans="1:19" x14ac:dyDescent="0.3">
      <c r="A54" s="94">
        <v>53</v>
      </c>
      <c r="B54" s="285"/>
      <c r="C54" s="285"/>
      <c r="D54" s="95" t="s">
        <v>9</v>
      </c>
      <c r="E54" s="170">
        <v>0.61829999999999996</v>
      </c>
      <c r="F54" s="67">
        <v>0.58589999999999998</v>
      </c>
      <c r="G54" s="97">
        <v>0.59050000000000002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47"/>
    </row>
    <row r="55" spans="1:19" x14ac:dyDescent="0.3">
      <c r="A55" s="94">
        <v>54</v>
      </c>
      <c r="B55" s="285"/>
      <c r="C55" s="285"/>
      <c r="D55" s="95" t="s">
        <v>10</v>
      </c>
      <c r="E55" s="170">
        <v>1.0620000000000001</v>
      </c>
      <c r="F55" s="67">
        <v>1.1022000000000001</v>
      </c>
      <c r="G55" s="97">
        <v>1.0824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47"/>
    </row>
    <row r="56" spans="1:19" x14ac:dyDescent="0.3">
      <c r="A56" s="7">
        <v>55</v>
      </c>
      <c r="B56" s="286"/>
      <c r="C56" s="286"/>
      <c r="D56" s="98" t="s">
        <v>50</v>
      </c>
      <c r="E56" s="173">
        <f>E55/E$36</f>
        <v>0.98260547742413029</v>
      </c>
      <c r="F56" s="173">
        <f t="shared" ref="F56" si="9">F55/F$36</f>
        <v>1.0133308816769331</v>
      </c>
      <c r="G56" s="174">
        <f t="shared" ref="G56" si="10">G55/G$36</f>
        <v>1.0086664802907466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47"/>
    </row>
    <row r="57" spans="1:19" ht="14.4" customHeight="1" x14ac:dyDescent="0.3">
      <c r="A57" s="100">
        <v>56</v>
      </c>
      <c r="B57" s="287" t="s">
        <v>21</v>
      </c>
      <c r="C57" s="302" t="s">
        <v>37</v>
      </c>
      <c r="D57" s="101" t="s">
        <v>48</v>
      </c>
      <c r="E57" s="175">
        <v>252000</v>
      </c>
      <c r="F57" s="175">
        <v>180000</v>
      </c>
      <c r="G57" s="175">
        <v>196000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47"/>
    </row>
    <row r="58" spans="1:19" x14ac:dyDescent="0.3">
      <c r="A58" s="102">
        <v>57</v>
      </c>
      <c r="B58" s="288"/>
      <c r="C58" s="303"/>
      <c r="D58" s="103" t="s">
        <v>31</v>
      </c>
      <c r="E58" s="176">
        <v>37172</v>
      </c>
      <c r="F58" s="176">
        <v>33606</v>
      </c>
      <c r="G58" s="177">
        <v>39193</v>
      </c>
    </row>
    <row r="59" spans="1:19" x14ac:dyDescent="0.3">
      <c r="A59" s="102">
        <v>58</v>
      </c>
      <c r="B59" s="288"/>
      <c r="C59" s="303"/>
      <c r="D59" s="103" t="s">
        <v>9</v>
      </c>
      <c r="E59" s="178">
        <v>0.60350000000000004</v>
      </c>
      <c r="F59" s="178">
        <v>0.52239999999999998</v>
      </c>
      <c r="G59" s="179">
        <v>0.50349999999999995</v>
      </c>
    </row>
    <row r="60" spans="1:19" x14ac:dyDescent="0.3">
      <c r="A60" s="102">
        <v>59</v>
      </c>
      <c r="B60" s="288"/>
      <c r="C60" s="304"/>
      <c r="D60" s="107" t="s">
        <v>10</v>
      </c>
      <c r="E60" s="178">
        <v>1.1132</v>
      </c>
      <c r="F60" s="178">
        <v>1.1467000000000001</v>
      </c>
      <c r="G60" s="180">
        <v>1.1503000000000001</v>
      </c>
    </row>
    <row r="61" spans="1:19" ht="14.4" customHeight="1" x14ac:dyDescent="0.3">
      <c r="A61" s="102">
        <v>60</v>
      </c>
      <c r="B61" s="288"/>
      <c r="C61" s="302" t="s">
        <v>38</v>
      </c>
      <c r="D61" s="101" t="s">
        <v>48</v>
      </c>
      <c r="E61" s="175">
        <v>216000</v>
      </c>
      <c r="F61" s="175">
        <v>124000</v>
      </c>
      <c r="G61" s="175">
        <v>142000</v>
      </c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47"/>
    </row>
    <row r="62" spans="1:19" x14ac:dyDescent="0.3">
      <c r="A62" s="102">
        <v>61</v>
      </c>
      <c r="B62" s="288"/>
      <c r="C62" s="303"/>
      <c r="D62" s="103" t="s">
        <v>31</v>
      </c>
      <c r="E62" s="176">
        <f>31891+Step2!$D$30</f>
        <v>40050</v>
      </c>
      <c r="F62" s="176">
        <f>23256+Step2!$F$30</f>
        <v>33778</v>
      </c>
      <c r="G62" s="177">
        <f>28126+Step2!$H$30</f>
        <v>39541</v>
      </c>
    </row>
    <row r="63" spans="1:19" x14ac:dyDescent="0.3">
      <c r="A63" s="102">
        <v>62</v>
      </c>
      <c r="B63" s="288"/>
      <c r="C63" s="303"/>
      <c r="D63" s="103" t="s">
        <v>9</v>
      </c>
      <c r="E63" s="178">
        <v>0.62319999999999998</v>
      </c>
      <c r="F63" s="178">
        <v>0.53390000000000004</v>
      </c>
      <c r="G63" s="179">
        <v>0.53400000000000003</v>
      </c>
    </row>
    <row r="64" spans="1:19" x14ac:dyDescent="0.3">
      <c r="A64" s="102">
        <v>63</v>
      </c>
      <c r="B64" s="288"/>
      <c r="C64" s="303"/>
      <c r="D64" s="103" t="s">
        <v>10</v>
      </c>
      <c r="E64" s="178">
        <v>1.0681</v>
      </c>
      <c r="F64" s="178">
        <v>1.1298999999999999</v>
      </c>
      <c r="G64" s="179">
        <v>1.1195999999999999</v>
      </c>
    </row>
    <row r="65" spans="1:19" x14ac:dyDescent="0.3">
      <c r="A65" s="102">
        <v>64</v>
      </c>
      <c r="B65" s="288"/>
      <c r="C65" s="303"/>
      <c r="D65" s="103" t="s">
        <v>49</v>
      </c>
      <c r="E65" s="181">
        <f>E62/E$58</f>
        <v>1.0774238674270957</v>
      </c>
      <c r="F65" s="181">
        <f t="shared" ref="F65:G65" si="11">F62/F$58</f>
        <v>1.0051181336666071</v>
      </c>
      <c r="G65" s="182">
        <f t="shared" si="11"/>
        <v>1.0088791365805119</v>
      </c>
    </row>
    <row r="66" spans="1:19" x14ac:dyDescent="0.3">
      <c r="A66" s="102">
        <v>65</v>
      </c>
      <c r="B66" s="288"/>
      <c r="C66" s="304"/>
      <c r="D66" s="107" t="s">
        <v>51</v>
      </c>
      <c r="E66" s="181">
        <f>E63/E$59</f>
        <v>1.0326429163214581</v>
      </c>
      <c r="F66" s="181">
        <f t="shared" ref="F66:G66" si="12">F63/F$59</f>
        <v>1.0220137825421134</v>
      </c>
      <c r="G66" s="182">
        <f t="shared" si="12"/>
        <v>1.0605759682224432</v>
      </c>
    </row>
    <row r="67" spans="1:19" ht="14.4" customHeight="1" x14ac:dyDescent="0.3">
      <c r="A67" s="102">
        <v>66</v>
      </c>
      <c r="B67" s="288"/>
      <c r="C67" s="302" t="s">
        <v>39</v>
      </c>
      <c r="D67" s="101" t="s">
        <v>48</v>
      </c>
      <c r="E67" s="175">
        <v>150000</v>
      </c>
      <c r="F67" s="175">
        <v>106000</v>
      </c>
      <c r="G67" s="175">
        <v>78000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47"/>
    </row>
    <row r="68" spans="1:19" x14ac:dyDescent="0.3">
      <c r="A68" s="102">
        <v>67</v>
      </c>
      <c r="B68" s="288"/>
      <c r="C68" s="303"/>
      <c r="D68" s="103" t="s">
        <v>31</v>
      </c>
      <c r="E68" s="141">
        <f>22446+Step2!$J$30</f>
        <v>31141</v>
      </c>
      <c r="F68" s="141">
        <f>19694+Step2!$L$30</f>
        <v>30178</v>
      </c>
      <c r="G68" s="158">
        <f>15707+Step2!$N$30</f>
        <v>24952</v>
      </c>
    </row>
    <row r="69" spans="1:19" x14ac:dyDescent="0.3">
      <c r="A69" s="102">
        <v>68</v>
      </c>
      <c r="B69" s="288"/>
      <c r="C69" s="303"/>
      <c r="D69" s="103" t="s">
        <v>9</v>
      </c>
      <c r="E69" s="139">
        <v>0.58130000000000004</v>
      </c>
      <c r="F69" s="139">
        <v>0.47439999999999999</v>
      </c>
      <c r="G69" s="159">
        <v>0.49070000000000003</v>
      </c>
    </row>
    <row r="70" spans="1:19" x14ac:dyDescent="0.3">
      <c r="A70" s="102">
        <v>69</v>
      </c>
      <c r="B70" s="288"/>
      <c r="C70" s="303"/>
      <c r="D70" s="103" t="s">
        <v>10</v>
      </c>
      <c r="E70" s="178">
        <v>1.105</v>
      </c>
      <c r="F70" s="178">
        <v>1.153</v>
      </c>
      <c r="G70" s="179">
        <v>1.1546000000000001</v>
      </c>
    </row>
    <row r="71" spans="1:19" x14ac:dyDescent="0.3">
      <c r="A71" s="102">
        <v>70</v>
      </c>
      <c r="B71" s="288"/>
      <c r="C71" s="303"/>
      <c r="D71" s="103" t="s">
        <v>49</v>
      </c>
      <c r="E71" s="181">
        <f>E68/E$58</f>
        <v>0.83775422360916818</v>
      </c>
      <c r="F71" s="181">
        <f t="shared" ref="F71:G71" si="13">F68/F$58</f>
        <v>0.89799440576087608</v>
      </c>
      <c r="G71" s="182">
        <f t="shared" si="13"/>
        <v>0.6366442987268135</v>
      </c>
    </row>
    <row r="72" spans="1:19" x14ac:dyDescent="0.3">
      <c r="A72" s="102">
        <v>71</v>
      </c>
      <c r="B72" s="288"/>
      <c r="C72" s="304"/>
      <c r="D72" s="107" t="s">
        <v>51</v>
      </c>
      <c r="E72" s="183">
        <f>E69/E$59</f>
        <v>0.96321458160729079</v>
      </c>
      <c r="F72" s="183">
        <f t="shared" ref="F72:G72" si="14">F69/F$59</f>
        <v>0.90811638591117916</v>
      </c>
      <c r="G72" s="184">
        <f t="shared" si="14"/>
        <v>0.9745779543197618</v>
      </c>
    </row>
    <row r="73" spans="1:19" ht="14.4" customHeight="1" x14ac:dyDescent="0.3">
      <c r="A73" s="102">
        <v>72</v>
      </c>
      <c r="B73" s="288"/>
      <c r="C73" s="305" t="s">
        <v>52</v>
      </c>
      <c r="D73" s="101" t="s">
        <v>48</v>
      </c>
      <c r="E73" s="175">
        <v>176000</v>
      </c>
      <c r="F73" s="175">
        <v>140000</v>
      </c>
      <c r="G73" s="175">
        <v>144000</v>
      </c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47"/>
    </row>
    <row r="74" spans="1:19" x14ac:dyDescent="0.3">
      <c r="A74" s="102">
        <v>73</v>
      </c>
      <c r="B74" s="288"/>
      <c r="C74" s="303"/>
      <c r="D74" s="103" t="s">
        <v>31</v>
      </c>
      <c r="E74" s="176">
        <f>25831+Step3!$D$30</f>
        <v>44107</v>
      </c>
      <c r="F74" s="176">
        <f>25867+Step3!$F$30</f>
        <v>44143</v>
      </c>
      <c r="G74" s="177">
        <f>28369+Step3!$H$30</f>
        <v>47933</v>
      </c>
    </row>
    <row r="75" spans="1:19" x14ac:dyDescent="0.3">
      <c r="A75" s="102">
        <v>74</v>
      </c>
      <c r="B75" s="288"/>
      <c r="C75" s="303"/>
      <c r="D75" s="103" t="s">
        <v>9</v>
      </c>
      <c r="E75" s="79">
        <v>0.63480000000000003</v>
      </c>
      <c r="F75" s="79">
        <v>0.52290000000000003</v>
      </c>
      <c r="G75" s="105">
        <v>0.52849999999999997</v>
      </c>
    </row>
    <row r="76" spans="1:19" x14ac:dyDescent="0.3">
      <c r="A76" s="102">
        <v>75</v>
      </c>
      <c r="B76" s="288"/>
      <c r="C76" s="303"/>
      <c r="D76" s="103" t="s">
        <v>10</v>
      </c>
      <c r="E76" s="178">
        <v>1.0765</v>
      </c>
      <c r="F76" s="79">
        <v>1.1387</v>
      </c>
      <c r="G76" s="105">
        <v>1.1036999999999999</v>
      </c>
    </row>
    <row r="77" spans="1:19" x14ac:dyDescent="0.3">
      <c r="A77" s="102">
        <v>76</v>
      </c>
      <c r="B77" s="288"/>
      <c r="C77" s="303"/>
      <c r="D77" s="103" t="s">
        <v>49</v>
      </c>
      <c r="E77" s="181">
        <f>E74/E$58</f>
        <v>1.1865651565694608</v>
      </c>
      <c r="F77" s="181">
        <f t="shared" ref="F77:G77" si="15">F74/F$58</f>
        <v>1.3135452002618579</v>
      </c>
      <c r="G77" s="182">
        <f t="shared" si="15"/>
        <v>1.2229990049243487</v>
      </c>
    </row>
    <row r="78" spans="1:19" x14ac:dyDescent="0.3">
      <c r="A78" s="102">
        <v>77</v>
      </c>
      <c r="B78" s="288"/>
      <c r="C78" s="304"/>
      <c r="D78" s="107" t="s">
        <v>51</v>
      </c>
      <c r="E78" s="181">
        <f>E75/E$59</f>
        <v>1.0518641259320629</v>
      </c>
      <c r="F78" s="181">
        <f t="shared" ref="F78:G78" si="16">F75/F$59</f>
        <v>1.000957120980092</v>
      </c>
      <c r="G78" s="182">
        <f t="shared" si="16"/>
        <v>1.0496524329692156</v>
      </c>
    </row>
    <row r="79" spans="1:19" ht="14.4" customHeight="1" x14ac:dyDescent="0.3">
      <c r="A79" s="102">
        <v>78</v>
      </c>
      <c r="B79" s="288"/>
      <c r="C79" s="305" t="s">
        <v>53</v>
      </c>
      <c r="D79" s="101" t="s">
        <v>48</v>
      </c>
      <c r="E79" s="175">
        <v>112000</v>
      </c>
      <c r="F79" s="175">
        <v>50000</v>
      </c>
      <c r="G79" s="175">
        <v>80000</v>
      </c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47"/>
    </row>
    <row r="80" spans="1:19" x14ac:dyDescent="0.3">
      <c r="A80" s="102">
        <v>79</v>
      </c>
      <c r="B80" s="288"/>
      <c r="C80" s="303"/>
      <c r="D80" s="103" t="s">
        <v>31</v>
      </c>
      <c r="E80" s="176">
        <f>21239+Step3!$J$30</f>
        <v>40898</v>
      </c>
      <c r="F80" s="176">
        <f>9246+Step3!$L$30</f>
        <v>26616</v>
      </c>
      <c r="G80" s="177">
        <f>15926+Step3!$N$30</f>
        <v>30349</v>
      </c>
    </row>
    <row r="81" spans="1:7" x14ac:dyDescent="0.3">
      <c r="A81" s="102">
        <v>80</v>
      </c>
      <c r="B81" s="288"/>
      <c r="C81" s="303"/>
      <c r="D81" s="103" t="s">
        <v>9</v>
      </c>
      <c r="E81" s="79">
        <v>0.58130000000000004</v>
      </c>
      <c r="F81" s="79">
        <v>0.52159999999999995</v>
      </c>
      <c r="G81" s="105">
        <v>0.47920000000000001</v>
      </c>
    </row>
    <row r="82" spans="1:7" x14ac:dyDescent="0.3">
      <c r="A82" s="102">
        <v>81</v>
      </c>
      <c r="B82" s="288"/>
      <c r="C82" s="303"/>
      <c r="D82" s="103" t="s">
        <v>10</v>
      </c>
      <c r="E82" s="178">
        <v>1.087</v>
      </c>
      <c r="F82" s="79">
        <v>1.1717</v>
      </c>
      <c r="G82" s="105">
        <v>1.151</v>
      </c>
    </row>
    <row r="83" spans="1:7" x14ac:dyDescent="0.3">
      <c r="A83" s="102">
        <v>82</v>
      </c>
      <c r="B83" s="288"/>
      <c r="C83" s="303"/>
      <c r="D83" s="103" t="s">
        <v>49</v>
      </c>
      <c r="E83" s="181">
        <f>E80/E$58</f>
        <v>1.1002367373291726</v>
      </c>
      <c r="F83" s="181">
        <f t="shared" ref="F83:G83" si="17">F80/F$58</f>
        <v>0.7920014283163721</v>
      </c>
      <c r="G83" s="182">
        <f t="shared" si="17"/>
        <v>0.77434746000561328</v>
      </c>
    </row>
    <row r="84" spans="1:7" x14ac:dyDescent="0.3">
      <c r="A84" s="106">
        <v>83</v>
      </c>
      <c r="B84" s="289"/>
      <c r="C84" s="304"/>
      <c r="D84" s="107" t="s">
        <v>51</v>
      </c>
      <c r="E84" s="183">
        <f>E81/E$59</f>
        <v>0.96321458160729079</v>
      </c>
      <c r="F84" s="183">
        <f t="shared" ref="F84:G84" si="18">F81/F$59</f>
        <v>0.99846860643185298</v>
      </c>
      <c r="G84" s="184">
        <f t="shared" si="18"/>
        <v>0.95173783515392263</v>
      </c>
    </row>
  </sheetData>
  <mergeCells count="19">
    <mergeCell ref="B1:C1"/>
    <mergeCell ref="C9:C12"/>
    <mergeCell ref="C13:C17"/>
    <mergeCell ref="C18:C22"/>
    <mergeCell ref="C33:C36"/>
    <mergeCell ref="C73:C78"/>
    <mergeCell ref="C79:C84"/>
    <mergeCell ref="C23:C27"/>
    <mergeCell ref="C28:C32"/>
    <mergeCell ref="B9:B32"/>
    <mergeCell ref="B33:B56"/>
    <mergeCell ref="B57:B84"/>
    <mergeCell ref="C57:C60"/>
    <mergeCell ref="C61:C66"/>
    <mergeCell ref="C67:C72"/>
    <mergeCell ref="C47:C51"/>
    <mergeCell ref="C52:C56"/>
    <mergeCell ref="C37:C41"/>
    <mergeCell ref="C42:C46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2E31-800E-4091-BA3B-D90B68ACD17B}">
  <dimension ref="A1:AH20"/>
  <sheetViews>
    <sheetView workbookViewId="0">
      <selection activeCell="P20" sqref="P20"/>
    </sheetView>
  </sheetViews>
  <sheetFormatPr defaultRowHeight="14.4" x14ac:dyDescent="0.3"/>
  <cols>
    <col min="1" max="1" width="5" bestFit="1" customWidth="1"/>
    <col min="2" max="2" width="13" bestFit="1" customWidth="1"/>
    <col min="3" max="4" width="20.33203125" bestFit="1" customWidth="1"/>
    <col min="5" max="5" width="19.33203125" bestFit="1" customWidth="1"/>
    <col min="8" max="8" width="9.88671875" bestFit="1" customWidth="1"/>
    <col min="9" max="9" width="4" bestFit="1" customWidth="1"/>
    <col min="10" max="10" width="4.5546875" bestFit="1" customWidth="1"/>
    <col min="11" max="11" width="3" bestFit="1" customWidth="1"/>
    <col min="12" max="12" width="4" bestFit="1" customWidth="1"/>
    <col min="13" max="13" width="2" bestFit="1" customWidth="1"/>
    <col min="14" max="14" width="5" bestFit="1" customWidth="1"/>
    <col min="15" max="15" width="4.5546875" bestFit="1" customWidth="1"/>
    <col min="16" max="16" width="3" bestFit="1" customWidth="1"/>
    <col min="18" max="18" width="4.5546875" bestFit="1" customWidth="1"/>
    <col min="19" max="19" width="3" bestFit="1" customWidth="1"/>
    <col min="20" max="20" width="4" bestFit="1" customWidth="1"/>
    <col min="21" max="21" width="2" bestFit="1" customWidth="1"/>
    <col min="22" max="22" width="5" bestFit="1" customWidth="1"/>
    <col min="23" max="23" width="4.5546875" bestFit="1" customWidth="1"/>
    <col min="24" max="24" width="3" bestFit="1" customWidth="1"/>
    <col min="26" max="26" width="4.5546875" bestFit="1" customWidth="1"/>
    <col min="27" max="27" width="2" bestFit="1" customWidth="1"/>
    <col min="28" max="28" width="4" bestFit="1" customWidth="1"/>
    <col min="29" max="29" width="2" bestFit="1" customWidth="1"/>
    <col min="30" max="30" width="5" bestFit="1" customWidth="1"/>
    <col min="31" max="31" width="4.5546875" bestFit="1" customWidth="1"/>
    <col min="32" max="32" width="3" bestFit="1" customWidth="1"/>
  </cols>
  <sheetData>
    <row r="1" spans="1:34" ht="14.4" customHeight="1" x14ac:dyDescent="0.3">
      <c r="A1" s="19" t="s">
        <v>0</v>
      </c>
      <c r="B1" s="19" t="s">
        <v>26</v>
      </c>
      <c r="C1" s="54" t="str">
        <f>C3&amp;"/"&amp;C4&amp;"/"&amp;C5&amp;"/"&amp;C6&amp;"/"&amp;TEXT(C7,"0.00")&amp;"/"&amp;C8</f>
        <v>12/128/4/2048/0.10/4</v>
      </c>
      <c r="D1" s="54" t="str">
        <f>D3&amp;"/"&amp;D4&amp;"/"&amp;D5&amp;"/"&amp;D6&amp;"/"&amp;TEXT(D7,"0.00")&amp;"/"&amp;D8</f>
        <v>10/192/6/2048/0.10/4</v>
      </c>
      <c r="E1" s="20" t="str">
        <f t="shared" ref="E1" si="0">E3&amp;"/"&amp;E4&amp;"/"&amp;E5&amp;"/"&amp;E6&amp;"/"&amp;TEXT(E7,"0.00")&amp;"/"&amp;E8</f>
        <v>8/256/8/2048/0.15/4</v>
      </c>
      <c r="F1" s="46"/>
      <c r="G1" s="46"/>
    </row>
    <row r="2" spans="1:34" x14ac:dyDescent="0.3">
      <c r="A2" s="1">
        <v>1</v>
      </c>
      <c r="B2" s="20" t="s">
        <v>19</v>
      </c>
      <c r="C2" s="55">
        <f>($I$2*C4+C4*C6+C3*(12*C4^2+13*C4)+C4*$I$2)/1000000</f>
        <v>2.688768</v>
      </c>
      <c r="D2" s="55">
        <f>($I$2*D4+D4*D6+D3*(12*D4^2+13*D4)+D4*$I$2)/1000000</f>
        <v>4.9128959999999999</v>
      </c>
      <c r="E2" s="118">
        <f>($I$2*E4+E4*E6+E3*(12*E4^2+13*E4)+E4*$I$2)/1000000</f>
        <v>6.9370880000000001</v>
      </c>
      <c r="F2" s="47"/>
      <c r="G2" s="47"/>
      <c r="H2" t="s">
        <v>11</v>
      </c>
      <c r="I2">
        <v>185</v>
      </c>
    </row>
    <row r="3" spans="1:34" x14ac:dyDescent="0.3">
      <c r="A3" s="1">
        <v>2</v>
      </c>
      <c r="B3" s="19" t="s">
        <v>3</v>
      </c>
      <c r="C3" s="56">
        <v>12</v>
      </c>
      <c r="D3" s="56">
        <v>10</v>
      </c>
      <c r="E3" s="119">
        <v>8</v>
      </c>
      <c r="F3" s="47"/>
      <c r="G3" s="47"/>
    </row>
    <row r="4" spans="1:34" x14ac:dyDescent="0.3">
      <c r="A4" s="1">
        <v>3</v>
      </c>
      <c r="B4" s="19" t="s">
        <v>4</v>
      </c>
      <c r="C4" s="56">
        <v>128</v>
      </c>
      <c r="D4" s="56">
        <v>192</v>
      </c>
      <c r="E4" s="119">
        <v>256</v>
      </c>
      <c r="F4" s="47"/>
      <c r="G4" s="47"/>
    </row>
    <row r="5" spans="1:34" x14ac:dyDescent="0.3">
      <c r="A5" s="1">
        <v>4</v>
      </c>
      <c r="B5" s="19" t="s">
        <v>5</v>
      </c>
      <c r="C5" s="56">
        <v>4</v>
      </c>
      <c r="D5" s="56">
        <v>6</v>
      </c>
      <c r="E5" s="119">
        <v>8</v>
      </c>
      <c r="F5" s="47"/>
      <c r="G5" s="47"/>
    </row>
    <row r="6" spans="1:34" x14ac:dyDescent="0.3">
      <c r="A6" s="1">
        <v>5</v>
      </c>
      <c r="B6" s="19" t="s">
        <v>6</v>
      </c>
      <c r="C6" s="57">
        <v>2048</v>
      </c>
      <c r="D6" s="57">
        <v>2048</v>
      </c>
      <c r="E6" s="120">
        <v>2048</v>
      </c>
      <c r="F6" s="47"/>
      <c r="G6" s="47"/>
    </row>
    <row r="7" spans="1:34" x14ac:dyDescent="0.3">
      <c r="A7" s="1">
        <v>6</v>
      </c>
      <c r="B7" s="19" t="s">
        <v>7</v>
      </c>
      <c r="C7" s="58">
        <v>0.1</v>
      </c>
      <c r="D7" s="58">
        <v>0.1</v>
      </c>
      <c r="E7" s="121">
        <v>0.15</v>
      </c>
      <c r="F7" s="47"/>
      <c r="G7" s="47"/>
    </row>
    <row r="8" spans="1:34" x14ac:dyDescent="0.3">
      <c r="A8" s="13">
        <v>7</v>
      </c>
      <c r="B8" s="19" t="s">
        <v>8</v>
      </c>
      <c r="C8" s="56">
        <v>4</v>
      </c>
      <c r="D8" s="56">
        <v>4</v>
      </c>
      <c r="E8" s="119">
        <v>4</v>
      </c>
      <c r="F8" s="47"/>
      <c r="G8" s="47"/>
    </row>
    <row r="9" spans="1:34" x14ac:dyDescent="0.3">
      <c r="A9" s="23">
        <v>8</v>
      </c>
      <c r="B9" s="115" t="s">
        <v>25</v>
      </c>
      <c r="C9" s="123" t="str">
        <f>K9&amp;"/"&amp;L9&amp;"/"&amp;M9&amp;"/"&amp;N9&amp;"/"&amp;TEXT(O9,"0.00")&amp;"/"&amp;P9</f>
        <v>1/32/1/32/0.00/64</v>
      </c>
      <c r="D9" s="123" t="str">
        <f>S9&amp;"/"&amp;T9&amp;"/"&amp;U9&amp;"/"&amp;V9&amp;"/"&amp;TEXT(W9,"0.00")&amp;"/"&amp;X9</f>
        <v>1/32/1/32/0.00/64</v>
      </c>
      <c r="E9" s="123" t="str">
        <f>AA9&amp;"/"&amp;AB9&amp;"/"&amp;AC9&amp;"/"&amp;AD9&amp;"/"&amp;TEXT(AE9,"0.00")&amp;"/"&amp;AF9</f>
        <v>1/32/1/32/0.00/64</v>
      </c>
      <c r="F9" s="47"/>
      <c r="G9" s="47"/>
      <c r="J9" s="3">
        <f>(Step1_with_dropout!$P$2*L9+L9*N9+K9*(12*L9^2+13*L9)+L9*Step1_with_dropout!$P$2)/1000000</f>
        <v>2.5568E-2</v>
      </c>
      <c r="K9" s="2">
        <v>1</v>
      </c>
      <c r="L9" s="2">
        <v>32</v>
      </c>
      <c r="M9" s="2">
        <v>1</v>
      </c>
      <c r="N9" s="2">
        <v>32</v>
      </c>
      <c r="O9" s="3">
        <v>0</v>
      </c>
      <c r="P9" s="4">
        <v>64</v>
      </c>
      <c r="R9" s="3">
        <f>(Step1_with_dropout!$P$2*T9+T9*V9+S9*(12*T9^2+13*T9)+T9*Step1_with_dropout!$P$2)/1000000</f>
        <v>2.5568E-2</v>
      </c>
      <c r="S9" s="2">
        <v>1</v>
      </c>
      <c r="T9" s="2">
        <v>32</v>
      </c>
      <c r="U9" s="2">
        <v>1</v>
      </c>
      <c r="V9" s="2">
        <v>32</v>
      </c>
      <c r="W9" s="3">
        <v>0</v>
      </c>
      <c r="X9" s="4">
        <v>64</v>
      </c>
      <c r="Z9" s="3">
        <f>(Step1_with_dropout!$P$2*AB9+AB9*AD9+AA9*(12*AB9^2+13*AB9)+AB9*Step1_with_dropout!$P$2)/1000000</f>
        <v>2.5568E-2</v>
      </c>
      <c r="AA9" s="2">
        <v>1</v>
      </c>
      <c r="AB9" s="2">
        <v>32</v>
      </c>
      <c r="AC9" s="2">
        <v>1</v>
      </c>
      <c r="AD9" s="2">
        <v>32</v>
      </c>
      <c r="AE9" s="3">
        <v>0</v>
      </c>
      <c r="AF9" s="4">
        <v>64</v>
      </c>
    </row>
    <row r="10" spans="1:34" x14ac:dyDescent="0.3">
      <c r="A10" s="1">
        <v>9</v>
      </c>
      <c r="B10" s="116" t="s">
        <v>23</v>
      </c>
      <c r="C10" s="123" t="str">
        <f t="shared" ref="C10:C20" si="1">K10&amp;"/"&amp;L10&amp;"/"&amp;M10&amp;"/"&amp;N10&amp;"/"&amp;TEXT(O10,"0.00")&amp;"/"&amp;P10</f>
        <v>2/32/1/64/0.00/64</v>
      </c>
      <c r="D10" s="123" t="str">
        <f t="shared" ref="D10:D17" si="2">S10&amp;"/"&amp;T10&amp;"/"&amp;U10&amp;"/"&amp;V10&amp;"/"&amp;TEXT(W10,"0.00")&amp;"/"&amp;X10</f>
        <v>2/64/2/64/0.00/64</v>
      </c>
      <c r="E10" s="123" t="str">
        <f t="shared" ref="E10:E16" si="3">AA10&amp;"/"&amp;AB10&amp;"/"&amp;AC10&amp;"/"&amp;AD10&amp;"/"&amp;TEXT(AE10,"0.00")&amp;"/"&amp;AF10</f>
        <v>2/64/2/64/0.00/64</v>
      </c>
      <c r="F10" s="51"/>
      <c r="G10" s="51"/>
      <c r="H10" s="51"/>
      <c r="I10" s="51"/>
      <c r="J10" s="3">
        <f>(Step1_with_dropout!$P$2*L10+L10*N10+K10*(12*L10^2+13*L10)+L10*Step1_with_dropout!$P$2)/1000000</f>
        <v>3.9295999999999998E-2</v>
      </c>
      <c r="K10" s="2">
        <v>2</v>
      </c>
      <c r="L10" s="2">
        <v>32</v>
      </c>
      <c r="M10" s="2">
        <v>1</v>
      </c>
      <c r="N10" s="2">
        <v>64</v>
      </c>
      <c r="O10" s="3">
        <v>0</v>
      </c>
      <c r="P10" s="4">
        <v>64</v>
      </c>
      <c r="Q10" s="47"/>
      <c r="R10" s="3">
        <f>(Step1_with_dropout!$P$2*T10+T10*V10+S10*(12*T10^2+13*T10)+T10*Step1_with_dropout!$P$2)/1000000</f>
        <v>0.127744</v>
      </c>
      <c r="S10" s="2">
        <v>2</v>
      </c>
      <c r="T10" s="2">
        <v>64</v>
      </c>
      <c r="U10" s="2">
        <v>2</v>
      </c>
      <c r="V10" s="2">
        <v>64</v>
      </c>
      <c r="W10" s="3">
        <v>0</v>
      </c>
      <c r="X10" s="4">
        <v>64</v>
      </c>
      <c r="Z10" s="3">
        <f>(Step1_with_dropout!$P$2*AB10+AB10*AD10+AA10*(12*AB10^2+13*AB10)+AB10*Step1_with_dropout!$P$2)/1000000</f>
        <v>0.127744</v>
      </c>
      <c r="AA10" s="2">
        <v>2</v>
      </c>
      <c r="AB10" s="2">
        <v>64</v>
      </c>
      <c r="AC10" s="2">
        <v>2</v>
      </c>
      <c r="AD10" s="2">
        <v>64</v>
      </c>
      <c r="AE10" s="3">
        <v>0</v>
      </c>
      <c r="AF10" s="4">
        <v>64</v>
      </c>
    </row>
    <row r="11" spans="1:34" x14ac:dyDescent="0.3">
      <c r="A11" s="1">
        <v>10</v>
      </c>
      <c r="B11" s="116" t="s">
        <v>27</v>
      </c>
      <c r="C11" s="123" t="str">
        <f t="shared" si="1"/>
        <v>3/64/2/128/0.00/64</v>
      </c>
      <c r="D11" s="123" t="str">
        <f t="shared" si="2"/>
        <v>3/96/3/128/0.05/64</v>
      </c>
      <c r="E11" s="123" t="str">
        <f t="shared" si="3"/>
        <v>3/96/3/128/0.05/64</v>
      </c>
      <c r="F11" s="53"/>
      <c r="G11" s="53"/>
      <c r="H11" s="53"/>
      <c r="I11" s="53"/>
      <c r="J11" s="3">
        <f>(Step1_with_dropout!$P$2*L11+L11*N11+K11*(12*L11^2+13*L11)+L11*Step1_with_dropout!$P$2)/1000000</f>
        <v>0.18182400000000001</v>
      </c>
      <c r="K11" s="2">
        <v>3</v>
      </c>
      <c r="L11" s="2">
        <v>64</v>
      </c>
      <c r="M11" s="2">
        <v>2</v>
      </c>
      <c r="N11" s="2">
        <v>128</v>
      </c>
      <c r="O11" s="3">
        <v>0</v>
      </c>
      <c r="P11" s="4">
        <v>64</v>
      </c>
      <c r="Q11" s="47"/>
      <c r="R11" s="3">
        <f>(Step1_with_dropout!$P$2*T11+T11*V11+S11*(12*T11^2+13*T11)+T11*Step1_with_dropout!$P$2)/1000000</f>
        <v>0.383328</v>
      </c>
      <c r="S11" s="2">
        <v>3</v>
      </c>
      <c r="T11" s="2">
        <v>96</v>
      </c>
      <c r="U11" s="2">
        <v>3</v>
      </c>
      <c r="V11" s="2">
        <v>128</v>
      </c>
      <c r="W11" s="3">
        <v>0.05</v>
      </c>
      <c r="X11" s="4">
        <v>64</v>
      </c>
      <c r="Z11" s="3">
        <f>(Step1_with_dropout!$P$2*AB11+AB11*AD11+AA11*(12*AB11^2+13*AB11)+AB11*Step1_with_dropout!$P$2)/1000000</f>
        <v>0.383328</v>
      </c>
      <c r="AA11" s="2">
        <v>3</v>
      </c>
      <c r="AB11" s="2">
        <v>96</v>
      </c>
      <c r="AC11" s="2">
        <v>3</v>
      </c>
      <c r="AD11" s="2">
        <v>128</v>
      </c>
      <c r="AE11" s="3">
        <v>0.05</v>
      </c>
      <c r="AF11" s="4">
        <v>64</v>
      </c>
    </row>
    <row r="12" spans="1:34" x14ac:dyDescent="0.3">
      <c r="A12" s="1">
        <v>11</v>
      </c>
      <c r="B12" s="116" t="s">
        <v>28</v>
      </c>
      <c r="C12" s="123" t="str">
        <f t="shared" si="1"/>
        <v>4/64/2/256/0.00/64</v>
      </c>
      <c r="D12" s="123" t="str">
        <f t="shared" si="2"/>
        <v>4/96/3/256/0.05/64</v>
      </c>
      <c r="E12" s="123" t="str">
        <f t="shared" si="3"/>
        <v>4/128/4/256/0.05/64</v>
      </c>
      <c r="F12" s="53"/>
      <c r="G12" s="53"/>
      <c r="H12" s="53"/>
      <c r="I12" s="53"/>
      <c r="J12" s="3">
        <f>(Step1_with_dropout!$P$2*L12+L12*N12+K12*(12*L12^2+13*L12)+L12*Step1_with_dropout!$P$2)/1000000</f>
        <v>0.24</v>
      </c>
      <c r="K12" s="2">
        <v>4</v>
      </c>
      <c r="L12" s="2">
        <v>64</v>
      </c>
      <c r="M12" s="2">
        <v>2</v>
      </c>
      <c r="N12" s="2">
        <v>256</v>
      </c>
      <c r="O12" s="3">
        <v>0</v>
      </c>
      <c r="P12" s="4">
        <v>64</v>
      </c>
      <c r="Q12" s="47"/>
      <c r="R12" s="3">
        <f>(Step1_with_dropout!$P$2*T12+T12*V12+S12*(12*T12^2+13*T12)+T12*Step1_with_dropout!$P$2)/1000000</f>
        <v>0.50745600000000002</v>
      </c>
      <c r="S12" s="2">
        <v>4</v>
      </c>
      <c r="T12" s="2">
        <v>96</v>
      </c>
      <c r="U12" s="2">
        <v>3</v>
      </c>
      <c r="V12" s="2">
        <v>256</v>
      </c>
      <c r="W12" s="3">
        <v>0.05</v>
      </c>
      <c r="X12" s="4">
        <v>64</v>
      </c>
      <c r="Z12" s="3">
        <f>(Step1_with_dropout!$P$2*AB12+AB12*AD12+AA12*(12*AB12^2+13*AB12)+AB12*Step1_with_dropout!$P$2)/1000000</f>
        <v>0.87321599999999999</v>
      </c>
      <c r="AA12" s="2">
        <v>4</v>
      </c>
      <c r="AB12" s="2">
        <v>128</v>
      </c>
      <c r="AC12" s="2">
        <v>4</v>
      </c>
      <c r="AD12" s="2">
        <v>256</v>
      </c>
      <c r="AE12" s="3">
        <v>0.05</v>
      </c>
      <c r="AF12" s="4">
        <v>64</v>
      </c>
    </row>
    <row r="13" spans="1:34" x14ac:dyDescent="0.3">
      <c r="A13" s="1">
        <v>12</v>
      </c>
      <c r="B13" s="116" t="s">
        <v>40</v>
      </c>
      <c r="C13" s="123" t="str">
        <f t="shared" si="1"/>
        <v>5/64/2/512/0.05/64</v>
      </c>
      <c r="D13" s="123" t="str">
        <f t="shared" si="2"/>
        <v>5/128/4/512/0.05/64</v>
      </c>
      <c r="E13" s="123" t="str">
        <f t="shared" si="3"/>
        <v>5/160/5/512/0.10/32</v>
      </c>
      <c r="F13" s="53"/>
      <c r="G13" s="53"/>
      <c r="H13" s="53"/>
      <c r="I13" s="53"/>
      <c r="J13" s="3">
        <f>(Step1_with_dropout!$P$2*L13+L13*N13+K13*(12*L13^2+13*L13)+L13*Step1_with_dropout!$P$2)/1000000</f>
        <v>0.30636799999999997</v>
      </c>
      <c r="K13" s="2">
        <v>5</v>
      </c>
      <c r="L13" s="2">
        <v>64</v>
      </c>
      <c r="M13" s="2">
        <v>2</v>
      </c>
      <c r="N13" s="2">
        <v>512</v>
      </c>
      <c r="O13" s="3">
        <v>0.05</v>
      </c>
      <c r="P13" s="4">
        <v>64</v>
      </c>
      <c r="Q13" s="47"/>
      <c r="R13" s="3">
        <f>(Step1_with_dropout!$P$2*T13+T13*V13+S13*(12*T13^2+13*T13)+T13*Step1_with_dropout!$P$2)/1000000</f>
        <v>1.1042559999999999</v>
      </c>
      <c r="S13" s="2">
        <v>5</v>
      </c>
      <c r="T13" s="2">
        <v>128</v>
      </c>
      <c r="U13" s="2">
        <v>4</v>
      </c>
      <c r="V13" s="2">
        <v>512</v>
      </c>
      <c r="W13" s="3">
        <v>0.05</v>
      </c>
      <c r="X13" s="4">
        <v>64</v>
      </c>
      <c r="Z13" s="3">
        <f>(Step1_with_dropout!$P$2*AB13+AB13*AD13+AA13*(12*AB13^2+13*AB13)+AB13*Step1_with_dropout!$P$2)/1000000</f>
        <v>1.6875199999999999</v>
      </c>
      <c r="AA13" s="2">
        <v>5</v>
      </c>
      <c r="AB13" s="2">
        <v>160</v>
      </c>
      <c r="AC13" s="2">
        <v>5</v>
      </c>
      <c r="AD13" s="2">
        <v>512</v>
      </c>
      <c r="AE13" s="3">
        <v>0.1</v>
      </c>
      <c r="AF13" s="4">
        <v>32</v>
      </c>
      <c r="AH13" t="s">
        <v>56</v>
      </c>
    </row>
    <row r="14" spans="1:34" x14ac:dyDescent="0.3">
      <c r="A14" s="1">
        <v>13</v>
      </c>
      <c r="B14" s="116" t="s">
        <v>41</v>
      </c>
      <c r="C14" s="123" t="str">
        <f t="shared" si="1"/>
        <v>6/96/3/512/0.05/64</v>
      </c>
      <c r="D14" s="123" t="str">
        <f t="shared" si="2"/>
        <v>6/128/4/1024/0.05/32</v>
      </c>
      <c r="E14" s="123" t="str">
        <f t="shared" si="3"/>
        <v>6/192/6/1024/0.10/16</v>
      </c>
      <c r="F14" s="53"/>
      <c r="G14" s="53"/>
      <c r="H14" s="53"/>
      <c r="I14" s="53"/>
      <c r="J14" s="3">
        <f>(Step1_with_dropout!$P$2*L14+L14*N14+K14*(12*L14^2+13*L14)+L14*Step1_with_dropout!$P$2)/1000000</f>
        <v>0.75571200000000005</v>
      </c>
      <c r="K14" s="2">
        <v>6</v>
      </c>
      <c r="L14" s="2">
        <v>96</v>
      </c>
      <c r="M14" s="2">
        <v>3</v>
      </c>
      <c r="N14" s="2">
        <v>512</v>
      </c>
      <c r="O14" s="3">
        <v>0.05</v>
      </c>
      <c r="P14" s="4">
        <v>64</v>
      </c>
      <c r="Q14" s="47"/>
      <c r="R14" s="3">
        <f>(Step1_with_dropout!$P$2*T14+T14*V14+S14*(12*T14^2+13*T14)+T14*Step1_with_dropout!$P$2)/1000000</f>
        <v>1.3680639999999999</v>
      </c>
      <c r="S14" s="2">
        <v>6</v>
      </c>
      <c r="T14" s="2">
        <v>128</v>
      </c>
      <c r="U14" s="2">
        <v>4</v>
      </c>
      <c r="V14" s="2">
        <v>1024</v>
      </c>
      <c r="W14" s="3">
        <v>0.05</v>
      </c>
      <c r="X14" s="4">
        <v>32</v>
      </c>
      <c r="Z14" s="3">
        <f>(Step1_with_dropout!$P$2*AB14+AB14*AD14+AA14*(12*AB14^2+13*AB14)+AB14*Step1_with_dropout!$P$2)/1000000</f>
        <v>2.9368319999999999</v>
      </c>
      <c r="AA14" s="2">
        <v>6</v>
      </c>
      <c r="AB14" s="2">
        <v>192</v>
      </c>
      <c r="AC14" s="2">
        <v>6</v>
      </c>
      <c r="AD14" s="2">
        <v>1024</v>
      </c>
      <c r="AE14" s="3">
        <v>0.1</v>
      </c>
      <c r="AF14" s="4">
        <v>16</v>
      </c>
    </row>
    <row r="15" spans="1:34" x14ac:dyDescent="0.3">
      <c r="A15" s="1">
        <v>14</v>
      </c>
      <c r="B15" s="116" t="s">
        <v>42</v>
      </c>
      <c r="C15" s="123" t="str">
        <f t="shared" si="1"/>
        <v>7/96/3/1024/0.05/32</v>
      </c>
      <c r="D15" s="123" t="str">
        <f t="shared" si="2"/>
        <v>7/160/5/1536/0.10/8</v>
      </c>
      <c r="E15" s="123" t="str">
        <f t="shared" si="3"/>
        <v>7/224/7/1536/0.15/8</v>
      </c>
      <c r="F15" s="53"/>
      <c r="G15" s="53"/>
      <c r="H15" s="53"/>
      <c r="I15" s="53"/>
      <c r="J15" s="3">
        <f>(Step1_with_dropout!$P$2*L15+L15*N15+K15*(12*L15^2+13*L15)+L15*Step1_with_dropout!$P$2)/1000000</f>
        <v>0.91670399999999996</v>
      </c>
      <c r="K15" s="2">
        <v>7</v>
      </c>
      <c r="L15" s="2">
        <v>96</v>
      </c>
      <c r="M15" s="2">
        <v>3</v>
      </c>
      <c r="N15" s="2">
        <v>1024</v>
      </c>
      <c r="O15" s="3">
        <v>0.05</v>
      </c>
      <c r="P15" s="4">
        <v>32</v>
      </c>
      <c r="Q15" s="47"/>
      <c r="R15" s="3">
        <f>(Step1_with_dropout!$P$2*T15+T15*V15+S15*(12*T15^2+13*T15)+T15*Step1_with_dropout!$P$2)/1000000</f>
        <v>2.4699200000000001</v>
      </c>
      <c r="S15" s="2">
        <v>7</v>
      </c>
      <c r="T15" s="2">
        <v>160</v>
      </c>
      <c r="U15" s="2">
        <v>5</v>
      </c>
      <c r="V15" s="2">
        <v>1536</v>
      </c>
      <c r="W15" s="3">
        <v>0.1</v>
      </c>
      <c r="X15" s="4">
        <v>8</v>
      </c>
      <c r="Z15" s="3">
        <f>(Step1_with_dropout!$P$2*AB15+AB15*AD15+AA15*(12*AB15^2+13*AB15)+AB15*Step1_with_dropout!$P$2)/1000000</f>
        <v>4.6621119999999996</v>
      </c>
      <c r="AA15" s="2">
        <v>7</v>
      </c>
      <c r="AB15" s="2">
        <v>224</v>
      </c>
      <c r="AC15" s="2">
        <v>7</v>
      </c>
      <c r="AD15" s="2">
        <v>1536</v>
      </c>
      <c r="AE15" s="3">
        <v>0.15</v>
      </c>
      <c r="AF15" s="4">
        <v>8</v>
      </c>
      <c r="AH15" t="s">
        <v>56</v>
      </c>
    </row>
    <row r="16" spans="1:34" x14ac:dyDescent="0.3">
      <c r="A16" s="1">
        <v>15</v>
      </c>
      <c r="B16" s="116" t="s">
        <v>43</v>
      </c>
      <c r="C16" s="123" t="str">
        <f t="shared" si="1"/>
        <v>8/96/3/1024/0.05/32</v>
      </c>
      <c r="D16" s="123" t="str">
        <f t="shared" si="2"/>
        <v>8/160/5/1536/0.10/8</v>
      </c>
      <c r="E16" s="123" t="str">
        <f t="shared" si="3"/>
        <v>8/256/8/2048/0.15/4</v>
      </c>
      <c r="F16" s="53"/>
      <c r="G16" s="53"/>
      <c r="H16" s="53"/>
      <c r="I16" s="53"/>
      <c r="J16" s="3">
        <f>(Step1_with_dropout!$P$2*L16+L16*N16+K16*(12*L16^2+13*L16)+L16*Step1_with_dropout!$P$2)/1000000</f>
        <v>1.0285439999999999</v>
      </c>
      <c r="K16" s="2">
        <v>8</v>
      </c>
      <c r="L16" s="2">
        <v>96</v>
      </c>
      <c r="M16" s="2">
        <v>3</v>
      </c>
      <c r="N16" s="2">
        <v>1024</v>
      </c>
      <c r="O16" s="3">
        <v>0.05</v>
      </c>
      <c r="P16" s="4">
        <v>32</v>
      </c>
      <c r="Q16" s="47"/>
      <c r="R16" s="3">
        <f>(Step1_with_dropout!$P$2*T16+T16*V16+S16*(12*T16^2+13*T16)+T16*Step1_with_dropout!$P$2)/1000000</f>
        <v>2.7791999999999999</v>
      </c>
      <c r="S16" s="2">
        <v>8</v>
      </c>
      <c r="T16" s="2">
        <v>160</v>
      </c>
      <c r="U16" s="2">
        <v>5</v>
      </c>
      <c r="V16" s="2">
        <v>1536</v>
      </c>
      <c r="W16" s="3">
        <v>0.1</v>
      </c>
      <c r="X16" s="4">
        <v>8</v>
      </c>
      <c r="Z16" s="3">
        <f>(Step1_with_dropout!$P$2*AB16+AB16*AD16+AA16*(12*AB16^2+13*AB16)+AB16*Step1_with_dropout!$P$2)/1000000</f>
        <v>6.9370880000000001</v>
      </c>
      <c r="AA16" s="2">
        <v>8</v>
      </c>
      <c r="AB16" s="2">
        <v>256</v>
      </c>
      <c r="AC16" s="2">
        <v>8</v>
      </c>
      <c r="AD16" s="2">
        <v>2048</v>
      </c>
      <c r="AE16" s="3">
        <v>0.15</v>
      </c>
      <c r="AF16" s="4">
        <v>4</v>
      </c>
    </row>
    <row r="17" spans="1:32" x14ac:dyDescent="0.3">
      <c r="A17" s="1">
        <v>16</v>
      </c>
      <c r="B17" s="116" t="s">
        <v>44</v>
      </c>
      <c r="C17" s="123" t="str">
        <f t="shared" si="1"/>
        <v>9/96/3/1536/0.05/16</v>
      </c>
      <c r="D17" s="123" t="str">
        <f t="shared" si="2"/>
        <v>9/192/6/2048/0.10/4</v>
      </c>
      <c r="E17" s="123"/>
      <c r="F17" s="53"/>
      <c r="G17" s="53"/>
      <c r="H17" s="53"/>
      <c r="I17" s="53"/>
      <c r="J17" s="3">
        <f>(Step1_with_dropout!$P$2*L17+L17*N17+K17*(12*L17^2+13*L17)+L17*Step1_with_dropout!$P$2)/1000000</f>
        <v>1.1895359999999999</v>
      </c>
      <c r="K17" s="2">
        <v>9</v>
      </c>
      <c r="L17" s="2">
        <v>96</v>
      </c>
      <c r="M17" s="2">
        <v>3</v>
      </c>
      <c r="N17" s="2">
        <v>1536</v>
      </c>
      <c r="O17" s="3">
        <v>0.05</v>
      </c>
      <c r="P17" s="4">
        <v>16</v>
      </c>
      <c r="Q17" s="47"/>
      <c r="R17" s="3">
        <f>(Step1_with_dropout!$P$2*T17+T17*V17+S17*(12*T17^2+13*T17)+T17*Step1_with_dropout!$P$2)/1000000</f>
        <v>4.468032</v>
      </c>
      <c r="S17" s="2">
        <v>9</v>
      </c>
      <c r="T17" s="2">
        <v>192</v>
      </c>
      <c r="U17" s="2">
        <v>6</v>
      </c>
      <c r="V17" s="2">
        <v>2048</v>
      </c>
      <c r="W17" s="3">
        <v>0.1</v>
      </c>
      <c r="X17" s="4">
        <v>4</v>
      </c>
      <c r="Z17" s="3"/>
      <c r="AA17" s="2"/>
      <c r="AB17" s="2"/>
      <c r="AC17" s="2"/>
      <c r="AD17" s="2"/>
      <c r="AE17" s="3"/>
      <c r="AF17" s="4"/>
    </row>
    <row r="18" spans="1:32" x14ac:dyDescent="0.3">
      <c r="A18" s="1">
        <v>17</v>
      </c>
      <c r="B18" s="116" t="s">
        <v>45</v>
      </c>
      <c r="C18" s="123" t="str">
        <f t="shared" si="1"/>
        <v>10/128/4/1536/0.10/8</v>
      </c>
      <c r="D18" s="123" t="str">
        <f>S18&amp;"/"&amp;T18&amp;"/"&amp;U18&amp;"/"&amp;V18&amp;"/"&amp;TEXT(W18,"0.00")&amp;"/"&amp;X18</f>
        <v>10/192/6/2048/0.10/4</v>
      </c>
      <c r="E18" s="123"/>
      <c r="F18" s="53"/>
      <c r="G18" s="53"/>
      <c r="H18" s="53"/>
      <c r="I18" s="53"/>
      <c r="J18" s="3">
        <f>(Step1_with_dropout!$P$2*L18+L18*N18+K18*(12*L18^2+13*L18)+L18*Step1_with_dropout!$P$2)/1000000</f>
        <v>2.2266879999999998</v>
      </c>
      <c r="K18" s="2">
        <v>10</v>
      </c>
      <c r="L18" s="2">
        <v>128</v>
      </c>
      <c r="M18" s="2">
        <v>4</v>
      </c>
      <c r="N18" s="2">
        <v>1536</v>
      </c>
      <c r="O18" s="3">
        <v>0.1</v>
      </c>
      <c r="P18" s="4">
        <v>8</v>
      </c>
      <c r="Q18" s="47"/>
      <c r="R18" s="3">
        <f>(Step1_with_dropout!$P$2*T18+T18*V18+S18*(12*T18^2+13*T18)+T18*Step1_with_dropout!$P$2)/1000000</f>
        <v>4.9128959999999999</v>
      </c>
      <c r="S18" s="2">
        <v>10</v>
      </c>
      <c r="T18" s="2">
        <v>192</v>
      </c>
      <c r="U18" s="2">
        <v>6</v>
      </c>
      <c r="V18" s="2">
        <v>2048</v>
      </c>
      <c r="W18" s="3">
        <v>0.1</v>
      </c>
      <c r="X18" s="4">
        <v>4</v>
      </c>
      <c r="Z18" s="3"/>
      <c r="AA18" s="2"/>
      <c r="AB18" s="2"/>
      <c r="AC18" s="2"/>
      <c r="AD18" s="2"/>
      <c r="AE18" s="3"/>
      <c r="AF18" s="4"/>
    </row>
    <row r="19" spans="1:32" x14ac:dyDescent="0.3">
      <c r="A19" s="1">
        <v>18</v>
      </c>
      <c r="B19" s="116" t="s">
        <v>46</v>
      </c>
      <c r="C19" s="123" t="str">
        <f t="shared" si="1"/>
        <v>11/128/4/2048/0.10/4</v>
      </c>
      <c r="D19" s="123"/>
      <c r="E19" s="123"/>
      <c r="F19" s="53"/>
      <c r="G19" s="53"/>
      <c r="H19" s="53"/>
      <c r="I19" s="53"/>
      <c r="J19" s="3">
        <f>(Step1_with_dropout!$P$2*L19+L19*N19+K19*(12*L19^2+13*L19)+L19*Step1_with_dropout!$P$2)/1000000</f>
        <v>2.4904959999999998</v>
      </c>
      <c r="K19" s="2">
        <v>11</v>
      </c>
      <c r="L19" s="2">
        <v>128</v>
      </c>
      <c r="M19" s="2">
        <v>4</v>
      </c>
      <c r="N19" s="2">
        <v>2048</v>
      </c>
      <c r="O19" s="3">
        <v>0.1</v>
      </c>
      <c r="P19" s="4">
        <v>4</v>
      </c>
      <c r="Q19" s="47"/>
      <c r="R19" s="3"/>
      <c r="S19" s="2"/>
      <c r="T19" s="2"/>
      <c r="U19" s="2"/>
      <c r="V19" s="2"/>
      <c r="W19" s="3"/>
      <c r="X19" s="4"/>
      <c r="Z19" s="3"/>
      <c r="AA19" s="2"/>
      <c r="AB19" s="2"/>
      <c r="AC19" s="2"/>
      <c r="AD19" s="2"/>
      <c r="AE19" s="3"/>
      <c r="AF19" s="4"/>
    </row>
    <row r="20" spans="1:32" x14ac:dyDescent="0.3">
      <c r="A20" s="13">
        <v>19</v>
      </c>
      <c r="B20" s="117" t="s">
        <v>47</v>
      </c>
      <c r="C20" s="135" t="str">
        <f t="shared" si="1"/>
        <v>12/128/4/2048/0.10/4</v>
      </c>
      <c r="D20" s="122"/>
      <c r="E20" s="122"/>
      <c r="F20" s="53"/>
      <c r="G20" s="53"/>
      <c r="H20" s="53"/>
      <c r="I20" s="53"/>
      <c r="J20" s="3">
        <f>(Step1_with_dropout!$P$2*L20+L20*N20+K20*(12*L20^2+13*L20)+L20*Step1_with_dropout!$P$2)/1000000</f>
        <v>2.688768</v>
      </c>
      <c r="K20" s="2">
        <v>12</v>
      </c>
      <c r="L20" s="2">
        <v>128</v>
      </c>
      <c r="M20" s="2">
        <v>4</v>
      </c>
      <c r="N20" s="2">
        <v>2048</v>
      </c>
      <c r="O20" s="3">
        <v>0.1</v>
      </c>
      <c r="P20" s="4">
        <v>4</v>
      </c>
      <c r="Q20" s="47"/>
      <c r="R20" s="3"/>
      <c r="S20" s="2"/>
      <c r="T20" s="2"/>
      <c r="U20" s="2"/>
      <c r="V20" s="2"/>
      <c r="W20" s="3"/>
      <c r="X20" s="4"/>
      <c r="Z20" s="3"/>
      <c r="AA20" s="2"/>
      <c r="AB20" s="2"/>
      <c r="AC20" s="2"/>
      <c r="AD20" s="2"/>
      <c r="AE20" s="3"/>
      <c r="AF20" s="4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13C7-08A9-4B54-8C1D-24AF75F8DCAA}">
  <dimension ref="A1:Z305"/>
  <sheetViews>
    <sheetView zoomScale="120" zoomScaleNormal="120" workbookViewId="0">
      <selection activeCell="H1" sqref="H1:I1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21" customWidth="1"/>
    <col min="4" max="4" width="11.44140625" customWidth="1"/>
    <col min="5" max="5" width="10.44140625" customWidth="1"/>
    <col min="6" max="6" width="11.44140625" customWidth="1"/>
    <col min="7" max="7" width="10.44140625" customWidth="1"/>
    <col min="8" max="8" width="11.21875" customWidth="1"/>
    <col min="9" max="9" width="11" customWidth="1"/>
    <col min="10" max="10" width="11.44140625" customWidth="1"/>
    <col min="11" max="11" width="10.44140625" customWidth="1"/>
    <col min="12" max="12" width="11.44140625" customWidth="1"/>
    <col min="13" max="13" width="10.44140625" customWidth="1"/>
    <col min="14" max="14" width="11.21875" customWidth="1"/>
    <col min="15" max="15" width="11" customWidth="1"/>
    <col min="17" max="17" width="9.88671875" bestFit="1" customWidth="1"/>
    <col min="18" max="18" width="4" bestFit="1" customWidth="1"/>
  </cols>
  <sheetData>
    <row r="1" spans="1:18" ht="14.4" customHeight="1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274" t="str">
        <f>J3&amp;"/"&amp;J4&amp;"/"&amp;J5&amp;"/"&amp;J6&amp;"/"&amp;TEXT(J7,"0.00")&amp;"/"&amp;J8</f>
        <v>12/128/4/2048/0.10/4</v>
      </c>
      <c r="K1" s="275"/>
      <c r="L1" s="274" t="str">
        <f>L3&amp;"/"&amp;L4&amp;"/"&amp;L5&amp;"/"&amp;L6&amp;"/"&amp;TEXT(L7,"0.00")&amp;"/"&amp;L8</f>
        <v>10/192/6/2048/0.10/4</v>
      </c>
      <c r="M1" s="275"/>
      <c r="N1" s="274" t="str">
        <f t="shared" ref="N1" si="1">N3&amp;"/"&amp;N4&amp;"/"&amp;N5&amp;"/"&amp;N6&amp;"/"&amp;TEXT(N7,"0.00")&amp;"/"&amp;N8</f>
        <v>8/256/8/2048/0.15/4</v>
      </c>
      <c r="O1" s="275"/>
      <c r="P1" s="46"/>
    </row>
    <row r="2" spans="1:18" x14ac:dyDescent="0.3">
      <c r="A2" s="1">
        <v>1</v>
      </c>
      <c r="B2" s="1"/>
      <c r="C2" s="20" t="s">
        <v>19</v>
      </c>
      <c r="D2" s="282">
        <f>($R$2*D4+D4*D6+D3*(12*D4^2+13*D4)+D4*$R$2)/1000000</f>
        <v>2.688768</v>
      </c>
      <c r="E2" s="283"/>
      <c r="F2" s="282">
        <f>($R$2*F4+F4*F6+F3*(12*F4^2+13*F4)+F4*$R$2)/1000000</f>
        <v>4.9128959999999999</v>
      </c>
      <c r="G2" s="283"/>
      <c r="H2" s="282">
        <f>($R$2*H4+H4*H6+H3*(12*H4^2+13*H4)+H4*$R$2)/1000000</f>
        <v>6.9370880000000001</v>
      </c>
      <c r="I2" s="283"/>
      <c r="J2" s="282">
        <f>($R$2*J4+J4*J6+J3*(12*J4^2+13*J4)+J4*$R$2)/1000000</f>
        <v>2.688768</v>
      </c>
      <c r="K2" s="283"/>
      <c r="L2" s="282">
        <f>($R$2*L4+L4*L6+L3*(12*L4^2+13*L4)+L4*$R$2)/1000000</f>
        <v>4.9128959999999999</v>
      </c>
      <c r="M2" s="283"/>
      <c r="N2" s="282">
        <f>($R$2*N4+N4*N6+N3*(12*N4^2+13*N4)+N4*$R$2)/1000000</f>
        <v>6.9370880000000001</v>
      </c>
      <c r="O2" s="283"/>
      <c r="P2" s="47"/>
      <c r="Q2" t="s">
        <v>11</v>
      </c>
      <c r="R2">
        <v>185</v>
      </c>
    </row>
    <row r="3" spans="1:18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280">
        <v>12</v>
      </c>
      <c r="K3" s="281"/>
      <c r="L3" s="280">
        <v>10</v>
      </c>
      <c r="M3" s="281"/>
      <c r="N3" s="280">
        <v>8</v>
      </c>
      <c r="O3" s="281"/>
      <c r="P3" s="47"/>
    </row>
    <row r="4" spans="1:18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280">
        <v>128</v>
      </c>
      <c r="K4" s="281"/>
      <c r="L4" s="280">
        <v>192</v>
      </c>
      <c r="M4" s="281"/>
      <c r="N4" s="280">
        <v>256</v>
      </c>
      <c r="O4" s="281"/>
      <c r="P4" s="47"/>
    </row>
    <row r="5" spans="1:18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280">
        <v>4</v>
      </c>
      <c r="K5" s="281"/>
      <c r="L5" s="280">
        <v>6</v>
      </c>
      <c r="M5" s="281"/>
      <c r="N5" s="280">
        <v>8</v>
      </c>
      <c r="O5" s="281"/>
      <c r="P5" s="47"/>
    </row>
    <row r="6" spans="1:18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276">
        <v>2048</v>
      </c>
      <c r="K6" s="277"/>
      <c r="L6" s="276">
        <v>2048</v>
      </c>
      <c r="M6" s="277"/>
      <c r="N6" s="276">
        <v>2048</v>
      </c>
      <c r="O6" s="277"/>
      <c r="P6" s="47"/>
    </row>
    <row r="7" spans="1:18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278">
        <v>0.1</v>
      </c>
      <c r="K7" s="279"/>
      <c r="L7" s="278">
        <v>0.1</v>
      </c>
      <c r="M7" s="279"/>
      <c r="N7" s="278">
        <v>0.15</v>
      </c>
      <c r="O7" s="279"/>
      <c r="P7" s="47"/>
    </row>
    <row r="8" spans="1:18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280">
        <v>4</v>
      </c>
      <c r="K8" s="281"/>
      <c r="L8" s="280">
        <v>4</v>
      </c>
      <c r="M8" s="281"/>
      <c r="N8" s="280">
        <v>4</v>
      </c>
      <c r="O8" s="281"/>
      <c r="P8" s="47"/>
    </row>
    <row r="9" spans="1:18" x14ac:dyDescent="0.3">
      <c r="A9" s="13">
        <v>8</v>
      </c>
      <c r="B9" s="1"/>
      <c r="C9" s="19" t="s">
        <v>34</v>
      </c>
      <c r="D9" s="296" t="s">
        <v>35</v>
      </c>
      <c r="E9" s="281"/>
      <c r="F9" s="296" t="s">
        <v>35</v>
      </c>
      <c r="G9" s="281"/>
      <c r="H9" s="296" t="s">
        <v>35</v>
      </c>
      <c r="I9" s="281"/>
      <c r="J9" s="296" t="s">
        <v>36</v>
      </c>
      <c r="K9" s="281"/>
      <c r="L9" s="296" t="s">
        <v>36</v>
      </c>
      <c r="M9" s="281"/>
      <c r="N9" s="296" t="s">
        <v>36</v>
      </c>
      <c r="O9" s="281"/>
      <c r="P9" s="47"/>
    </row>
    <row r="10" spans="1:18" ht="14.4" customHeight="1" x14ac:dyDescent="0.3">
      <c r="A10" s="23">
        <v>9</v>
      </c>
      <c r="B10" s="297" t="s">
        <v>29</v>
      </c>
      <c r="C10" s="19" t="s">
        <v>30</v>
      </c>
      <c r="D10" s="294" t="str">
        <f>Step4_Models_plan!C9&amp;"/"&amp;D11/1000&amp;"k"</f>
        <v>1/32/1/32/0.00/64/200k</v>
      </c>
      <c r="E10" s="295"/>
      <c r="F10" s="294" t="str">
        <f>Step4_Models_plan!D9&amp;"/"&amp;F11/1000&amp;"k"</f>
        <v>1/32/1/32/0.00/64/200k</v>
      </c>
      <c r="G10" s="295"/>
      <c r="H10" s="294" t="str">
        <f>Step4_Models_plan!E9&amp;"/"&amp;H11/1000&amp;"k"</f>
        <v>1/32/1/32/0.00/64/200k</v>
      </c>
      <c r="I10" s="295"/>
      <c r="J10" s="294" t="str">
        <f>Step4_Models_plan!C9&amp;"/"&amp;J11/1000&amp;"k"</f>
        <v>1/32/1/32/0.00/64/200k</v>
      </c>
      <c r="K10" s="295"/>
      <c r="L10" s="294" t="str">
        <f>Step4_Models_plan!D9&amp;"/"&amp;L11/1000&amp;"k"</f>
        <v>1/32/1/32/0.00/64/200k</v>
      </c>
      <c r="M10" s="295"/>
      <c r="N10" s="294" t="str">
        <f>Step4_Models_plan!E9&amp;"/"&amp;N11/1000&amp;"k"</f>
        <v>1/32/1/32/0.00/64/200k</v>
      </c>
      <c r="O10" s="295"/>
      <c r="P10" s="47"/>
    </row>
    <row r="11" spans="1:18" x14ac:dyDescent="0.3">
      <c r="A11" s="1">
        <v>10</v>
      </c>
      <c r="B11" s="298"/>
      <c r="C11" s="49" t="s">
        <v>48</v>
      </c>
      <c r="D11" s="129">
        <v>200000</v>
      </c>
      <c r="E11" s="124"/>
      <c r="F11" s="129">
        <v>200000</v>
      </c>
      <c r="G11" s="124"/>
      <c r="H11" s="129">
        <v>200000</v>
      </c>
      <c r="I11" s="124"/>
      <c r="J11" s="129">
        <v>200000</v>
      </c>
      <c r="K11" s="124"/>
      <c r="L11" s="129">
        <v>200000</v>
      </c>
      <c r="M11" s="124"/>
      <c r="N11" s="129">
        <v>200000</v>
      </c>
      <c r="O11" s="124"/>
      <c r="P11" s="47"/>
    </row>
    <row r="12" spans="1:18" x14ac:dyDescent="0.3">
      <c r="A12" s="1">
        <v>11</v>
      </c>
      <c r="B12" s="298"/>
      <c r="C12" s="49" t="s">
        <v>18</v>
      </c>
      <c r="D12" s="130">
        <v>642</v>
      </c>
      <c r="E12" s="60">
        <f>D14/D13</f>
        <v>1.206129950201565</v>
      </c>
      <c r="F12" s="130">
        <v>629</v>
      </c>
      <c r="G12" s="60">
        <f>F14/F13</f>
        <v>1.206129950201565</v>
      </c>
      <c r="H12" s="130">
        <v>634</v>
      </c>
      <c r="I12" s="60">
        <f>H14/H13</f>
        <v>1.206129950201565</v>
      </c>
      <c r="J12" s="130">
        <v>637</v>
      </c>
      <c r="K12" s="60">
        <f>J14/J13</f>
        <v>1.206129950201565</v>
      </c>
      <c r="L12" s="130">
        <v>634</v>
      </c>
      <c r="M12" s="60">
        <f>L14/L13</f>
        <v>1.206129950201565</v>
      </c>
      <c r="N12" s="130">
        <v>655</v>
      </c>
      <c r="O12" s="60">
        <f>N14/N13</f>
        <v>1.206129950201565</v>
      </c>
      <c r="P12" s="47"/>
    </row>
    <row r="13" spans="1:18" x14ac:dyDescent="0.3">
      <c r="A13" s="1">
        <v>12</v>
      </c>
      <c r="B13" s="298"/>
      <c r="C13" s="49" t="s">
        <v>9</v>
      </c>
      <c r="D13" s="126">
        <v>1.6868000000000001</v>
      </c>
      <c r="E13" s="127"/>
      <c r="F13" s="126">
        <v>1.6868000000000001</v>
      </c>
      <c r="G13" s="127"/>
      <c r="H13" s="126">
        <v>1.6868000000000001</v>
      </c>
      <c r="I13" s="127"/>
      <c r="J13" s="126">
        <v>1.6868000000000001</v>
      </c>
      <c r="K13" s="127"/>
      <c r="L13" s="126">
        <v>1.6868000000000001</v>
      </c>
      <c r="M13" s="127"/>
      <c r="N13" s="126">
        <v>1.6868000000000001</v>
      </c>
      <c r="O13" s="127"/>
      <c r="P13" s="47"/>
    </row>
    <row r="14" spans="1:18" x14ac:dyDescent="0.3">
      <c r="A14" s="13">
        <v>13</v>
      </c>
      <c r="B14" s="299"/>
      <c r="C14" s="49" t="s">
        <v>10</v>
      </c>
      <c r="D14" s="131">
        <v>2.0345</v>
      </c>
      <c r="E14" s="128"/>
      <c r="F14" s="131">
        <v>2.0345</v>
      </c>
      <c r="G14" s="128"/>
      <c r="H14" s="131">
        <v>2.0345</v>
      </c>
      <c r="I14" s="128"/>
      <c r="J14" s="131">
        <v>2.0345</v>
      </c>
      <c r="K14" s="128"/>
      <c r="L14" s="131">
        <v>2.0345</v>
      </c>
      <c r="M14" s="128"/>
      <c r="N14" s="131">
        <v>2.0345</v>
      </c>
      <c r="O14" s="128"/>
      <c r="P14" s="47"/>
    </row>
    <row r="15" spans="1:18" ht="14.4" customHeight="1" x14ac:dyDescent="0.3">
      <c r="A15" s="23">
        <v>14</v>
      </c>
      <c r="B15" s="297" t="s">
        <v>23</v>
      </c>
      <c r="C15" s="19" t="s">
        <v>30</v>
      </c>
      <c r="D15" s="294" t="str">
        <f>Step4_Models_plan!C10&amp;"/"&amp;D16/1000&amp;"k"</f>
        <v>2/32/1/64/0.00/64/105k</v>
      </c>
      <c r="E15" s="295"/>
      <c r="F15" s="294" t="str">
        <f>Step4_Models_plan!D10&amp;"/"&amp;F16/1000&amp;"k"</f>
        <v>2/64/2/64/0.00/64/65k</v>
      </c>
      <c r="G15" s="295"/>
      <c r="H15" s="294" t="str">
        <f>Step4_Models_plan!E10&amp;"/"&amp;H16/1000&amp;"k"</f>
        <v>2/64/2/64/0.00/64/65k</v>
      </c>
      <c r="I15" s="295"/>
      <c r="J15" s="294" t="str">
        <f>Step4_Models_plan!C10&amp;"/"&amp;J16/1000&amp;"k"</f>
        <v>2/32/1/64/0.00/64/105k</v>
      </c>
      <c r="K15" s="295"/>
      <c r="L15" s="294" t="str">
        <f>Step4_Models_plan!D10&amp;"/"&amp;L16/1000&amp;"k"</f>
        <v>2/64/2/64/0.00/64/65k</v>
      </c>
      <c r="M15" s="295"/>
      <c r="N15" s="294" t="str">
        <f>Step4_Models_plan!E10&amp;"/"&amp;N16/1000&amp;"k"</f>
        <v>2/64/2/64/0.00/64/65k</v>
      </c>
      <c r="O15" s="295"/>
      <c r="P15" s="47"/>
    </row>
    <row r="16" spans="1:18" x14ac:dyDescent="0.3">
      <c r="A16" s="1">
        <v>15</v>
      </c>
      <c r="B16" s="298"/>
      <c r="C16" s="49" t="s">
        <v>48</v>
      </c>
      <c r="D16" s="129">
        <v>105000</v>
      </c>
      <c r="E16" s="124"/>
      <c r="F16" s="129">
        <v>65000</v>
      </c>
      <c r="G16" s="124"/>
      <c r="H16" s="129">
        <v>65000</v>
      </c>
      <c r="I16" s="124"/>
      <c r="J16" s="129">
        <v>105000</v>
      </c>
      <c r="K16" s="124"/>
      <c r="L16" s="129">
        <v>65000</v>
      </c>
      <c r="M16" s="124"/>
      <c r="N16" s="129">
        <v>65000</v>
      </c>
      <c r="O16" s="124"/>
      <c r="P16" s="47"/>
    </row>
    <row r="17" spans="1:17" x14ac:dyDescent="0.3">
      <c r="A17" s="1">
        <v>16</v>
      </c>
      <c r="B17" s="298"/>
      <c r="C17" s="49" t="s">
        <v>18</v>
      </c>
      <c r="D17" s="130">
        <v>528</v>
      </c>
      <c r="E17" s="60">
        <f>D19/D18</f>
        <v>1.2782365385927796</v>
      </c>
      <c r="F17" s="130">
        <v>345</v>
      </c>
      <c r="G17" s="60">
        <f>F19/F18</f>
        <v>1.3266944573104831</v>
      </c>
      <c r="H17" s="130">
        <v>341</v>
      </c>
      <c r="I17" s="60">
        <f>H19/H18</f>
        <v>1.3266944573104831</v>
      </c>
      <c r="J17" s="130">
        <v>533</v>
      </c>
      <c r="K17" s="60">
        <f>J19/J18</f>
        <v>1.2753147235905857</v>
      </c>
      <c r="L17" s="130">
        <v>347</v>
      </c>
      <c r="M17" s="60">
        <f>L19/L18</f>
        <v>1.3518474184023619</v>
      </c>
      <c r="N17" s="130">
        <v>348</v>
      </c>
      <c r="O17" s="60">
        <f>N19/N18</f>
        <v>1.3518474184023619</v>
      </c>
      <c r="P17" s="47"/>
    </row>
    <row r="18" spans="1:17" x14ac:dyDescent="0.3">
      <c r="A18" s="1">
        <v>17</v>
      </c>
      <c r="B18" s="298"/>
      <c r="C18" s="49" t="s">
        <v>9</v>
      </c>
      <c r="D18" s="126">
        <v>1.4653</v>
      </c>
      <c r="E18" s="63">
        <f>(D18-D13)/D13</f>
        <v>-0.13131373013990991</v>
      </c>
      <c r="F18" s="126">
        <v>1.2954000000000001</v>
      </c>
      <c r="G18" s="63">
        <f>(F18-F13)/F13</f>
        <v>-0.23203699312307324</v>
      </c>
      <c r="H18" s="126">
        <v>1.2954000000000001</v>
      </c>
      <c r="I18" s="63">
        <f>(H18-H13)/H13</f>
        <v>-0.23203699312307324</v>
      </c>
      <c r="J18" s="132">
        <v>1.4616</v>
      </c>
      <c r="K18" s="63">
        <f>(J18-J13)/J13</f>
        <v>-0.13350723262983166</v>
      </c>
      <c r="L18" s="126">
        <v>1.2531000000000001</v>
      </c>
      <c r="M18" s="63">
        <f>(L18-L13)/L13</f>
        <v>-0.25711406212947591</v>
      </c>
      <c r="N18" s="126">
        <v>1.2531000000000001</v>
      </c>
      <c r="O18" s="63">
        <f>(N18-N13)/N13</f>
        <v>-0.25711406212947591</v>
      </c>
      <c r="P18" s="47"/>
    </row>
    <row r="19" spans="1:17" x14ac:dyDescent="0.3">
      <c r="A19" s="13">
        <v>18</v>
      </c>
      <c r="B19" s="299"/>
      <c r="C19" s="49" t="s">
        <v>10</v>
      </c>
      <c r="D19" s="131">
        <v>1.873</v>
      </c>
      <c r="E19" s="64">
        <f>(D19-D14)/D14</f>
        <v>-7.9380683214549025E-2</v>
      </c>
      <c r="F19" s="131">
        <v>1.7185999999999999</v>
      </c>
      <c r="G19" s="64">
        <f>(F19-F14)/F14</f>
        <v>-0.15527156549520771</v>
      </c>
      <c r="H19" s="131">
        <v>1.7185999999999999</v>
      </c>
      <c r="I19" s="64">
        <f>(H19-H14)/H14</f>
        <v>-0.15527156549520771</v>
      </c>
      <c r="J19" s="126">
        <v>1.8640000000000001</v>
      </c>
      <c r="K19" s="64">
        <f>(J19-J14)/J14</f>
        <v>-8.3804374539198756E-2</v>
      </c>
      <c r="L19" s="131">
        <v>1.694</v>
      </c>
      <c r="M19" s="64">
        <f>(L19-L14)/L14</f>
        <v>-0.16736298844925043</v>
      </c>
      <c r="N19" s="131">
        <v>1.694</v>
      </c>
      <c r="O19" s="64">
        <f>(N19-N14)/N14</f>
        <v>-0.16736298844925043</v>
      </c>
      <c r="P19" s="47"/>
      <c r="Q19" s="136"/>
    </row>
    <row r="20" spans="1:17" ht="14.4" customHeight="1" x14ac:dyDescent="0.3">
      <c r="A20" s="23">
        <v>19</v>
      </c>
      <c r="B20" s="297" t="s">
        <v>27</v>
      </c>
      <c r="C20" s="19" t="s">
        <v>30</v>
      </c>
      <c r="D20" s="294" t="str">
        <f>Step4_Models_plan!C11&amp;"/"&amp;D21/1000&amp;"k"</f>
        <v>3/64/2/128/0.00/64/45k</v>
      </c>
      <c r="E20" s="295"/>
      <c r="F20" s="294" t="str">
        <f>Step4_Models_plan!D11&amp;"/"&amp;F21/1000&amp;"k"</f>
        <v>3/96/3/128/0.05/64/85k</v>
      </c>
      <c r="G20" s="295"/>
      <c r="H20" s="294" t="str">
        <f>Step4_Models_plan!E11&amp;"/"&amp;H21/1000&amp;"k"</f>
        <v>3/96/3/128/0.05/64/85k</v>
      </c>
      <c r="I20" s="295"/>
      <c r="J20" s="294" t="str">
        <f>Step4_Models_plan!C11&amp;"/"&amp;J21/1000&amp;"k"</f>
        <v>3/64/2/128/0.00/64/45k</v>
      </c>
      <c r="K20" s="295"/>
      <c r="L20" s="294" t="str">
        <f>Step4_Models_plan!D11&amp;"/"&amp;L21/1000&amp;"k"</f>
        <v>3/96/3/128/0.05/64/105k</v>
      </c>
      <c r="M20" s="295"/>
      <c r="N20" s="294" t="str">
        <f>Step4_Models_plan!E11&amp;"/"&amp;N21/1000&amp;"k"</f>
        <v>3/96/3/128/0.05/64/105k</v>
      </c>
      <c r="O20" s="295"/>
      <c r="P20" s="47"/>
    </row>
    <row r="21" spans="1:17" x14ac:dyDescent="0.3">
      <c r="A21" s="1">
        <v>20</v>
      </c>
      <c r="B21" s="298"/>
      <c r="C21" s="49" t="s">
        <v>48</v>
      </c>
      <c r="D21" s="129">
        <v>45000</v>
      </c>
      <c r="E21" s="124"/>
      <c r="F21" s="129">
        <v>85000</v>
      </c>
      <c r="G21" s="124"/>
      <c r="H21" s="129">
        <v>85000</v>
      </c>
      <c r="I21" s="124"/>
      <c r="J21" s="129">
        <v>45000</v>
      </c>
      <c r="K21" s="124"/>
      <c r="L21" s="129">
        <v>105000</v>
      </c>
      <c r="M21" s="124"/>
      <c r="N21" s="129">
        <v>105000</v>
      </c>
      <c r="O21" s="124"/>
      <c r="P21" s="47"/>
    </row>
    <row r="22" spans="1:17" x14ac:dyDescent="0.3">
      <c r="A22" s="1">
        <v>21</v>
      </c>
      <c r="B22" s="298"/>
      <c r="C22" s="49" t="s">
        <v>18</v>
      </c>
      <c r="D22" s="130">
        <v>311</v>
      </c>
      <c r="E22" s="60">
        <f>D24/D23</f>
        <v>1.3814722911497104</v>
      </c>
      <c r="F22" s="130">
        <v>618</v>
      </c>
      <c r="G22" s="60">
        <f>F24/F23</f>
        <v>1.4245710729842653</v>
      </c>
      <c r="H22" s="130">
        <v>621</v>
      </c>
      <c r="I22" s="60">
        <f>H24/H23</f>
        <v>1.4245710729842653</v>
      </c>
      <c r="J22" s="130">
        <v>314</v>
      </c>
      <c r="K22" s="60">
        <f>J24/J23</f>
        <v>1.4289964126345263</v>
      </c>
      <c r="L22" s="130">
        <v>767</v>
      </c>
      <c r="M22" s="60">
        <f>L24/L23</f>
        <v>1.4712944137864268</v>
      </c>
      <c r="N22" s="130">
        <v>767</v>
      </c>
      <c r="O22" s="60">
        <f>N24/N23</f>
        <v>1.4712944137864268</v>
      </c>
      <c r="P22" s="47"/>
    </row>
    <row r="23" spans="1:17" x14ac:dyDescent="0.3">
      <c r="A23" s="1">
        <v>22</v>
      </c>
      <c r="B23" s="298"/>
      <c r="C23" s="49" t="s">
        <v>9</v>
      </c>
      <c r="D23" s="126">
        <v>1.2090000000000001</v>
      </c>
      <c r="E23" s="63">
        <f>(D23-D18)/D18</f>
        <v>-0.1749129871016174</v>
      </c>
      <c r="F23" s="126">
        <v>1.1249</v>
      </c>
      <c r="G23" s="63">
        <f>(F23-F18)/F18</f>
        <v>-0.13161957696464419</v>
      </c>
      <c r="H23" s="126">
        <v>1.1249</v>
      </c>
      <c r="I23" s="63">
        <f>(H23-H18)/H18</f>
        <v>-0.13161957696464419</v>
      </c>
      <c r="J23" s="126">
        <v>1.1429</v>
      </c>
      <c r="K23" s="63">
        <f>(J23-J18)/J18</f>
        <v>-0.2180487137383689</v>
      </c>
      <c r="L23" s="126">
        <v>1.0328999999999999</v>
      </c>
      <c r="M23" s="63">
        <f>(L23-L18)/L18</f>
        <v>-0.17572420397414423</v>
      </c>
      <c r="N23" s="126">
        <v>1.0328999999999999</v>
      </c>
      <c r="O23" s="63">
        <f>(N23-N18)/N18</f>
        <v>-0.17572420397414423</v>
      </c>
      <c r="P23" s="47"/>
    </row>
    <row r="24" spans="1:17" x14ac:dyDescent="0.3">
      <c r="A24" s="13">
        <v>23</v>
      </c>
      <c r="B24" s="299"/>
      <c r="C24" s="49" t="s">
        <v>10</v>
      </c>
      <c r="D24" s="131">
        <v>1.6701999999999999</v>
      </c>
      <c r="E24" s="64">
        <f>(D24-D19)/D19</f>
        <v>-0.10827549386011751</v>
      </c>
      <c r="F24" s="131">
        <v>1.6025</v>
      </c>
      <c r="G24" s="64">
        <f>(F24-F19)/F19</f>
        <v>-6.7554986617013771E-2</v>
      </c>
      <c r="H24" s="131">
        <v>1.6025</v>
      </c>
      <c r="I24" s="64">
        <f>(H24-H19)/H19</f>
        <v>-6.7554986617013771E-2</v>
      </c>
      <c r="J24" s="131">
        <v>1.6332</v>
      </c>
      <c r="K24" s="64">
        <f>(J24-J19)/J19</f>
        <v>-0.12381974248927044</v>
      </c>
      <c r="L24" s="131">
        <v>1.5197000000000001</v>
      </c>
      <c r="M24" s="64">
        <f>(L24-L19)/L19</f>
        <v>-0.10289256198347102</v>
      </c>
      <c r="N24" s="131">
        <v>1.5197000000000001</v>
      </c>
      <c r="O24" s="64">
        <f>(N24-N19)/N19</f>
        <v>-0.10289256198347102</v>
      </c>
      <c r="P24" s="47"/>
    </row>
    <row r="25" spans="1:17" ht="14.4" customHeight="1" x14ac:dyDescent="0.3">
      <c r="A25" s="23">
        <v>24</v>
      </c>
      <c r="B25" s="297" t="s">
        <v>28</v>
      </c>
      <c r="C25" s="19" t="s">
        <v>30</v>
      </c>
      <c r="D25" s="294" t="str">
        <f>Step4_Models_plan!C12&amp;"/"&amp;D26/1000&amp;"k"</f>
        <v>4/64/2/256/0.00/64/95k</v>
      </c>
      <c r="E25" s="295"/>
      <c r="F25" s="294" t="str">
        <f>Step4_Models_plan!D12&amp;"/"&amp;F26/1000&amp;"k"</f>
        <v>4/96/3/256/0.05/64/65k</v>
      </c>
      <c r="G25" s="295"/>
      <c r="H25" s="294" t="str">
        <f>Step4_Models_plan!E12&amp;"/"&amp;H26/1000&amp;"k"</f>
        <v>4/128/4/256/0.05/64/65k</v>
      </c>
      <c r="I25" s="295"/>
      <c r="J25" s="294" t="str">
        <f>Step4_Models_plan!C12&amp;"/"&amp;J26/1000&amp;"k"</f>
        <v>4/64/2/256/0.00/64/135k</v>
      </c>
      <c r="K25" s="295"/>
      <c r="L25" s="294" t="str">
        <f>Step4_Models_plan!D12&amp;"/"&amp;L26/1000&amp;"k"</f>
        <v>4/96/3/256/0.05/64/85k</v>
      </c>
      <c r="M25" s="295"/>
      <c r="N25" s="294" t="str">
        <f>Step4_Models_plan!E12&amp;"/"&amp;N26/1000&amp;"k"</f>
        <v>4/128/4/256/0.05/64/65k</v>
      </c>
      <c r="O25" s="295"/>
      <c r="P25" s="47"/>
    </row>
    <row r="26" spans="1:17" x14ac:dyDescent="0.3">
      <c r="A26" s="1">
        <v>25</v>
      </c>
      <c r="B26" s="298"/>
      <c r="C26" s="49" t="s">
        <v>48</v>
      </c>
      <c r="D26" s="129">
        <v>95000</v>
      </c>
      <c r="E26" s="124"/>
      <c r="F26" s="129">
        <v>65000</v>
      </c>
      <c r="G26" s="124"/>
      <c r="H26" s="129">
        <v>65000</v>
      </c>
      <c r="I26" s="124"/>
      <c r="J26" s="129">
        <v>135000</v>
      </c>
      <c r="K26" s="124"/>
      <c r="L26" s="129">
        <v>85000</v>
      </c>
      <c r="M26" s="124"/>
      <c r="N26" s="129">
        <v>65000</v>
      </c>
      <c r="O26" s="124"/>
      <c r="P26" s="47"/>
    </row>
    <row r="27" spans="1:17" x14ac:dyDescent="0.3">
      <c r="A27" s="1">
        <v>26</v>
      </c>
      <c r="B27" s="298"/>
      <c r="C27" s="49" t="s">
        <v>31</v>
      </c>
      <c r="D27" s="130">
        <v>832</v>
      </c>
      <c r="E27" s="60">
        <f>D29/D28</f>
        <v>1.4349521446295639</v>
      </c>
      <c r="F27" s="130">
        <v>954</v>
      </c>
      <c r="G27" s="60">
        <f>F29/F28</f>
        <v>1.4819025764055493</v>
      </c>
      <c r="H27" s="130">
        <v>1216</v>
      </c>
      <c r="I27" s="60">
        <f>H29/H28</f>
        <v>1.5529006445876861</v>
      </c>
      <c r="J27" s="130">
        <v>1215</v>
      </c>
      <c r="K27" s="60">
        <f>J29/J28</f>
        <v>1.5585117227319061</v>
      </c>
      <c r="L27" s="130">
        <v>1249</v>
      </c>
      <c r="M27" s="60">
        <f>L29/L28</f>
        <v>1.5536328341652803</v>
      </c>
      <c r="N27" s="130">
        <v>1237</v>
      </c>
      <c r="O27" s="60">
        <f>N29/N28</f>
        <v>1.6625289034927591</v>
      </c>
      <c r="P27" s="47"/>
    </row>
    <row r="28" spans="1:17" x14ac:dyDescent="0.3">
      <c r="A28" s="1">
        <v>27</v>
      </c>
      <c r="B28" s="298"/>
      <c r="C28" s="49" t="s">
        <v>9</v>
      </c>
      <c r="D28" s="126">
        <v>1.1284000000000001</v>
      </c>
      <c r="E28" s="63">
        <f>(D28-D23)/D23</f>
        <v>-6.6666666666666666E-2</v>
      </c>
      <c r="F28" s="126">
        <v>0.9587</v>
      </c>
      <c r="G28" s="63">
        <f>(F28-F23)/F23</f>
        <v>-0.14774646635256469</v>
      </c>
      <c r="H28" s="126">
        <v>0.89980000000000004</v>
      </c>
      <c r="I28" s="63">
        <f>(H28-H23)/H23</f>
        <v>-0.200106676148991</v>
      </c>
      <c r="J28" s="126">
        <v>0.98099999999999998</v>
      </c>
      <c r="K28" s="63">
        <f>(J28-J23)/J23</f>
        <v>-0.14165718785545545</v>
      </c>
      <c r="L28" s="126">
        <v>0.90149999999999997</v>
      </c>
      <c r="M28" s="63">
        <f>(L28-L23)/L23</f>
        <v>-0.12721463839674699</v>
      </c>
      <c r="N28" s="126">
        <v>0.82169999999999999</v>
      </c>
      <c r="O28" s="63">
        <f>(N28-N23)/N23</f>
        <v>-0.2044728434504792</v>
      </c>
      <c r="P28" s="47"/>
    </row>
    <row r="29" spans="1:17" x14ac:dyDescent="0.3">
      <c r="A29" s="13">
        <v>28</v>
      </c>
      <c r="B29" s="299"/>
      <c r="C29" s="50" t="s">
        <v>10</v>
      </c>
      <c r="D29" s="131">
        <v>1.6192</v>
      </c>
      <c r="E29" s="64">
        <f>(D29-D24)/D24</f>
        <v>-3.0535265237696046E-2</v>
      </c>
      <c r="F29" s="131">
        <v>1.4207000000000001</v>
      </c>
      <c r="G29" s="64">
        <f>(F29-F24)/F24</f>
        <v>-0.11344773790951636</v>
      </c>
      <c r="H29" s="131">
        <v>1.3973</v>
      </c>
      <c r="I29" s="64">
        <f>(H29-H24)/H24</f>
        <v>-0.1280499219968799</v>
      </c>
      <c r="J29" s="131">
        <v>1.5288999999999999</v>
      </c>
      <c r="K29" s="64">
        <f>(J29-J24)/J24</f>
        <v>-6.3862356110702956E-2</v>
      </c>
      <c r="L29" s="131">
        <v>1.4006000000000001</v>
      </c>
      <c r="M29" s="64">
        <f>(L29-L24)/L24</f>
        <v>-7.8370731065341828E-2</v>
      </c>
      <c r="N29" s="131">
        <v>1.3661000000000001</v>
      </c>
      <c r="O29" s="64">
        <f>(N29-N24)/N24</f>
        <v>-0.10107258011449625</v>
      </c>
      <c r="P29" s="47"/>
    </row>
    <row r="30" spans="1:17" ht="14.4" customHeight="1" x14ac:dyDescent="0.3">
      <c r="A30" s="23">
        <v>29</v>
      </c>
      <c r="B30" s="297" t="s">
        <v>40</v>
      </c>
      <c r="C30" s="19" t="s">
        <v>30</v>
      </c>
      <c r="D30" s="294" t="str">
        <f>Step4_Models_plan!C13&amp;"/"&amp;D31/1000&amp;"k"</f>
        <v>5/64/2/512/0.05/64/80k</v>
      </c>
      <c r="E30" s="295"/>
      <c r="F30" s="294" t="str">
        <f>Step4_Models_plan!D13&amp;"/"&amp;F31/1000&amp;"k"</f>
        <v>5/128/4/512/0.05/64/60k</v>
      </c>
      <c r="G30" s="295"/>
      <c r="H30" s="294" t="str">
        <f>Step4_Models_plan!E13&amp;"/"&amp;H31/1000&amp;"k"</f>
        <v>5/160/5/512/0.10/32/55k</v>
      </c>
      <c r="I30" s="295"/>
      <c r="J30" s="294" t="str">
        <f>Step4_Models_plan!C13&amp;"/"&amp;J31/1000&amp;"k"</f>
        <v>5/64/2/512/0.05/64/115k</v>
      </c>
      <c r="K30" s="295"/>
      <c r="L30" s="294" t="str">
        <f>Step4_Models_plan!D13&amp;"/"&amp;L31/1000&amp;"k"</f>
        <v>5/128/4/512/0.05/64/75k</v>
      </c>
      <c r="M30" s="295"/>
      <c r="N30" s="294" t="str">
        <f>Step4_Models_plan!E13&amp;"/"&amp;N31/1000&amp;"k"</f>
        <v>5/160/5/512/0.10/32/85k</v>
      </c>
      <c r="O30" s="295"/>
      <c r="P30" s="47"/>
    </row>
    <row r="31" spans="1:17" x14ac:dyDescent="0.3">
      <c r="A31" s="1">
        <v>30</v>
      </c>
      <c r="B31" s="298"/>
      <c r="C31" s="49" t="s">
        <v>48</v>
      </c>
      <c r="D31" s="129">
        <v>80000</v>
      </c>
      <c r="E31" s="124"/>
      <c r="F31" s="129">
        <v>60000</v>
      </c>
      <c r="G31" s="124"/>
      <c r="H31" s="129">
        <v>55000</v>
      </c>
      <c r="I31" s="124"/>
      <c r="J31" s="129">
        <v>115000</v>
      </c>
      <c r="K31" s="124"/>
      <c r="L31" s="129">
        <v>75000</v>
      </c>
      <c r="M31" s="124"/>
      <c r="N31" s="129">
        <v>85000</v>
      </c>
      <c r="O31" s="124"/>
      <c r="P31" s="47"/>
    </row>
    <row r="32" spans="1:17" x14ac:dyDescent="0.3">
      <c r="A32" s="1">
        <v>31</v>
      </c>
      <c r="B32" s="298"/>
      <c r="C32" s="49" t="s">
        <v>18</v>
      </c>
      <c r="D32" s="130">
        <v>3053</v>
      </c>
      <c r="E32" s="60">
        <f>D34/D33</f>
        <v>1.3759109710458932</v>
      </c>
      <c r="F32" s="130">
        <v>4400</v>
      </c>
      <c r="G32" s="60">
        <f>F34/F33</f>
        <v>1.6217237903225805</v>
      </c>
      <c r="H32" s="130">
        <v>2697</v>
      </c>
      <c r="I32" s="60">
        <f>H34/H33</f>
        <v>1.5569823434991974</v>
      </c>
      <c r="J32" s="130">
        <v>4459</v>
      </c>
      <c r="K32" s="60">
        <f>J34/J33</f>
        <v>1.4539321104786</v>
      </c>
      <c r="L32" s="130">
        <v>5514</v>
      </c>
      <c r="M32" s="60">
        <f>L34/L33</f>
        <v>1.8069023333799077</v>
      </c>
      <c r="N32" s="130">
        <v>4218</v>
      </c>
      <c r="O32" s="60">
        <f>N34/N33</f>
        <v>1.7939342403628118</v>
      </c>
      <c r="P32" s="47"/>
    </row>
    <row r="33" spans="1:16" x14ac:dyDescent="0.3">
      <c r="A33" s="1">
        <v>32</v>
      </c>
      <c r="B33" s="298"/>
      <c r="C33" s="49" t="s">
        <v>9</v>
      </c>
      <c r="D33" s="126">
        <v>1.0154000000000001</v>
      </c>
      <c r="E33" s="63">
        <f>(D33-D28)/D28</f>
        <v>-0.10014179369018077</v>
      </c>
      <c r="F33" s="126">
        <v>0.79359999999999997</v>
      </c>
      <c r="G33" s="63">
        <f>(F33-F28)/F28</f>
        <v>-0.17221237091895278</v>
      </c>
      <c r="H33" s="126">
        <v>0.80989999999999995</v>
      </c>
      <c r="I33" s="63">
        <f>(H33-H28)/H28</f>
        <v>-9.991109135363424E-2</v>
      </c>
      <c r="J33" s="126">
        <v>0.9486</v>
      </c>
      <c r="K33" s="63">
        <f>(J33-J28)/J28</f>
        <v>-3.3027522935779804E-2</v>
      </c>
      <c r="L33" s="126">
        <v>0.7157</v>
      </c>
      <c r="M33" s="63">
        <f>(L33-L28)/L28</f>
        <v>-0.20610094287298944</v>
      </c>
      <c r="N33" s="126">
        <v>0.7056</v>
      </c>
      <c r="O33" s="63">
        <f>(N33-N28)/N28</f>
        <v>-0.14129244249726175</v>
      </c>
      <c r="P33" s="47"/>
    </row>
    <row r="34" spans="1:16" x14ac:dyDescent="0.3">
      <c r="A34" s="13">
        <v>33</v>
      </c>
      <c r="B34" s="299"/>
      <c r="C34" s="50" t="s">
        <v>10</v>
      </c>
      <c r="D34" s="131">
        <v>1.3971</v>
      </c>
      <c r="E34" s="64">
        <f>(D34-D29)/D29</f>
        <v>-0.13716650197628458</v>
      </c>
      <c r="F34" s="131">
        <v>1.2869999999999999</v>
      </c>
      <c r="G34" s="64">
        <f>(F34-F29)/F29</f>
        <v>-9.4108538044625989E-2</v>
      </c>
      <c r="H34" s="131">
        <v>1.2609999999999999</v>
      </c>
      <c r="I34" s="64">
        <f>(H34-H29)/H29</f>
        <v>-9.7545265869891998E-2</v>
      </c>
      <c r="J34" s="131">
        <v>1.3792</v>
      </c>
      <c r="K34" s="64">
        <f>(J34-J29)/J29</f>
        <v>-9.7913532605140921E-2</v>
      </c>
      <c r="L34" s="131">
        <v>1.2931999999999999</v>
      </c>
      <c r="M34" s="64">
        <f>(L34-L29)/L29</f>
        <v>-7.668142224760828E-2</v>
      </c>
      <c r="N34" s="131">
        <v>1.2658</v>
      </c>
      <c r="O34" s="64">
        <f>(N34-N29)/N29</f>
        <v>-7.3420686626162107E-2</v>
      </c>
      <c r="P34" s="47"/>
    </row>
    <row r="35" spans="1:16" ht="14.4" customHeight="1" x14ac:dyDescent="0.3">
      <c r="A35" s="23">
        <v>34</v>
      </c>
      <c r="B35" s="297" t="s">
        <v>41</v>
      </c>
      <c r="C35" s="19" t="s">
        <v>30</v>
      </c>
      <c r="D35" s="294" t="str">
        <f>Step4_Models_plan!C14&amp;"/"&amp;D36/1000&amp;"k"</f>
        <v>6/96/3/512/0.05/64/55k</v>
      </c>
      <c r="E35" s="295"/>
      <c r="F35" s="294" t="str">
        <f>Step4_Models_plan!D14&amp;"/"&amp;F36/1000&amp;"k"</f>
        <v>6/128/4/1024/0.05/32/80k</v>
      </c>
      <c r="G35" s="295"/>
      <c r="H35" s="294" t="str">
        <f>Step4_Models_plan!E14&amp;"/"&amp;H36/1000&amp;"k"</f>
        <v>6/192/6/1024/0.10/16/70k</v>
      </c>
      <c r="I35" s="295"/>
      <c r="J35" s="294" t="str">
        <f>Step4_Models_plan!C14&amp;"/"&amp;J36/1000&amp;"k"</f>
        <v>6/96/3/512/0.05/64/85k</v>
      </c>
      <c r="K35" s="295"/>
      <c r="L35" s="294" t="str">
        <f>Step4_Models_plan!D14&amp;"/"&amp;L36/1000&amp;"k"</f>
        <v>6/128/4/1024/0.05/32/45k</v>
      </c>
      <c r="M35" s="295"/>
      <c r="N35" s="294" t="str">
        <f>Step4_Models_plan!E14&amp;"/"&amp;N36/1000&amp;"k"</f>
        <v>6/192/6/1024/0.10/16/90k</v>
      </c>
      <c r="O35" s="295"/>
      <c r="P35" s="47"/>
    </row>
    <row r="36" spans="1:16" x14ac:dyDescent="0.3">
      <c r="A36" s="1">
        <v>35</v>
      </c>
      <c r="B36" s="298"/>
      <c r="C36" s="49" t="s">
        <v>48</v>
      </c>
      <c r="D36" s="129">
        <v>55000</v>
      </c>
      <c r="E36" s="124"/>
      <c r="F36" s="129">
        <v>80000</v>
      </c>
      <c r="G36" s="124"/>
      <c r="H36" s="129">
        <v>70000</v>
      </c>
      <c r="I36" s="124"/>
      <c r="J36" s="129">
        <v>85000</v>
      </c>
      <c r="K36" s="124"/>
      <c r="L36" s="129">
        <v>45000</v>
      </c>
      <c r="M36" s="124"/>
      <c r="N36" s="129">
        <v>90000</v>
      </c>
      <c r="O36" s="124"/>
      <c r="P36" s="47"/>
    </row>
    <row r="37" spans="1:16" x14ac:dyDescent="0.3">
      <c r="A37" s="1">
        <v>36</v>
      </c>
      <c r="B37" s="298"/>
      <c r="C37" s="49" t="s">
        <v>31</v>
      </c>
      <c r="D37" s="130">
        <v>3871</v>
      </c>
      <c r="E37" s="60">
        <f>D39/D38</f>
        <v>1.4746639089968978</v>
      </c>
      <c r="F37" s="130">
        <v>12427</v>
      </c>
      <c r="G37" s="60">
        <f>F39/F38</f>
        <v>1.6898994191811874</v>
      </c>
      <c r="H37" s="130">
        <v>8328</v>
      </c>
      <c r="I37" s="60">
        <f>H39/H38</f>
        <v>1.7176885752095277</v>
      </c>
      <c r="J37" s="130">
        <v>5760</v>
      </c>
      <c r="K37" s="60">
        <f>J39/J38</f>
        <v>1.7207230809536287</v>
      </c>
      <c r="L37" s="130">
        <v>7003</v>
      </c>
      <c r="M37" s="60">
        <f>L39/L38</f>
        <v>1.8452218688474935</v>
      </c>
      <c r="N37" s="130">
        <v>10956</v>
      </c>
      <c r="O37" s="60">
        <f>N39/N38</f>
        <v>2.0766649001943116</v>
      </c>
      <c r="P37" s="47"/>
    </row>
    <row r="38" spans="1:16" x14ac:dyDescent="0.3">
      <c r="A38" s="1">
        <v>37</v>
      </c>
      <c r="B38" s="298"/>
      <c r="C38" s="49" t="s">
        <v>9</v>
      </c>
      <c r="D38" s="126">
        <v>0.87029999999999996</v>
      </c>
      <c r="E38" s="63">
        <f>(D38-D33)/D33</f>
        <v>-0.14289935000984844</v>
      </c>
      <c r="F38" s="126">
        <v>0.70589999999999997</v>
      </c>
      <c r="G38" s="63">
        <f>(F38-F33)/F33</f>
        <v>-0.11050907258064517</v>
      </c>
      <c r="H38" s="126">
        <v>0.68010000000000004</v>
      </c>
      <c r="I38" s="63">
        <f>(H38-H33)/H33</f>
        <v>-0.16026669959254219</v>
      </c>
      <c r="J38" s="126">
        <v>0.76339999999999997</v>
      </c>
      <c r="K38" s="63">
        <f>(J38-J33)/J33</f>
        <v>-0.19523508328062411</v>
      </c>
      <c r="L38" s="126">
        <v>0.6603</v>
      </c>
      <c r="M38" s="63">
        <f>(L38-L33)/L33</f>
        <v>-7.7406734665362589E-2</v>
      </c>
      <c r="N38" s="126">
        <v>0.56610000000000005</v>
      </c>
      <c r="O38" s="63">
        <f>(N38-N33)/N33</f>
        <v>-0.19770408163265299</v>
      </c>
      <c r="P38" s="47"/>
    </row>
    <row r="39" spans="1:16" x14ac:dyDescent="0.3">
      <c r="A39" s="13">
        <v>38</v>
      </c>
      <c r="B39" s="299"/>
      <c r="C39" s="50" t="s">
        <v>10</v>
      </c>
      <c r="D39" s="131">
        <v>1.2834000000000001</v>
      </c>
      <c r="E39" s="64">
        <f>(D39-D34)/D34</f>
        <v>-8.1382864505046101E-2</v>
      </c>
      <c r="F39" s="131">
        <v>1.1929000000000001</v>
      </c>
      <c r="G39" s="64">
        <f>(F39-F34)/F34</f>
        <v>-7.3115773115772997E-2</v>
      </c>
      <c r="H39" s="131">
        <v>1.1681999999999999</v>
      </c>
      <c r="I39" s="64">
        <f>(H39-H34)/H34</f>
        <v>-7.3592386994448852E-2</v>
      </c>
      <c r="J39" s="131">
        <v>1.3136000000000001</v>
      </c>
      <c r="K39" s="64">
        <f>(J39-J34)/J34</f>
        <v>-4.7563805104408267E-2</v>
      </c>
      <c r="L39" s="131">
        <v>1.2183999999999999</v>
      </c>
      <c r="M39" s="64">
        <f>(L39-L34)/L34</f>
        <v>-5.7841014537581184E-2</v>
      </c>
      <c r="N39" s="131">
        <v>1.1756</v>
      </c>
      <c r="O39" s="64">
        <f>(N39-N34)/N34</f>
        <v>-7.1259282667088045E-2</v>
      </c>
      <c r="P39" s="47"/>
    </row>
    <row r="40" spans="1:16" ht="14.4" customHeight="1" x14ac:dyDescent="0.3">
      <c r="A40" s="23">
        <v>39</v>
      </c>
      <c r="B40" s="297" t="s">
        <v>42</v>
      </c>
      <c r="C40" s="19" t="s">
        <v>30</v>
      </c>
      <c r="D40" s="294" t="str">
        <f>Step4_Models_plan!C15&amp;"/"&amp;D41/1000&amp;"k"</f>
        <v>7/96/3/1024/0.05/32/65k</v>
      </c>
      <c r="E40" s="295"/>
      <c r="F40" s="294" t="str">
        <f>Step4_Models_plan!D15&amp;"/"&amp;F41/1000&amp;"k"</f>
        <v>7/160/5/1536/0.10/8/85k</v>
      </c>
      <c r="G40" s="295"/>
      <c r="H40" s="294" t="str">
        <f>Step4_Models_plan!E15&amp;"/"&amp;H41/1000&amp;"k"</f>
        <v>7/224/7/1536/0.15/8/50k</v>
      </c>
      <c r="I40" s="295"/>
      <c r="J40" s="294" t="str">
        <f>Step4_Models_plan!C15&amp;"/"&amp;J41/1000&amp;"k"</f>
        <v>7/96/3/1024/0.05/32/75k</v>
      </c>
      <c r="K40" s="295"/>
      <c r="L40" s="294" t="str">
        <f>Step4_Models_plan!D15&amp;"/"&amp;L41/1000&amp;"k"</f>
        <v>7/160/5/1536/0.10/8/60k</v>
      </c>
      <c r="M40" s="295"/>
      <c r="N40" s="294" t="str">
        <f>Step4_Models_plan!E15&amp;"/"&amp;N41/1000&amp;"k"</f>
        <v>7/224/7/1536/0.15/8/50k</v>
      </c>
      <c r="O40" s="295"/>
      <c r="P40" s="47"/>
    </row>
    <row r="41" spans="1:16" x14ac:dyDescent="0.3">
      <c r="A41" s="1">
        <v>40</v>
      </c>
      <c r="B41" s="298"/>
      <c r="C41" s="49" t="s">
        <v>48</v>
      </c>
      <c r="D41" s="129">
        <v>65000</v>
      </c>
      <c r="E41" s="124"/>
      <c r="F41" s="129">
        <v>85000</v>
      </c>
      <c r="G41" s="124"/>
      <c r="H41" s="129">
        <v>50000</v>
      </c>
      <c r="I41" s="124"/>
      <c r="J41" s="129">
        <v>75000</v>
      </c>
      <c r="K41" s="124"/>
      <c r="L41" s="129">
        <v>60000</v>
      </c>
      <c r="M41" s="124"/>
      <c r="N41" s="129">
        <v>50000</v>
      </c>
      <c r="O41" s="124"/>
      <c r="P41" s="47"/>
    </row>
    <row r="42" spans="1:16" x14ac:dyDescent="0.3">
      <c r="A42" s="1">
        <v>41</v>
      </c>
      <c r="B42" s="298"/>
      <c r="C42" s="49" t="s">
        <v>18</v>
      </c>
      <c r="D42" s="130">
        <v>8940</v>
      </c>
      <c r="E42" s="60">
        <f>D44/D43</f>
        <v>1.4993012323719983</v>
      </c>
      <c r="F42" s="130">
        <v>11303</v>
      </c>
      <c r="G42" s="60">
        <f>F44/F43</f>
        <v>1.6437994722955143</v>
      </c>
      <c r="H42" s="130">
        <v>8832</v>
      </c>
      <c r="I42" s="60">
        <f>H44/H43</f>
        <v>1.6914303329223179</v>
      </c>
      <c r="J42" s="130">
        <v>10205</v>
      </c>
      <c r="K42" s="60">
        <f>J44/J43</f>
        <v>1.6847438276009705</v>
      </c>
      <c r="L42" s="130">
        <v>7973</v>
      </c>
      <c r="M42" s="60">
        <f>L44/L43</f>
        <v>1.7765193810815121</v>
      </c>
      <c r="N42" s="130">
        <v>9123</v>
      </c>
      <c r="O42" s="60">
        <f>N44/N43</f>
        <v>1.9994537509104151</v>
      </c>
      <c r="P42" s="47"/>
    </row>
    <row r="43" spans="1:16" x14ac:dyDescent="0.3">
      <c r="A43" s="1">
        <v>42</v>
      </c>
      <c r="B43" s="298"/>
      <c r="C43" s="49" t="s">
        <v>9</v>
      </c>
      <c r="D43" s="126">
        <v>0.78710000000000002</v>
      </c>
      <c r="E43" s="63">
        <f>(D43-D38)/D38</f>
        <v>-9.5599218660232035E-2</v>
      </c>
      <c r="F43" s="126">
        <v>0.68220000000000003</v>
      </c>
      <c r="G43" s="63">
        <f>(F43-F38)/F38</f>
        <v>-3.3574160645983772E-2</v>
      </c>
      <c r="H43" s="126">
        <v>0.64880000000000004</v>
      </c>
      <c r="I43" s="63">
        <f>(H43-H38)/H38</f>
        <v>-4.6022643728863395E-2</v>
      </c>
      <c r="J43" s="126">
        <v>0.70069999999999999</v>
      </c>
      <c r="K43" s="63">
        <f>(J43-J38)/J38</f>
        <v>-8.2132564841498529E-2</v>
      </c>
      <c r="L43" s="126">
        <v>0.62690000000000001</v>
      </c>
      <c r="M43" s="63">
        <f>(L43-L38)/L38</f>
        <v>-5.0583068302286815E-2</v>
      </c>
      <c r="N43" s="126">
        <v>0.54920000000000002</v>
      </c>
      <c r="O43" s="63">
        <f>(N43-N38)/N38</f>
        <v>-2.9853382794559308E-2</v>
      </c>
      <c r="P43" s="47"/>
    </row>
    <row r="44" spans="1:16" x14ac:dyDescent="0.3">
      <c r="A44" s="13">
        <v>43</v>
      </c>
      <c r="B44" s="299"/>
      <c r="C44" s="50" t="s">
        <v>10</v>
      </c>
      <c r="D44" s="131">
        <v>1.1800999999999999</v>
      </c>
      <c r="E44" s="64">
        <f>(D44-D39)/D39</f>
        <v>-8.0489325229858313E-2</v>
      </c>
      <c r="F44" s="131">
        <v>1.1214</v>
      </c>
      <c r="G44" s="64">
        <f>(F44-F39)/F39</f>
        <v>-5.9937966300612051E-2</v>
      </c>
      <c r="H44" s="131">
        <v>1.0973999999999999</v>
      </c>
      <c r="I44" s="64">
        <f>(H44-H39)/H39</f>
        <v>-6.0606060606060587E-2</v>
      </c>
      <c r="J44" s="131">
        <v>1.1805000000000001</v>
      </c>
      <c r="K44" s="64">
        <f>(J44-J39)/J39</f>
        <v>-0.1013246041412911</v>
      </c>
      <c r="L44" s="131">
        <v>1.1136999999999999</v>
      </c>
      <c r="M44" s="64">
        <f>(L44-L39)/L39</f>
        <v>-8.5932370321733439E-2</v>
      </c>
      <c r="N44" s="131">
        <v>1.0981000000000001</v>
      </c>
      <c r="O44" s="64">
        <f>(N44-N39)/N39</f>
        <v>-6.5923783599863811E-2</v>
      </c>
      <c r="P44" s="47"/>
    </row>
    <row r="45" spans="1:16" ht="14.4" customHeight="1" x14ac:dyDescent="0.3">
      <c r="A45" s="23">
        <v>44</v>
      </c>
      <c r="B45" s="297" t="s">
        <v>43</v>
      </c>
      <c r="C45" s="19" t="s">
        <v>30</v>
      </c>
      <c r="D45" s="294" t="str">
        <f>Step4_Models_plan!C16&amp;"/"&amp;D46/1000&amp;"k"</f>
        <v>8/96/3/1024/0.05/32/65k</v>
      </c>
      <c r="E45" s="295"/>
      <c r="F45" s="294" t="str">
        <f>Step4_Models_plan!D16&amp;"/"&amp;F46/1000&amp;"k"</f>
        <v>8/160/5/1536/0.10/8/40k</v>
      </c>
      <c r="G45" s="295"/>
      <c r="H45" s="307" t="s">
        <v>57</v>
      </c>
      <c r="I45" s="295"/>
      <c r="J45" s="294" t="str">
        <f>Step4_Models_plan!C16&amp;"/"&amp;J46/1000&amp;"k"</f>
        <v>8/96/3/1024/0.05/32/70k</v>
      </c>
      <c r="K45" s="295"/>
      <c r="L45" s="294" t="str">
        <f>Step4_Models_plan!D16&amp;"/"&amp;L46/1000&amp;"k"</f>
        <v>8/160/5/1536/0.10/8/40k</v>
      </c>
      <c r="M45" s="295"/>
      <c r="N45" s="307" t="s">
        <v>57</v>
      </c>
      <c r="O45" s="295"/>
      <c r="P45" s="47"/>
    </row>
    <row r="46" spans="1:16" x14ac:dyDescent="0.3">
      <c r="A46" s="1">
        <v>45</v>
      </c>
      <c r="B46" s="298"/>
      <c r="C46" s="49" t="s">
        <v>48</v>
      </c>
      <c r="D46" s="129">
        <v>65000</v>
      </c>
      <c r="E46" s="124"/>
      <c r="F46" s="129">
        <v>40000</v>
      </c>
      <c r="G46" s="124"/>
      <c r="H46" s="129"/>
      <c r="I46" s="124"/>
      <c r="J46" s="129">
        <v>70000</v>
      </c>
      <c r="K46" s="124"/>
      <c r="L46" s="129">
        <v>40000</v>
      </c>
      <c r="M46" s="124"/>
      <c r="N46" s="129"/>
      <c r="O46" s="124"/>
      <c r="P46" s="47"/>
    </row>
    <row r="47" spans="1:16" x14ac:dyDescent="0.3">
      <c r="A47" s="1">
        <v>46</v>
      </c>
      <c r="B47" s="298"/>
      <c r="C47" s="49" t="s">
        <v>18</v>
      </c>
      <c r="D47" s="130">
        <v>10067</v>
      </c>
      <c r="E47" s="60">
        <f>D49/D48</f>
        <v>1.5519914461373965</v>
      </c>
      <c r="F47" s="130">
        <v>6039</v>
      </c>
      <c r="G47" s="60">
        <f>F49/F48</f>
        <v>1.7004734993126625</v>
      </c>
      <c r="H47" s="130"/>
      <c r="I47" s="60"/>
      <c r="J47" s="130">
        <v>10872</v>
      </c>
      <c r="K47" s="60">
        <f>J49/J48</f>
        <v>1.7508949880668256</v>
      </c>
      <c r="L47" s="130">
        <v>5829</v>
      </c>
      <c r="M47" s="60">
        <f>L49/L48</f>
        <v>1.8734858681022877</v>
      </c>
      <c r="N47" s="130"/>
      <c r="O47" s="60"/>
      <c r="P47" s="47"/>
    </row>
    <row r="48" spans="1:16" x14ac:dyDescent="0.3">
      <c r="A48" s="1">
        <v>47</v>
      </c>
      <c r="B48" s="298"/>
      <c r="C48" s="49" t="s">
        <v>9</v>
      </c>
      <c r="D48" s="126">
        <v>0.74819999999999998</v>
      </c>
      <c r="E48" s="63">
        <f>(D48-D43)/D43</f>
        <v>-4.9421928598653339E-2</v>
      </c>
      <c r="F48" s="126">
        <v>0.65469999999999995</v>
      </c>
      <c r="G48" s="63">
        <f>(F48-F43)/F43</f>
        <v>-4.0310759308120898E-2</v>
      </c>
      <c r="H48" s="126"/>
      <c r="I48" s="127"/>
      <c r="J48" s="126">
        <v>0.6704</v>
      </c>
      <c r="K48" s="63">
        <f>(J48-J43)/J43</f>
        <v>-4.3242471813900375E-2</v>
      </c>
      <c r="L48" s="126">
        <v>0.59440000000000004</v>
      </c>
      <c r="M48" s="63">
        <f>(L48-L43)/L43</f>
        <v>-5.1842399106715543E-2</v>
      </c>
      <c r="N48" s="126"/>
      <c r="O48" s="127"/>
      <c r="P48" s="47"/>
    </row>
    <row r="49" spans="1:16" x14ac:dyDescent="0.3">
      <c r="A49" s="13">
        <v>48</v>
      </c>
      <c r="B49" s="299"/>
      <c r="C49" s="50" t="s">
        <v>10</v>
      </c>
      <c r="D49" s="131">
        <v>1.1612</v>
      </c>
      <c r="E49" s="64">
        <f>(D49-D44)/D44</f>
        <v>-1.601559189899154E-2</v>
      </c>
      <c r="F49" s="131">
        <v>1.1133</v>
      </c>
      <c r="G49" s="64">
        <f>(F49-F44)/F44</f>
        <v>-7.223113964686995E-3</v>
      </c>
      <c r="H49" s="131"/>
      <c r="I49" s="128"/>
      <c r="J49" s="131">
        <v>1.1738</v>
      </c>
      <c r="K49" s="64">
        <f>(J49-J44)/J44</f>
        <v>-5.675561202880262E-3</v>
      </c>
      <c r="L49" s="131">
        <v>1.1135999999999999</v>
      </c>
      <c r="M49" s="64">
        <f>(L49-L44)/L44</f>
        <v>-8.9790787465196192E-5</v>
      </c>
      <c r="N49" s="131"/>
      <c r="O49" s="128"/>
      <c r="P49" s="47"/>
    </row>
    <row r="50" spans="1:16" ht="14.4" customHeight="1" x14ac:dyDescent="0.3">
      <c r="A50" s="23">
        <v>49</v>
      </c>
      <c r="B50" s="297" t="s">
        <v>44</v>
      </c>
      <c r="C50" s="19" t="s">
        <v>30</v>
      </c>
      <c r="D50" s="294" t="str">
        <f>Step4_Models_plan!C17&amp;"/"&amp;D51/1000&amp;"k"</f>
        <v>9/96/3/1536/0.05/16/60k</v>
      </c>
      <c r="E50" s="295"/>
      <c r="F50" s="294" t="str">
        <f>Step4_Models_plan!D17&amp;"/"&amp;F51/1000&amp;"k"</f>
        <v>9/192/6/2048/0.10/4/40k</v>
      </c>
      <c r="G50" s="295"/>
      <c r="H50" s="307" t="s">
        <v>57</v>
      </c>
      <c r="I50" s="295"/>
      <c r="J50" s="294" t="str">
        <f>Step4_Models_plan!C17&amp;"/"&amp;J51/1000&amp;"k"</f>
        <v>9/96/3/1536/0.05/16/50k</v>
      </c>
      <c r="K50" s="295"/>
      <c r="L50" s="294" t="str">
        <f>Step4_Models_plan!D17&amp;"/"&amp;L51/1000&amp;"k"</f>
        <v>9/192/6/2048/0.10/4/40k</v>
      </c>
      <c r="M50" s="295"/>
      <c r="N50" s="307" t="s">
        <v>57</v>
      </c>
      <c r="O50" s="295"/>
      <c r="P50" s="47"/>
    </row>
    <row r="51" spans="1:16" x14ac:dyDescent="0.3">
      <c r="A51" s="1">
        <v>50</v>
      </c>
      <c r="B51" s="298"/>
      <c r="C51" s="49" t="s">
        <v>14</v>
      </c>
      <c r="D51" s="129">
        <v>60000</v>
      </c>
      <c r="E51" s="124"/>
      <c r="F51" s="129">
        <v>40000</v>
      </c>
      <c r="G51" s="124"/>
      <c r="H51" s="129"/>
      <c r="I51" s="124"/>
      <c r="J51" s="129">
        <v>50000</v>
      </c>
      <c r="K51" s="124"/>
      <c r="L51" s="129">
        <v>40000</v>
      </c>
      <c r="M51" s="124"/>
      <c r="N51" s="129"/>
      <c r="O51" s="124"/>
      <c r="P51" s="47"/>
    </row>
    <row r="52" spans="1:16" x14ac:dyDescent="0.3">
      <c r="A52" s="1">
        <v>51</v>
      </c>
      <c r="B52" s="298"/>
      <c r="C52" s="49" t="s">
        <v>18</v>
      </c>
      <c r="D52" s="130">
        <v>11544</v>
      </c>
      <c r="E52" s="60">
        <f>D54/D53</f>
        <v>1.5611049107142858</v>
      </c>
      <c r="F52" s="130">
        <v>6838</v>
      </c>
      <c r="G52" s="60">
        <f>F54/F53</f>
        <v>1.7432981316003247</v>
      </c>
      <c r="H52" s="130"/>
      <c r="I52" s="60"/>
      <c r="J52" s="130">
        <v>9592</v>
      </c>
      <c r="K52" s="60">
        <f>J54/J53</f>
        <v>1.6825134973005398</v>
      </c>
      <c r="L52" s="130">
        <v>6802</v>
      </c>
      <c r="M52" s="60">
        <f>L54/L53</f>
        <v>1.9974391805377725</v>
      </c>
      <c r="N52" s="130"/>
      <c r="O52" s="60"/>
      <c r="P52" s="47"/>
    </row>
    <row r="53" spans="1:16" x14ac:dyDescent="0.3">
      <c r="A53" s="1">
        <v>52</v>
      </c>
      <c r="B53" s="298"/>
      <c r="C53" s="49" t="s">
        <v>9</v>
      </c>
      <c r="D53" s="126">
        <v>0.71679999999999999</v>
      </c>
      <c r="E53" s="63">
        <f>(D53-D48)/D48</f>
        <v>-4.1967388398823822E-2</v>
      </c>
      <c r="F53" s="126">
        <v>0.61550000000000005</v>
      </c>
      <c r="G53" s="63">
        <f>(F53-F48)/F48</f>
        <v>-5.9874751794714992E-2</v>
      </c>
      <c r="H53" s="126"/>
      <c r="I53" s="127"/>
      <c r="J53" s="126">
        <v>0.66679999999999995</v>
      </c>
      <c r="K53" s="63">
        <f>(J53-J48)/J48</f>
        <v>-5.3699284009547247E-3</v>
      </c>
      <c r="L53" s="126">
        <v>0.54669999999999996</v>
      </c>
      <c r="M53" s="63">
        <f>(L53-L48)/L48</f>
        <v>-8.0248990578734983E-2</v>
      </c>
      <c r="N53" s="126"/>
      <c r="O53" s="127"/>
      <c r="P53" s="47"/>
    </row>
    <row r="54" spans="1:16" x14ac:dyDescent="0.3">
      <c r="A54" s="13">
        <v>53</v>
      </c>
      <c r="B54" s="299"/>
      <c r="C54" s="50" t="s">
        <v>10</v>
      </c>
      <c r="D54" s="131">
        <v>1.119</v>
      </c>
      <c r="E54" s="64">
        <f>(D54-D49)/D49</f>
        <v>-3.6341715466758538E-2</v>
      </c>
      <c r="F54" s="131">
        <v>1.073</v>
      </c>
      <c r="G54" s="64">
        <f>(F54-F49)/F49</f>
        <v>-3.6198688583490526E-2</v>
      </c>
      <c r="H54" s="131"/>
      <c r="I54" s="128"/>
      <c r="J54" s="131">
        <v>1.1218999999999999</v>
      </c>
      <c r="K54" s="64">
        <f>(J54-J49)/J49</f>
        <v>-4.4215368887374387E-2</v>
      </c>
      <c r="L54" s="131">
        <v>1.0920000000000001</v>
      </c>
      <c r="M54" s="64">
        <f>(L54-L49)/L49</f>
        <v>-1.9396551724137789E-2</v>
      </c>
      <c r="N54" s="131"/>
      <c r="O54" s="128"/>
      <c r="P54" s="47"/>
    </row>
    <row r="55" spans="1:16" ht="14.4" customHeight="1" x14ac:dyDescent="0.3">
      <c r="A55" s="23">
        <v>54</v>
      </c>
      <c r="B55" s="297" t="s">
        <v>45</v>
      </c>
      <c r="C55" s="19" t="s">
        <v>30</v>
      </c>
      <c r="D55" s="294" t="str">
        <f>Step4_Models_plan!C18&amp;"/"&amp;D56/1000&amp;"k"</f>
        <v>10/128/4/1536/0.10/8/0k</v>
      </c>
      <c r="E55" s="295"/>
      <c r="F55" s="307" t="s">
        <v>57</v>
      </c>
      <c r="G55" s="295"/>
      <c r="H55" s="307" t="s">
        <v>57</v>
      </c>
      <c r="I55" s="295"/>
      <c r="J55" s="294" t="str">
        <f>Step4_Models_plan!C18&amp;"/"&amp;J56/1000&amp;"k"</f>
        <v>10/128/4/1536/0.10/8/0k</v>
      </c>
      <c r="K55" s="295"/>
      <c r="L55" s="307" t="s">
        <v>57</v>
      </c>
      <c r="M55" s="295"/>
      <c r="N55" s="307" t="s">
        <v>57</v>
      </c>
      <c r="O55" s="295"/>
      <c r="P55" s="47"/>
    </row>
    <row r="56" spans="1:16" x14ac:dyDescent="0.3">
      <c r="A56" s="1">
        <v>55</v>
      </c>
      <c r="B56" s="298"/>
      <c r="C56" s="49" t="s">
        <v>48</v>
      </c>
      <c r="D56" s="129"/>
      <c r="E56" s="124"/>
      <c r="F56" s="129"/>
      <c r="G56" s="124"/>
      <c r="H56" s="129"/>
      <c r="I56" s="124"/>
      <c r="J56" s="129"/>
      <c r="K56" s="124"/>
      <c r="L56" s="129"/>
      <c r="M56" s="124"/>
      <c r="N56" s="129"/>
      <c r="O56" s="124"/>
      <c r="P56" s="47"/>
    </row>
    <row r="57" spans="1:16" x14ac:dyDescent="0.3">
      <c r="A57" s="1">
        <v>56</v>
      </c>
      <c r="B57" s="298"/>
      <c r="C57" s="49" t="s">
        <v>18</v>
      </c>
      <c r="D57" s="130"/>
      <c r="E57" s="60"/>
      <c r="F57" s="130"/>
      <c r="G57" s="60"/>
      <c r="H57" s="130"/>
      <c r="I57" s="60"/>
      <c r="J57" s="130"/>
      <c r="K57" s="60"/>
      <c r="L57" s="130"/>
      <c r="M57" s="60"/>
      <c r="N57" s="130"/>
      <c r="O57" s="60"/>
      <c r="P57" s="47"/>
    </row>
    <row r="58" spans="1:16" x14ac:dyDescent="0.3">
      <c r="A58" s="1">
        <v>57</v>
      </c>
      <c r="B58" s="298"/>
      <c r="C58" s="49" t="s">
        <v>9</v>
      </c>
      <c r="D58" s="126"/>
      <c r="E58" s="63"/>
      <c r="F58" s="126"/>
      <c r="G58" s="127"/>
      <c r="H58" s="126"/>
      <c r="I58" s="127"/>
      <c r="J58" s="126"/>
      <c r="K58" s="63"/>
      <c r="L58" s="126"/>
      <c r="M58" s="127"/>
      <c r="N58" s="126"/>
      <c r="O58" s="127"/>
      <c r="P58" s="47"/>
    </row>
    <row r="59" spans="1:16" x14ac:dyDescent="0.3">
      <c r="A59" s="13">
        <v>58</v>
      </c>
      <c r="B59" s="299"/>
      <c r="C59" s="50" t="s">
        <v>10</v>
      </c>
      <c r="D59" s="131"/>
      <c r="E59" s="64"/>
      <c r="F59" s="131"/>
      <c r="G59" s="128"/>
      <c r="H59" s="131"/>
      <c r="I59" s="128"/>
      <c r="J59" s="131"/>
      <c r="K59" s="64"/>
      <c r="L59" s="131"/>
      <c r="M59" s="128"/>
      <c r="N59" s="131"/>
      <c r="O59" s="128"/>
      <c r="P59" s="47"/>
    </row>
    <row r="60" spans="1:16" ht="14.4" customHeight="1" x14ac:dyDescent="0.3">
      <c r="A60" s="23">
        <v>59</v>
      </c>
      <c r="B60" s="297" t="s">
        <v>46</v>
      </c>
      <c r="C60" s="19" t="s">
        <v>30</v>
      </c>
      <c r="D60" s="294" t="str">
        <f>Step4_Models_plan!C19&amp;"/"&amp;D61/1000&amp;"k"</f>
        <v>11/128/4/2048/0.10/4/0k</v>
      </c>
      <c r="E60" s="295"/>
      <c r="F60" s="307" t="s">
        <v>57</v>
      </c>
      <c r="G60" s="295"/>
      <c r="H60" s="307" t="s">
        <v>57</v>
      </c>
      <c r="I60" s="295"/>
      <c r="J60" s="294" t="str">
        <f>Step4_Models_plan!C19&amp;"/"&amp;J61/1000&amp;"k"</f>
        <v>11/128/4/2048/0.10/4/0k</v>
      </c>
      <c r="K60" s="295"/>
      <c r="L60" s="307" t="s">
        <v>57</v>
      </c>
      <c r="M60" s="295"/>
      <c r="N60" s="307" t="s">
        <v>57</v>
      </c>
      <c r="O60" s="295"/>
      <c r="P60" s="47"/>
    </row>
    <row r="61" spans="1:16" x14ac:dyDescent="0.3">
      <c r="A61" s="1">
        <v>60</v>
      </c>
      <c r="B61" s="298"/>
      <c r="C61" s="49" t="s">
        <v>48</v>
      </c>
      <c r="D61" s="129"/>
      <c r="E61" s="124"/>
      <c r="F61" s="129"/>
      <c r="G61" s="124"/>
      <c r="H61" s="129"/>
      <c r="I61" s="124"/>
      <c r="J61" s="129"/>
      <c r="K61" s="124"/>
      <c r="L61" s="129"/>
      <c r="M61" s="124"/>
      <c r="N61" s="129"/>
      <c r="O61" s="124"/>
      <c r="P61" s="47"/>
    </row>
    <row r="62" spans="1:16" x14ac:dyDescent="0.3">
      <c r="A62" s="1">
        <v>61</v>
      </c>
      <c r="B62" s="298"/>
      <c r="C62" s="49" t="s">
        <v>18</v>
      </c>
      <c r="D62" s="130"/>
      <c r="E62" s="60"/>
      <c r="F62" s="130"/>
      <c r="G62" s="60"/>
      <c r="H62" s="130"/>
      <c r="I62" s="60"/>
      <c r="J62" s="130"/>
      <c r="K62" s="60"/>
      <c r="L62" s="130"/>
      <c r="M62" s="60"/>
      <c r="N62" s="130"/>
      <c r="O62" s="60"/>
      <c r="P62" s="47"/>
    </row>
    <row r="63" spans="1:16" x14ac:dyDescent="0.3">
      <c r="A63" s="1">
        <v>62</v>
      </c>
      <c r="B63" s="298"/>
      <c r="C63" s="49" t="s">
        <v>9</v>
      </c>
      <c r="D63" s="126"/>
      <c r="E63" s="63"/>
      <c r="F63" s="126"/>
      <c r="G63" s="127"/>
      <c r="H63" s="126"/>
      <c r="I63" s="127"/>
      <c r="J63" s="126"/>
      <c r="K63" s="63"/>
      <c r="L63" s="126"/>
      <c r="M63" s="127"/>
      <c r="N63" s="126"/>
      <c r="O63" s="127"/>
      <c r="P63" s="47"/>
    </row>
    <row r="64" spans="1:16" x14ac:dyDescent="0.3">
      <c r="A64" s="13">
        <v>63</v>
      </c>
      <c r="B64" s="299"/>
      <c r="C64" s="50" t="s">
        <v>10</v>
      </c>
      <c r="D64" s="131"/>
      <c r="E64" s="64"/>
      <c r="F64" s="131"/>
      <c r="G64" s="128"/>
      <c r="H64" s="131"/>
      <c r="I64" s="128"/>
      <c r="J64" s="131"/>
      <c r="K64" s="64"/>
      <c r="L64" s="131"/>
      <c r="M64" s="128"/>
      <c r="N64" s="131"/>
      <c r="O64" s="128"/>
      <c r="P64" s="47"/>
    </row>
    <row r="65" spans="1:26" x14ac:dyDescent="0.3">
      <c r="A65" s="1">
        <v>64</v>
      </c>
      <c r="B65" s="125"/>
      <c r="C65" s="49" t="s">
        <v>32</v>
      </c>
      <c r="D65" s="133">
        <f>D12+D17+D22+D27+D32+D37+D42+D47+D52+D57+D62</f>
        <v>39788</v>
      </c>
      <c r="E65" s="127"/>
      <c r="F65" s="133">
        <f>F12+F17+F22+F27+F32+F37+F42+F47+F52+F57+F62</f>
        <v>43553</v>
      </c>
      <c r="G65" s="127"/>
      <c r="H65" s="133">
        <f>H12+H17+H22+H27+H32+H37+H42+H47+H52+H57+H62</f>
        <v>22669</v>
      </c>
      <c r="I65" s="127"/>
      <c r="J65" s="133">
        <f>J12+J17+J22+J27+J32+J37+J42+J47+J52+J57+J62</f>
        <v>43587</v>
      </c>
      <c r="K65" s="127"/>
      <c r="L65" s="133">
        <f>L12+L17+L22+L27+L32+L37+L42+L47+L52+L57+L62</f>
        <v>36118</v>
      </c>
      <c r="M65" s="127"/>
      <c r="N65" s="133">
        <f>N12+N17+N22+N27+N32+N37+N42+N47+N52+N57+N62</f>
        <v>27304</v>
      </c>
      <c r="O65" s="127"/>
      <c r="P65" s="47"/>
    </row>
    <row r="66" spans="1:26" x14ac:dyDescent="0.3">
      <c r="A66" s="23">
        <v>65</v>
      </c>
      <c r="B66" s="271">
        <v>0</v>
      </c>
      <c r="C66" s="48" t="s">
        <v>18</v>
      </c>
      <c r="D66" s="134"/>
      <c r="E66" s="59"/>
      <c r="F66" s="134">
        <v>0</v>
      </c>
      <c r="G66" s="59">
        <f>F68/F67</f>
        <v>1.0958428061058785</v>
      </c>
      <c r="H66" s="134">
        <v>0</v>
      </c>
      <c r="I66" s="59">
        <f>H68/H67</f>
        <v>1.1111231072363628</v>
      </c>
      <c r="J66" s="134"/>
      <c r="K66" s="59"/>
      <c r="L66" s="134">
        <v>0</v>
      </c>
      <c r="M66" s="59">
        <f>L68/L67</f>
        <v>0.95707994790051465</v>
      </c>
      <c r="N66" s="134">
        <v>0</v>
      </c>
      <c r="O66" s="59">
        <f>N68/N67</f>
        <v>1.1130467769704397</v>
      </c>
      <c r="P66" s="47"/>
    </row>
    <row r="67" spans="1:26" x14ac:dyDescent="0.3">
      <c r="A67" s="1">
        <v>66</v>
      </c>
      <c r="B67" s="272"/>
      <c r="C67" s="49" t="s">
        <v>9</v>
      </c>
      <c r="D67" s="52"/>
      <c r="E67" s="60"/>
      <c r="F67" s="52">
        <v>3.0790000000000002</v>
      </c>
      <c r="G67" s="60"/>
      <c r="H67" s="52">
        <v>3.7048999999999999</v>
      </c>
      <c r="I67" s="60"/>
      <c r="J67" s="52"/>
      <c r="K67" s="60"/>
      <c r="L67" s="52">
        <v>3.2246000000000001</v>
      </c>
      <c r="M67" s="60"/>
      <c r="N67" s="52">
        <v>3.4268999999999998</v>
      </c>
      <c r="O67" s="60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47"/>
    </row>
    <row r="68" spans="1:26" x14ac:dyDescent="0.3">
      <c r="A68" s="13">
        <v>67</v>
      </c>
      <c r="B68" s="273"/>
      <c r="C68" s="49" t="s">
        <v>10</v>
      </c>
      <c r="D68" s="52"/>
      <c r="E68" s="60"/>
      <c r="F68" s="52">
        <v>3.3740999999999999</v>
      </c>
      <c r="G68" s="60"/>
      <c r="H68" s="52">
        <v>4.1166</v>
      </c>
      <c r="I68" s="60"/>
      <c r="J68" s="52"/>
      <c r="K68" s="60"/>
      <c r="L68" s="52">
        <v>3.0861999999999998</v>
      </c>
      <c r="M68" s="60"/>
      <c r="N68" s="52">
        <v>3.8142999999999998</v>
      </c>
      <c r="O68" s="60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47"/>
    </row>
    <row r="69" spans="1:26" x14ac:dyDescent="0.3">
      <c r="A69" s="23">
        <v>68</v>
      </c>
      <c r="B69" s="271">
        <v>2000</v>
      </c>
      <c r="C69" s="48" t="s">
        <v>18</v>
      </c>
      <c r="D69" s="193" t="s">
        <v>57</v>
      </c>
      <c r="E69" s="59"/>
      <c r="F69" s="61">
        <v>378</v>
      </c>
      <c r="G69" s="59">
        <f>F71/F70</f>
        <v>1.6645473811686344</v>
      </c>
      <c r="H69" s="71">
        <v>388</v>
      </c>
      <c r="I69" s="72">
        <f>H71/H70</f>
        <v>1.4823833492041898</v>
      </c>
      <c r="J69" s="61"/>
      <c r="K69" s="59"/>
      <c r="L69" s="71">
        <v>365</v>
      </c>
      <c r="M69" s="72">
        <f>L71/L70</f>
        <v>1.7322722975102425</v>
      </c>
      <c r="N69" s="61">
        <v>403</v>
      </c>
      <c r="O69" s="59">
        <f>N71/N70</f>
        <v>1.510248807528684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7"/>
    </row>
    <row r="70" spans="1:26" x14ac:dyDescent="0.3">
      <c r="A70" s="1">
        <v>69</v>
      </c>
      <c r="B70" s="272"/>
      <c r="C70" s="49" t="s">
        <v>16</v>
      </c>
      <c r="D70" s="194" t="s">
        <v>57</v>
      </c>
      <c r="E70" s="63"/>
      <c r="F70" s="52">
        <v>0.66059999999999997</v>
      </c>
      <c r="G70" s="63">
        <f>(F70-F67)/F67</f>
        <v>-0.78544982137057484</v>
      </c>
      <c r="H70" s="73">
        <v>0.73509999999999998</v>
      </c>
      <c r="I70" s="74">
        <f>(H70-H67)/H67</f>
        <v>-0.80158708737077922</v>
      </c>
      <c r="J70" s="52"/>
      <c r="K70" s="63"/>
      <c r="L70" s="73">
        <v>0.63460000000000005</v>
      </c>
      <c r="M70" s="74">
        <f>(L70-L67)/L67</f>
        <v>-0.80320039694845868</v>
      </c>
      <c r="N70" s="52">
        <v>0.77569999999999995</v>
      </c>
      <c r="O70" s="63">
        <f>(N70-N67)/N67</f>
        <v>-0.77364381802795523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47"/>
    </row>
    <row r="71" spans="1:26" x14ac:dyDescent="0.3">
      <c r="A71" s="13">
        <v>70</v>
      </c>
      <c r="B71" s="272"/>
      <c r="C71" s="49" t="s">
        <v>17</v>
      </c>
      <c r="D71" s="194" t="s">
        <v>57</v>
      </c>
      <c r="E71" s="63"/>
      <c r="F71" s="52">
        <v>1.0995999999999999</v>
      </c>
      <c r="G71" s="63">
        <f>(F71-F68)/F68</f>
        <v>-0.67410568744257726</v>
      </c>
      <c r="H71" s="73">
        <v>1.0896999999999999</v>
      </c>
      <c r="I71" s="74">
        <f>(H71-H68)/H68</f>
        <v>-0.73529125977748633</v>
      </c>
      <c r="J71" s="52"/>
      <c r="K71" s="63"/>
      <c r="L71" s="73">
        <v>1.0992999999999999</v>
      </c>
      <c r="M71" s="74">
        <f>(L71-L68)/L68</f>
        <v>-0.64380143866243278</v>
      </c>
      <c r="N71" s="52">
        <v>1.1715</v>
      </c>
      <c r="O71" s="63">
        <f>(N71-N68)/N68</f>
        <v>-0.69286631885273842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47"/>
    </row>
    <row r="72" spans="1:26" x14ac:dyDescent="0.3">
      <c r="A72" s="23">
        <v>71</v>
      </c>
      <c r="B72" s="271">
        <v>4000</v>
      </c>
      <c r="C72" s="48" t="s">
        <v>18</v>
      </c>
      <c r="D72" s="193" t="s">
        <v>57</v>
      </c>
      <c r="E72" s="59"/>
      <c r="F72" s="65">
        <v>759</v>
      </c>
      <c r="G72" s="66">
        <f>F74/F73</f>
        <v>1.6828276509227402</v>
      </c>
      <c r="H72" s="61">
        <v>781</v>
      </c>
      <c r="I72" s="59">
        <f>H74/H73</f>
        <v>1.526263059968513</v>
      </c>
      <c r="J72" s="61"/>
      <c r="K72" s="59"/>
      <c r="L72" s="61">
        <v>730</v>
      </c>
      <c r="M72" s="59">
        <f>L74/L73</f>
        <v>1.8267769711294952</v>
      </c>
      <c r="N72" s="61">
        <v>807</v>
      </c>
      <c r="O72" s="59">
        <f>N74/N73</f>
        <v>1.5742816091954022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47"/>
    </row>
    <row r="73" spans="1:26" x14ac:dyDescent="0.3">
      <c r="A73" s="1">
        <v>72</v>
      </c>
      <c r="B73" s="272"/>
      <c r="C73" s="49" t="s">
        <v>16</v>
      </c>
      <c r="D73" s="194" t="s">
        <v>57</v>
      </c>
      <c r="E73" s="63"/>
      <c r="F73" s="67">
        <v>0.63939999999999997</v>
      </c>
      <c r="G73" s="68">
        <f>(F73-F70)/F70</f>
        <v>-3.2092037541628822E-2</v>
      </c>
      <c r="H73" s="52">
        <v>0.69869999999999999</v>
      </c>
      <c r="I73" s="63">
        <f>(H73-H70)/H70</f>
        <v>-4.9517072507141872E-2</v>
      </c>
      <c r="J73" s="52"/>
      <c r="K73" s="63"/>
      <c r="L73" s="52">
        <v>0.59230000000000005</v>
      </c>
      <c r="M73" s="63">
        <f>(L73-L70)/L70</f>
        <v>-6.6656161361487554E-2</v>
      </c>
      <c r="N73" s="52">
        <v>0.69599999999999995</v>
      </c>
      <c r="O73" s="63">
        <f>(N73-N70)/N70</f>
        <v>-0.10274590692277942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47"/>
    </row>
    <row r="74" spans="1:26" x14ac:dyDescent="0.3">
      <c r="A74" s="13">
        <v>73</v>
      </c>
      <c r="B74" s="273"/>
      <c r="C74" s="50" t="s">
        <v>17</v>
      </c>
      <c r="D74" s="194" t="s">
        <v>57</v>
      </c>
      <c r="E74" s="64"/>
      <c r="F74" s="67">
        <v>1.0760000000000001</v>
      </c>
      <c r="G74" s="70">
        <f>(F74-F71)/F71</f>
        <v>-2.1462349945434563E-2</v>
      </c>
      <c r="H74" s="52">
        <v>1.0664</v>
      </c>
      <c r="I74" s="64">
        <f>(H74-H71)/H71</f>
        <v>-2.13820317518582E-2</v>
      </c>
      <c r="J74" s="52"/>
      <c r="K74" s="64"/>
      <c r="L74" s="52">
        <v>1.0820000000000001</v>
      </c>
      <c r="M74" s="64">
        <f>(L74-L71)/L71</f>
        <v>-1.5737287364686502E-2</v>
      </c>
      <c r="N74" s="52">
        <v>1.0956999999999999</v>
      </c>
      <c r="O74" s="64">
        <f>(N74-N71)/N71</f>
        <v>-6.4703371745625349E-2</v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47"/>
    </row>
    <row r="75" spans="1:26" x14ac:dyDescent="0.3">
      <c r="A75" s="23">
        <v>74</v>
      </c>
      <c r="B75" s="271">
        <v>6000</v>
      </c>
      <c r="C75" s="48" t="s">
        <v>18</v>
      </c>
      <c r="D75" s="193" t="s">
        <v>57</v>
      </c>
      <c r="E75" s="59"/>
      <c r="F75" s="71">
        <v>1140</v>
      </c>
      <c r="G75" s="72">
        <f>F77/F76</f>
        <v>1.7291006966434452</v>
      </c>
      <c r="H75" s="61">
        <v>1181</v>
      </c>
      <c r="I75" s="59">
        <f>H77/H76</f>
        <v>1.5952522255192876</v>
      </c>
      <c r="J75" s="61"/>
      <c r="K75" s="59"/>
      <c r="L75" s="61">
        <v>1095</v>
      </c>
      <c r="M75" s="59">
        <f>L77/L76</f>
        <v>1.8589743589743588</v>
      </c>
      <c r="N75" s="71">
        <v>1214</v>
      </c>
      <c r="O75" s="72">
        <f>N77/N76</f>
        <v>1.6236429433051869</v>
      </c>
    </row>
    <row r="76" spans="1:26" x14ac:dyDescent="0.3">
      <c r="A76" s="1">
        <v>75</v>
      </c>
      <c r="B76" s="272"/>
      <c r="C76" s="49" t="s">
        <v>16</v>
      </c>
      <c r="D76" s="194" t="s">
        <v>57</v>
      </c>
      <c r="E76" s="63"/>
      <c r="F76" s="73">
        <v>0.63160000000000005</v>
      </c>
      <c r="G76" s="74">
        <f>(F76-F73)/F73</f>
        <v>-1.2198936502971408E-2</v>
      </c>
      <c r="H76" s="52">
        <v>0.67400000000000004</v>
      </c>
      <c r="I76" s="63">
        <f>(H76-H73)/H73</f>
        <v>-3.5351366824101824E-2</v>
      </c>
      <c r="J76" s="52"/>
      <c r="K76" s="63"/>
      <c r="L76" s="52">
        <v>0.57720000000000005</v>
      </c>
      <c r="M76" s="63">
        <f>(L76-L73)/L73</f>
        <v>-2.5493837582306264E-2</v>
      </c>
      <c r="N76" s="73">
        <v>0.66320000000000001</v>
      </c>
      <c r="O76" s="74">
        <f>(N76-N73)/N73</f>
        <v>-4.7126436781609111E-2</v>
      </c>
    </row>
    <row r="77" spans="1:26" x14ac:dyDescent="0.3">
      <c r="A77" s="13">
        <v>76</v>
      </c>
      <c r="B77" s="273"/>
      <c r="C77" s="50" t="s">
        <v>17</v>
      </c>
      <c r="D77" s="194" t="s">
        <v>57</v>
      </c>
      <c r="E77" s="64"/>
      <c r="F77" s="73">
        <v>1.0921000000000001</v>
      </c>
      <c r="G77" s="76">
        <f>(F77-F74)/F74</f>
        <v>1.4962825278810411E-2</v>
      </c>
      <c r="H77" s="52">
        <v>1.0751999999999999</v>
      </c>
      <c r="I77" s="64">
        <f>(H77-H74)/H74</f>
        <v>8.2520630157538622E-3</v>
      </c>
      <c r="J77" s="52"/>
      <c r="K77" s="64"/>
      <c r="L77" s="52">
        <v>1.073</v>
      </c>
      <c r="M77" s="64">
        <f>(L77-L74)/L74</f>
        <v>-8.3179297597043601E-3</v>
      </c>
      <c r="N77" s="73">
        <v>1.0768</v>
      </c>
      <c r="O77" s="76">
        <f>(N77-N74)/N74</f>
        <v>-1.7249247056676024E-2</v>
      </c>
    </row>
    <row r="78" spans="1:26" x14ac:dyDescent="0.3">
      <c r="A78" s="23">
        <v>77</v>
      </c>
      <c r="B78" s="271">
        <v>8000</v>
      </c>
      <c r="C78" s="48" t="s">
        <v>18</v>
      </c>
      <c r="D78" s="193" t="s">
        <v>57</v>
      </c>
      <c r="E78" s="59"/>
      <c r="F78" s="61">
        <v>1517</v>
      </c>
      <c r="G78" s="59">
        <f t="shared" ref="G78" si="2">F80/F79</f>
        <v>1.7351247600767754</v>
      </c>
      <c r="H78" s="65">
        <v>1576</v>
      </c>
      <c r="I78" s="66">
        <f t="shared" ref="I78" si="3">H80/H79</f>
        <v>1.5798896016708934</v>
      </c>
      <c r="J78" s="61"/>
      <c r="K78" s="59"/>
      <c r="L78" s="65">
        <v>1459</v>
      </c>
      <c r="M78" s="66">
        <f t="shared" ref="M78" si="4">L80/L79</f>
        <v>1.8840937114673246</v>
      </c>
      <c r="N78" s="61">
        <v>1617</v>
      </c>
      <c r="O78" s="59">
        <f t="shared" ref="O78" si="5">N80/N79</f>
        <v>1.6641561635413467</v>
      </c>
    </row>
    <row r="79" spans="1:26" x14ac:dyDescent="0.3">
      <c r="A79" s="1">
        <v>78</v>
      </c>
      <c r="B79" s="272"/>
      <c r="C79" s="49" t="s">
        <v>16</v>
      </c>
      <c r="D79" s="194" t="s">
        <v>57</v>
      </c>
      <c r="E79" s="63"/>
      <c r="F79" s="52">
        <v>0.62519999999999998</v>
      </c>
      <c r="G79" s="63">
        <f>(F79-F76)/F76</f>
        <v>-1.0132995566814552E-2</v>
      </c>
      <c r="H79" s="67">
        <v>0.67030000000000001</v>
      </c>
      <c r="I79" s="68">
        <f t="shared" ref="I79:I80" si="6">(H79-H76)/H76</f>
        <v>-5.4896142433234962E-3</v>
      </c>
      <c r="J79" s="52"/>
      <c r="K79" s="63"/>
      <c r="L79" s="67">
        <v>0.56769999999999998</v>
      </c>
      <c r="M79" s="68">
        <f t="shared" ref="M79:M80" si="7">(L79-L76)/L76</f>
        <v>-1.645876645876657E-2</v>
      </c>
      <c r="N79" s="52">
        <v>0.65059999999999996</v>
      </c>
      <c r="O79" s="63">
        <f t="shared" ref="O79:O80" si="8">(N79-N76)/N76</f>
        <v>-1.8998793727382474E-2</v>
      </c>
    </row>
    <row r="80" spans="1:26" x14ac:dyDescent="0.3">
      <c r="A80" s="13">
        <v>79</v>
      </c>
      <c r="B80" s="272"/>
      <c r="C80" s="50" t="s">
        <v>17</v>
      </c>
      <c r="D80" s="194" t="s">
        <v>57</v>
      </c>
      <c r="E80" s="64"/>
      <c r="F80" s="52">
        <v>1.0848</v>
      </c>
      <c r="G80" s="64">
        <f>(F80-F77)/F77</f>
        <v>-6.6843695632268878E-3</v>
      </c>
      <c r="H80" s="67">
        <v>1.0589999999999999</v>
      </c>
      <c r="I80" s="70">
        <f t="shared" si="6"/>
        <v>-1.5066964285714279E-2</v>
      </c>
      <c r="J80" s="52"/>
      <c r="K80" s="64"/>
      <c r="L80" s="67">
        <v>1.0696000000000001</v>
      </c>
      <c r="M80" s="70">
        <f t="shared" si="7"/>
        <v>-3.1686859273064752E-3</v>
      </c>
      <c r="N80" s="52">
        <v>1.0827</v>
      </c>
      <c r="O80" s="64">
        <f t="shared" si="8"/>
        <v>5.4791976225854536E-3</v>
      </c>
    </row>
    <row r="81" spans="1:15" x14ac:dyDescent="0.3">
      <c r="A81" s="23">
        <v>80</v>
      </c>
      <c r="B81" s="271">
        <v>10000</v>
      </c>
      <c r="C81" s="48" t="s">
        <v>18</v>
      </c>
      <c r="D81" s="193" t="s">
        <v>57</v>
      </c>
      <c r="E81" s="59"/>
      <c r="F81" s="61">
        <v>1888</v>
      </c>
      <c r="G81" s="59">
        <f t="shared" ref="G81" si="9">F83/F82</f>
        <v>1.7604267701260909</v>
      </c>
      <c r="H81" s="61">
        <v>1969</v>
      </c>
      <c r="I81" s="59">
        <f t="shared" ref="I81" si="10">H83/H82</f>
        <v>1.6212029161603887</v>
      </c>
      <c r="J81" s="61"/>
      <c r="K81" s="59"/>
      <c r="L81" s="61">
        <v>1825</v>
      </c>
      <c r="M81" s="59">
        <f t="shared" ref="M81" si="11">L83/L82</f>
        <v>1.9351419331656485</v>
      </c>
      <c r="N81" s="61">
        <v>2014</v>
      </c>
      <c r="O81" s="59">
        <f t="shared" ref="O81" si="12">N83/N82</f>
        <v>1.7035851472471191</v>
      </c>
    </row>
    <row r="82" spans="1:15" x14ac:dyDescent="0.3">
      <c r="A82" s="1">
        <v>81</v>
      </c>
      <c r="B82" s="272"/>
      <c r="C82" s="49" t="s">
        <v>16</v>
      </c>
      <c r="D82" s="194" t="s">
        <v>57</v>
      </c>
      <c r="E82" s="63"/>
      <c r="F82" s="52">
        <v>0.61860000000000004</v>
      </c>
      <c r="G82" s="63">
        <f t="shared" ref="G82:G83" si="13">(F82-F79)/F79</f>
        <v>-1.0556621880997983E-2</v>
      </c>
      <c r="H82" s="52">
        <v>0.65839999999999999</v>
      </c>
      <c r="I82" s="63">
        <f t="shared" ref="I82:I83" si="14">(H82-H79)/H79</f>
        <v>-1.775324481575417E-2</v>
      </c>
      <c r="J82" s="52"/>
      <c r="K82" s="63"/>
      <c r="L82" s="52">
        <v>0.55659999999999998</v>
      </c>
      <c r="M82" s="63">
        <f t="shared" ref="M82:M83" si="15">(L82-L79)/L79</f>
        <v>-1.9552580588338909E-2</v>
      </c>
      <c r="N82" s="52">
        <v>0.62480000000000002</v>
      </c>
      <c r="O82" s="63">
        <f t="shared" ref="O82:O83" si="16">(N82-N79)/N79</f>
        <v>-3.9655702428527416E-2</v>
      </c>
    </row>
    <row r="83" spans="1:15" x14ac:dyDescent="0.3">
      <c r="A83" s="13">
        <v>82</v>
      </c>
      <c r="B83" s="273"/>
      <c r="C83" s="50" t="s">
        <v>17</v>
      </c>
      <c r="D83" s="194" t="s">
        <v>57</v>
      </c>
      <c r="E83" s="64"/>
      <c r="F83" s="52">
        <v>1.089</v>
      </c>
      <c r="G83" s="64">
        <f t="shared" si="13"/>
        <v>3.8716814159291866E-3</v>
      </c>
      <c r="H83" s="52">
        <v>1.0673999999999999</v>
      </c>
      <c r="I83" s="64">
        <f t="shared" si="14"/>
        <v>7.9320113314447251E-3</v>
      </c>
      <c r="J83" s="52"/>
      <c r="K83" s="64"/>
      <c r="L83" s="52">
        <v>1.0770999999999999</v>
      </c>
      <c r="M83" s="64">
        <f t="shared" si="15"/>
        <v>7.0119670905009713E-3</v>
      </c>
      <c r="N83" s="52">
        <v>1.0644</v>
      </c>
      <c r="O83" s="64">
        <f t="shared" si="16"/>
        <v>-1.6902188972014391E-2</v>
      </c>
    </row>
    <row r="84" spans="1:15" x14ac:dyDescent="0.3">
      <c r="A84" s="23">
        <v>83</v>
      </c>
      <c r="B84" s="271">
        <v>12000</v>
      </c>
      <c r="C84" s="48" t="s">
        <v>18</v>
      </c>
      <c r="D84" s="193" t="s">
        <v>57</v>
      </c>
      <c r="E84" s="59"/>
      <c r="F84" s="61">
        <v>2260</v>
      </c>
      <c r="G84" s="59">
        <f t="shared" ref="G84" si="17">F86/F85</f>
        <v>1.7947385514777525</v>
      </c>
      <c r="H84" s="61">
        <v>2362</v>
      </c>
      <c r="I84" s="59">
        <f t="shared" ref="I84" si="18">H86/H85</f>
        <v>1.6109676439313383</v>
      </c>
      <c r="J84" s="61"/>
      <c r="K84" s="59"/>
      <c r="L84" s="61">
        <v>2200</v>
      </c>
      <c r="M84" s="59">
        <f t="shared" ref="M84" si="19">L86/L85</f>
        <v>1.9770010865628393</v>
      </c>
      <c r="N84" s="61">
        <v>2411</v>
      </c>
      <c r="O84" s="59">
        <f t="shared" ref="O84" si="20">N86/N85</f>
        <v>1.747191011235955</v>
      </c>
    </row>
    <row r="85" spans="1:15" x14ac:dyDescent="0.3">
      <c r="A85" s="1">
        <v>84</v>
      </c>
      <c r="B85" s="272"/>
      <c r="C85" s="49" t="s">
        <v>16</v>
      </c>
      <c r="D85" s="194" t="s">
        <v>57</v>
      </c>
      <c r="E85" s="63"/>
      <c r="F85" s="52">
        <v>0.61580000000000001</v>
      </c>
      <c r="G85" s="63">
        <f t="shared" ref="G85:G86" si="21">(F85-F82)/F82</f>
        <v>-4.5263498221791536E-3</v>
      </c>
      <c r="H85" s="52">
        <v>0.6583</v>
      </c>
      <c r="I85" s="63">
        <f t="shared" ref="I85:I86" si="22">(H85-H82)/H82</f>
        <v>-1.5188335358443041E-4</v>
      </c>
      <c r="J85" s="52"/>
      <c r="K85" s="63"/>
      <c r="L85" s="52">
        <v>0.55220000000000002</v>
      </c>
      <c r="M85" s="63">
        <f t="shared" ref="M85:M86" si="23">(L85-L82)/L82</f>
        <v>-7.9051383399208752E-3</v>
      </c>
      <c r="N85" s="52">
        <v>0.60519999999999996</v>
      </c>
      <c r="O85" s="63">
        <f t="shared" ref="O85:O86" si="24">(N85-N82)/N82</f>
        <v>-3.137003841229203E-2</v>
      </c>
    </row>
    <row r="86" spans="1:15" x14ac:dyDescent="0.3">
      <c r="A86" s="13">
        <v>85</v>
      </c>
      <c r="B86" s="273"/>
      <c r="C86" s="50" t="s">
        <v>17</v>
      </c>
      <c r="D86" s="194" t="s">
        <v>57</v>
      </c>
      <c r="E86" s="64"/>
      <c r="F86" s="52">
        <v>1.1052</v>
      </c>
      <c r="G86" s="64">
        <f t="shared" si="21"/>
        <v>1.4876033057851233E-2</v>
      </c>
      <c r="H86" s="52">
        <v>1.0605</v>
      </c>
      <c r="I86" s="64">
        <f t="shared" si="22"/>
        <v>-6.4643057897694461E-3</v>
      </c>
      <c r="J86" s="52"/>
      <c r="K86" s="64"/>
      <c r="L86" s="52">
        <v>1.0916999999999999</v>
      </c>
      <c r="M86" s="64">
        <f t="shared" si="23"/>
        <v>1.3554915978089265E-2</v>
      </c>
      <c r="N86" s="52">
        <v>1.0573999999999999</v>
      </c>
      <c r="O86" s="64">
        <f t="shared" si="24"/>
        <v>-6.5764750093950742E-3</v>
      </c>
    </row>
    <row r="87" spans="1:15" x14ac:dyDescent="0.3">
      <c r="A87" s="23">
        <v>86</v>
      </c>
      <c r="B87" s="271">
        <v>14000</v>
      </c>
      <c r="C87" s="48" t="s">
        <v>18</v>
      </c>
      <c r="D87" s="193" t="s">
        <v>57</v>
      </c>
      <c r="E87" s="59"/>
      <c r="F87" s="61">
        <v>2628</v>
      </c>
      <c r="G87" s="59">
        <f t="shared" ref="G87" si="25">F89/F88</f>
        <v>1.8108240680183123</v>
      </c>
      <c r="H87" s="61">
        <v>2754</v>
      </c>
      <c r="I87" s="59">
        <f t="shared" ref="I87" si="26">H89/H88</f>
        <v>1.6543152694148522</v>
      </c>
      <c r="J87" s="61"/>
      <c r="K87" s="59"/>
      <c r="L87" s="61">
        <v>2579</v>
      </c>
      <c r="M87" s="59">
        <f t="shared" ref="M87" si="27">L89/L88</f>
        <v>2.0135954436891423</v>
      </c>
      <c r="N87" s="65">
        <v>2805</v>
      </c>
      <c r="O87" s="66">
        <f t="shared" ref="O87" si="28">N89/N88</f>
        <v>1.81703742024487</v>
      </c>
    </row>
    <row r="88" spans="1:15" x14ac:dyDescent="0.3">
      <c r="A88" s="1">
        <v>87</v>
      </c>
      <c r="B88" s="272"/>
      <c r="C88" s="49" t="s">
        <v>16</v>
      </c>
      <c r="D88" s="194" t="s">
        <v>57</v>
      </c>
      <c r="E88" s="63"/>
      <c r="F88" s="52">
        <v>0.61160000000000003</v>
      </c>
      <c r="G88" s="63">
        <f t="shared" ref="G88:G89" si="29">(F88-F85)/F85</f>
        <v>-6.8203962325430034E-3</v>
      </c>
      <c r="H88" s="52">
        <v>0.64770000000000005</v>
      </c>
      <c r="I88" s="63">
        <f t="shared" ref="I88:I89" si="30">(H88-H85)/H85</f>
        <v>-1.6102081118031207E-2</v>
      </c>
      <c r="J88" s="52"/>
      <c r="K88" s="63"/>
      <c r="L88" s="52">
        <v>0.54430000000000001</v>
      </c>
      <c r="M88" s="63">
        <f t="shared" ref="M88:M89" si="31">(L88-L85)/L85</f>
        <v>-1.4306410720753383E-2</v>
      </c>
      <c r="N88" s="67">
        <v>0.57989999999999997</v>
      </c>
      <c r="O88" s="68">
        <f t="shared" ref="O88:O89" si="32">(N88-N85)/N85</f>
        <v>-4.1804362194315915E-2</v>
      </c>
    </row>
    <row r="89" spans="1:15" x14ac:dyDescent="0.3">
      <c r="A89" s="13">
        <v>88</v>
      </c>
      <c r="B89" s="272"/>
      <c r="C89" s="50" t="s">
        <v>17</v>
      </c>
      <c r="D89" s="194" t="s">
        <v>57</v>
      </c>
      <c r="E89" s="64"/>
      <c r="F89" s="52">
        <v>1.1074999999999999</v>
      </c>
      <c r="G89" s="64">
        <f t="shared" si="29"/>
        <v>2.0810712993123135E-3</v>
      </c>
      <c r="H89" s="52">
        <v>1.0714999999999999</v>
      </c>
      <c r="I89" s="64">
        <f t="shared" si="30"/>
        <v>1.0372465818010277E-2</v>
      </c>
      <c r="J89" s="52"/>
      <c r="K89" s="64"/>
      <c r="L89" s="52">
        <v>1.0960000000000001</v>
      </c>
      <c r="M89" s="64">
        <f t="shared" si="31"/>
        <v>3.9388110286710572E-3</v>
      </c>
      <c r="N89" s="67">
        <v>1.0537000000000001</v>
      </c>
      <c r="O89" s="70">
        <f t="shared" si="32"/>
        <v>-3.4991488556835775E-3</v>
      </c>
    </row>
    <row r="90" spans="1:15" x14ac:dyDescent="0.3">
      <c r="A90" s="23">
        <v>89</v>
      </c>
      <c r="B90" s="271">
        <v>16000</v>
      </c>
      <c r="C90" s="48" t="s">
        <v>18</v>
      </c>
      <c r="D90" s="193" t="s">
        <v>57</v>
      </c>
      <c r="E90" s="59"/>
      <c r="F90" s="61">
        <v>2992</v>
      </c>
      <c r="G90" s="59">
        <f t="shared" ref="G90" si="33">F92/F91</f>
        <v>1.8304390563564874</v>
      </c>
      <c r="H90" s="61">
        <v>3143</v>
      </c>
      <c r="I90" s="59">
        <f t="shared" ref="I90" si="34">H92/H91</f>
        <v>1.648136741607638</v>
      </c>
      <c r="J90" s="61"/>
      <c r="K90" s="59"/>
      <c r="L90" s="61">
        <v>2960</v>
      </c>
      <c r="M90" s="59">
        <f t="shared" ref="M90" si="35">L92/L91</f>
        <v>2.0662117299889342</v>
      </c>
      <c r="N90" s="61">
        <v>3204</v>
      </c>
      <c r="O90" s="59">
        <f t="shared" ref="O90" si="36">N92/N91</f>
        <v>1.8530838530838531</v>
      </c>
    </row>
    <row r="91" spans="1:15" x14ac:dyDescent="0.3">
      <c r="A91" s="1">
        <v>90</v>
      </c>
      <c r="B91" s="272"/>
      <c r="C91" s="49" t="s">
        <v>16</v>
      </c>
      <c r="D91" s="194" t="s">
        <v>57</v>
      </c>
      <c r="E91" s="63"/>
      <c r="F91" s="52">
        <v>0.61040000000000005</v>
      </c>
      <c r="G91" s="63">
        <f t="shared" ref="G91:G92" si="37">(F91-F88)/F88</f>
        <v>-1.9620667102681144E-3</v>
      </c>
      <c r="H91" s="52">
        <v>0.64939999999999998</v>
      </c>
      <c r="I91" s="63">
        <f t="shared" ref="I91:I92" si="38">(H91-H88)/H88</f>
        <v>2.6246719160103807E-3</v>
      </c>
      <c r="J91" s="52"/>
      <c r="K91" s="63"/>
      <c r="L91" s="52">
        <v>0.54220000000000002</v>
      </c>
      <c r="M91" s="63">
        <f t="shared" ref="M91:M92" si="39">(L91-L88)/L88</f>
        <v>-3.8581664523240689E-3</v>
      </c>
      <c r="N91" s="52">
        <v>0.57720000000000005</v>
      </c>
      <c r="O91" s="63">
        <f t="shared" ref="O91:O92" si="40">(N91-N88)/N88</f>
        <v>-4.6559751681323073E-3</v>
      </c>
    </row>
    <row r="92" spans="1:15" x14ac:dyDescent="0.3">
      <c r="A92" s="13">
        <v>91</v>
      </c>
      <c r="B92" s="273"/>
      <c r="C92" s="50" t="s">
        <v>17</v>
      </c>
      <c r="D92" s="194" t="s">
        <v>57</v>
      </c>
      <c r="E92" s="64"/>
      <c r="F92" s="52">
        <v>1.1173</v>
      </c>
      <c r="G92" s="64">
        <f t="shared" si="37"/>
        <v>8.8487584650113159E-3</v>
      </c>
      <c r="H92" s="52">
        <v>1.0703</v>
      </c>
      <c r="I92" s="64">
        <f t="shared" si="38"/>
        <v>-1.1199253383106561E-3</v>
      </c>
      <c r="J92" s="52"/>
      <c r="K92" s="64"/>
      <c r="L92" s="52">
        <v>1.1203000000000001</v>
      </c>
      <c r="M92" s="64">
        <f t="shared" si="39"/>
        <v>2.2171532846715317E-2</v>
      </c>
      <c r="N92" s="52">
        <v>1.0696000000000001</v>
      </c>
      <c r="O92" s="64">
        <f t="shared" si="40"/>
        <v>1.5089683970769692E-2</v>
      </c>
    </row>
    <row r="93" spans="1:15" x14ac:dyDescent="0.3">
      <c r="A93" s="23">
        <v>92</v>
      </c>
      <c r="B93" s="271">
        <v>18000</v>
      </c>
      <c r="C93" s="48" t="s">
        <v>18</v>
      </c>
      <c r="D93" s="193" t="s">
        <v>57</v>
      </c>
      <c r="E93" s="59"/>
      <c r="F93" s="61">
        <v>3356</v>
      </c>
      <c r="G93" s="59">
        <f t="shared" ref="G93" si="41">F95/F94</f>
        <v>1.8200398803589231</v>
      </c>
      <c r="H93" s="61">
        <v>3530</v>
      </c>
      <c r="I93" s="59">
        <f t="shared" ref="I93" si="42">H95/H94</f>
        <v>1.6790799561883898</v>
      </c>
      <c r="J93" s="61"/>
      <c r="K93" s="59"/>
      <c r="L93" s="61">
        <v>3339</v>
      </c>
      <c r="M93" s="59">
        <f t="shared" ref="M93" si="43">L95/L94</f>
        <v>2.0565543071161048</v>
      </c>
      <c r="N93" s="61">
        <v>3605</v>
      </c>
      <c r="O93" s="59">
        <f t="shared" ref="O93" si="44">N95/N94</f>
        <v>1.9103265666372464</v>
      </c>
    </row>
    <row r="94" spans="1:15" x14ac:dyDescent="0.3">
      <c r="A94" s="1">
        <v>93</v>
      </c>
      <c r="B94" s="272"/>
      <c r="C94" s="49" t="s">
        <v>16</v>
      </c>
      <c r="D94" s="194" t="s">
        <v>57</v>
      </c>
      <c r="E94" s="63"/>
      <c r="F94" s="52">
        <v>0.6018</v>
      </c>
      <c r="G94" s="63">
        <f t="shared" ref="G94:G95" si="45">(F94-F91)/F91</f>
        <v>-1.408912188728711E-2</v>
      </c>
      <c r="H94" s="52">
        <v>0.6391</v>
      </c>
      <c r="I94" s="63">
        <f t="shared" ref="I94:I95" si="46">(H94-H91)/H91</f>
        <v>-1.5860794579611912E-2</v>
      </c>
      <c r="J94" s="52"/>
      <c r="K94" s="63"/>
      <c r="L94" s="52">
        <v>0.53400000000000003</v>
      </c>
      <c r="M94" s="63">
        <f t="shared" ref="M94:M95" si="47">(L94-L91)/L91</f>
        <v>-1.512357063814088E-2</v>
      </c>
      <c r="N94" s="52">
        <v>0.5665</v>
      </c>
      <c r="O94" s="63">
        <f t="shared" ref="O94:O95" si="48">(N94-N91)/N91</f>
        <v>-1.853776853776861E-2</v>
      </c>
    </row>
    <row r="95" spans="1:15" x14ac:dyDescent="0.3">
      <c r="A95" s="13">
        <v>94</v>
      </c>
      <c r="B95" s="273"/>
      <c r="C95" s="50" t="s">
        <v>17</v>
      </c>
      <c r="D95" s="194" t="s">
        <v>57</v>
      </c>
      <c r="E95" s="64"/>
      <c r="F95" s="52">
        <v>1.0952999999999999</v>
      </c>
      <c r="G95" s="64">
        <f t="shared" si="45"/>
        <v>-1.9690324890360711E-2</v>
      </c>
      <c r="H95" s="52">
        <v>1.0730999999999999</v>
      </c>
      <c r="I95" s="64">
        <f t="shared" si="46"/>
        <v>2.6160889470241179E-3</v>
      </c>
      <c r="J95" s="52"/>
      <c r="K95" s="64"/>
      <c r="L95" s="52">
        <v>1.0982000000000001</v>
      </c>
      <c r="M95" s="64">
        <f t="shared" si="47"/>
        <v>-1.9726858877086501E-2</v>
      </c>
      <c r="N95" s="52">
        <v>1.0822000000000001</v>
      </c>
      <c r="O95" s="64">
        <f t="shared" si="48"/>
        <v>1.1780104712041831E-2</v>
      </c>
    </row>
    <row r="96" spans="1:15" x14ac:dyDescent="0.3">
      <c r="A96" s="23">
        <v>95</v>
      </c>
      <c r="B96" s="271">
        <v>20000</v>
      </c>
      <c r="C96" s="48" t="s">
        <v>18</v>
      </c>
      <c r="D96" s="193" t="s">
        <v>57</v>
      </c>
      <c r="E96" s="59"/>
      <c r="F96" s="61">
        <v>3720</v>
      </c>
      <c r="G96" s="59">
        <f t="shared" ref="G96" si="49">F98/F97</f>
        <v>1.8876951485647138</v>
      </c>
      <c r="H96" s="61">
        <v>3918</v>
      </c>
      <c r="I96" s="59">
        <f t="shared" ref="I96" si="50">H98/H97</f>
        <v>1.6895574106158449</v>
      </c>
      <c r="J96" s="61"/>
      <c r="K96" s="59"/>
      <c r="L96" s="61">
        <v>3733</v>
      </c>
      <c r="M96" s="59">
        <f t="shared" ref="M96" si="51">L98/L97</f>
        <v>2.1447268588770867</v>
      </c>
      <c r="N96" s="61">
        <v>4001</v>
      </c>
      <c r="O96" s="59">
        <f t="shared" ref="O96" si="52">N98/N97</f>
        <v>1.9425845932325414</v>
      </c>
    </row>
    <row r="97" spans="1:15" x14ac:dyDescent="0.3">
      <c r="A97" s="1">
        <v>96</v>
      </c>
      <c r="B97" s="272"/>
      <c r="C97" s="49" t="s">
        <v>16</v>
      </c>
      <c r="D97" s="194" t="s">
        <v>57</v>
      </c>
      <c r="E97" s="63"/>
      <c r="F97" s="52">
        <v>0.59570000000000001</v>
      </c>
      <c r="G97" s="63">
        <f t="shared" ref="G97:G98" si="53">(F97-F94)/F94</f>
        <v>-1.0136257892987693E-2</v>
      </c>
      <c r="H97" s="52">
        <v>0.63490000000000002</v>
      </c>
      <c r="I97" s="63">
        <f t="shared" ref="I97:I98" si="54">(H97-H94)/H94</f>
        <v>-6.5717415115005189E-3</v>
      </c>
      <c r="J97" s="52"/>
      <c r="K97" s="63"/>
      <c r="L97" s="52">
        <v>0.5272</v>
      </c>
      <c r="M97" s="63">
        <f t="shared" ref="M97:M98" si="55">(L97-L94)/L94</f>
        <v>-1.2734082397003797E-2</v>
      </c>
      <c r="N97" s="52">
        <v>0.55559999999999998</v>
      </c>
      <c r="O97" s="63">
        <f t="shared" ref="O97:O98" si="56">(N97-N94)/N94</f>
        <v>-1.9240953221535781E-2</v>
      </c>
    </row>
    <row r="98" spans="1:15" x14ac:dyDescent="0.3">
      <c r="A98" s="13">
        <v>97</v>
      </c>
      <c r="B98" s="272"/>
      <c r="C98" s="50" t="s">
        <v>17</v>
      </c>
      <c r="D98" s="194" t="s">
        <v>57</v>
      </c>
      <c r="E98" s="64"/>
      <c r="F98" s="52">
        <v>1.1245000000000001</v>
      </c>
      <c r="G98" s="64">
        <f t="shared" si="53"/>
        <v>2.6659362731671795E-2</v>
      </c>
      <c r="H98" s="52">
        <v>1.0727</v>
      </c>
      <c r="I98" s="64">
        <f t="shared" si="54"/>
        <v>-3.7275184046217126E-4</v>
      </c>
      <c r="J98" s="52"/>
      <c r="K98" s="64"/>
      <c r="L98" s="52">
        <v>1.1307</v>
      </c>
      <c r="M98" s="64">
        <f t="shared" si="55"/>
        <v>2.9593880896011629E-2</v>
      </c>
      <c r="N98" s="52">
        <v>1.0792999999999999</v>
      </c>
      <c r="O98" s="64">
        <f t="shared" si="56"/>
        <v>-2.6797264830901169E-3</v>
      </c>
    </row>
    <row r="99" spans="1:15" x14ac:dyDescent="0.3">
      <c r="A99" s="23">
        <v>98</v>
      </c>
      <c r="B99" s="271">
        <v>22000</v>
      </c>
      <c r="C99" s="48" t="s">
        <v>18</v>
      </c>
      <c r="D99" s="193" t="s">
        <v>57</v>
      </c>
      <c r="E99" s="59"/>
      <c r="F99" s="61">
        <v>4084</v>
      </c>
      <c r="G99" s="59">
        <f t="shared" ref="G99" si="57">F101/F100</f>
        <v>1.8688851913477538</v>
      </c>
      <c r="H99" s="61">
        <v>4306</v>
      </c>
      <c r="I99" s="59">
        <f t="shared" ref="I99" si="58">H101/H100</f>
        <v>1.7057233704292527</v>
      </c>
      <c r="J99" s="61"/>
      <c r="K99" s="59"/>
      <c r="L99" s="61">
        <v>4127</v>
      </c>
      <c r="M99" s="59">
        <f t="shared" ref="M99" si="59">L101/L100</f>
        <v>2.0894170911148837</v>
      </c>
      <c r="N99" s="61">
        <v>4398</v>
      </c>
      <c r="O99" s="59">
        <f t="shared" ref="O99" si="60">N101/N100</f>
        <v>1.9801673944687046</v>
      </c>
    </row>
    <row r="100" spans="1:15" x14ac:dyDescent="0.3">
      <c r="A100" s="1">
        <v>99</v>
      </c>
      <c r="B100" s="272"/>
      <c r="C100" s="49" t="s">
        <v>16</v>
      </c>
      <c r="D100" s="194" t="s">
        <v>57</v>
      </c>
      <c r="E100" s="63"/>
      <c r="F100" s="52">
        <v>0.60099999999999998</v>
      </c>
      <c r="G100" s="63">
        <f t="shared" ref="G100:G101" si="61">(F100-F97)/F97</f>
        <v>8.8970958536175454E-3</v>
      </c>
      <c r="H100" s="52">
        <v>0.629</v>
      </c>
      <c r="I100" s="63">
        <f t="shared" ref="I100:I101" si="62">(H100-H97)/H97</f>
        <v>-9.2928020160655475E-3</v>
      </c>
      <c r="J100" s="52"/>
      <c r="K100" s="63"/>
      <c r="L100" s="52">
        <v>0.53010000000000002</v>
      </c>
      <c r="M100" s="63">
        <f t="shared" ref="M100:M101" si="63">(L100-L97)/L97</f>
        <v>5.5007587253414524E-3</v>
      </c>
      <c r="N100" s="52">
        <v>0.54959999999999998</v>
      </c>
      <c r="O100" s="63">
        <f t="shared" ref="O100:O101" si="64">(N100-N97)/N97</f>
        <v>-1.0799136069114481E-2</v>
      </c>
    </row>
    <row r="101" spans="1:15" x14ac:dyDescent="0.3">
      <c r="A101" s="13">
        <v>100</v>
      </c>
      <c r="B101" s="273"/>
      <c r="C101" s="50" t="s">
        <v>17</v>
      </c>
      <c r="D101" s="194" t="s">
        <v>57</v>
      </c>
      <c r="E101" s="64"/>
      <c r="F101" s="52">
        <v>1.1232</v>
      </c>
      <c r="G101" s="64">
        <f t="shared" si="61"/>
        <v>-1.1560693641619198E-3</v>
      </c>
      <c r="H101" s="52">
        <v>1.0729</v>
      </c>
      <c r="I101" s="64">
        <f t="shared" si="62"/>
        <v>1.8644541810382956E-4</v>
      </c>
      <c r="J101" s="52"/>
      <c r="K101" s="64"/>
      <c r="L101" s="52">
        <v>1.1075999999999999</v>
      </c>
      <c r="M101" s="64">
        <f t="shared" si="63"/>
        <v>-2.0429822234014433E-2</v>
      </c>
      <c r="N101" s="52">
        <v>1.0883</v>
      </c>
      <c r="O101" s="64">
        <f t="shared" si="64"/>
        <v>8.3387380709720373E-3</v>
      </c>
    </row>
    <row r="102" spans="1:15" x14ac:dyDescent="0.3">
      <c r="A102" s="23">
        <v>101</v>
      </c>
      <c r="B102" s="271">
        <v>24000</v>
      </c>
      <c r="C102" s="48" t="s">
        <v>18</v>
      </c>
      <c r="D102" s="193" t="s">
        <v>57</v>
      </c>
      <c r="E102" s="59"/>
      <c r="F102" s="61">
        <v>4448</v>
      </c>
      <c r="G102" s="59">
        <f t="shared" ref="G102" si="65">F104/F103</f>
        <v>1.8602348993288591</v>
      </c>
      <c r="H102" s="61">
        <v>4694</v>
      </c>
      <c r="I102" s="59">
        <f t="shared" ref="I102" si="66">H104/H103</f>
        <v>1.7108047451106121</v>
      </c>
      <c r="J102" s="61"/>
      <c r="K102" s="59"/>
      <c r="L102" s="61">
        <v>4497</v>
      </c>
      <c r="M102" s="59">
        <f t="shared" ref="M102" si="67">L104/L103</f>
        <v>2.1243078098147792</v>
      </c>
      <c r="N102" s="61">
        <v>4800</v>
      </c>
      <c r="O102" s="59">
        <f t="shared" ref="O102" si="68">N104/N103</f>
        <v>1.9856380040508192</v>
      </c>
    </row>
    <row r="103" spans="1:15" x14ac:dyDescent="0.3">
      <c r="A103" s="1">
        <v>102</v>
      </c>
      <c r="B103" s="272"/>
      <c r="C103" s="49" t="s">
        <v>16</v>
      </c>
      <c r="D103" s="194" t="s">
        <v>57</v>
      </c>
      <c r="E103" s="63"/>
      <c r="F103" s="52">
        <v>0.59599999999999997</v>
      </c>
      <c r="G103" s="63">
        <f t="shared" ref="G103:G104" si="69">(F103-F100)/F100</f>
        <v>-8.3194675540765473E-3</v>
      </c>
      <c r="H103" s="52">
        <v>0.62380000000000002</v>
      </c>
      <c r="I103" s="63">
        <f t="shared" ref="I103:I104" si="70">(H103-H100)/H100</f>
        <v>-8.2670906200317685E-3</v>
      </c>
      <c r="J103" s="52"/>
      <c r="K103" s="63"/>
      <c r="L103" s="52">
        <v>0.52370000000000005</v>
      </c>
      <c r="M103" s="63">
        <f t="shared" ref="M103:M104" si="71">(L103-L100)/L100</f>
        <v>-1.2073193737030675E-2</v>
      </c>
      <c r="N103" s="52">
        <v>0.54310000000000003</v>
      </c>
      <c r="O103" s="63">
        <f t="shared" ref="O103:O104" si="72">(N103-N100)/N100</f>
        <v>-1.1826783114992632E-2</v>
      </c>
    </row>
    <row r="104" spans="1:15" x14ac:dyDescent="0.3">
      <c r="A104" s="13">
        <v>103</v>
      </c>
      <c r="B104" s="273"/>
      <c r="C104" s="50" t="s">
        <v>17</v>
      </c>
      <c r="D104" s="194" t="s">
        <v>57</v>
      </c>
      <c r="E104" s="64"/>
      <c r="F104" s="52">
        <v>1.1087</v>
      </c>
      <c r="G104" s="64">
        <f t="shared" si="69"/>
        <v>-1.2909544159544121E-2</v>
      </c>
      <c r="H104" s="52">
        <v>1.0671999999999999</v>
      </c>
      <c r="I104" s="64">
        <f t="shared" si="70"/>
        <v>-5.3127038866623531E-3</v>
      </c>
      <c r="J104" s="52"/>
      <c r="K104" s="64"/>
      <c r="L104" s="52">
        <v>1.1125</v>
      </c>
      <c r="M104" s="64">
        <f t="shared" si="71"/>
        <v>4.4239797760925667E-3</v>
      </c>
      <c r="N104" s="52">
        <v>1.0784</v>
      </c>
      <c r="O104" s="64">
        <f t="shared" si="72"/>
        <v>-9.0967564090783971E-3</v>
      </c>
    </row>
    <row r="105" spans="1:15" x14ac:dyDescent="0.3">
      <c r="A105" s="23">
        <v>104</v>
      </c>
      <c r="B105" s="271">
        <v>26000</v>
      </c>
      <c r="C105" s="48" t="s">
        <v>18</v>
      </c>
      <c r="D105" s="193" t="s">
        <v>57</v>
      </c>
      <c r="E105" s="59"/>
      <c r="F105" s="61">
        <v>4812</v>
      </c>
      <c r="G105" s="59">
        <f t="shared" ref="G105" si="73">F107/F106</f>
        <v>1.8583207134443882</v>
      </c>
      <c r="H105" s="61">
        <v>5082</v>
      </c>
      <c r="I105" s="59">
        <f t="shared" ref="I105" si="74">H107/H106</f>
        <v>1.7074502247912651</v>
      </c>
      <c r="J105" s="61"/>
      <c r="K105" s="59"/>
      <c r="L105" s="61">
        <v>4863</v>
      </c>
      <c r="M105" s="59">
        <f t="shared" ref="M105" si="75">L107/L106</f>
        <v>2.1319165230710317</v>
      </c>
      <c r="N105" s="61">
        <v>5198</v>
      </c>
      <c r="O105" s="59">
        <f t="shared" ref="O105" si="76">N107/N106</f>
        <v>1.9749123777900754</v>
      </c>
    </row>
    <row r="106" spans="1:15" x14ac:dyDescent="0.3">
      <c r="A106" s="1">
        <v>105</v>
      </c>
      <c r="B106" s="272"/>
      <c r="C106" s="49" t="s">
        <v>16</v>
      </c>
      <c r="D106" s="194" t="s">
        <v>57</v>
      </c>
      <c r="E106" s="63"/>
      <c r="F106" s="52">
        <v>0.59430000000000005</v>
      </c>
      <c r="G106" s="63">
        <f t="shared" ref="G106:G107" si="77">(F106-F103)/F103</f>
        <v>-2.852348993288463E-3</v>
      </c>
      <c r="H106" s="52">
        <v>0.62280000000000002</v>
      </c>
      <c r="I106" s="63">
        <f t="shared" ref="I106:I107" si="78">(H106-H103)/H103</f>
        <v>-1.6030779095864073E-3</v>
      </c>
      <c r="J106" s="52"/>
      <c r="K106" s="63"/>
      <c r="L106" s="52">
        <v>0.52229999999999999</v>
      </c>
      <c r="M106" s="63">
        <f t="shared" ref="M106:M107" si="79">(L106-L103)/L103</f>
        <v>-2.6732862325760313E-3</v>
      </c>
      <c r="N106" s="52">
        <v>0.54210000000000003</v>
      </c>
      <c r="O106" s="63">
        <f t="shared" ref="O106:O107" si="80">(N106-N103)/N103</f>
        <v>-1.8412815319462361E-3</v>
      </c>
    </row>
    <row r="107" spans="1:15" x14ac:dyDescent="0.3">
      <c r="A107" s="13">
        <v>106</v>
      </c>
      <c r="B107" s="272"/>
      <c r="C107" s="50" t="s">
        <v>17</v>
      </c>
      <c r="D107" s="194" t="s">
        <v>57</v>
      </c>
      <c r="E107" s="64"/>
      <c r="F107" s="52">
        <v>1.1044</v>
      </c>
      <c r="G107" s="64">
        <f t="shared" si="77"/>
        <v>-3.8784161630738435E-3</v>
      </c>
      <c r="H107" s="52">
        <v>1.0633999999999999</v>
      </c>
      <c r="I107" s="64">
        <f t="shared" si="78"/>
        <v>-3.5607196401799342E-3</v>
      </c>
      <c r="J107" s="52"/>
      <c r="K107" s="64"/>
      <c r="L107" s="52">
        <v>1.1134999999999999</v>
      </c>
      <c r="M107" s="64">
        <f t="shared" si="79"/>
        <v>8.9887640449428296E-4</v>
      </c>
      <c r="N107" s="52">
        <v>1.0706</v>
      </c>
      <c r="O107" s="64">
        <f t="shared" si="80"/>
        <v>-7.2329376854599675E-3</v>
      </c>
    </row>
    <row r="108" spans="1:15" x14ac:dyDescent="0.3">
      <c r="A108" s="23">
        <v>107</v>
      </c>
      <c r="B108" s="271">
        <v>28000</v>
      </c>
      <c r="C108" s="48" t="s">
        <v>18</v>
      </c>
      <c r="D108" s="193" t="s">
        <v>57</v>
      </c>
      <c r="E108" s="59"/>
      <c r="F108" s="61">
        <v>5176</v>
      </c>
      <c r="G108" s="59">
        <f t="shared" ref="G108" si="81">F110/F109</f>
        <v>1.8819844226210631</v>
      </c>
      <c r="H108" s="61">
        <v>5470</v>
      </c>
      <c r="I108" s="59">
        <f t="shared" ref="I108" si="82">H110/H109</f>
        <v>1.742694805194805</v>
      </c>
      <c r="J108" s="61"/>
      <c r="K108" s="59"/>
      <c r="L108" s="61">
        <v>5232</v>
      </c>
      <c r="M108" s="59">
        <f t="shared" ref="M108" si="83">L110/L109</f>
        <v>2.1628941768233703</v>
      </c>
      <c r="N108" s="61">
        <v>5590</v>
      </c>
      <c r="O108" s="59">
        <f t="shared" ref="O108" si="84">N110/N109</f>
        <v>2.0394811054709532</v>
      </c>
    </row>
    <row r="109" spans="1:15" x14ac:dyDescent="0.3">
      <c r="A109" s="1">
        <v>108</v>
      </c>
      <c r="B109" s="272"/>
      <c r="C109" s="49" t="s">
        <v>16</v>
      </c>
      <c r="D109" s="194" t="s">
        <v>57</v>
      </c>
      <c r="E109" s="63"/>
      <c r="F109" s="52">
        <v>0.59060000000000001</v>
      </c>
      <c r="G109" s="63">
        <f t="shared" ref="G109:G110" si="85">(F109-F106)/F106</f>
        <v>-6.2258118795221881E-3</v>
      </c>
      <c r="H109" s="52">
        <v>0.61599999999999999</v>
      </c>
      <c r="I109" s="63">
        <f t="shared" ref="I109:I110" si="86">(H109-H106)/H106</f>
        <v>-1.0918432883750847E-2</v>
      </c>
      <c r="J109" s="52"/>
      <c r="K109" s="63"/>
      <c r="L109" s="52">
        <v>0.51690000000000003</v>
      </c>
      <c r="M109" s="63">
        <f t="shared" ref="M109:M110" si="87">(L109-L106)/L106</f>
        <v>-1.0338885697874708E-2</v>
      </c>
      <c r="N109" s="52">
        <v>0.53190000000000004</v>
      </c>
      <c r="O109" s="63">
        <f t="shared" ref="O109:O110" si="88">(N109-N106)/N106</f>
        <v>-1.8815716657443252E-2</v>
      </c>
    </row>
    <row r="110" spans="1:15" x14ac:dyDescent="0.3">
      <c r="A110" s="13">
        <v>109</v>
      </c>
      <c r="B110" s="273"/>
      <c r="C110" s="50" t="s">
        <v>17</v>
      </c>
      <c r="D110" s="194" t="s">
        <v>57</v>
      </c>
      <c r="E110" s="64"/>
      <c r="F110" s="52">
        <v>1.1114999999999999</v>
      </c>
      <c r="G110" s="64">
        <f t="shared" si="85"/>
        <v>6.4288301340093114E-3</v>
      </c>
      <c r="H110" s="52">
        <v>1.0734999999999999</v>
      </c>
      <c r="I110" s="64">
        <f t="shared" si="86"/>
        <v>9.4978371261989838E-3</v>
      </c>
      <c r="J110" s="52"/>
      <c r="K110" s="64"/>
      <c r="L110" s="52">
        <v>1.1180000000000001</v>
      </c>
      <c r="M110" s="64">
        <f t="shared" si="87"/>
        <v>4.0413111809610869E-3</v>
      </c>
      <c r="N110" s="52">
        <v>1.0848</v>
      </c>
      <c r="O110" s="64">
        <f t="shared" si="88"/>
        <v>1.3263590509994387E-2</v>
      </c>
    </row>
    <row r="111" spans="1:15" x14ac:dyDescent="0.3">
      <c r="A111" s="23">
        <v>110</v>
      </c>
      <c r="B111" s="271">
        <v>30000</v>
      </c>
      <c r="C111" s="48" t="s">
        <v>18</v>
      </c>
      <c r="D111" s="193" t="s">
        <v>57</v>
      </c>
      <c r="E111" s="59"/>
      <c r="F111" s="61">
        <v>5540</v>
      </c>
      <c r="G111" s="59">
        <f t="shared" ref="G111" si="89">F113/F112</f>
        <v>1.8941376380628716</v>
      </c>
      <c r="H111" s="61">
        <v>5858</v>
      </c>
      <c r="I111" s="59">
        <f t="shared" ref="I111" si="90">H113/H112</f>
        <v>1.7275531742165937</v>
      </c>
      <c r="J111" s="61"/>
      <c r="K111" s="59"/>
      <c r="L111" s="61">
        <v>5600</v>
      </c>
      <c r="M111" s="59">
        <f t="shared" ref="M111" si="91">L113/L112</f>
        <v>2.1814829192546581</v>
      </c>
      <c r="N111" s="61">
        <v>5980</v>
      </c>
      <c r="O111" s="59">
        <f t="shared" ref="O111" si="92">N113/N112</f>
        <v>2.0354516311521778</v>
      </c>
    </row>
    <row r="112" spans="1:15" x14ac:dyDescent="0.3">
      <c r="A112" s="1">
        <v>111</v>
      </c>
      <c r="B112" s="272"/>
      <c r="C112" s="49" t="s">
        <v>16</v>
      </c>
      <c r="D112" s="194" t="s">
        <v>57</v>
      </c>
      <c r="E112" s="63"/>
      <c r="F112" s="52">
        <v>0.58850000000000002</v>
      </c>
      <c r="G112" s="63">
        <f t="shared" ref="G112:G113" si="93">(F112-F109)/F109</f>
        <v>-3.5557060616322228E-3</v>
      </c>
      <c r="H112" s="52">
        <v>0.6159</v>
      </c>
      <c r="I112" s="63">
        <f t="shared" ref="I112:I113" si="94">(H112-H109)/H109</f>
        <v>-1.6233766233764445E-4</v>
      </c>
      <c r="J112" s="52"/>
      <c r="K112" s="63"/>
      <c r="L112" s="52">
        <v>0.51519999999999999</v>
      </c>
      <c r="M112" s="63">
        <f t="shared" ref="M112:M113" si="95">(L112-L109)/L109</f>
        <v>-3.2888372992842616E-3</v>
      </c>
      <c r="N112" s="52">
        <v>0.53029999999999999</v>
      </c>
      <c r="O112" s="63">
        <f t="shared" ref="O112:O113" si="96">(N112-N109)/N109</f>
        <v>-3.008084226358424E-3</v>
      </c>
    </row>
    <row r="113" spans="1:15" x14ac:dyDescent="0.3">
      <c r="A113" s="13">
        <v>112</v>
      </c>
      <c r="B113" s="273"/>
      <c r="C113" s="50" t="s">
        <v>17</v>
      </c>
      <c r="D113" s="194" t="s">
        <v>57</v>
      </c>
      <c r="E113" s="64"/>
      <c r="F113" s="52">
        <v>1.1147</v>
      </c>
      <c r="G113" s="64">
        <f t="shared" si="93"/>
        <v>2.8789923526766461E-3</v>
      </c>
      <c r="H113" s="52">
        <v>1.0640000000000001</v>
      </c>
      <c r="I113" s="64">
        <f t="shared" si="94"/>
        <v>-8.849557522123748E-3</v>
      </c>
      <c r="J113" s="52"/>
      <c r="K113" s="64"/>
      <c r="L113" s="52">
        <v>1.1238999999999999</v>
      </c>
      <c r="M113" s="64">
        <f t="shared" si="95"/>
        <v>5.2772808586760232E-3</v>
      </c>
      <c r="N113" s="52">
        <v>1.0793999999999999</v>
      </c>
      <c r="O113" s="64">
        <f t="shared" si="96"/>
        <v>-4.9778761061947561E-3</v>
      </c>
    </row>
    <row r="114" spans="1:15" x14ac:dyDescent="0.3">
      <c r="A114" s="23">
        <v>113</v>
      </c>
      <c r="B114" s="271">
        <v>32000</v>
      </c>
      <c r="C114" s="48" t="s">
        <v>18</v>
      </c>
      <c r="D114" s="193" t="s">
        <v>57</v>
      </c>
      <c r="E114" s="59"/>
      <c r="F114" s="61">
        <v>5904</v>
      </c>
      <c r="G114" s="59">
        <f t="shared" ref="G114" si="97">F116/F115</f>
        <v>1.9194095690532744</v>
      </c>
      <c r="H114" s="61">
        <v>6252</v>
      </c>
      <c r="I114" s="59">
        <f t="shared" ref="I114" si="98">H116/H115</f>
        <v>1.7491016007840576</v>
      </c>
      <c r="J114" s="61"/>
      <c r="K114" s="59"/>
      <c r="L114" s="61">
        <v>5973</v>
      </c>
      <c r="M114" s="59">
        <f t="shared" ref="M114" si="99">L116/L115</f>
        <v>2.2167449139280127</v>
      </c>
      <c r="N114" s="61">
        <v>6372</v>
      </c>
      <c r="O114" s="59">
        <f t="shared" ref="O114" si="100">N116/N115</f>
        <v>2.0551121246674269</v>
      </c>
    </row>
    <row r="115" spans="1:15" x14ac:dyDescent="0.3">
      <c r="A115" s="1">
        <v>114</v>
      </c>
      <c r="B115" s="272"/>
      <c r="C115" s="49" t="s">
        <v>16</v>
      </c>
      <c r="D115" s="194" t="s">
        <v>57</v>
      </c>
      <c r="E115" s="63"/>
      <c r="F115" s="52">
        <v>0.58940000000000003</v>
      </c>
      <c r="G115" s="63">
        <f t="shared" ref="G115:G116" si="101">(F115-F112)/F112</f>
        <v>1.5293118096856616E-3</v>
      </c>
      <c r="H115" s="52">
        <v>0.61219999999999997</v>
      </c>
      <c r="I115" s="63">
        <f t="shared" ref="I115:I116" si="102">(H115-H112)/H112</f>
        <v>-6.0074687449261834E-3</v>
      </c>
      <c r="J115" s="52"/>
      <c r="K115" s="63"/>
      <c r="L115" s="52">
        <v>0.51119999999999999</v>
      </c>
      <c r="M115" s="63">
        <f t="shared" ref="M115:M116" si="103">(L115-L112)/L112</f>
        <v>-7.76397515527951E-3</v>
      </c>
      <c r="N115" s="52">
        <v>0.5262</v>
      </c>
      <c r="O115" s="63">
        <f t="shared" ref="O115:O116" si="104">(N115-N112)/N112</f>
        <v>-7.7314727512728509E-3</v>
      </c>
    </row>
    <row r="116" spans="1:15" x14ac:dyDescent="0.3">
      <c r="A116" s="13">
        <v>115</v>
      </c>
      <c r="B116" s="272"/>
      <c r="C116" s="50" t="s">
        <v>17</v>
      </c>
      <c r="D116" s="194" t="s">
        <v>57</v>
      </c>
      <c r="E116" s="64"/>
      <c r="F116" s="52">
        <v>1.1313</v>
      </c>
      <c r="G116" s="64">
        <f t="shared" si="101"/>
        <v>1.4891899165694758E-2</v>
      </c>
      <c r="H116" s="52">
        <v>1.0708</v>
      </c>
      <c r="I116" s="64">
        <f t="shared" si="102"/>
        <v>6.3909774436089447E-3</v>
      </c>
      <c r="J116" s="52"/>
      <c r="K116" s="64"/>
      <c r="L116" s="52">
        <v>1.1332</v>
      </c>
      <c r="M116" s="64">
        <f t="shared" si="103"/>
        <v>8.2747575407065461E-3</v>
      </c>
      <c r="N116" s="52">
        <v>1.0813999999999999</v>
      </c>
      <c r="O116" s="64">
        <f t="shared" si="104"/>
        <v>1.8528812303131388E-3</v>
      </c>
    </row>
    <row r="117" spans="1:15" x14ac:dyDescent="0.3">
      <c r="A117" s="23">
        <v>116</v>
      </c>
      <c r="B117" s="271">
        <v>34000</v>
      </c>
      <c r="C117" s="48" t="s">
        <v>18</v>
      </c>
      <c r="D117" s="193" t="s">
        <v>57</v>
      </c>
      <c r="E117" s="59"/>
      <c r="F117" s="61">
        <v>6268</v>
      </c>
      <c r="G117" s="59">
        <f t="shared" ref="G117" si="105">F119/F118</f>
        <v>1.8962103106862411</v>
      </c>
      <c r="H117" s="61">
        <v>6655</v>
      </c>
      <c r="I117" s="59">
        <f t="shared" ref="I117" si="106">H119/H118</f>
        <v>1.7533082829603006</v>
      </c>
      <c r="J117" s="61"/>
      <c r="K117" s="59"/>
      <c r="L117" s="61">
        <v>6341</v>
      </c>
      <c r="M117" s="59">
        <f t="shared" ref="M117" si="107">L119/L118</f>
        <v>2.1768734102915284</v>
      </c>
      <c r="N117" s="61">
        <v>6768</v>
      </c>
      <c r="O117" s="59">
        <f t="shared" ref="O117" si="108">N119/N118</f>
        <v>2.0917413694449745</v>
      </c>
    </row>
    <row r="118" spans="1:15" x14ac:dyDescent="0.3">
      <c r="A118" s="1">
        <v>117</v>
      </c>
      <c r="B118" s="272"/>
      <c r="C118" s="49" t="s">
        <v>16</v>
      </c>
      <c r="D118" s="194" t="s">
        <v>57</v>
      </c>
      <c r="E118" s="63"/>
      <c r="F118" s="52">
        <v>0.58579999999999999</v>
      </c>
      <c r="G118" s="63">
        <f t="shared" ref="G118:G119" si="109">(F118-F115)/F115</f>
        <v>-6.107906345436117E-3</v>
      </c>
      <c r="H118" s="52">
        <v>0.61209999999999998</v>
      </c>
      <c r="I118" s="63">
        <f t="shared" ref="I118:I119" si="110">(H118-H115)/H115</f>
        <v>-1.6334531198952792E-4</v>
      </c>
      <c r="J118" s="52"/>
      <c r="K118" s="63"/>
      <c r="L118" s="52">
        <v>0.5111</v>
      </c>
      <c r="M118" s="63">
        <f t="shared" ref="M118:M119" si="111">(L118-L115)/L115</f>
        <v>-1.9561815336461069E-4</v>
      </c>
      <c r="N118" s="52">
        <v>0.52429999999999999</v>
      </c>
      <c r="O118" s="63">
        <f t="shared" ref="O118:O119" si="112">(N118-N115)/N115</f>
        <v>-3.610794374762472E-3</v>
      </c>
    </row>
    <row r="119" spans="1:15" x14ac:dyDescent="0.3">
      <c r="A119" s="13">
        <v>118</v>
      </c>
      <c r="B119" s="273"/>
      <c r="C119" s="50" t="s">
        <v>17</v>
      </c>
      <c r="D119" s="194" t="s">
        <v>57</v>
      </c>
      <c r="E119" s="64"/>
      <c r="F119" s="52">
        <v>1.1108</v>
      </c>
      <c r="G119" s="64">
        <f t="shared" si="109"/>
        <v>-1.8120746044373696E-2</v>
      </c>
      <c r="H119" s="52">
        <v>1.0731999999999999</v>
      </c>
      <c r="I119" s="64">
        <f t="shared" si="110"/>
        <v>2.2413149047440773E-3</v>
      </c>
      <c r="J119" s="52"/>
      <c r="K119" s="64"/>
      <c r="L119" s="52">
        <v>1.1126</v>
      </c>
      <c r="M119" s="64">
        <f t="shared" si="111"/>
        <v>-1.81786092481468E-2</v>
      </c>
      <c r="N119" s="52">
        <v>1.0967</v>
      </c>
      <c r="O119" s="64">
        <f t="shared" si="112"/>
        <v>1.4148326243758176E-2</v>
      </c>
    </row>
    <row r="120" spans="1:15" x14ac:dyDescent="0.3">
      <c r="A120" s="23">
        <v>119</v>
      </c>
      <c r="B120" s="271">
        <v>36000</v>
      </c>
      <c r="C120" s="48" t="s">
        <v>18</v>
      </c>
      <c r="D120" s="193" t="s">
        <v>57</v>
      </c>
      <c r="E120" s="59"/>
      <c r="F120" s="61">
        <v>6632</v>
      </c>
      <c r="G120" s="59">
        <f t="shared" ref="G120" si="113">F122/F121</f>
        <v>1.892618599075184</v>
      </c>
      <c r="H120" s="61">
        <v>7048</v>
      </c>
      <c r="I120" s="59">
        <f t="shared" ref="I120" si="114">H122/H121</f>
        <v>1.7785490001652622</v>
      </c>
      <c r="J120" s="61"/>
      <c r="K120" s="59"/>
      <c r="L120" s="61">
        <v>6706</v>
      </c>
      <c r="M120" s="59">
        <f t="shared" ref="M120" si="115">L122/L121</f>
        <v>2.2085466719180777</v>
      </c>
      <c r="N120" s="61">
        <v>7170</v>
      </c>
      <c r="O120" s="59">
        <f t="shared" ref="O120" si="116">N122/N121</f>
        <v>2.1341982958946555</v>
      </c>
    </row>
    <row r="121" spans="1:15" x14ac:dyDescent="0.3">
      <c r="A121" s="1">
        <v>120</v>
      </c>
      <c r="B121" s="272"/>
      <c r="C121" s="49" t="s">
        <v>16</v>
      </c>
      <c r="D121" s="194" t="s">
        <v>57</v>
      </c>
      <c r="E121" s="63"/>
      <c r="F121" s="52">
        <v>0.58389999999999997</v>
      </c>
      <c r="G121" s="63">
        <f t="shared" ref="G121:G122" si="117">(F121-F118)/F118</f>
        <v>-3.2434277910549894E-3</v>
      </c>
      <c r="H121" s="52">
        <v>0.60509999999999997</v>
      </c>
      <c r="I121" s="63">
        <f t="shared" ref="I121:I122" si="118">(H121-H118)/H118</f>
        <v>-1.1436039862767533E-2</v>
      </c>
      <c r="J121" s="52"/>
      <c r="K121" s="63"/>
      <c r="L121" s="52">
        <v>0.50780000000000003</v>
      </c>
      <c r="M121" s="63">
        <f t="shared" ref="M121:M122" si="119">(L121-L118)/L118</f>
        <v>-6.4566621013499702E-3</v>
      </c>
      <c r="N121" s="52">
        <v>0.51639999999999997</v>
      </c>
      <c r="O121" s="63">
        <f t="shared" ref="O121:O122" si="120">(N121-N118)/N118</f>
        <v>-1.5067709326721378E-2</v>
      </c>
    </row>
    <row r="122" spans="1:15" x14ac:dyDescent="0.3">
      <c r="A122" s="13">
        <v>121</v>
      </c>
      <c r="B122" s="273"/>
      <c r="C122" s="50" t="s">
        <v>17</v>
      </c>
      <c r="D122" s="194" t="s">
        <v>57</v>
      </c>
      <c r="E122" s="64"/>
      <c r="F122" s="52">
        <v>1.1051</v>
      </c>
      <c r="G122" s="64">
        <f t="shared" si="117"/>
        <v>-5.1314368023046798E-3</v>
      </c>
      <c r="H122" s="52">
        <v>1.0762</v>
      </c>
      <c r="I122" s="64">
        <f t="shared" si="118"/>
        <v>2.7953783078644369E-3</v>
      </c>
      <c r="J122" s="52"/>
      <c r="K122" s="64"/>
      <c r="L122" s="52">
        <v>1.1214999999999999</v>
      </c>
      <c r="M122" s="64">
        <f t="shared" si="119"/>
        <v>7.9992809635088154E-3</v>
      </c>
      <c r="N122" s="52">
        <v>1.1021000000000001</v>
      </c>
      <c r="O122" s="64">
        <f t="shared" si="120"/>
        <v>4.923862496580716E-3</v>
      </c>
    </row>
    <row r="123" spans="1:15" x14ac:dyDescent="0.3">
      <c r="A123" s="23">
        <v>122</v>
      </c>
      <c r="B123" s="271">
        <v>38000</v>
      </c>
      <c r="C123" s="48" t="s">
        <v>18</v>
      </c>
      <c r="D123" s="193" t="s">
        <v>57</v>
      </c>
      <c r="E123" s="59"/>
      <c r="F123" s="61">
        <v>6995</v>
      </c>
      <c r="G123" s="59">
        <f t="shared" ref="G123" si="121">F125/F124</f>
        <v>1.9367984804006217</v>
      </c>
      <c r="H123" s="61">
        <v>7454</v>
      </c>
      <c r="I123" s="59">
        <f t="shared" ref="I123" si="122">H125/H124</f>
        <v>1.7800393959290874</v>
      </c>
      <c r="J123" s="61"/>
      <c r="K123" s="59"/>
      <c r="L123" s="61">
        <v>7071</v>
      </c>
      <c r="M123" s="59">
        <f t="shared" ref="M123" si="123">L125/L124</f>
        <v>2.2313819195539626</v>
      </c>
      <c r="N123" s="61">
        <v>7571</v>
      </c>
      <c r="O123" s="59">
        <f t="shared" ref="O123" si="124">N125/N124</f>
        <v>2.1382113821138216</v>
      </c>
    </row>
    <row r="124" spans="1:15" x14ac:dyDescent="0.3">
      <c r="A124" s="1">
        <v>123</v>
      </c>
      <c r="B124" s="272"/>
      <c r="C124" s="49" t="s">
        <v>16</v>
      </c>
      <c r="D124" s="194" t="s">
        <v>57</v>
      </c>
      <c r="E124" s="63"/>
      <c r="F124" s="52">
        <v>0.57909999999999995</v>
      </c>
      <c r="G124" s="63">
        <f t="shared" ref="G124:G125" si="125">(F124-F121)/F121</f>
        <v>-8.2205857167323634E-3</v>
      </c>
      <c r="H124" s="52">
        <v>0.60919999999999996</v>
      </c>
      <c r="I124" s="63">
        <f t="shared" ref="I124:I125" si="126">(H124-H121)/H121</f>
        <v>6.775739547182272E-3</v>
      </c>
      <c r="J124" s="52"/>
      <c r="K124" s="63"/>
      <c r="L124" s="52">
        <v>0.50219999999999998</v>
      </c>
      <c r="M124" s="63">
        <f t="shared" ref="M124:M125" si="127">(L124-L121)/L121</f>
        <v>-1.102796376526201E-2</v>
      </c>
      <c r="N124" s="52">
        <v>0.51659999999999995</v>
      </c>
      <c r="O124" s="63">
        <f t="shared" ref="O124:O125" si="128">(N124-N121)/N121</f>
        <v>3.8729666924860182E-4</v>
      </c>
    </row>
    <row r="125" spans="1:15" x14ac:dyDescent="0.3">
      <c r="A125" s="13">
        <v>124</v>
      </c>
      <c r="B125" s="272"/>
      <c r="C125" s="50" t="s">
        <v>17</v>
      </c>
      <c r="D125" s="194" t="s">
        <v>57</v>
      </c>
      <c r="E125" s="64"/>
      <c r="F125" s="52">
        <v>1.1215999999999999</v>
      </c>
      <c r="G125" s="64">
        <f t="shared" si="125"/>
        <v>1.4930775495430241E-2</v>
      </c>
      <c r="H125" s="52">
        <v>1.0844</v>
      </c>
      <c r="I125" s="64">
        <f t="shared" si="126"/>
        <v>7.6194015982159304E-3</v>
      </c>
      <c r="J125" s="52"/>
      <c r="K125" s="64"/>
      <c r="L125" s="52">
        <v>1.1206</v>
      </c>
      <c r="M125" s="64">
        <f t="shared" si="127"/>
        <v>-8.0249665626384392E-4</v>
      </c>
      <c r="N125" s="52">
        <v>1.1046</v>
      </c>
      <c r="O125" s="64">
        <f t="shared" si="128"/>
        <v>2.2683966972143602E-3</v>
      </c>
    </row>
    <row r="126" spans="1:15" x14ac:dyDescent="0.3">
      <c r="A126" s="23">
        <v>125</v>
      </c>
      <c r="B126" s="271">
        <v>40000</v>
      </c>
      <c r="C126" s="48" t="s">
        <v>18</v>
      </c>
      <c r="D126" s="193" t="s">
        <v>57</v>
      </c>
      <c r="E126" s="59"/>
      <c r="F126" s="61">
        <v>7359</v>
      </c>
      <c r="G126" s="59">
        <f t="shared" ref="G126" si="129">F128/F127</f>
        <v>1.9300832755031228</v>
      </c>
      <c r="H126" s="61">
        <v>7854</v>
      </c>
      <c r="I126" s="59">
        <f t="shared" ref="I126" si="130">H128/H127</f>
        <v>1.7953187250996012</v>
      </c>
      <c r="J126" s="61"/>
      <c r="K126" s="59"/>
      <c r="L126" s="61">
        <v>7436</v>
      </c>
      <c r="M126" s="59">
        <f t="shared" ref="M126" si="131">L128/L127</f>
        <v>2.2508025682182984</v>
      </c>
      <c r="N126" s="61">
        <v>7967</v>
      </c>
      <c r="O126" s="59">
        <f t="shared" ref="O126" si="132">N128/N127</f>
        <v>2.1196631414022717</v>
      </c>
    </row>
    <row r="127" spans="1:15" x14ac:dyDescent="0.3">
      <c r="A127" s="1">
        <v>126</v>
      </c>
      <c r="B127" s="272"/>
      <c r="C127" s="49" t="s">
        <v>16</v>
      </c>
      <c r="D127" s="194" t="s">
        <v>57</v>
      </c>
      <c r="E127" s="63"/>
      <c r="F127" s="52">
        <v>0.57640000000000002</v>
      </c>
      <c r="G127" s="63">
        <f t="shared" ref="G127:G128" si="133">(F127-F124)/F124</f>
        <v>-4.6624071835605681E-3</v>
      </c>
      <c r="H127" s="52">
        <v>0.60240000000000005</v>
      </c>
      <c r="I127" s="63">
        <f t="shared" ref="I127:I128" si="134">(H127-H124)/H124</f>
        <v>-1.1162179908076031E-2</v>
      </c>
      <c r="J127" s="52"/>
      <c r="K127" s="63"/>
      <c r="L127" s="52">
        <v>0.49840000000000001</v>
      </c>
      <c r="M127" s="63">
        <f t="shared" ref="M127:M128" si="135">(L127-L124)/L124</f>
        <v>-7.5667064914376149E-3</v>
      </c>
      <c r="N127" s="52">
        <v>0.51060000000000005</v>
      </c>
      <c r="O127" s="63">
        <f t="shared" ref="O127:O128" si="136">(N127-N124)/N124</f>
        <v>-1.1614401858304094E-2</v>
      </c>
    </row>
    <row r="128" spans="1:15" x14ac:dyDescent="0.3">
      <c r="A128" s="13">
        <v>127</v>
      </c>
      <c r="B128" s="273"/>
      <c r="C128" s="50" t="s">
        <v>17</v>
      </c>
      <c r="D128" s="194" t="s">
        <v>57</v>
      </c>
      <c r="E128" s="64"/>
      <c r="F128" s="52">
        <v>1.1125</v>
      </c>
      <c r="G128" s="64">
        <f t="shared" si="133"/>
        <v>-8.1134094151211547E-3</v>
      </c>
      <c r="H128" s="52">
        <v>1.0814999999999999</v>
      </c>
      <c r="I128" s="64">
        <f t="shared" si="134"/>
        <v>-2.6742899299152753E-3</v>
      </c>
      <c r="J128" s="52"/>
      <c r="K128" s="64"/>
      <c r="L128" s="52">
        <v>1.1217999999999999</v>
      </c>
      <c r="M128" s="64">
        <f t="shared" si="135"/>
        <v>1.0708548991610457E-3</v>
      </c>
      <c r="N128" s="52">
        <v>1.0823</v>
      </c>
      <c r="O128" s="64">
        <f t="shared" si="136"/>
        <v>-2.0188303458265423E-2</v>
      </c>
    </row>
    <row r="129" spans="1:15" x14ac:dyDescent="0.3">
      <c r="A129" s="23">
        <v>128</v>
      </c>
      <c r="B129" s="271">
        <v>42000</v>
      </c>
      <c r="C129" s="48" t="s">
        <v>18</v>
      </c>
      <c r="D129" s="193" t="s">
        <v>57</v>
      </c>
      <c r="E129" s="59"/>
      <c r="F129" s="61">
        <v>7723</v>
      </c>
      <c r="G129" s="59">
        <f t="shared" ref="G129" si="137">F131/F130</f>
        <v>1.9015768497660719</v>
      </c>
      <c r="H129" s="61">
        <v>8246</v>
      </c>
      <c r="I129" s="59">
        <f t="shared" ref="I129" si="138">H131/H130</f>
        <v>1.7905000000000002</v>
      </c>
      <c r="J129" s="61"/>
      <c r="K129" s="59"/>
      <c r="L129" s="61">
        <v>7800</v>
      </c>
      <c r="M129" s="59">
        <f t="shared" ref="M129" si="139">L131/L130</f>
        <v>2.243795036028823</v>
      </c>
      <c r="N129" s="61">
        <v>8366</v>
      </c>
      <c r="O129" s="59">
        <f t="shared" ref="O129" si="140">N131/N130</f>
        <v>2.1727002967359055</v>
      </c>
    </row>
    <row r="130" spans="1:15" x14ac:dyDescent="0.3">
      <c r="A130" s="1">
        <v>129</v>
      </c>
      <c r="B130" s="272"/>
      <c r="C130" s="49" t="s">
        <v>16</v>
      </c>
      <c r="D130" s="194" t="s">
        <v>57</v>
      </c>
      <c r="E130" s="63"/>
      <c r="F130" s="52">
        <v>0.57709999999999995</v>
      </c>
      <c r="G130" s="63">
        <f t="shared" ref="G130:G131" si="141">(F130-F127)/F127</f>
        <v>1.2144344205411569E-3</v>
      </c>
      <c r="H130" s="52">
        <v>0.6</v>
      </c>
      <c r="I130" s="63">
        <f t="shared" ref="I130:I131" si="142">(H130-H127)/H127</f>
        <v>-3.9840637450200339E-3</v>
      </c>
      <c r="J130" s="52"/>
      <c r="K130" s="63"/>
      <c r="L130" s="52">
        <v>0.49959999999999999</v>
      </c>
      <c r="M130" s="63">
        <f t="shared" ref="M130:M131" si="143">(L130-L127)/L127</f>
        <v>2.4077046548956235E-3</v>
      </c>
      <c r="N130" s="52">
        <v>0.50549999999999995</v>
      </c>
      <c r="O130" s="63">
        <f t="shared" ref="O130:O131" si="144">(N130-N127)/N127</f>
        <v>-9.9882491186841053E-3</v>
      </c>
    </row>
    <row r="131" spans="1:15" x14ac:dyDescent="0.3">
      <c r="A131" s="13">
        <v>130</v>
      </c>
      <c r="B131" s="273"/>
      <c r="C131" s="50" t="s">
        <v>17</v>
      </c>
      <c r="D131" s="194" t="s">
        <v>57</v>
      </c>
      <c r="E131" s="64"/>
      <c r="F131" s="52">
        <v>1.0973999999999999</v>
      </c>
      <c r="G131" s="64">
        <f t="shared" si="141"/>
        <v>-1.357303370786527E-2</v>
      </c>
      <c r="H131" s="52">
        <v>1.0743</v>
      </c>
      <c r="I131" s="64">
        <f t="shared" si="142"/>
        <v>-6.6574202496531426E-3</v>
      </c>
      <c r="J131" s="52"/>
      <c r="K131" s="64"/>
      <c r="L131" s="52">
        <v>1.121</v>
      </c>
      <c r="M131" s="64">
        <f t="shared" si="143"/>
        <v>-7.131395970760492E-4</v>
      </c>
      <c r="N131" s="52">
        <v>1.0983000000000001</v>
      </c>
      <c r="O131" s="64">
        <f t="shared" si="144"/>
        <v>1.4783331793402951E-2</v>
      </c>
    </row>
    <row r="132" spans="1:15" x14ac:dyDescent="0.3">
      <c r="A132" s="23">
        <v>131</v>
      </c>
      <c r="B132" s="271">
        <v>44000</v>
      </c>
      <c r="C132" s="48" t="s">
        <v>18</v>
      </c>
      <c r="D132" s="193" t="s">
        <v>57</v>
      </c>
      <c r="E132" s="59"/>
      <c r="F132" s="61">
        <v>8087</v>
      </c>
      <c r="G132" s="59">
        <f t="shared" ref="G132" si="145">F134/F133</f>
        <v>1.9804195804195805</v>
      </c>
      <c r="H132" s="61">
        <v>8642</v>
      </c>
      <c r="I132" s="59">
        <f t="shared" ref="I132" si="146">H134/H133</f>
        <v>1.7928824422330916</v>
      </c>
      <c r="J132" s="61"/>
      <c r="K132" s="59"/>
      <c r="L132" s="61">
        <v>8165</v>
      </c>
      <c r="M132" s="59">
        <f t="shared" ref="M132" si="147">L134/L133</f>
        <v>2.3049127080795779</v>
      </c>
      <c r="N132" s="61">
        <v>8763</v>
      </c>
      <c r="O132" s="59">
        <f t="shared" ref="O132" si="148">N134/N133</f>
        <v>2.1960392078415687</v>
      </c>
    </row>
    <row r="133" spans="1:15" x14ac:dyDescent="0.3">
      <c r="A133" s="1">
        <v>132</v>
      </c>
      <c r="B133" s="272"/>
      <c r="C133" s="49" t="s">
        <v>16</v>
      </c>
      <c r="D133" s="194" t="s">
        <v>57</v>
      </c>
      <c r="E133" s="63"/>
      <c r="F133" s="52">
        <v>0.57199999999999995</v>
      </c>
      <c r="G133" s="63">
        <f t="shared" ref="G133:G134" si="149">(F133-F130)/F130</f>
        <v>-8.837289897764675E-3</v>
      </c>
      <c r="H133" s="52">
        <v>0.59289999999999998</v>
      </c>
      <c r="I133" s="63">
        <f t="shared" ref="I133:I134" si="150">(H133-H130)/H130</f>
        <v>-1.1833333333333326E-2</v>
      </c>
      <c r="J133" s="52"/>
      <c r="K133" s="63"/>
      <c r="L133" s="52">
        <v>0.49259999999999998</v>
      </c>
      <c r="M133" s="63">
        <f t="shared" ref="M133:M134" si="151">(L133-L130)/L130</f>
        <v>-1.4011208967173751E-2</v>
      </c>
      <c r="N133" s="52">
        <v>0.49990000000000001</v>
      </c>
      <c r="O133" s="63">
        <f t="shared" ref="O133:O134" si="152">(N133-N130)/N130</f>
        <v>-1.1078140454994934E-2</v>
      </c>
    </row>
    <row r="134" spans="1:15" x14ac:dyDescent="0.3">
      <c r="A134" s="13">
        <v>133</v>
      </c>
      <c r="B134" s="272"/>
      <c r="C134" s="50" t="s">
        <v>17</v>
      </c>
      <c r="D134" s="194" t="s">
        <v>57</v>
      </c>
      <c r="E134" s="64"/>
      <c r="F134" s="52">
        <v>1.1328</v>
      </c>
      <c r="G134" s="64">
        <f t="shared" si="149"/>
        <v>3.2258064516129122E-2</v>
      </c>
      <c r="H134" s="52">
        <v>1.0629999999999999</v>
      </c>
      <c r="I134" s="64">
        <f t="shared" si="150"/>
        <v>-1.0518477147910349E-2</v>
      </c>
      <c r="J134" s="52"/>
      <c r="K134" s="64"/>
      <c r="L134" s="52">
        <v>1.1354</v>
      </c>
      <c r="M134" s="64">
        <f t="shared" si="151"/>
        <v>1.2845673505798367E-2</v>
      </c>
      <c r="N134" s="52">
        <v>1.0978000000000001</v>
      </c>
      <c r="O134" s="64">
        <f t="shared" si="152"/>
        <v>-4.5524902121455422E-4</v>
      </c>
    </row>
    <row r="135" spans="1:15" x14ac:dyDescent="0.3">
      <c r="A135" s="23">
        <v>134</v>
      </c>
      <c r="B135" s="271">
        <v>46000</v>
      </c>
      <c r="C135" s="48" t="s">
        <v>18</v>
      </c>
      <c r="D135" s="193" t="s">
        <v>57</v>
      </c>
      <c r="E135" s="59"/>
      <c r="F135" s="61">
        <v>8451</v>
      </c>
      <c r="G135" s="59">
        <f t="shared" ref="G135" si="153">F137/F136</f>
        <v>1.9571626777662159</v>
      </c>
      <c r="H135" s="61">
        <v>9051</v>
      </c>
      <c r="I135" s="59">
        <f t="shared" ref="I135" si="154">H137/H136</f>
        <v>1.8233095480801902</v>
      </c>
      <c r="J135" s="61"/>
      <c r="K135" s="59"/>
      <c r="L135" s="61">
        <v>8530</v>
      </c>
      <c r="M135" s="59">
        <f t="shared" ref="M135" si="155">L137/L136</f>
        <v>2.2959080830477729</v>
      </c>
      <c r="N135" s="61">
        <v>9160</v>
      </c>
      <c r="O135" s="59">
        <f t="shared" ref="O135" si="156">N137/N136</f>
        <v>2.2260093325218095</v>
      </c>
    </row>
    <row r="136" spans="1:15" x14ac:dyDescent="0.3">
      <c r="A136" s="1">
        <v>135</v>
      </c>
      <c r="B136" s="272"/>
      <c r="C136" s="49" t="s">
        <v>16</v>
      </c>
      <c r="D136" s="194" t="s">
        <v>57</v>
      </c>
      <c r="E136" s="63"/>
      <c r="F136" s="52">
        <v>0.5766</v>
      </c>
      <c r="G136" s="63">
        <f t="shared" ref="G136:G137" si="157">(F136-F133)/F133</f>
        <v>8.041958041958128E-3</v>
      </c>
      <c r="H136" s="52">
        <v>0.58860000000000001</v>
      </c>
      <c r="I136" s="63">
        <f t="shared" ref="I136:I137" si="158">(H136-H133)/H133</f>
        <v>-7.2524877719682421E-3</v>
      </c>
      <c r="J136" s="52"/>
      <c r="K136" s="63"/>
      <c r="L136" s="52">
        <v>0.49609999999999999</v>
      </c>
      <c r="M136" s="63">
        <f t="shared" ref="M136:M137" si="159">(L136-L133)/L133</f>
        <v>7.1051563134389021E-3</v>
      </c>
      <c r="N136" s="52">
        <v>0.4929</v>
      </c>
      <c r="O136" s="63">
        <f t="shared" ref="O136:O137" si="160">(N136-N133)/N133</f>
        <v>-1.4002800560112034E-2</v>
      </c>
    </row>
    <row r="137" spans="1:15" x14ac:dyDescent="0.3">
      <c r="A137" s="13">
        <v>136</v>
      </c>
      <c r="B137" s="273"/>
      <c r="C137" s="50" t="s">
        <v>17</v>
      </c>
      <c r="D137" s="194" t="s">
        <v>57</v>
      </c>
      <c r="E137" s="64"/>
      <c r="F137" s="52">
        <v>1.1285000000000001</v>
      </c>
      <c r="G137" s="64">
        <f t="shared" si="157"/>
        <v>-3.7959039548022336E-3</v>
      </c>
      <c r="H137" s="52">
        <v>1.0731999999999999</v>
      </c>
      <c r="I137" s="64">
        <f t="shared" si="158"/>
        <v>9.5954844778927441E-3</v>
      </c>
      <c r="J137" s="52"/>
      <c r="K137" s="64"/>
      <c r="L137" s="52">
        <v>1.139</v>
      </c>
      <c r="M137" s="64">
        <f t="shared" si="159"/>
        <v>3.1706887440550008E-3</v>
      </c>
      <c r="N137" s="52">
        <v>1.0972</v>
      </c>
      <c r="O137" s="64">
        <f t="shared" si="160"/>
        <v>-5.4654764073615953E-4</v>
      </c>
    </row>
    <row r="138" spans="1:15" x14ac:dyDescent="0.3">
      <c r="A138" s="23">
        <v>137</v>
      </c>
      <c r="B138" s="271">
        <v>48000</v>
      </c>
      <c r="C138" s="48" t="s">
        <v>18</v>
      </c>
      <c r="D138" s="193" t="s">
        <v>57</v>
      </c>
      <c r="E138" s="59"/>
      <c r="F138" s="61">
        <v>8815</v>
      </c>
      <c r="G138" s="59">
        <f t="shared" ref="G138" si="161">F140/F139</f>
        <v>1.9959190915542939</v>
      </c>
      <c r="H138" s="61">
        <v>9447</v>
      </c>
      <c r="I138" s="59">
        <f t="shared" ref="I138" si="162">H140/H139</f>
        <v>1.8508578223203667</v>
      </c>
      <c r="J138" s="61"/>
      <c r="K138" s="59"/>
      <c r="L138" s="61">
        <v>8895</v>
      </c>
      <c r="M138" s="59">
        <f t="shared" ref="M138" si="163">L140/L139</f>
        <v>2.3215831787260361</v>
      </c>
      <c r="N138" s="61">
        <v>9567</v>
      </c>
      <c r="O138" s="59">
        <f t="shared" ref="O138" si="164">N140/N139</f>
        <v>2.2787718584790566</v>
      </c>
    </row>
    <row r="139" spans="1:15" x14ac:dyDescent="0.3">
      <c r="A139" s="1">
        <v>138</v>
      </c>
      <c r="B139" s="272"/>
      <c r="C139" s="49" t="s">
        <v>16</v>
      </c>
      <c r="D139" s="194" t="s">
        <v>57</v>
      </c>
      <c r="E139" s="63"/>
      <c r="F139" s="52">
        <v>0.56359999999999999</v>
      </c>
      <c r="G139" s="63">
        <f t="shared" ref="G139:G140" si="165">(F139-F136)/F136</f>
        <v>-2.2545959070412784E-2</v>
      </c>
      <c r="H139" s="52">
        <v>0.5887</v>
      </c>
      <c r="I139" s="63">
        <f t="shared" ref="I139:I140" si="166">(H139-H136)/H136</f>
        <v>1.6989466530749063E-4</v>
      </c>
      <c r="J139" s="52"/>
      <c r="K139" s="63"/>
      <c r="L139" s="52">
        <v>0.48509999999999998</v>
      </c>
      <c r="M139" s="63">
        <f t="shared" ref="M139:M140" si="167">(L139-L136)/L136</f>
        <v>-2.2172949002217314E-2</v>
      </c>
      <c r="N139" s="52">
        <v>0.49180000000000001</v>
      </c>
      <c r="O139" s="63">
        <f t="shared" ref="O139:O140" si="168">(N139-N136)/N136</f>
        <v>-2.2316899979711704E-3</v>
      </c>
    </row>
    <row r="140" spans="1:15" x14ac:dyDescent="0.3">
      <c r="A140" s="13">
        <v>139</v>
      </c>
      <c r="B140" s="273"/>
      <c r="C140" s="50" t="s">
        <v>17</v>
      </c>
      <c r="D140" s="194" t="s">
        <v>57</v>
      </c>
      <c r="E140" s="64"/>
      <c r="F140" s="52">
        <v>1.1249</v>
      </c>
      <c r="G140" s="64">
        <f t="shared" si="165"/>
        <v>-3.1900753212229043E-3</v>
      </c>
      <c r="H140" s="52">
        <v>1.0895999999999999</v>
      </c>
      <c r="I140" s="64">
        <f t="shared" si="166"/>
        <v>1.5281401416324983E-2</v>
      </c>
      <c r="J140" s="52"/>
      <c r="K140" s="64"/>
      <c r="L140" s="52">
        <v>1.1262000000000001</v>
      </c>
      <c r="M140" s="64">
        <f t="shared" si="167"/>
        <v>-1.1237928007023636E-2</v>
      </c>
      <c r="N140" s="52">
        <v>1.1207</v>
      </c>
      <c r="O140" s="64">
        <f t="shared" si="168"/>
        <v>2.1418155304411299E-2</v>
      </c>
    </row>
    <row r="141" spans="1:15" x14ac:dyDescent="0.3">
      <c r="A141" s="23">
        <v>140</v>
      </c>
      <c r="B141" s="271">
        <v>50000</v>
      </c>
      <c r="C141" s="48" t="s">
        <v>18</v>
      </c>
      <c r="D141" s="193" t="s">
        <v>57</v>
      </c>
      <c r="E141" s="59"/>
      <c r="F141" s="61">
        <v>9179</v>
      </c>
      <c r="G141" s="59">
        <f t="shared" ref="G141" si="169">F143/F142</f>
        <v>1.9207071591107998</v>
      </c>
      <c r="H141" s="61">
        <v>9853</v>
      </c>
      <c r="I141" s="59">
        <f t="shared" ref="I141" si="170">H143/H142</f>
        <v>1.8409360691877223</v>
      </c>
      <c r="J141" s="61"/>
      <c r="K141" s="59"/>
      <c r="L141" s="61">
        <v>9260</v>
      </c>
      <c r="M141" s="59">
        <f t="shared" ref="M141" si="171">L143/L142</f>
        <v>2.3227059063968936</v>
      </c>
      <c r="N141" s="61">
        <v>9964</v>
      </c>
      <c r="O141" s="59">
        <f t="shared" ref="O141" si="172">N143/N142</f>
        <v>2.2380855810180491</v>
      </c>
    </row>
    <row r="142" spans="1:15" x14ac:dyDescent="0.3">
      <c r="A142" s="1">
        <v>141</v>
      </c>
      <c r="B142" s="272"/>
      <c r="C142" s="49" t="s">
        <v>16</v>
      </c>
      <c r="D142" s="194" t="s">
        <v>57</v>
      </c>
      <c r="E142" s="63"/>
      <c r="F142" s="52">
        <v>0.57130000000000003</v>
      </c>
      <c r="G142" s="63">
        <f t="shared" ref="G142:G143" si="173">(F142-F139)/F139</f>
        <v>1.3662171753016395E-2</v>
      </c>
      <c r="H142" s="52">
        <v>0.5897</v>
      </c>
      <c r="I142" s="63">
        <f t="shared" ref="I142:I143" si="174">(H142-H139)/H139</f>
        <v>1.6986580601324969E-3</v>
      </c>
      <c r="J142" s="52"/>
      <c r="K142" s="63"/>
      <c r="L142" s="52">
        <v>0.48930000000000001</v>
      </c>
      <c r="M142" s="63">
        <f t="shared" ref="M142:M143" si="175">(L142-L139)/L139</f>
        <v>8.6580086580087343E-3</v>
      </c>
      <c r="N142" s="52">
        <v>0.49309999999999998</v>
      </c>
      <c r="O142" s="63">
        <f t="shared" ref="O142:O143" si="176">(N142-N139)/N139</f>
        <v>2.6433509556729722E-3</v>
      </c>
    </row>
    <row r="143" spans="1:15" x14ac:dyDescent="0.3">
      <c r="A143" s="13">
        <v>142</v>
      </c>
      <c r="B143" s="272"/>
      <c r="C143" s="50" t="s">
        <v>17</v>
      </c>
      <c r="D143" s="194" t="s">
        <v>57</v>
      </c>
      <c r="E143" s="64"/>
      <c r="F143" s="52">
        <v>1.0972999999999999</v>
      </c>
      <c r="G143" s="64">
        <f t="shared" si="173"/>
        <v>-2.4535514267934988E-2</v>
      </c>
      <c r="H143" s="52">
        <v>1.0855999999999999</v>
      </c>
      <c r="I143" s="64">
        <f t="shared" si="174"/>
        <v>-3.6710719530102824E-3</v>
      </c>
      <c r="J143" s="52"/>
      <c r="K143" s="64"/>
      <c r="L143" s="52">
        <v>1.1365000000000001</v>
      </c>
      <c r="M143" s="64">
        <f t="shared" si="175"/>
        <v>9.1458000355176487E-3</v>
      </c>
      <c r="N143" s="52">
        <v>1.1035999999999999</v>
      </c>
      <c r="O143" s="64">
        <f t="shared" si="176"/>
        <v>-1.5258320692424479E-2</v>
      </c>
    </row>
    <row r="144" spans="1:15" x14ac:dyDescent="0.3">
      <c r="A144" s="23">
        <v>143</v>
      </c>
      <c r="B144" s="271">
        <v>52000</v>
      </c>
      <c r="C144" s="48" t="s">
        <v>18</v>
      </c>
      <c r="D144" s="193" t="s">
        <v>57</v>
      </c>
      <c r="E144" s="59"/>
      <c r="F144" s="61">
        <v>9543</v>
      </c>
      <c r="G144" s="59">
        <f t="shared" ref="G144" si="177">F146/F145</f>
        <v>1.9927124066832562</v>
      </c>
      <c r="H144" s="61">
        <v>10255</v>
      </c>
      <c r="I144" s="59">
        <f t="shared" ref="I144" si="178">H146/H145</f>
        <v>1.8398842947081844</v>
      </c>
      <c r="J144" s="61"/>
      <c r="K144" s="59"/>
      <c r="L144" s="61">
        <v>9624</v>
      </c>
      <c r="M144" s="59">
        <f t="shared" ref="M144" si="179">L146/L145</f>
        <v>2.365828524319868</v>
      </c>
      <c r="N144" s="61">
        <v>10358</v>
      </c>
      <c r="O144" s="59">
        <f t="shared" ref="O144" si="180">N146/N145</f>
        <v>2.2653893192009784</v>
      </c>
    </row>
    <row r="145" spans="1:15" x14ac:dyDescent="0.3">
      <c r="A145" s="1">
        <v>144</v>
      </c>
      <c r="B145" s="272"/>
      <c r="C145" s="49" t="s">
        <v>16</v>
      </c>
      <c r="D145" s="194" t="s">
        <v>57</v>
      </c>
      <c r="E145" s="63"/>
      <c r="F145" s="52">
        <v>0.56259999999999999</v>
      </c>
      <c r="G145" s="63">
        <f t="shared" ref="G145:G146" si="181">(F145-F142)/F142</f>
        <v>-1.5228426395939158E-2</v>
      </c>
      <c r="H145" s="52">
        <v>0.5877</v>
      </c>
      <c r="I145" s="63">
        <f t="shared" ref="I145:I146" si="182">(H145-H142)/H142</f>
        <v>-3.3915550279803321E-3</v>
      </c>
      <c r="J145" s="52"/>
      <c r="K145" s="63"/>
      <c r="L145" s="52">
        <v>0.48520000000000002</v>
      </c>
      <c r="M145" s="63">
        <f t="shared" ref="M145:M146" si="183">(L145-L142)/L142</f>
        <v>-8.3793173921929125E-3</v>
      </c>
      <c r="N145" s="52">
        <v>0.49059999999999998</v>
      </c>
      <c r="O145" s="63">
        <f t="shared" ref="O145:O146" si="184">(N145-N142)/N142</f>
        <v>-5.0699655242344398E-3</v>
      </c>
    </row>
    <row r="146" spans="1:15" x14ac:dyDescent="0.3">
      <c r="A146" s="13">
        <v>145</v>
      </c>
      <c r="B146" s="273"/>
      <c r="C146" s="50" t="s">
        <v>17</v>
      </c>
      <c r="D146" s="194" t="s">
        <v>57</v>
      </c>
      <c r="E146" s="64"/>
      <c r="F146" s="52">
        <v>1.1211</v>
      </c>
      <c r="G146" s="64">
        <f t="shared" si="181"/>
        <v>2.1689601749749425E-2</v>
      </c>
      <c r="H146" s="52">
        <v>1.0812999999999999</v>
      </c>
      <c r="I146" s="64">
        <f t="shared" si="182"/>
        <v>-3.9609432571849398E-3</v>
      </c>
      <c r="J146" s="52"/>
      <c r="K146" s="64"/>
      <c r="L146" s="52">
        <v>1.1478999999999999</v>
      </c>
      <c r="M146" s="64">
        <f t="shared" si="183"/>
        <v>1.0030796304443338E-2</v>
      </c>
      <c r="N146" s="52">
        <v>1.1113999999999999</v>
      </c>
      <c r="O146" s="64">
        <f t="shared" si="184"/>
        <v>7.0677781805002079E-3</v>
      </c>
    </row>
    <row r="147" spans="1:15" x14ac:dyDescent="0.3">
      <c r="A147" s="23">
        <v>146</v>
      </c>
      <c r="B147" s="271">
        <v>54000</v>
      </c>
      <c r="C147" s="48" t="s">
        <v>18</v>
      </c>
      <c r="D147" s="193" t="s">
        <v>57</v>
      </c>
      <c r="E147" s="59"/>
      <c r="F147" s="61">
        <v>9907</v>
      </c>
      <c r="G147" s="59">
        <f t="shared" ref="G147" si="185">F149/F148</f>
        <v>1.9889357218124342</v>
      </c>
      <c r="H147" s="61">
        <v>10651</v>
      </c>
      <c r="I147" s="59">
        <f t="shared" ref="I147" si="186">H149/H148</f>
        <v>1.8771171793985484</v>
      </c>
      <c r="J147" s="61"/>
      <c r="K147" s="59"/>
      <c r="L147" s="61">
        <v>9995</v>
      </c>
      <c r="M147" s="59">
        <f t="shared" ref="M147" si="187">L149/L148</f>
        <v>2.3336072308956446</v>
      </c>
      <c r="N147" s="61">
        <v>10751</v>
      </c>
      <c r="O147" s="59">
        <f t="shared" ref="O147" si="188">N149/N148</f>
        <v>2.2917964693665627</v>
      </c>
    </row>
    <row r="148" spans="1:15" x14ac:dyDescent="0.3">
      <c r="A148" s="1">
        <v>147</v>
      </c>
      <c r="B148" s="272"/>
      <c r="C148" s="49" t="s">
        <v>16</v>
      </c>
      <c r="D148" s="194" t="s">
        <v>57</v>
      </c>
      <c r="E148" s="63"/>
      <c r="F148" s="52">
        <v>0.56940000000000002</v>
      </c>
      <c r="G148" s="63">
        <f t="shared" ref="G148:G149" si="189">(F148-F145)/F145</f>
        <v>1.2086740135087147E-2</v>
      </c>
      <c r="H148" s="52">
        <v>0.5786</v>
      </c>
      <c r="I148" s="63">
        <f t="shared" ref="I148:I149" si="190">(H148-H145)/H145</f>
        <v>-1.5484090522375357E-2</v>
      </c>
      <c r="J148" s="52"/>
      <c r="K148" s="63"/>
      <c r="L148" s="52">
        <v>0.48680000000000001</v>
      </c>
      <c r="M148" s="63">
        <f t="shared" ref="M148:M149" si="191">(L148-L145)/L145</f>
        <v>3.2976092333058334E-3</v>
      </c>
      <c r="N148" s="52">
        <v>0.48149999999999998</v>
      </c>
      <c r="O148" s="63">
        <f t="shared" ref="O148:O149" si="192">(N148-N145)/N145</f>
        <v>-1.8548715858132891E-2</v>
      </c>
    </row>
    <row r="149" spans="1:15" x14ac:dyDescent="0.3">
      <c r="A149" s="13">
        <v>148</v>
      </c>
      <c r="B149" s="273"/>
      <c r="C149" s="50" t="s">
        <v>17</v>
      </c>
      <c r="D149" s="194" t="s">
        <v>57</v>
      </c>
      <c r="E149" s="64"/>
      <c r="F149" s="52">
        <v>1.1325000000000001</v>
      </c>
      <c r="G149" s="64">
        <f t="shared" si="189"/>
        <v>1.0168584426010237E-2</v>
      </c>
      <c r="H149" s="52">
        <v>1.0861000000000001</v>
      </c>
      <c r="I149" s="64">
        <f t="shared" si="190"/>
        <v>4.4391010820310165E-3</v>
      </c>
      <c r="J149" s="52"/>
      <c r="K149" s="64"/>
      <c r="L149" s="52">
        <v>1.1359999999999999</v>
      </c>
      <c r="M149" s="64">
        <f t="shared" si="191"/>
        <v>-1.0366756686122504E-2</v>
      </c>
      <c r="N149" s="52">
        <v>1.1034999999999999</v>
      </c>
      <c r="O149" s="64">
        <f t="shared" si="192"/>
        <v>-7.1081518805110834E-3</v>
      </c>
    </row>
    <row r="150" spans="1:15" x14ac:dyDescent="0.3">
      <c r="A150" s="23">
        <v>149</v>
      </c>
      <c r="B150" s="271">
        <v>56000</v>
      </c>
      <c r="C150" s="48" t="s">
        <v>18</v>
      </c>
      <c r="D150" s="193" t="s">
        <v>57</v>
      </c>
      <c r="E150" s="59"/>
      <c r="F150" s="61">
        <v>10271</v>
      </c>
      <c r="G150" s="59">
        <f t="shared" ref="G150" si="193">F152/F151</f>
        <v>1.9945132743362834</v>
      </c>
      <c r="H150" s="61">
        <v>11059</v>
      </c>
      <c r="I150" s="59">
        <f t="shared" ref="I150" si="194">H152/H151</f>
        <v>1.8214650766609881</v>
      </c>
      <c r="J150" s="61"/>
      <c r="K150" s="59"/>
      <c r="L150" s="61">
        <v>10375</v>
      </c>
      <c r="M150" s="59">
        <f t="shared" ref="M150" si="195">L152/L151</f>
        <v>2.388842803815844</v>
      </c>
      <c r="N150" s="61">
        <v>11145</v>
      </c>
      <c r="O150" s="59">
        <f t="shared" ref="O150" si="196">N152/N151</f>
        <v>2.286153215895125</v>
      </c>
    </row>
    <row r="151" spans="1:15" x14ac:dyDescent="0.3">
      <c r="A151" s="1">
        <v>150</v>
      </c>
      <c r="B151" s="272"/>
      <c r="C151" s="49" t="s">
        <v>16</v>
      </c>
      <c r="D151" s="194" t="s">
        <v>57</v>
      </c>
      <c r="E151" s="63"/>
      <c r="F151" s="52">
        <v>0.56499999999999995</v>
      </c>
      <c r="G151" s="63">
        <f t="shared" ref="G151:G152" si="197">(F151-F148)/F148</f>
        <v>-7.7274323849667549E-3</v>
      </c>
      <c r="H151" s="52">
        <v>0.58699999999999997</v>
      </c>
      <c r="I151" s="63">
        <f t="shared" ref="I151:I152" si="198">(H151-H148)/H148</f>
        <v>1.4517801590044873E-2</v>
      </c>
      <c r="J151" s="52"/>
      <c r="K151" s="63"/>
      <c r="L151" s="52">
        <v>0.48220000000000002</v>
      </c>
      <c r="M151" s="63">
        <f t="shared" ref="M151:M152" si="199">(L151-L148)/L148</f>
        <v>-9.4494658997534772E-3</v>
      </c>
      <c r="N151" s="52">
        <v>0.48820000000000002</v>
      </c>
      <c r="O151" s="63">
        <f t="shared" ref="O151:O152" si="200">(N151-N148)/N148</f>
        <v>1.3914849428868203E-2</v>
      </c>
    </row>
    <row r="152" spans="1:15" x14ac:dyDescent="0.3">
      <c r="A152" s="13">
        <v>151</v>
      </c>
      <c r="B152" s="272"/>
      <c r="C152" s="50" t="s">
        <v>17</v>
      </c>
      <c r="D152" s="194" t="s">
        <v>57</v>
      </c>
      <c r="E152" s="64"/>
      <c r="F152" s="52">
        <v>1.1269</v>
      </c>
      <c r="G152" s="64">
        <f t="shared" si="197"/>
        <v>-4.9448123620309484E-3</v>
      </c>
      <c r="H152" s="52">
        <v>1.0691999999999999</v>
      </c>
      <c r="I152" s="64">
        <f t="shared" si="198"/>
        <v>-1.5560261486051134E-2</v>
      </c>
      <c r="J152" s="52"/>
      <c r="K152" s="64"/>
      <c r="L152" s="52">
        <v>1.1518999999999999</v>
      </c>
      <c r="M152" s="64">
        <f t="shared" si="199"/>
        <v>1.399647887323946E-2</v>
      </c>
      <c r="N152" s="52">
        <v>1.1161000000000001</v>
      </c>
      <c r="O152" s="64">
        <f t="shared" si="200"/>
        <v>1.1418214771182753E-2</v>
      </c>
    </row>
    <row r="153" spans="1:15" x14ac:dyDescent="0.3">
      <c r="A153" s="23">
        <v>152</v>
      </c>
      <c r="B153" s="271">
        <v>58000</v>
      </c>
      <c r="C153" s="48" t="s">
        <v>18</v>
      </c>
      <c r="D153" s="193" t="s">
        <v>57</v>
      </c>
      <c r="E153" s="59"/>
      <c r="F153" s="61">
        <v>10635</v>
      </c>
      <c r="G153" s="59">
        <f t="shared" ref="G153" si="201">F155/F154</f>
        <v>2.0138175376439329</v>
      </c>
      <c r="H153" s="61">
        <v>11464</v>
      </c>
      <c r="I153" s="59">
        <f t="shared" ref="I153" si="202">H155/H154</f>
        <v>1.863032603070554</v>
      </c>
      <c r="J153" s="61"/>
      <c r="K153" s="59"/>
      <c r="L153" s="61">
        <v>10748</v>
      </c>
      <c r="M153" s="59">
        <f t="shared" ref="M153" si="203">L155/L154</f>
        <v>2.3955952628298358</v>
      </c>
      <c r="N153" s="61">
        <v>11543</v>
      </c>
      <c r="O153" s="59">
        <f t="shared" ref="O153" si="204">N155/N154</f>
        <v>2.3316708229426437</v>
      </c>
    </row>
    <row r="154" spans="1:15" x14ac:dyDescent="0.3">
      <c r="A154" s="1">
        <v>153</v>
      </c>
      <c r="B154" s="272"/>
      <c r="C154" s="49" t="s">
        <v>16</v>
      </c>
      <c r="D154" s="194" t="s">
        <v>57</v>
      </c>
      <c r="E154" s="63"/>
      <c r="F154" s="52">
        <v>0.5645</v>
      </c>
      <c r="G154" s="63">
        <f t="shared" ref="G154:G155" si="205">(F154-F151)/F151</f>
        <v>-8.8495575221229201E-4</v>
      </c>
      <c r="H154" s="52">
        <v>0.57969999999999999</v>
      </c>
      <c r="I154" s="63">
        <f t="shared" ref="I154:I155" si="206">(H154-H151)/H151</f>
        <v>-1.2436115843270824E-2</v>
      </c>
      <c r="J154" s="52"/>
      <c r="K154" s="63"/>
      <c r="L154" s="52">
        <v>0.48130000000000001</v>
      </c>
      <c r="M154" s="63">
        <f t="shared" ref="M154:M155" si="207">(L154-L151)/L151</f>
        <v>-1.8664454583160761E-3</v>
      </c>
      <c r="N154" s="52">
        <v>0.48120000000000002</v>
      </c>
      <c r="O154" s="63">
        <f t="shared" ref="O154:O155" si="208">(N154-N151)/N151</f>
        <v>-1.4338385907415006E-2</v>
      </c>
    </row>
    <row r="155" spans="1:15" x14ac:dyDescent="0.3">
      <c r="A155" s="13">
        <v>154</v>
      </c>
      <c r="B155" s="273"/>
      <c r="C155" s="50" t="s">
        <v>17</v>
      </c>
      <c r="D155" s="194" t="s">
        <v>57</v>
      </c>
      <c r="E155" s="64"/>
      <c r="F155" s="52">
        <v>1.1368</v>
      </c>
      <c r="G155" s="64">
        <f t="shared" si="205"/>
        <v>8.7851628360990502E-3</v>
      </c>
      <c r="H155" s="52">
        <v>1.08</v>
      </c>
      <c r="I155" s="64">
        <f t="shared" si="206"/>
        <v>1.0101010101010235E-2</v>
      </c>
      <c r="J155" s="52"/>
      <c r="K155" s="64"/>
      <c r="L155" s="52">
        <v>1.153</v>
      </c>
      <c r="M155" s="64">
        <f t="shared" si="207"/>
        <v>9.5494400555612554E-4</v>
      </c>
      <c r="N155" s="52">
        <v>1.1220000000000001</v>
      </c>
      <c r="O155" s="64">
        <f t="shared" si="208"/>
        <v>5.2862646716244207E-3</v>
      </c>
    </row>
    <row r="156" spans="1:15" x14ac:dyDescent="0.3">
      <c r="A156" s="23">
        <v>155</v>
      </c>
      <c r="B156" s="271">
        <v>60000</v>
      </c>
      <c r="C156" s="48" t="s">
        <v>18</v>
      </c>
      <c r="D156" s="193" t="s">
        <v>57</v>
      </c>
      <c r="E156" s="59"/>
      <c r="F156" s="61">
        <v>10999</v>
      </c>
      <c r="G156" s="59">
        <f t="shared" ref="G156" si="209">F158/F157</f>
        <v>1.9916681439461086</v>
      </c>
      <c r="H156" s="61">
        <v>11856</v>
      </c>
      <c r="I156" s="59">
        <f t="shared" ref="I156" si="210">H158/H157</f>
        <v>1.8795595320027527</v>
      </c>
      <c r="J156" s="61"/>
      <c r="K156" s="59"/>
      <c r="L156" s="61">
        <v>11128</v>
      </c>
      <c r="M156" s="59">
        <f t="shared" ref="M156" si="211">L158/L157</f>
        <v>2.4020790020790019</v>
      </c>
      <c r="N156" s="61">
        <v>11940</v>
      </c>
      <c r="O156" s="59">
        <f t="shared" ref="O156" si="212">N158/N157</f>
        <v>2.329379941739492</v>
      </c>
    </row>
    <row r="157" spans="1:15" x14ac:dyDescent="0.3">
      <c r="A157" s="1">
        <v>156</v>
      </c>
      <c r="B157" s="272"/>
      <c r="C157" s="49" t="s">
        <v>16</v>
      </c>
      <c r="D157" s="194" t="s">
        <v>57</v>
      </c>
      <c r="E157" s="63"/>
      <c r="F157" s="52">
        <v>0.56410000000000005</v>
      </c>
      <c r="G157" s="63">
        <f t="shared" ref="G157:G158" si="213">(F157-F154)/F154</f>
        <v>-7.0859167404775192E-4</v>
      </c>
      <c r="H157" s="52">
        <v>0.58120000000000005</v>
      </c>
      <c r="I157" s="63">
        <f t="shared" ref="I157:I158" si="214">(H157-H154)/H154</f>
        <v>2.587545282042534E-3</v>
      </c>
      <c r="J157" s="52"/>
      <c r="K157" s="63"/>
      <c r="L157" s="52">
        <v>0.48099999999999998</v>
      </c>
      <c r="M157" s="63">
        <f t="shared" ref="M157:M158" si="215">(L157-L154)/L154</f>
        <v>-6.233118637025191E-4</v>
      </c>
      <c r="N157" s="52">
        <v>0.48060000000000003</v>
      </c>
      <c r="O157" s="63">
        <f t="shared" ref="O157:O158" si="216">(N157-N154)/N154</f>
        <v>-1.2468827930174344E-3</v>
      </c>
    </row>
    <row r="158" spans="1:15" x14ac:dyDescent="0.3">
      <c r="A158" s="13">
        <v>157</v>
      </c>
      <c r="B158" s="273"/>
      <c r="C158" s="50" t="s">
        <v>17</v>
      </c>
      <c r="D158" s="194" t="s">
        <v>57</v>
      </c>
      <c r="E158" s="64"/>
      <c r="F158" s="52">
        <v>1.1234999999999999</v>
      </c>
      <c r="G158" s="64">
        <f t="shared" si="213"/>
        <v>-1.1699507389162639E-2</v>
      </c>
      <c r="H158" s="52">
        <v>1.0924</v>
      </c>
      <c r="I158" s="64">
        <f t="shared" si="214"/>
        <v>1.148148148148145E-2</v>
      </c>
      <c r="J158" s="52"/>
      <c r="K158" s="64"/>
      <c r="L158" s="52">
        <v>1.1554</v>
      </c>
      <c r="M158" s="64">
        <f t="shared" si="215"/>
        <v>2.0815264527319667E-3</v>
      </c>
      <c r="N158" s="52">
        <v>1.1194999999999999</v>
      </c>
      <c r="O158" s="64">
        <f t="shared" si="216"/>
        <v>-2.2281639928700254E-3</v>
      </c>
    </row>
    <row r="159" spans="1:15" x14ac:dyDescent="0.3">
      <c r="A159" s="23">
        <v>158</v>
      </c>
      <c r="B159" s="271">
        <v>62000</v>
      </c>
      <c r="C159" s="48" t="s">
        <v>18</v>
      </c>
      <c r="D159" s="193" t="s">
        <v>57</v>
      </c>
      <c r="E159" s="59"/>
      <c r="F159" s="61">
        <v>11363</v>
      </c>
      <c r="G159" s="59">
        <f t="shared" ref="G159" si="217">F161/F160</f>
        <v>1.998931052912881</v>
      </c>
      <c r="H159" s="61">
        <v>12244</v>
      </c>
      <c r="I159" s="59">
        <f t="shared" ref="I159" si="218">H161/H160</f>
        <v>1.857167530224525</v>
      </c>
      <c r="J159" s="61"/>
      <c r="K159" s="59"/>
      <c r="L159" s="61">
        <v>11509</v>
      </c>
      <c r="M159" s="59">
        <f t="shared" ref="M159" si="219">L161/L160</f>
        <v>2.4231574539363483</v>
      </c>
      <c r="N159" s="61">
        <v>12355</v>
      </c>
      <c r="O159" s="59">
        <f t="shared" ref="O159" si="220">N161/N160</f>
        <v>2.3788988905170609</v>
      </c>
    </row>
    <row r="160" spans="1:15" x14ac:dyDescent="0.3">
      <c r="A160" s="1">
        <v>159</v>
      </c>
      <c r="B160" s="272"/>
      <c r="C160" s="49" t="s">
        <v>16</v>
      </c>
      <c r="D160" s="194" t="s">
        <v>57</v>
      </c>
      <c r="E160" s="63"/>
      <c r="F160" s="52">
        <v>0.56130000000000002</v>
      </c>
      <c r="G160" s="63">
        <f t="shared" ref="G160:G161" si="221">(F160-F157)/F157</f>
        <v>-4.9636589257224329E-3</v>
      </c>
      <c r="H160" s="52">
        <v>0.57899999999999996</v>
      </c>
      <c r="I160" s="63">
        <f t="shared" ref="I160:I161" si="222">(H160-H157)/H157</f>
        <v>-3.7852718513422066E-3</v>
      </c>
      <c r="J160" s="52"/>
      <c r="K160" s="63"/>
      <c r="L160" s="52">
        <v>0.47760000000000002</v>
      </c>
      <c r="M160" s="63">
        <f t="shared" ref="M160:M161" si="223">(L160-L157)/L157</f>
        <v>-7.0686070686069831E-3</v>
      </c>
      <c r="N160" s="52">
        <v>0.47770000000000001</v>
      </c>
      <c r="O160" s="63">
        <f t="shared" ref="O160:O161" si="224">(N160-N157)/N157</f>
        <v>-6.0341240116521299E-3</v>
      </c>
    </row>
    <row r="161" spans="1:15" x14ac:dyDescent="0.3">
      <c r="A161" s="13">
        <v>160</v>
      </c>
      <c r="B161" s="272"/>
      <c r="C161" s="50" t="s">
        <v>17</v>
      </c>
      <c r="D161" s="194" t="s">
        <v>57</v>
      </c>
      <c r="E161" s="64"/>
      <c r="F161" s="52">
        <v>1.1220000000000001</v>
      </c>
      <c r="G161" s="64">
        <f t="shared" si="221"/>
        <v>-1.3351134846460479E-3</v>
      </c>
      <c r="H161" s="52">
        <v>1.0752999999999999</v>
      </c>
      <c r="I161" s="64">
        <f t="shared" si="222"/>
        <v>-1.565360673745891E-2</v>
      </c>
      <c r="J161" s="52"/>
      <c r="K161" s="64"/>
      <c r="L161" s="52">
        <v>1.1573</v>
      </c>
      <c r="M161" s="64">
        <f t="shared" si="223"/>
        <v>1.6444521377877903E-3</v>
      </c>
      <c r="N161" s="52">
        <v>1.1364000000000001</v>
      </c>
      <c r="O161" s="64">
        <f t="shared" si="224"/>
        <v>1.5096025011165823E-2</v>
      </c>
    </row>
    <row r="162" spans="1:15" x14ac:dyDescent="0.3">
      <c r="A162" s="23">
        <v>161</v>
      </c>
      <c r="B162" s="271">
        <v>64000</v>
      </c>
      <c r="C162" s="48" t="s">
        <v>18</v>
      </c>
      <c r="D162" s="193" t="s">
        <v>57</v>
      </c>
      <c r="E162" s="59"/>
      <c r="F162" s="61">
        <v>11727</v>
      </c>
      <c r="G162" s="59">
        <f t="shared" ref="G162" si="225">F164/F163</f>
        <v>2.0254799928225373</v>
      </c>
      <c r="H162" s="61">
        <v>12632</v>
      </c>
      <c r="I162" s="59">
        <f t="shared" ref="I162" si="226">H164/H163</f>
        <v>1.896575699634973</v>
      </c>
      <c r="J162" s="61"/>
      <c r="K162" s="59"/>
      <c r="L162" s="77">
        <v>11883</v>
      </c>
      <c r="M162" s="78">
        <f t="shared" ref="M162" si="227">L164/L163</f>
        <v>2.4413502109704641</v>
      </c>
      <c r="N162" s="61">
        <v>12748</v>
      </c>
      <c r="O162" s="59">
        <f t="shared" ref="O162" si="228">N164/N163</f>
        <v>2.3623157894736844</v>
      </c>
    </row>
    <row r="163" spans="1:15" x14ac:dyDescent="0.3">
      <c r="A163" s="1">
        <v>162</v>
      </c>
      <c r="B163" s="272"/>
      <c r="C163" s="49" t="s">
        <v>16</v>
      </c>
      <c r="D163" s="194" t="s">
        <v>57</v>
      </c>
      <c r="E163" s="63"/>
      <c r="F163" s="52">
        <v>0.55730000000000002</v>
      </c>
      <c r="G163" s="63">
        <f t="shared" ref="G163:G164" si="229">(F163-F160)/F160</f>
        <v>-7.1263139141279231E-3</v>
      </c>
      <c r="H163" s="52">
        <v>0.57530000000000003</v>
      </c>
      <c r="I163" s="63">
        <f t="shared" ref="I163:I164" si="230">(H163-H160)/H160</f>
        <v>-6.3903281519860546E-3</v>
      </c>
      <c r="J163" s="52"/>
      <c r="K163" s="63"/>
      <c r="L163" s="79">
        <v>0.47399999999999998</v>
      </c>
      <c r="M163" s="80">
        <f t="shared" ref="M163:M164" si="231">(L163-L160)/L160</f>
        <v>-7.5376884422111547E-3</v>
      </c>
      <c r="N163" s="52">
        <v>0.47499999999999998</v>
      </c>
      <c r="O163" s="63">
        <f t="shared" ref="O163:O164" si="232">(N163-N160)/N160</f>
        <v>-5.6520828972159006E-3</v>
      </c>
    </row>
    <row r="164" spans="1:15" x14ac:dyDescent="0.3">
      <c r="A164" s="13">
        <v>163</v>
      </c>
      <c r="B164" s="273"/>
      <c r="C164" s="50" t="s">
        <v>17</v>
      </c>
      <c r="D164" s="194" t="s">
        <v>57</v>
      </c>
      <c r="E164" s="64"/>
      <c r="F164" s="52">
        <v>1.1288</v>
      </c>
      <c r="G164" s="64">
        <f t="shared" si="229"/>
        <v>6.060606060605986E-3</v>
      </c>
      <c r="H164" s="52">
        <v>1.0911</v>
      </c>
      <c r="I164" s="64">
        <f t="shared" si="230"/>
        <v>1.4693573886357331E-2</v>
      </c>
      <c r="J164" s="52"/>
      <c r="K164" s="64"/>
      <c r="L164" s="79">
        <v>1.1572</v>
      </c>
      <c r="M164" s="82">
        <f t="shared" si="231"/>
        <v>-8.6408018664122511E-5</v>
      </c>
      <c r="N164" s="52">
        <v>1.1221000000000001</v>
      </c>
      <c r="O164" s="64">
        <f t="shared" si="232"/>
        <v>-1.2583597324885584E-2</v>
      </c>
    </row>
    <row r="165" spans="1:15" x14ac:dyDescent="0.3">
      <c r="A165" s="23">
        <v>164</v>
      </c>
      <c r="B165" s="271">
        <v>66000</v>
      </c>
      <c r="C165" s="48" t="s">
        <v>18</v>
      </c>
      <c r="D165" s="193" t="s">
        <v>57</v>
      </c>
      <c r="E165" s="59"/>
      <c r="F165" s="61">
        <v>12090</v>
      </c>
      <c r="G165" s="59">
        <f t="shared" ref="G165" si="233">F167/F166</f>
        <v>2.0669284311975726</v>
      </c>
      <c r="H165" s="61">
        <v>13019</v>
      </c>
      <c r="I165" s="59">
        <f t="shared" ref="I165" si="234">H167/H166</f>
        <v>1.8535449370363981</v>
      </c>
      <c r="J165" s="61"/>
      <c r="K165" s="59"/>
      <c r="L165" s="61">
        <v>12264</v>
      </c>
      <c r="M165" s="59">
        <f t="shared" ref="M165" si="235">L167/L166</f>
        <v>2.4785263157894737</v>
      </c>
      <c r="N165" s="61">
        <v>13140</v>
      </c>
      <c r="O165" s="59">
        <f t="shared" ref="O165" si="236">N167/N166</f>
        <v>2.3476070528967257</v>
      </c>
    </row>
    <row r="166" spans="1:15" x14ac:dyDescent="0.3">
      <c r="A166" s="1">
        <v>165</v>
      </c>
      <c r="B166" s="272"/>
      <c r="C166" s="49" t="s">
        <v>16</v>
      </c>
      <c r="D166" s="194" t="s">
        <v>57</v>
      </c>
      <c r="E166" s="63"/>
      <c r="F166" s="52">
        <v>0.56030000000000002</v>
      </c>
      <c r="G166" s="63">
        <f t="shared" ref="G166:G167" si="237">(F166-F163)/F163</f>
        <v>5.3830970751839267E-3</v>
      </c>
      <c r="H166" s="52">
        <v>0.57969999999999999</v>
      </c>
      <c r="I166" s="63">
        <f t="shared" ref="I166:I167" si="238">(H166-H163)/H163</f>
        <v>7.6481835564052832E-3</v>
      </c>
      <c r="J166" s="52"/>
      <c r="K166" s="63"/>
      <c r="L166" s="52">
        <v>0.47499999999999998</v>
      </c>
      <c r="M166" s="63">
        <f t="shared" ref="M166:M167" si="239">(L166-L163)/L163</f>
        <v>2.109704641350213E-3</v>
      </c>
      <c r="N166" s="52">
        <v>0.47639999999999999</v>
      </c>
      <c r="O166" s="63">
        <f t="shared" ref="O166:O167" si="240">(N166-N163)/N163</f>
        <v>2.9473684210526577E-3</v>
      </c>
    </row>
    <row r="167" spans="1:15" x14ac:dyDescent="0.3">
      <c r="A167" s="13">
        <v>166</v>
      </c>
      <c r="B167" s="273"/>
      <c r="C167" s="50" t="s">
        <v>17</v>
      </c>
      <c r="D167" s="194" t="s">
        <v>57</v>
      </c>
      <c r="E167" s="64"/>
      <c r="F167" s="52">
        <v>1.1580999999999999</v>
      </c>
      <c r="G167" s="64">
        <f t="shared" si="237"/>
        <v>2.5956768249468357E-2</v>
      </c>
      <c r="H167" s="52">
        <v>1.0745</v>
      </c>
      <c r="I167" s="64">
        <f t="shared" si="238"/>
        <v>-1.5214004215928832E-2</v>
      </c>
      <c r="J167" s="52"/>
      <c r="K167" s="64"/>
      <c r="L167" s="52">
        <v>1.1773</v>
      </c>
      <c r="M167" s="64">
        <f t="shared" si="239"/>
        <v>1.736951261666091E-2</v>
      </c>
      <c r="N167" s="52">
        <v>1.1184000000000001</v>
      </c>
      <c r="O167" s="64">
        <f t="shared" si="240"/>
        <v>-3.2973888245254757E-3</v>
      </c>
    </row>
    <row r="168" spans="1:15" x14ac:dyDescent="0.3">
      <c r="A168" s="23">
        <v>167</v>
      </c>
      <c r="B168" s="271">
        <v>68000</v>
      </c>
      <c r="C168" s="48" t="s">
        <v>18</v>
      </c>
      <c r="D168" s="193" t="s">
        <v>57</v>
      </c>
      <c r="E168" s="59"/>
      <c r="F168" s="61">
        <v>12454</v>
      </c>
      <c r="G168" s="59">
        <f t="shared" ref="G168" si="241">F170/F169</f>
        <v>2.0503636363636359</v>
      </c>
      <c r="H168" s="61">
        <v>13407</v>
      </c>
      <c r="I168" s="59">
        <f t="shared" ref="I168" si="242">H170/H169</f>
        <v>1.8785615010423904</v>
      </c>
      <c r="J168" s="61"/>
      <c r="K168" s="59"/>
      <c r="L168" s="61">
        <v>12671</v>
      </c>
      <c r="M168" s="59">
        <f t="shared" ref="M168" si="243">L170/L169</f>
        <v>2.4740440076906642</v>
      </c>
      <c r="N168" s="61">
        <v>13552</v>
      </c>
      <c r="O168" s="59">
        <f t="shared" ref="O168" si="244">N170/N169</f>
        <v>2.3957275803722506</v>
      </c>
    </row>
    <row r="169" spans="1:15" x14ac:dyDescent="0.3">
      <c r="A169" s="1">
        <v>168</v>
      </c>
      <c r="B169" s="272"/>
      <c r="C169" s="49" t="s">
        <v>16</v>
      </c>
      <c r="D169" s="194" t="s">
        <v>57</v>
      </c>
      <c r="E169" s="63"/>
      <c r="F169" s="52">
        <v>0.55000000000000004</v>
      </c>
      <c r="G169" s="63">
        <f t="shared" ref="G169:G170" si="245">(F169-F166)/F166</f>
        <v>-1.83830091022666E-2</v>
      </c>
      <c r="H169" s="52">
        <v>0.5756</v>
      </c>
      <c r="I169" s="63">
        <f t="shared" ref="I169:I170" si="246">(H169-H166)/H166</f>
        <v>-7.0726237709159779E-3</v>
      </c>
      <c r="J169" s="52"/>
      <c r="K169" s="63"/>
      <c r="L169" s="52">
        <v>0.46810000000000002</v>
      </c>
      <c r="M169" s="63">
        <f t="shared" ref="M169:M170" si="247">(L169-L166)/L166</f>
        <v>-1.4526315789473604E-2</v>
      </c>
      <c r="N169" s="52">
        <v>0.4728</v>
      </c>
      <c r="O169" s="63">
        <f t="shared" ref="O169:O170" si="248">(N169-N166)/N166</f>
        <v>-7.5566750629722755E-3</v>
      </c>
    </row>
    <row r="170" spans="1:15" x14ac:dyDescent="0.3">
      <c r="A170" s="13">
        <v>169</v>
      </c>
      <c r="B170" s="272"/>
      <c r="C170" s="50" t="s">
        <v>17</v>
      </c>
      <c r="D170" s="194" t="s">
        <v>57</v>
      </c>
      <c r="E170" s="64"/>
      <c r="F170" s="52">
        <v>1.1276999999999999</v>
      </c>
      <c r="G170" s="64">
        <f t="shared" si="245"/>
        <v>-2.6249892064588536E-2</v>
      </c>
      <c r="H170" s="52">
        <v>1.0812999999999999</v>
      </c>
      <c r="I170" s="64">
        <f t="shared" si="246"/>
        <v>6.3285248953000627E-3</v>
      </c>
      <c r="J170" s="52"/>
      <c r="K170" s="64"/>
      <c r="L170" s="52">
        <v>1.1580999999999999</v>
      </c>
      <c r="M170" s="64">
        <f t="shared" si="247"/>
        <v>-1.6308502505733548E-2</v>
      </c>
      <c r="N170" s="52">
        <v>1.1327</v>
      </c>
      <c r="O170" s="64">
        <f t="shared" si="248"/>
        <v>1.2786123032904129E-2</v>
      </c>
    </row>
    <row r="171" spans="1:15" x14ac:dyDescent="0.3">
      <c r="A171" s="23">
        <v>170</v>
      </c>
      <c r="B171" s="271">
        <v>70000</v>
      </c>
      <c r="C171" s="48" t="s">
        <v>18</v>
      </c>
      <c r="D171" s="193" t="s">
        <v>57</v>
      </c>
      <c r="E171" s="59"/>
      <c r="F171" s="61">
        <v>12818</v>
      </c>
      <c r="G171" s="59">
        <f t="shared" ref="G171" si="249">F173/F172</f>
        <v>2.0360295442262655</v>
      </c>
      <c r="H171" s="61">
        <v>13795</v>
      </c>
      <c r="I171" s="59">
        <f t="shared" ref="I171" si="250">H173/H172</f>
        <v>1.9304560545168616</v>
      </c>
      <c r="J171" s="61"/>
      <c r="K171" s="59"/>
      <c r="L171" s="61">
        <v>13042</v>
      </c>
      <c r="M171" s="59">
        <f t="shared" ref="M171" si="251">L173/L172</f>
        <v>2.5027600849256904</v>
      </c>
      <c r="N171" s="61">
        <v>13955</v>
      </c>
      <c r="O171" s="59">
        <f t="shared" ref="O171" si="252">N173/N172</f>
        <v>2.4282655246252673</v>
      </c>
    </row>
    <row r="172" spans="1:15" x14ac:dyDescent="0.3">
      <c r="A172" s="1">
        <v>171</v>
      </c>
      <c r="B172" s="272"/>
      <c r="C172" s="49" t="s">
        <v>16</v>
      </c>
      <c r="D172" s="194" t="s">
        <v>57</v>
      </c>
      <c r="E172" s="63"/>
      <c r="F172" s="52">
        <v>0.55510000000000004</v>
      </c>
      <c r="G172" s="63">
        <f t="shared" ref="G172:G173" si="253">(F172-F169)/F169</f>
        <v>9.2727272727272606E-3</v>
      </c>
      <c r="H172" s="52">
        <v>0.57230000000000003</v>
      </c>
      <c r="I172" s="63">
        <f t="shared" ref="I172:I173" si="254">(H172-H169)/H169</f>
        <v>-5.7331480194579044E-3</v>
      </c>
      <c r="J172" s="52"/>
      <c r="K172" s="63"/>
      <c r="L172" s="52">
        <v>0.47099999999999997</v>
      </c>
      <c r="M172" s="63">
        <f t="shared" ref="M172:M173" si="255">(L172-L169)/L169</f>
        <v>6.1952574236273407E-3</v>
      </c>
      <c r="N172" s="52">
        <v>0.46700000000000003</v>
      </c>
      <c r="O172" s="63">
        <f t="shared" ref="O172:O173" si="256">(N172-N169)/N169</f>
        <v>-1.2267343485617537E-2</v>
      </c>
    </row>
    <row r="173" spans="1:15" x14ac:dyDescent="0.3">
      <c r="A173" s="13">
        <v>172</v>
      </c>
      <c r="B173" s="273"/>
      <c r="C173" s="50" t="s">
        <v>17</v>
      </c>
      <c r="D173" s="194" t="s">
        <v>57</v>
      </c>
      <c r="E173" s="64"/>
      <c r="F173" s="52">
        <v>1.1302000000000001</v>
      </c>
      <c r="G173" s="64">
        <f t="shared" si="253"/>
        <v>2.2169016582425901E-3</v>
      </c>
      <c r="H173" s="52">
        <v>1.1048</v>
      </c>
      <c r="I173" s="64">
        <f t="shared" si="254"/>
        <v>2.1733099047442965E-2</v>
      </c>
      <c r="J173" s="52"/>
      <c r="K173" s="64"/>
      <c r="L173" s="52">
        <v>1.1788000000000001</v>
      </c>
      <c r="M173" s="64">
        <f t="shared" si="255"/>
        <v>1.787410413608511E-2</v>
      </c>
      <c r="N173" s="52">
        <v>1.1339999999999999</v>
      </c>
      <c r="O173" s="64">
        <f t="shared" si="256"/>
        <v>1.1477001853975959E-3</v>
      </c>
    </row>
    <row r="174" spans="1:15" x14ac:dyDescent="0.3">
      <c r="A174" s="23">
        <v>173</v>
      </c>
      <c r="B174" s="271">
        <v>72000</v>
      </c>
      <c r="C174" s="48" t="s">
        <v>18</v>
      </c>
      <c r="D174" s="193" t="s">
        <v>57</v>
      </c>
      <c r="E174" s="59"/>
      <c r="F174" s="61">
        <v>13186</v>
      </c>
      <c r="G174" s="59">
        <f t="shared" ref="G174" si="257">F176/F175</f>
        <v>2.031720137756027</v>
      </c>
      <c r="H174" s="61">
        <v>14183</v>
      </c>
      <c r="I174" s="59">
        <f t="shared" ref="I174" si="258">H176/H175</f>
        <v>1.9169446883230903</v>
      </c>
      <c r="J174" s="61"/>
      <c r="K174" s="59"/>
      <c r="L174" s="61">
        <v>13409</v>
      </c>
      <c r="M174" s="59">
        <f t="shared" ref="M174" si="259">L176/L175</f>
        <v>2.4988250373851741</v>
      </c>
      <c r="N174" s="61">
        <v>14361</v>
      </c>
      <c r="O174" s="59">
        <f t="shared" ref="O174" si="260">N176/N175</f>
        <v>2.4555959768885085</v>
      </c>
    </row>
    <row r="175" spans="1:15" x14ac:dyDescent="0.3">
      <c r="A175" s="1">
        <v>174</v>
      </c>
      <c r="B175" s="272"/>
      <c r="C175" s="49" t="s">
        <v>16</v>
      </c>
      <c r="D175" s="194" t="s">
        <v>57</v>
      </c>
      <c r="E175" s="63"/>
      <c r="F175" s="52">
        <v>0.55169999999999997</v>
      </c>
      <c r="G175" s="63">
        <f t="shared" ref="G175:G176" si="261">(F175-F172)/F172</f>
        <v>-6.1250225184652663E-3</v>
      </c>
      <c r="H175" s="52">
        <v>0.56950000000000001</v>
      </c>
      <c r="I175" s="63">
        <f t="shared" ref="I175:I176" si="262">(H175-H172)/H172</f>
        <v>-4.8925388782107716E-3</v>
      </c>
      <c r="J175" s="52"/>
      <c r="K175" s="63"/>
      <c r="L175" s="52">
        <v>0.46810000000000002</v>
      </c>
      <c r="M175" s="63">
        <f t="shared" ref="M175:M176" si="263">(L175-L172)/L172</f>
        <v>-6.15711252653919E-3</v>
      </c>
      <c r="N175" s="52">
        <v>0.46729999999999999</v>
      </c>
      <c r="O175" s="63">
        <f t="shared" ref="O175:O176" si="264">(N175-N172)/N172</f>
        <v>6.4239828693783067E-4</v>
      </c>
    </row>
    <row r="176" spans="1:15" x14ac:dyDescent="0.3">
      <c r="A176" s="13">
        <v>175</v>
      </c>
      <c r="B176" s="273"/>
      <c r="C176" s="50" t="s">
        <v>17</v>
      </c>
      <c r="D176" s="194" t="s">
        <v>57</v>
      </c>
      <c r="E176" s="64"/>
      <c r="F176" s="52">
        <v>1.1209</v>
      </c>
      <c r="G176" s="64">
        <f t="shared" si="261"/>
        <v>-8.2286321005132588E-3</v>
      </c>
      <c r="H176" s="52">
        <v>1.0916999999999999</v>
      </c>
      <c r="I176" s="64">
        <f t="shared" si="262"/>
        <v>-1.1857349746560565E-2</v>
      </c>
      <c r="J176" s="52"/>
      <c r="K176" s="64"/>
      <c r="L176" s="52">
        <v>1.1697</v>
      </c>
      <c r="M176" s="64">
        <f t="shared" si="263"/>
        <v>-7.7197149643706371E-3</v>
      </c>
      <c r="N176" s="52">
        <v>1.1475</v>
      </c>
      <c r="O176" s="64">
        <f t="shared" si="264"/>
        <v>1.1904761904761965E-2</v>
      </c>
    </row>
    <row r="177" spans="1:15" x14ac:dyDescent="0.3">
      <c r="A177" s="23">
        <v>176</v>
      </c>
      <c r="B177" s="271">
        <v>74000</v>
      </c>
      <c r="C177" s="48" t="s">
        <v>18</v>
      </c>
      <c r="D177" s="193" t="s">
        <v>57</v>
      </c>
      <c r="E177" s="59"/>
      <c r="F177" s="61">
        <v>13560</v>
      </c>
      <c r="G177" s="59">
        <f t="shared" ref="G177" si="265">F179/F178</f>
        <v>2.0227802690582957</v>
      </c>
      <c r="H177" s="61">
        <v>14571</v>
      </c>
      <c r="I177" s="59">
        <f t="shared" ref="I177" si="266">H179/H178</f>
        <v>1.8871822033898304</v>
      </c>
      <c r="J177" s="61"/>
      <c r="K177" s="59"/>
      <c r="L177" s="61">
        <v>13774</v>
      </c>
      <c r="M177" s="59">
        <f t="shared" ref="M177" si="267">L179/L178</f>
        <v>2.4867500529997879</v>
      </c>
      <c r="N177" s="61">
        <v>14769</v>
      </c>
      <c r="O177" s="59">
        <f t="shared" ref="O177" si="268">N179/N178</f>
        <v>2.453420195439739</v>
      </c>
    </row>
    <row r="178" spans="1:15" x14ac:dyDescent="0.3">
      <c r="A178" s="1">
        <v>177</v>
      </c>
      <c r="B178" s="272"/>
      <c r="C178" s="49" t="s">
        <v>16</v>
      </c>
      <c r="D178" s="194" t="s">
        <v>57</v>
      </c>
      <c r="E178" s="63"/>
      <c r="F178" s="52">
        <v>0.5575</v>
      </c>
      <c r="G178" s="63">
        <f t="shared" ref="G178:G179" si="269">(F178-F175)/F175</f>
        <v>1.0512959941997512E-2</v>
      </c>
      <c r="H178" s="52">
        <v>0.56640000000000001</v>
      </c>
      <c r="I178" s="63">
        <f t="shared" ref="I178:I179" si="270">(H178-H175)/H175</f>
        <v>-5.4433713784020924E-3</v>
      </c>
      <c r="J178" s="52"/>
      <c r="K178" s="63"/>
      <c r="L178" s="52">
        <v>0.47170000000000001</v>
      </c>
      <c r="M178" s="63">
        <f t="shared" ref="M178:M179" si="271">(L178-L175)/L175</f>
        <v>7.6906643879512751E-3</v>
      </c>
      <c r="N178" s="52">
        <v>0.46050000000000002</v>
      </c>
      <c r="O178" s="63">
        <f t="shared" ref="O178:O179" si="272">(N178-N175)/N175</f>
        <v>-1.4551679863042954E-2</v>
      </c>
    </row>
    <row r="179" spans="1:15" x14ac:dyDescent="0.3">
      <c r="A179" s="13">
        <v>178</v>
      </c>
      <c r="B179" s="272"/>
      <c r="C179" s="50" t="s">
        <v>17</v>
      </c>
      <c r="D179" s="194" t="s">
        <v>57</v>
      </c>
      <c r="E179" s="64"/>
      <c r="F179" s="52">
        <v>1.1276999999999999</v>
      </c>
      <c r="G179" s="64">
        <f t="shared" si="269"/>
        <v>6.0665536622356298E-3</v>
      </c>
      <c r="H179" s="52">
        <v>1.0689</v>
      </c>
      <c r="I179" s="64">
        <f t="shared" si="270"/>
        <v>-2.0884858477603678E-2</v>
      </c>
      <c r="J179" s="52"/>
      <c r="K179" s="64"/>
      <c r="L179" s="52">
        <v>1.173</v>
      </c>
      <c r="M179" s="64">
        <f t="shared" si="271"/>
        <v>2.8212362144140212E-3</v>
      </c>
      <c r="N179" s="52">
        <v>1.1297999999999999</v>
      </c>
      <c r="O179" s="64">
        <f t="shared" si="272"/>
        <v>-1.5424836601307232E-2</v>
      </c>
    </row>
    <row r="180" spans="1:15" x14ac:dyDescent="0.3">
      <c r="A180" s="23">
        <v>179</v>
      </c>
      <c r="B180" s="271">
        <v>76000</v>
      </c>
      <c r="C180" s="48" t="s">
        <v>18</v>
      </c>
      <c r="D180" s="193" t="s">
        <v>57</v>
      </c>
      <c r="E180" s="59"/>
      <c r="F180" s="61">
        <v>13938</v>
      </c>
      <c r="G180" s="59">
        <f t="shared" ref="G180" si="273">F182/F181</f>
        <v>2.0444081928584374</v>
      </c>
      <c r="H180" s="61">
        <v>14959</v>
      </c>
      <c r="I180" s="59">
        <f t="shared" ref="I180" si="274">H182/H181</f>
        <v>1.9202259089304625</v>
      </c>
      <c r="J180" s="61"/>
      <c r="K180" s="59"/>
      <c r="L180" s="61">
        <v>14151</v>
      </c>
      <c r="M180" s="59">
        <f t="shared" ref="M180" si="275">L182/L181</f>
        <v>2.4772238934250108</v>
      </c>
      <c r="N180" s="61">
        <v>15168</v>
      </c>
      <c r="O180" s="59">
        <f t="shared" ref="O180" si="276">N182/N181</f>
        <v>2.4481561822125815</v>
      </c>
    </row>
    <row r="181" spans="1:15" x14ac:dyDescent="0.3">
      <c r="A181" s="1">
        <v>180</v>
      </c>
      <c r="B181" s="272"/>
      <c r="C181" s="49" t="s">
        <v>16</v>
      </c>
      <c r="D181" s="194" t="s">
        <v>57</v>
      </c>
      <c r="E181" s="63"/>
      <c r="F181" s="52">
        <v>0.55169999999999997</v>
      </c>
      <c r="G181" s="63">
        <f t="shared" ref="G181:G182" si="277">(F181-F178)/F178</f>
        <v>-1.0403587443946238E-2</v>
      </c>
      <c r="H181" s="52">
        <v>0.56659999999999999</v>
      </c>
      <c r="I181" s="63">
        <f t="shared" ref="I181:I182" si="278">(H181-H178)/H178</f>
        <v>3.5310734463272944E-4</v>
      </c>
      <c r="J181" s="52"/>
      <c r="K181" s="63"/>
      <c r="L181" s="52">
        <v>0.46539999999999998</v>
      </c>
      <c r="M181" s="63">
        <f t="shared" ref="M181:M182" si="279">(L181-L178)/L178</f>
        <v>-1.3355946576213754E-2</v>
      </c>
      <c r="N181" s="52">
        <v>0.46100000000000002</v>
      </c>
      <c r="O181" s="63">
        <f t="shared" ref="O181:O182" si="280">(N181-N178)/N178</f>
        <v>1.0857763300760053E-3</v>
      </c>
    </row>
    <row r="182" spans="1:15" x14ac:dyDescent="0.3">
      <c r="A182" s="13">
        <v>181</v>
      </c>
      <c r="B182" s="273"/>
      <c r="C182" s="50" t="s">
        <v>17</v>
      </c>
      <c r="D182" s="194" t="s">
        <v>57</v>
      </c>
      <c r="E182" s="64"/>
      <c r="F182" s="52">
        <v>1.1278999999999999</v>
      </c>
      <c r="G182" s="64">
        <f t="shared" si="277"/>
        <v>1.773521326593757E-4</v>
      </c>
      <c r="H182" s="52">
        <v>1.0880000000000001</v>
      </c>
      <c r="I182" s="64">
        <f t="shared" si="278"/>
        <v>1.7868837122275345E-2</v>
      </c>
      <c r="J182" s="52"/>
      <c r="K182" s="64"/>
      <c r="L182" s="52">
        <v>1.1529</v>
      </c>
      <c r="M182" s="64">
        <f t="shared" si="279"/>
        <v>-1.7135549872122766E-2</v>
      </c>
      <c r="N182" s="52">
        <v>1.1286</v>
      </c>
      <c r="O182" s="64">
        <f t="shared" si="280"/>
        <v>-1.0621348911310567E-3</v>
      </c>
    </row>
    <row r="183" spans="1:15" x14ac:dyDescent="0.3">
      <c r="A183" s="23">
        <v>182</v>
      </c>
      <c r="B183" s="271">
        <v>78000</v>
      </c>
      <c r="C183" s="48" t="s">
        <v>18</v>
      </c>
      <c r="D183" s="193" t="s">
        <v>57</v>
      </c>
      <c r="E183" s="59"/>
      <c r="F183" s="61">
        <v>14316</v>
      </c>
      <c r="G183" s="59">
        <f t="shared" ref="G183" si="281">F185/F184</f>
        <v>2.0907103825136608</v>
      </c>
      <c r="H183" s="61">
        <v>15347</v>
      </c>
      <c r="I183" s="59">
        <f t="shared" ref="I183" si="282">H185/H184</f>
        <v>1.8941011727638719</v>
      </c>
      <c r="J183" s="61"/>
      <c r="K183" s="59"/>
      <c r="L183" s="61">
        <v>14546</v>
      </c>
      <c r="M183" s="59">
        <f t="shared" ref="M183" si="283">L185/L184</f>
        <v>2.5580993520518356</v>
      </c>
      <c r="N183" s="61">
        <v>15559</v>
      </c>
      <c r="O183" s="59">
        <f t="shared" ref="O183" si="284">N185/N184</f>
        <v>2.4419806243272335</v>
      </c>
    </row>
    <row r="184" spans="1:15" x14ac:dyDescent="0.3">
      <c r="A184" s="1">
        <v>183</v>
      </c>
      <c r="B184" s="272"/>
      <c r="C184" s="49" t="s">
        <v>16</v>
      </c>
      <c r="D184" s="194" t="s">
        <v>57</v>
      </c>
      <c r="E184" s="63"/>
      <c r="F184" s="52">
        <v>0.54900000000000004</v>
      </c>
      <c r="G184" s="63">
        <f t="shared" ref="G184:G185" si="285">(F184-F181)/F181</f>
        <v>-4.8939641109297166E-3</v>
      </c>
      <c r="H184" s="52">
        <v>0.57130000000000003</v>
      </c>
      <c r="I184" s="63">
        <f t="shared" ref="I184:I185" si="286">(H184-H181)/H181</f>
        <v>8.2950935404165864E-3</v>
      </c>
      <c r="J184" s="52"/>
      <c r="K184" s="63"/>
      <c r="L184" s="52">
        <v>0.46300000000000002</v>
      </c>
      <c r="M184" s="63">
        <f t="shared" ref="M184:M185" si="287">(L184-L181)/L181</f>
        <v>-5.1568543188654017E-3</v>
      </c>
      <c r="N184" s="52">
        <v>0.46450000000000002</v>
      </c>
      <c r="O184" s="63">
        <f t="shared" ref="O184:O185" si="288">(N184-N181)/N181</f>
        <v>7.5921908893709393E-3</v>
      </c>
    </row>
    <row r="185" spans="1:15" x14ac:dyDescent="0.3">
      <c r="A185" s="13">
        <v>184</v>
      </c>
      <c r="B185" s="273"/>
      <c r="C185" s="50" t="s">
        <v>17</v>
      </c>
      <c r="D185" s="194" t="s">
        <v>57</v>
      </c>
      <c r="E185" s="64"/>
      <c r="F185" s="52">
        <v>1.1477999999999999</v>
      </c>
      <c r="G185" s="64">
        <f t="shared" si="285"/>
        <v>1.7643408103555306E-2</v>
      </c>
      <c r="H185" s="52">
        <v>1.0821000000000001</v>
      </c>
      <c r="I185" s="64">
        <f t="shared" si="286"/>
        <v>-5.4227941176470734E-3</v>
      </c>
      <c r="J185" s="52"/>
      <c r="K185" s="64"/>
      <c r="L185" s="52">
        <v>1.1843999999999999</v>
      </c>
      <c r="M185" s="64">
        <f t="shared" si="287"/>
        <v>2.7322404371584577E-2</v>
      </c>
      <c r="N185" s="52">
        <v>1.1343000000000001</v>
      </c>
      <c r="O185" s="64">
        <f t="shared" si="288"/>
        <v>5.0505050505050839E-3</v>
      </c>
    </row>
    <row r="186" spans="1:15" x14ac:dyDescent="0.3">
      <c r="A186" s="23">
        <v>185</v>
      </c>
      <c r="B186" s="271">
        <v>80000</v>
      </c>
      <c r="C186" s="48" t="s">
        <v>18</v>
      </c>
      <c r="D186" s="193" t="s">
        <v>57</v>
      </c>
      <c r="E186" s="59"/>
      <c r="F186" s="61">
        <v>14687</v>
      </c>
      <c r="G186" s="59">
        <f t="shared" ref="G186" si="289">F188/F187</f>
        <v>2.0664840182648403</v>
      </c>
      <c r="H186" s="61">
        <v>15735</v>
      </c>
      <c r="I186" s="59">
        <f t="shared" ref="I186" si="290">H188/H187</f>
        <v>1.9367223604692498</v>
      </c>
      <c r="J186" s="61"/>
      <c r="K186" s="59"/>
      <c r="L186" s="61">
        <v>14921</v>
      </c>
      <c r="M186" s="59">
        <f t="shared" ref="M186" si="291">L188/L187</f>
        <v>2.5271234060946619</v>
      </c>
      <c r="N186" s="77">
        <v>15948</v>
      </c>
      <c r="O186" s="78">
        <f t="shared" ref="O186" si="292">N188/N187</f>
        <v>2.5190486676943404</v>
      </c>
    </row>
    <row r="187" spans="1:15" x14ac:dyDescent="0.3">
      <c r="A187" s="1">
        <v>186</v>
      </c>
      <c r="B187" s="272"/>
      <c r="C187" s="49" t="s">
        <v>16</v>
      </c>
      <c r="D187" s="194" t="s">
        <v>57</v>
      </c>
      <c r="E187" s="63"/>
      <c r="F187" s="52">
        <v>0.54749999999999999</v>
      </c>
      <c r="G187" s="63">
        <f t="shared" ref="G187:G188" si="293">(F187-F184)/F184</f>
        <v>-2.7322404371585732E-3</v>
      </c>
      <c r="H187" s="52">
        <v>0.56259999999999999</v>
      </c>
      <c r="I187" s="63">
        <f t="shared" ref="I187:I188" si="294">(H187-H184)/H184</f>
        <v>-1.5228426395939158E-2</v>
      </c>
      <c r="J187" s="52"/>
      <c r="K187" s="63"/>
      <c r="L187" s="52">
        <v>0.4627</v>
      </c>
      <c r="M187" s="63">
        <f t="shared" ref="M187:M188" si="295">(L187-L184)/L184</f>
        <v>-6.4794816414691673E-4</v>
      </c>
      <c r="N187" s="79">
        <v>0.4541</v>
      </c>
      <c r="O187" s="80">
        <f t="shared" ref="O187:O188" si="296">(N187-N184)/N184</f>
        <v>-2.2389666307857953E-2</v>
      </c>
    </row>
    <row r="188" spans="1:15" x14ac:dyDescent="0.3">
      <c r="A188" s="13">
        <v>187</v>
      </c>
      <c r="B188" s="272"/>
      <c r="C188" s="50" t="s">
        <v>17</v>
      </c>
      <c r="D188" s="194" t="s">
        <v>57</v>
      </c>
      <c r="E188" s="64"/>
      <c r="F188" s="52">
        <v>1.1314</v>
      </c>
      <c r="G188" s="64">
        <f t="shared" si="293"/>
        <v>-1.428820351977694E-2</v>
      </c>
      <c r="H188" s="52">
        <v>1.0895999999999999</v>
      </c>
      <c r="I188" s="64">
        <f t="shared" si="294"/>
        <v>6.9309675630716567E-3</v>
      </c>
      <c r="J188" s="52"/>
      <c r="K188" s="64"/>
      <c r="L188" s="52">
        <v>1.1693</v>
      </c>
      <c r="M188" s="64">
        <f t="shared" si="295"/>
        <v>-1.2749071259709466E-2</v>
      </c>
      <c r="N188" s="79">
        <v>1.1438999999999999</v>
      </c>
      <c r="O188" s="82">
        <f t="shared" si="296"/>
        <v>8.4633694789736664E-3</v>
      </c>
    </row>
    <row r="189" spans="1:15" x14ac:dyDescent="0.3">
      <c r="A189" s="23">
        <v>188</v>
      </c>
      <c r="B189" s="271">
        <v>82000</v>
      </c>
      <c r="C189" s="48" t="s">
        <v>18</v>
      </c>
      <c r="D189" s="193" t="s">
        <v>57</v>
      </c>
      <c r="E189" s="59"/>
      <c r="F189" s="61">
        <v>15060</v>
      </c>
      <c r="G189" s="59">
        <f t="shared" ref="G189" si="297">F191/F190</f>
        <v>2.0700788846083289</v>
      </c>
      <c r="H189" s="61">
        <v>16123</v>
      </c>
      <c r="I189" s="59">
        <f t="shared" ref="I189" si="298">H191/H190</f>
        <v>1.9518352730528201</v>
      </c>
      <c r="J189" s="61"/>
      <c r="K189" s="59"/>
      <c r="L189" s="61">
        <v>15288</v>
      </c>
      <c r="M189" s="59">
        <f t="shared" ref="M189" si="299">L191/L190</f>
        <v>2.5595290013083294</v>
      </c>
      <c r="N189" s="61">
        <v>16337</v>
      </c>
      <c r="O189" s="59">
        <f t="shared" ref="O189" si="300">N191/N190</f>
        <v>2.5826876245295551</v>
      </c>
    </row>
    <row r="190" spans="1:15" x14ac:dyDescent="0.3">
      <c r="A190" s="1">
        <v>189</v>
      </c>
      <c r="B190" s="272"/>
      <c r="C190" s="49" t="s">
        <v>16</v>
      </c>
      <c r="D190" s="194" t="s">
        <v>57</v>
      </c>
      <c r="E190" s="63"/>
      <c r="F190" s="52">
        <v>0.54510000000000003</v>
      </c>
      <c r="G190" s="63">
        <f t="shared" ref="G190:G191" si="301">(F190-F187)/F187</f>
        <v>-4.3835616438355389E-3</v>
      </c>
      <c r="H190" s="52">
        <v>0.5585</v>
      </c>
      <c r="I190" s="63">
        <f t="shared" ref="I190:I191" si="302">(H190-H187)/H187</f>
        <v>-7.2875933167436766E-3</v>
      </c>
      <c r="J190" s="52"/>
      <c r="K190" s="63"/>
      <c r="L190" s="52">
        <v>0.45860000000000001</v>
      </c>
      <c r="M190" s="63">
        <f t="shared" ref="M190:M191" si="303">(L190-L187)/L187</f>
        <v>-8.8610330667819159E-3</v>
      </c>
      <c r="N190" s="52">
        <v>0.45169999999999999</v>
      </c>
      <c r="O190" s="63">
        <f t="shared" ref="O190:O191" si="304">(N190-N187)/N187</f>
        <v>-5.2851794758863981E-3</v>
      </c>
    </row>
    <row r="191" spans="1:15" x14ac:dyDescent="0.3">
      <c r="A191" s="13">
        <v>190</v>
      </c>
      <c r="B191" s="273"/>
      <c r="C191" s="50" t="s">
        <v>17</v>
      </c>
      <c r="D191" s="194" t="s">
        <v>57</v>
      </c>
      <c r="E191" s="64"/>
      <c r="F191" s="52">
        <v>1.1284000000000001</v>
      </c>
      <c r="G191" s="64">
        <f t="shared" si="301"/>
        <v>-2.6515821106592643E-3</v>
      </c>
      <c r="H191" s="52">
        <v>1.0901000000000001</v>
      </c>
      <c r="I191" s="64">
        <f t="shared" si="302"/>
        <v>4.5888399412643817E-4</v>
      </c>
      <c r="J191" s="52"/>
      <c r="K191" s="64"/>
      <c r="L191" s="52">
        <v>1.1738</v>
      </c>
      <c r="M191" s="64">
        <f t="shared" si="303"/>
        <v>3.848456341400794E-3</v>
      </c>
      <c r="N191" s="52">
        <v>1.1666000000000001</v>
      </c>
      <c r="O191" s="64">
        <f t="shared" si="304"/>
        <v>1.9844391992307166E-2</v>
      </c>
    </row>
    <row r="192" spans="1:15" x14ac:dyDescent="0.3">
      <c r="A192" s="23">
        <v>191</v>
      </c>
      <c r="B192" s="271">
        <v>84000</v>
      </c>
      <c r="C192" s="48" t="s">
        <v>18</v>
      </c>
      <c r="D192" s="193" t="s">
        <v>57</v>
      </c>
      <c r="E192" s="59"/>
      <c r="F192" s="61">
        <v>15427</v>
      </c>
      <c r="G192" s="59">
        <f t="shared" ref="G192" si="305">F194/F193</f>
        <v>2.0921028633959513</v>
      </c>
      <c r="H192" s="61">
        <v>16511</v>
      </c>
      <c r="I192" s="59">
        <f t="shared" ref="I192" si="306">H194/H193</f>
        <v>1.9517512508934955</v>
      </c>
      <c r="J192" s="61"/>
      <c r="K192" s="59"/>
      <c r="L192" s="61">
        <v>15653</v>
      </c>
      <c r="M192" s="59">
        <f t="shared" ref="M192" si="307">L194/L193</f>
        <v>2.5601821730644114</v>
      </c>
      <c r="N192" s="61">
        <v>16727</v>
      </c>
      <c r="O192" s="59">
        <f t="shared" ref="O192" si="308">N194/N193</f>
        <v>2.5346162353461623</v>
      </c>
    </row>
    <row r="193" spans="1:15" x14ac:dyDescent="0.3">
      <c r="A193" s="1">
        <v>192</v>
      </c>
      <c r="B193" s="272"/>
      <c r="C193" s="49" t="s">
        <v>16</v>
      </c>
      <c r="D193" s="194" t="s">
        <v>57</v>
      </c>
      <c r="E193" s="63"/>
      <c r="F193" s="52">
        <v>0.54830000000000001</v>
      </c>
      <c r="G193" s="63">
        <f t="shared" ref="G193:G194" si="309">(F193-F190)/F190</f>
        <v>5.8704824802788122E-3</v>
      </c>
      <c r="H193" s="52">
        <v>0.55959999999999999</v>
      </c>
      <c r="I193" s="63">
        <f t="shared" ref="I193:I194" si="310">(H193-H190)/H190</f>
        <v>1.9695613249776007E-3</v>
      </c>
      <c r="J193" s="52"/>
      <c r="K193" s="63"/>
      <c r="L193" s="52">
        <v>0.46110000000000001</v>
      </c>
      <c r="M193" s="63">
        <f t="shared" ref="M193:M194" si="311">(L193-L190)/L190</f>
        <v>5.4513737461840432E-3</v>
      </c>
      <c r="N193" s="52">
        <v>0.4521</v>
      </c>
      <c r="O193" s="63">
        <f t="shared" ref="O193:O194" si="312">(N193-N190)/N190</f>
        <v>8.8554350232457704E-4</v>
      </c>
    </row>
    <row r="194" spans="1:15" x14ac:dyDescent="0.3">
      <c r="A194" s="13">
        <v>193</v>
      </c>
      <c r="B194" s="273"/>
      <c r="C194" s="50" t="s">
        <v>17</v>
      </c>
      <c r="D194" s="194" t="s">
        <v>57</v>
      </c>
      <c r="E194" s="64"/>
      <c r="F194" s="52">
        <v>1.1471</v>
      </c>
      <c r="G194" s="64">
        <f t="shared" si="309"/>
        <v>1.657213753987942E-2</v>
      </c>
      <c r="H194" s="52">
        <v>1.0922000000000001</v>
      </c>
      <c r="I194" s="64">
        <f t="shared" si="310"/>
        <v>1.9264287680029269E-3</v>
      </c>
      <c r="J194" s="52"/>
      <c r="K194" s="64"/>
      <c r="L194" s="52">
        <v>1.1805000000000001</v>
      </c>
      <c r="M194" s="64">
        <f t="shared" si="311"/>
        <v>5.7079570625320755E-3</v>
      </c>
      <c r="N194" s="52">
        <v>1.1458999999999999</v>
      </c>
      <c r="O194" s="64">
        <f t="shared" si="312"/>
        <v>-1.7743871078347472E-2</v>
      </c>
    </row>
    <row r="195" spans="1:15" x14ac:dyDescent="0.3">
      <c r="A195" s="23">
        <v>194</v>
      </c>
      <c r="B195" s="271">
        <v>86000</v>
      </c>
      <c r="C195" s="48" t="s">
        <v>18</v>
      </c>
      <c r="D195" s="193" t="s">
        <v>57</v>
      </c>
      <c r="E195" s="59"/>
      <c r="F195" s="61">
        <v>15791</v>
      </c>
      <c r="G195" s="59">
        <f t="shared" ref="G195" si="313">F197/F196</f>
        <v>2.0839402767662056</v>
      </c>
      <c r="H195" s="61">
        <v>16898</v>
      </c>
      <c r="I195" s="59">
        <f t="shared" ref="I195" si="314">H197/H196</f>
        <v>1.9446017699115046</v>
      </c>
      <c r="J195" s="61"/>
      <c r="K195" s="59"/>
      <c r="L195" s="61">
        <v>16018</v>
      </c>
      <c r="M195" s="59">
        <f t="shared" ref="M195" si="315">L197/L196</f>
        <v>2.5645860424794105</v>
      </c>
      <c r="N195" s="61">
        <v>17116</v>
      </c>
      <c r="O195" s="59">
        <f t="shared" ref="O195" si="316">N197/N196</f>
        <v>2.5566534914360997</v>
      </c>
    </row>
    <row r="196" spans="1:15" x14ac:dyDescent="0.3">
      <c r="A196" s="1">
        <v>195</v>
      </c>
      <c r="B196" s="272"/>
      <c r="C196" s="49" t="s">
        <v>16</v>
      </c>
      <c r="D196" s="194" t="s">
        <v>57</v>
      </c>
      <c r="E196" s="63"/>
      <c r="F196" s="52">
        <v>0.54920000000000002</v>
      </c>
      <c r="G196" s="63">
        <f t="shared" ref="G196:G197" si="317">(F196-F193)/F193</f>
        <v>1.6414371694328138E-3</v>
      </c>
      <c r="H196" s="52">
        <v>0.56499999999999995</v>
      </c>
      <c r="I196" s="63">
        <f t="shared" ref="I196:I197" si="318">(H196-H193)/H193</f>
        <v>9.6497498213008581E-3</v>
      </c>
      <c r="J196" s="52"/>
      <c r="K196" s="63"/>
      <c r="L196" s="52">
        <v>0.46139999999999998</v>
      </c>
      <c r="M196" s="63">
        <f t="shared" ref="M196:M197" si="319">(L196-L193)/L193</f>
        <v>6.5061808718275206E-4</v>
      </c>
      <c r="N196" s="52">
        <v>0.45540000000000003</v>
      </c>
      <c r="O196" s="63">
        <f t="shared" ref="O196:O197" si="320">(N196-N193)/N193</f>
        <v>7.299270072992756E-3</v>
      </c>
    </row>
    <row r="197" spans="1:15" x14ac:dyDescent="0.3">
      <c r="A197" s="13">
        <v>196</v>
      </c>
      <c r="B197" s="272"/>
      <c r="C197" s="50" t="s">
        <v>17</v>
      </c>
      <c r="D197" s="194" t="s">
        <v>57</v>
      </c>
      <c r="E197" s="64"/>
      <c r="F197" s="52">
        <v>1.1445000000000001</v>
      </c>
      <c r="G197" s="64">
        <f t="shared" si="317"/>
        <v>-2.2665853020660235E-3</v>
      </c>
      <c r="H197" s="52">
        <v>1.0987</v>
      </c>
      <c r="I197" s="64">
        <f t="shared" si="318"/>
        <v>5.9512909723493405E-3</v>
      </c>
      <c r="J197" s="52"/>
      <c r="K197" s="64"/>
      <c r="L197" s="52">
        <v>1.1833</v>
      </c>
      <c r="M197" s="64">
        <f t="shared" si="319"/>
        <v>2.371876323591625E-3</v>
      </c>
      <c r="N197" s="52">
        <v>1.1642999999999999</v>
      </c>
      <c r="O197" s="64">
        <f t="shared" si="320"/>
        <v>1.6057247578322692E-2</v>
      </c>
    </row>
    <row r="198" spans="1:15" x14ac:dyDescent="0.3">
      <c r="A198" s="23">
        <v>197</v>
      </c>
      <c r="B198" s="271">
        <v>88000</v>
      </c>
      <c r="C198" s="48" t="s">
        <v>18</v>
      </c>
      <c r="D198" s="193" t="s">
        <v>57</v>
      </c>
      <c r="E198" s="59"/>
      <c r="F198" s="61">
        <v>16155</v>
      </c>
      <c r="G198" s="59">
        <f t="shared" ref="G198" si="321">F200/F199</f>
        <v>2.1267117034873109</v>
      </c>
      <c r="H198" s="61">
        <v>17286</v>
      </c>
      <c r="I198" s="59">
        <f t="shared" ref="I198" si="322">H200/H199</f>
        <v>1.9412922856631467</v>
      </c>
      <c r="J198" s="61"/>
      <c r="K198" s="59"/>
      <c r="L198" s="61">
        <v>16383</v>
      </c>
      <c r="M198" s="59">
        <f t="shared" ref="M198" si="323">L200/L199</f>
        <v>2.5522097053726167</v>
      </c>
      <c r="N198" s="61">
        <v>17505</v>
      </c>
      <c r="O198" s="59">
        <f t="shared" ref="O198" si="324">N200/N199</f>
        <v>2.5809184128399463</v>
      </c>
    </row>
    <row r="199" spans="1:15" x14ac:dyDescent="0.3">
      <c r="A199" s="1">
        <v>198</v>
      </c>
      <c r="B199" s="272"/>
      <c r="C199" s="49" t="s">
        <v>16</v>
      </c>
      <c r="D199" s="194" t="s">
        <v>57</v>
      </c>
      <c r="E199" s="63"/>
      <c r="F199" s="52">
        <v>0.54769999999999996</v>
      </c>
      <c r="G199" s="63">
        <f t="shared" ref="G199:G200" si="325">(F199-F196)/F196</f>
        <v>-2.7312454479243567E-3</v>
      </c>
      <c r="H199" s="52">
        <v>0.55869999999999997</v>
      </c>
      <c r="I199" s="63">
        <f t="shared" ref="I199:I200" si="326">(H199-H196)/H196</f>
        <v>-1.1150442477876058E-2</v>
      </c>
      <c r="J199" s="52"/>
      <c r="K199" s="63"/>
      <c r="L199" s="52">
        <v>0.46160000000000001</v>
      </c>
      <c r="M199" s="63">
        <f t="shared" ref="M199:M200" si="327">(L199-L196)/L196</f>
        <v>4.3346337234510942E-4</v>
      </c>
      <c r="N199" s="52">
        <v>0.4486</v>
      </c>
      <c r="O199" s="63">
        <f t="shared" ref="O199:O200" si="328">(N199-N196)/N196</f>
        <v>-1.4931927975406297E-2</v>
      </c>
    </row>
    <row r="200" spans="1:15" x14ac:dyDescent="0.3">
      <c r="A200" s="13">
        <v>199</v>
      </c>
      <c r="B200" s="273"/>
      <c r="C200" s="50" t="s">
        <v>17</v>
      </c>
      <c r="D200" s="194" t="s">
        <v>57</v>
      </c>
      <c r="E200" s="64"/>
      <c r="F200" s="52">
        <v>1.1648000000000001</v>
      </c>
      <c r="G200" s="64">
        <f t="shared" si="325"/>
        <v>1.773700305810396E-2</v>
      </c>
      <c r="H200" s="52">
        <v>1.0846</v>
      </c>
      <c r="I200" s="64">
        <f t="shared" si="326"/>
        <v>-1.283334850277601E-2</v>
      </c>
      <c r="J200" s="52"/>
      <c r="K200" s="64"/>
      <c r="L200" s="52">
        <v>1.1780999999999999</v>
      </c>
      <c r="M200" s="64">
        <f t="shared" si="327"/>
        <v>-4.3944899856334773E-3</v>
      </c>
      <c r="N200" s="52">
        <v>1.1577999999999999</v>
      </c>
      <c r="O200" s="64">
        <f t="shared" si="328"/>
        <v>-5.5827535858455303E-3</v>
      </c>
    </row>
    <row r="201" spans="1:15" x14ac:dyDescent="0.3">
      <c r="A201" s="23">
        <v>200</v>
      </c>
      <c r="B201" s="271">
        <v>90000</v>
      </c>
      <c r="C201" s="48" t="s">
        <v>18</v>
      </c>
      <c r="D201" s="193" t="s">
        <v>57</v>
      </c>
      <c r="E201" s="59"/>
      <c r="F201" s="61">
        <v>16519</v>
      </c>
      <c r="G201" s="59">
        <f t="shared" ref="G201" si="329">F203/F202</f>
        <v>2.1185653224307748</v>
      </c>
      <c r="H201" s="61">
        <v>17674</v>
      </c>
      <c r="I201" s="59">
        <f t="shared" ref="I201" si="330">H203/H202</f>
        <v>1.9397547538652922</v>
      </c>
      <c r="J201" s="61"/>
      <c r="K201" s="59"/>
      <c r="L201" s="61">
        <v>16747</v>
      </c>
      <c r="M201" s="59">
        <f t="shared" ref="M201" si="331">L203/L202</f>
        <v>2.6176731793960921</v>
      </c>
      <c r="N201" s="61">
        <v>17894</v>
      </c>
      <c r="O201" s="59">
        <f t="shared" ref="O201" si="332">N203/N202</f>
        <v>2.5373068432671082</v>
      </c>
    </row>
    <row r="202" spans="1:15" x14ac:dyDescent="0.3">
      <c r="A202" s="1">
        <v>201</v>
      </c>
      <c r="B202" s="272"/>
      <c r="C202" s="49" t="s">
        <v>16</v>
      </c>
      <c r="D202" s="194" t="s">
        <v>57</v>
      </c>
      <c r="E202" s="63"/>
      <c r="F202" s="52">
        <v>0.53810000000000002</v>
      </c>
      <c r="G202" s="63">
        <f t="shared" ref="G202:G203" si="333">(F202-F199)/F199</f>
        <v>-1.7527843710060147E-2</v>
      </c>
      <c r="H202" s="52">
        <v>0.56269999999999998</v>
      </c>
      <c r="I202" s="63">
        <f t="shared" ref="I202:I203" si="334">(H202-H199)/H199</f>
        <v>7.1594773581528616E-3</v>
      </c>
      <c r="J202" s="52"/>
      <c r="K202" s="63"/>
      <c r="L202" s="52">
        <v>0.45040000000000002</v>
      </c>
      <c r="M202" s="63">
        <f t="shared" ref="M202:M203" si="335">(L202-L199)/L199</f>
        <v>-2.4263431542460977E-2</v>
      </c>
      <c r="N202" s="52">
        <v>0.45300000000000001</v>
      </c>
      <c r="O202" s="63">
        <f t="shared" ref="O202:O203" si="336">(N202-N199)/N199</f>
        <v>9.8082924654480947E-3</v>
      </c>
    </row>
    <row r="203" spans="1:15" x14ac:dyDescent="0.3">
      <c r="A203" s="13">
        <v>202</v>
      </c>
      <c r="B203" s="273"/>
      <c r="C203" s="50" t="s">
        <v>17</v>
      </c>
      <c r="D203" s="194" t="s">
        <v>57</v>
      </c>
      <c r="E203" s="64"/>
      <c r="F203" s="52">
        <v>1.1399999999999999</v>
      </c>
      <c r="G203" s="64">
        <f t="shared" si="333"/>
        <v>-2.1291208791208924E-2</v>
      </c>
      <c r="H203" s="52">
        <v>1.0914999999999999</v>
      </c>
      <c r="I203" s="64">
        <f t="shared" si="334"/>
        <v>6.3617923658490748E-3</v>
      </c>
      <c r="J203" s="52"/>
      <c r="K203" s="64"/>
      <c r="L203" s="52">
        <v>1.179</v>
      </c>
      <c r="M203" s="64">
        <f t="shared" si="335"/>
        <v>7.6394194041263304E-4</v>
      </c>
      <c r="N203" s="52">
        <v>1.1494</v>
      </c>
      <c r="O203" s="64">
        <f t="shared" si="336"/>
        <v>-7.2551390568318915E-3</v>
      </c>
    </row>
    <row r="204" spans="1:15" x14ac:dyDescent="0.3">
      <c r="A204" s="23">
        <v>203</v>
      </c>
      <c r="B204" s="271">
        <v>92000</v>
      </c>
      <c r="C204" s="48" t="s">
        <v>18</v>
      </c>
      <c r="D204" s="193" t="s">
        <v>57</v>
      </c>
      <c r="E204" s="59"/>
      <c r="F204" s="61">
        <v>16883</v>
      </c>
      <c r="G204" s="59">
        <f t="shared" ref="G204" si="337">F206/F205</f>
        <v>2.097525206232814</v>
      </c>
      <c r="H204" s="61">
        <v>18062</v>
      </c>
      <c r="I204" s="59">
        <f t="shared" ref="I204" si="338">H206/H205</f>
        <v>1.9062166962699822</v>
      </c>
      <c r="J204" s="61"/>
      <c r="K204" s="59"/>
      <c r="L204" s="61">
        <v>17112</v>
      </c>
      <c r="M204" s="59">
        <f t="shared" ref="M204" si="339">L206/L205</f>
        <v>2.5829675153643548</v>
      </c>
      <c r="N204" s="61">
        <v>18283</v>
      </c>
      <c r="O204" s="59">
        <f t="shared" ref="O204" si="340">N206/N205</f>
        <v>2.5296843963804903</v>
      </c>
    </row>
    <row r="205" spans="1:15" x14ac:dyDescent="0.3">
      <c r="A205" s="1">
        <v>204</v>
      </c>
      <c r="B205" s="272"/>
      <c r="C205" s="49" t="s">
        <v>16</v>
      </c>
      <c r="D205" s="194" t="s">
        <v>57</v>
      </c>
      <c r="E205" s="63"/>
      <c r="F205" s="52">
        <v>0.54549999999999998</v>
      </c>
      <c r="G205" s="63">
        <f t="shared" ref="G205:G206" si="341">(F205-F202)/F202</f>
        <v>1.3752090689462855E-2</v>
      </c>
      <c r="H205" s="52">
        <v>0.56299999999999994</v>
      </c>
      <c r="I205" s="63">
        <f t="shared" ref="I205:I206" si="342">(H205-H202)/H202</f>
        <v>5.3314377110354888E-4</v>
      </c>
      <c r="J205" s="52"/>
      <c r="K205" s="63"/>
      <c r="L205" s="52">
        <v>0.4556</v>
      </c>
      <c r="M205" s="63">
        <f t="shared" ref="M205:M206" si="343">(L205-L202)/L202</f>
        <v>1.1545293072824116E-2</v>
      </c>
      <c r="N205" s="52">
        <v>0.4531</v>
      </c>
      <c r="O205" s="63">
        <f t="shared" ref="O205:O206" si="344">(N205-N202)/N202</f>
        <v>2.2075055187635538E-4</v>
      </c>
    </row>
    <row r="206" spans="1:15" x14ac:dyDescent="0.3">
      <c r="A206" s="13">
        <v>205</v>
      </c>
      <c r="B206" s="272"/>
      <c r="C206" s="50" t="s">
        <v>17</v>
      </c>
      <c r="D206" s="194" t="s">
        <v>57</v>
      </c>
      <c r="E206" s="64"/>
      <c r="F206" s="52">
        <v>1.1442000000000001</v>
      </c>
      <c r="G206" s="64">
        <f t="shared" si="341"/>
        <v>3.6842105263159685E-3</v>
      </c>
      <c r="H206" s="52">
        <v>1.0731999999999999</v>
      </c>
      <c r="I206" s="64">
        <f t="shared" si="342"/>
        <v>-1.6765918460833702E-2</v>
      </c>
      <c r="J206" s="52"/>
      <c r="K206" s="64"/>
      <c r="L206" s="52">
        <v>1.1768000000000001</v>
      </c>
      <c r="M206" s="64">
        <f t="shared" si="343"/>
        <v>-1.8659881255300931E-3</v>
      </c>
      <c r="N206" s="52">
        <v>1.1462000000000001</v>
      </c>
      <c r="O206" s="64">
        <f t="shared" si="344"/>
        <v>-2.7840612493473722E-3</v>
      </c>
    </row>
    <row r="207" spans="1:15" x14ac:dyDescent="0.3">
      <c r="A207" s="23">
        <v>206</v>
      </c>
      <c r="B207" s="271">
        <v>94000</v>
      </c>
      <c r="C207" s="48" t="s">
        <v>18</v>
      </c>
      <c r="D207" s="193" t="s">
        <v>57</v>
      </c>
      <c r="E207" s="59"/>
      <c r="F207" s="61">
        <v>17262</v>
      </c>
      <c r="G207" s="59">
        <f t="shared" ref="G207" si="345">F209/F208</f>
        <v>2.0863922877271039</v>
      </c>
      <c r="H207" s="61">
        <v>18450</v>
      </c>
      <c r="I207" s="59">
        <f t="shared" ref="I207" si="346">H209/H208</f>
        <v>1.9459996387935705</v>
      </c>
      <c r="J207" s="61"/>
      <c r="K207" s="59"/>
      <c r="L207" s="61">
        <v>17477</v>
      </c>
      <c r="M207" s="59">
        <f t="shared" ref="M207" si="347">L209/L208</f>
        <v>2.6180848700288823</v>
      </c>
      <c r="N207" s="61"/>
      <c r="O207" s="59"/>
    </row>
    <row r="208" spans="1:15" x14ac:dyDescent="0.3">
      <c r="A208" s="1">
        <v>207</v>
      </c>
      <c r="B208" s="272"/>
      <c r="C208" s="49" t="s">
        <v>16</v>
      </c>
      <c r="D208" s="194" t="s">
        <v>57</v>
      </c>
      <c r="E208" s="63"/>
      <c r="F208" s="52">
        <v>0.53939999999999999</v>
      </c>
      <c r="G208" s="63">
        <f t="shared" ref="G208:G209" si="348">(F208-F205)/F205</f>
        <v>-1.1182401466544445E-2</v>
      </c>
      <c r="H208" s="52">
        <v>0.55369999999999997</v>
      </c>
      <c r="I208" s="63">
        <f t="shared" ref="I208:I209" si="349">(H208-H205)/H205</f>
        <v>-1.6518650088809903E-2</v>
      </c>
      <c r="J208" s="52"/>
      <c r="K208" s="63"/>
      <c r="L208" s="52">
        <v>0.4501</v>
      </c>
      <c r="M208" s="63">
        <f t="shared" ref="M208:M209" si="350">(L208-L205)/L205</f>
        <v>-1.2071992976295007E-2</v>
      </c>
      <c r="N208" s="52"/>
      <c r="O208" s="63"/>
    </row>
    <row r="209" spans="1:15" x14ac:dyDescent="0.3">
      <c r="A209" s="13">
        <v>208</v>
      </c>
      <c r="B209" s="273"/>
      <c r="C209" s="50" t="s">
        <v>17</v>
      </c>
      <c r="D209" s="194" t="s">
        <v>57</v>
      </c>
      <c r="E209" s="64"/>
      <c r="F209" s="52">
        <v>1.1254</v>
      </c>
      <c r="G209" s="64">
        <f t="shared" si="348"/>
        <v>-1.6430693934626941E-2</v>
      </c>
      <c r="H209" s="52">
        <v>1.0774999999999999</v>
      </c>
      <c r="I209" s="64">
        <f t="shared" si="349"/>
        <v>4.0067089079388468E-3</v>
      </c>
      <c r="J209" s="52"/>
      <c r="K209" s="64"/>
      <c r="L209" s="52">
        <v>1.1783999999999999</v>
      </c>
      <c r="M209" s="64">
        <f t="shared" si="350"/>
        <v>1.3596193065940037E-3</v>
      </c>
      <c r="N209" s="52"/>
      <c r="O209" s="64"/>
    </row>
    <row r="210" spans="1:15" x14ac:dyDescent="0.3">
      <c r="A210" s="23">
        <v>209</v>
      </c>
      <c r="B210" s="271">
        <v>96000</v>
      </c>
      <c r="C210" s="48" t="s">
        <v>18</v>
      </c>
      <c r="D210" s="193" t="s">
        <v>57</v>
      </c>
      <c r="E210" s="59"/>
      <c r="F210" s="61">
        <v>17648</v>
      </c>
      <c r="G210" s="59">
        <f t="shared" ref="G210" si="351">F212/F211</f>
        <v>2.1138512887075835</v>
      </c>
      <c r="H210" s="61">
        <v>18838</v>
      </c>
      <c r="I210" s="59">
        <f t="shared" ref="I210" si="352">H212/H211</f>
        <v>1.9228422752556973</v>
      </c>
      <c r="J210" s="61"/>
      <c r="K210" s="59"/>
      <c r="L210" s="61">
        <v>17842</v>
      </c>
      <c r="M210" s="59">
        <f t="shared" ref="M210" si="353">L212/L211</f>
        <v>2.6481975967957272</v>
      </c>
      <c r="N210" s="61"/>
      <c r="O210" s="59"/>
    </row>
    <row r="211" spans="1:15" x14ac:dyDescent="0.3">
      <c r="A211" s="1">
        <v>210</v>
      </c>
      <c r="B211" s="272"/>
      <c r="C211" s="49" t="s">
        <v>16</v>
      </c>
      <c r="D211" s="194" t="s">
        <v>57</v>
      </c>
      <c r="E211" s="63"/>
      <c r="F211" s="52">
        <v>0.5393</v>
      </c>
      <c r="G211" s="63">
        <f t="shared" ref="G211:G212" si="354">(F211-F208)/F208</f>
        <v>-1.8539117538003149E-4</v>
      </c>
      <c r="H211" s="52">
        <v>0.55730000000000002</v>
      </c>
      <c r="I211" s="63">
        <f t="shared" ref="I211:I212" si="355">(H211-H208)/H208</f>
        <v>6.5017157305400902E-3</v>
      </c>
      <c r="J211" s="52"/>
      <c r="K211" s="63"/>
      <c r="L211" s="52">
        <v>0.44940000000000002</v>
      </c>
      <c r="M211" s="63">
        <f t="shared" ref="M211:M212" si="356">(L211-L208)/L208</f>
        <v>-1.5552099533436535E-3</v>
      </c>
      <c r="N211" s="52"/>
      <c r="O211" s="63"/>
    </row>
    <row r="212" spans="1:15" x14ac:dyDescent="0.3">
      <c r="A212" s="13">
        <v>211</v>
      </c>
      <c r="B212" s="273"/>
      <c r="C212" s="50" t="s">
        <v>17</v>
      </c>
      <c r="D212" s="194" t="s">
        <v>57</v>
      </c>
      <c r="E212" s="64"/>
      <c r="F212" s="52">
        <v>1.1399999999999999</v>
      </c>
      <c r="G212" s="64">
        <f t="shared" si="354"/>
        <v>1.2973165096854405E-2</v>
      </c>
      <c r="H212" s="52">
        <v>1.0716000000000001</v>
      </c>
      <c r="I212" s="64">
        <f t="shared" si="355"/>
        <v>-5.4756380510438928E-3</v>
      </c>
      <c r="J212" s="52"/>
      <c r="K212" s="64"/>
      <c r="L212" s="52">
        <v>1.1900999999999999</v>
      </c>
      <c r="M212" s="64">
        <f t="shared" si="356"/>
        <v>9.9287169042770237E-3</v>
      </c>
      <c r="N212" s="52"/>
      <c r="O212" s="64"/>
    </row>
    <row r="213" spans="1:15" x14ac:dyDescent="0.3">
      <c r="A213" s="23">
        <v>212</v>
      </c>
      <c r="B213" s="271">
        <v>98000</v>
      </c>
      <c r="C213" s="48" t="s">
        <v>18</v>
      </c>
      <c r="D213" s="193" t="s">
        <v>57</v>
      </c>
      <c r="E213" s="59"/>
      <c r="F213" s="61">
        <v>18036</v>
      </c>
      <c r="G213" s="59">
        <f t="shared" ref="G213" si="357">F215/F214</f>
        <v>2.1243983709737133</v>
      </c>
      <c r="H213" s="61">
        <v>19227</v>
      </c>
      <c r="I213" s="59">
        <f t="shared" ref="I213" si="358">H215/H214</f>
        <v>1.959213138422667</v>
      </c>
      <c r="J213" s="61"/>
      <c r="K213" s="59"/>
      <c r="L213" s="61">
        <v>18206</v>
      </c>
      <c r="M213" s="59">
        <f t="shared" ref="M213" si="359">L215/L214</f>
        <v>2.6460923623445822</v>
      </c>
      <c r="N213" s="61"/>
      <c r="O213" s="59"/>
    </row>
    <row r="214" spans="1:15" x14ac:dyDescent="0.3">
      <c r="A214" s="1">
        <v>213</v>
      </c>
      <c r="B214" s="272"/>
      <c r="C214" s="49" t="s">
        <v>16</v>
      </c>
      <c r="D214" s="194" t="s">
        <v>57</v>
      </c>
      <c r="E214" s="63"/>
      <c r="F214" s="52">
        <v>0.54020000000000001</v>
      </c>
      <c r="G214" s="63">
        <f t="shared" ref="G214:G215" si="360">(F214-F211)/F211</f>
        <v>1.6688299647691673E-3</v>
      </c>
      <c r="H214" s="52">
        <v>0.55410000000000004</v>
      </c>
      <c r="I214" s="63">
        <f t="shared" ref="I214:I215" si="361">(H214-H211)/H211</f>
        <v>-5.7419702135294822E-3</v>
      </c>
      <c r="J214" s="52"/>
      <c r="K214" s="63"/>
      <c r="L214" s="52">
        <v>0.45040000000000002</v>
      </c>
      <c r="M214" s="63">
        <f t="shared" ref="M214:M215" si="362">(L214-L211)/L211</f>
        <v>2.2251891410769932E-3</v>
      </c>
      <c r="N214" s="52"/>
      <c r="O214" s="63"/>
    </row>
    <row r="215" spans="1:15" x14ac:dyDescent="0.3">
      <c r="A215" s="13">
        <v>214</v>
      </c>
      <c r="B215" s="272"/>
      <c r="C215" s="50" t="s">
        <v>17</v>
      </c>
      <c r="D215" s="194" t="s">
        <v>57</v>
      </c>
      <c r="E215" s="64"/>
      <c r="F215" s="52">
        <v>1.1476</v>
      </c>
      <c r="G215" s="64">
        <f t="shared" si="360"/>
        <v>6.6666666666667122E-3</v>
      </c>
      <c r="H215" s="52">
        <v>1.0855999999999999</v>
      </c>
      <c r="I215" s="64">
        <f t="shared" si="361"/>
        <v>1.3064576334452958E-2</v>
      </c>
      <c r="J215" s="52"/>
      <c r="K215" s="64"/>
      <c r="L215" s="52">
        <v>1.1918</v>
      </c>
      <c r="M215" s="64">
        <f t="shared" si="362"/>
        <v>1.4284513906394714E-3</v>
      </c>
      <c r="N215" s="52"/>
      <c r="O215" s="64"/>
    </row>
    <row r="216" spans="1:15" x14ac:dyDescent="0.3">
      <c r="A216" s="23">
        <v>215</v>
      </c>
      <c r="B216" s="271">
        <v>100000</v>
      </c>
      <c r="C216" s="48" t="s">
        <v>18</v>
      </c>
      <c r="D216" s="193" t="s">
        <v>57</v>
      </c>
      <c r="E216" s="59"/>
      <c r="F216" s="61">
        <v>18418</v>
      </c>
      <c r="G216" s="59">
        <f t="shared" ref="G216" si="363">F218/F217</f>
        <v>2.1360924683072335</v>
      </c>
      <c r="H216" s="61">
        <v>19628</v>
      </c>
      <c r="I216" s="59">
        <f t="shared" ref="I216" si="364">H218/H217</f>
        <v>1.9870909090909088</v>
      </c>
      <c r="J216" s="61"/>
      <c r="K216" s="59"/>
      <c r="L216" s="61">
        <v>18571</v>
      </c>
      <c r="M216" s="59">
        <f t="shared" ref="M216" si="365">L218/L217</f>
        <v>2.6564868479714669</v>
      </c>
      <c r="N216" s="61"/>
      <c r="O216" s="59"/>
    </row>
    <row r="217" spans="1:15" x14ac:dyDescent="0.3">
      <c r="A217" s="1">
        <v>216</v>
      </c>
      <c r="B217" s="272"/>
      <c r="C217" s="49" t="s">
        <v>16</v>
      </c>
      <c r="D217" s="194" t="s">
        <v>57</v>
      </c>
      <c r="E217" s="63"/>
      <c r="F217" s="52">
        <v>0.53639999999999999</v>
      </c>
      <c r="G217" s="63">
        <f t="shared" ref="G217:G218" si="366">(F217-F214)/F214</f>
        <v>-7.0344316919659861E-3</v>
      </c>
      <c r="H217" s="52">
        <v>0.55000000000000004</v>
      </c>
      <c r="I217" s="63">
        <f t="shared" ref="I217:I218" si="367">(H217-H214)/H214</f>
        <v>-7.399386392347938E-3</v>
      </c>
      <c r="J217" s="52"/>
      <c r="K217" s="63"/>
      <c r="L217" s="52">
        <v>0.4486</v>
      </c>
      <c r="M217" s="63">
        <f t="shared" ref="M217:M218" si="368">(L217-L214)/L214</f>
        <v>-3.9964476021314916E-3</v>
      </c>
      <c r="N217" s="52"/>
      <c r="O217" s="63"/>
    </row>
    <row r="218" spans="1:15" x14ac:dyDescent="0.3">
      <c r="A218" s="13">
        <v>217</v>
      </c>
      <c r="B218" s="273"/>
      <c r="C218" s="50" t="s">
        <v>17</v>
      </c>
      <c r="D218" s="194" t="s">
        <v>57</v>
      </c>
      <c r="E218" s="64"/>
      <c r="F218" s="52">
        <v>1.1457999999999999</v>
      </c>
      <c r="G218" s="64">
        <f t="shared" si="366"/>
        <v>-1.5684907633321922E-3</v>
      </c>
      <c r="H218" s="52">
        <v>1.0929</v>
      </c>
      <c r="I218" s="64">
        <f t="shared" si="367"/>
        <v>6.7243920412675797E-3</v>
      </c>
      <c r="J218" s="52"/>
      <c r="K218" s="64"/>
      <c r="L218" s="52">
        <v>1.1917</v>
      </c>
      <c r="M218" s="64">
        <f t="shared" si="368"/>
        <v>-8.3906695754311958E-5</v>
      </c>
      <c r="N218" s="52"/>
      <c r="O218" s="64"/>
    </row>
    <row r="219" spans="1:15" x14ac:dyDescent="0.3">
      <c r="A219" s="23">
        <v>218</v>
      </c>
      <c r="B219" s="271">
        <v>102000</v>
      </c>
      <c r="C219" s="48" t="s">
        <v>18</v>
      </c>
      <c r="D219" s="193" t="s">
        <v>57</v>
      </c>
      <c r="E219" s="59"/>
      <c r="F219" s="61">
        <v>18796</v>
      </c>
      <c r="G219" s="59">
        <f t="shared" ref="G219" si="369">F221/F220</f>
        <v>2.1111932028075362</v>
      </c>
      <c r="H219" s="61">
        <v>20022</v>
      </c>
      <c r="I219" s="59">
        <f t="shared" ref="I219" si="370">H221/H220</f>
        <v>1.9657670711827564</v>
      </c>
      <c r="J219" s="61"/>
      <c r="K219" s="59"/>
      <c r="L219" s="61">
        <v>18936</v>
      </c>
      <c r="M219" s="59">
        <f t="shared" ref="M219" si="371">L221/L220</f>
        <v>2.6381374722838138</v>
      </c>
      <c r="N219" s="61"/>
      <c r="O219" s="59"/>
    </row>
    <row r="220" spans="1:15" x14ac:dyDescent="0.3">
      <c r="A220" s="1">
        <v>219</v>
      </c>
      <c r="B220" s="272"/>
      <c r="C220" s="49" t="s">
        <v>16</v>
      </c>
      <c r="D220" s="194" t="s">
        <v>57</v>
      </c>
      <c r="E220" s="63"/>
      <c r="F220" s="52">
        <v>0.54139999999999999</v>
      </c>
      <c r="G220" s="63">
        <f t="shared" ref="G220:G221" si="372">(F220-F217)/F217</f>
        <v>9.321401938851611E-3</v>
      </c>
      <c r="H220" s="52">
        <v>0.55210000000000004</v>
      </c>
      <c r="I220" s="63">
        <f t="shared" ref="I220:I221" si="373">(H220-H217)/H217</f>
        <v>3.8181818181818009E-3</v>
      </c>
      <c r="J220" s="52"/>
      <c r="K220" s="63"/>
      <c r="L220" s="52">
        <v>0.45100000000000001</v>
      </c>
      <c r="M220" s="63">
        <f t="shared" ref="M220:M221" si="374">(L220-L217)/L217</f>
        <v>5.3499777084262444E-3</v>
      </c>
      <c r="N220" s="52"/>
      <c r="O220" s="63"/>
    </row>
    <row r="221" spans="1:15" x14ac:dyDescent="0.3">
      <c r="A221" s="13">
        <v>220</v>
      </c>
      <c r="B221" s="273"/>
      <c r="C221" s="50" t="s">
        <v>17</v>
      </c>
      <c r="D221" s="194" t="s">
        <v>57</v>
      </c>
      <c r="E221" s="64"/>
      <c r="F221" s="52">
        <v>1.143</v>
      </c>
      <c r="G221" s="64">
        <f t="shared" si="372"/>
        <v>-2.4437074533076573E-3</v>
      </c>
      <c r="H221" s="52">
        <v>1.0852999999999999</v>
      </c>
      <c r="I221" s="64">
        <f t="shared" si="373"/>
        <v>-6.9539756610852328E-3</v>
      </c>
      <c r="J221" s="52"/>
      <c r="K221" s="64"/>
      <c r="L221" s="52">
        <v>1.1898</v>
      </c>
      <c r="M221" s="64">
        <f t="shared" si="374"/>
        <v>-1.5943609968952024E-3</v>
      </c>
      <c r="N221" s="52"/>
      <c r="O221" s="64"/>
    </row>
    <row r="222" spans="1:15" x14ac:dyDescent="0.3">
      <c r="A222" s="23">
        <v>221</v>
      </c>
      <c r="B222" s="271">
        <v>104000</v>
      </c>
      <c r="C222" s="48" t="s">
        <v>18</v>
      </c>
      <c r="D222" s="193" t="s">
        <v>57</v>
      </c>
      <c r="E222" s="59"/>
      <c r="F222" s="77">
        <v>19184</v>
      </c>
      <c r="G222" s="78">
        <f t="shared" ref="G222" si="375">F224/F223</f>
        <v>2.1336948391922212</v>
      </c>
      <c r="H222" s="61">
        <v>20421</v>
      </c>
      <c r="I222" s="59">
        <f t="shared" ref="I222" si="376">H224/H223</f>
        <v>1.9806054014863153</v>
      </c>
      <c r="J222" s="61"/>
      <c r="K222" s="59"/>
      <c r="L222" s="61">
        <v>19300</v>
      </c>
      <c r="M222" s="59">
        <f t="shared" ref="M222" si="377">L224/L223</f>
        <v>2.6444794243310095</v>
      </c>
      <c r="N222" s="61"/>
      <c r="O222" s="59"/>
    </row>
    <row r="223" spans="1:15" x14ac:dyDescent="0.3">
      <c r="A223" s="1">
        <v>222</v>
      </c>
      <c r="B223" s="272"/>
      <c r="C223" s="49" t="s">
        <v>16</v>
      </c>
      <c r="D223" s="194" t="s">
        <v>57</v>
      </c>
      <c r="E223" s="63"/>
      <c r="F223" s="79">
        <v>0.53480000000000005</v>
      </c>
      <c r="G223" s="80">
        <f t="shared" ref="G223:G224" si="378">(F223-F220)/F220</f>
        <v>-1.2190616919098521E-2</v>
      </c>
      <c r="H223" s="52">
        <v>0.55169999999999997</v>
      </c>
      <c r="I223" s="63">
        <f t="shared" ref="I223:I224" si="379">(H223-H220)/H220</f>
        <v>-7.245064299946874E-4</v>
      </c>
      <c r="J223" s="52"/>
      <c r="K223" s="63"/>
      <c r="L223" s="52">
        <v>0.44469999999999998</v>
      </c>
      <c r="M223" s="63">
        <f t="shared" ref="M223:M224" si="380">(L223-L220)/L220</f>
        <v>-1.3968957871396957E-2</v>
      </c>
      <c r="N223" s="52"/>
      <c r="O223" s="63"/>
    </row>
    <row r="224" spans="1:15" x14ac:dyDescent="0.3">
      <c r="A224" s="13">
        <v>223</v>
      </c>
      <c r="B224" s="272"/>
      <c r="C224" s="50" t="s">
        <v>17</v>
      </c>
      <c r="D224" s="194" t="s">
        <v>57</v>
      </c>
      <c r="E224" s="64"/>
      <c r="F224" s="79">
        <v>1.1411</v>
      </c>
      <c r="G224" s="82">
        <f t="shared" si="378"/>
        <v>-1.662292213473327E-3</v>
      </c>
      <c r="H224" s="52">
        <v>1.0927</v>
      </c>
      <c r="I224" s="64">
        <f t="shared" si="379"/>
        <v>6.8183912282318935E-3</v>
      </c>
      <c r="J224" s="52"/>
      <c r="K224" s="64"/>
      <c r="L224" s="52">
        <v>1.1759999999999999</v>
      </c>
      <c r="M224" s="64">
        <f t="shared" si="380"/>
        <v>-1.1598587997982884E-2</v>
      </c>
      <c r="N224" s="52"/>
      <c r="O224" s="64"/>
    </row>
    <row r="225" spans="1:15" x14ac:dyDescent="0.3">
      <c r="A225" s="23">
        <v>224</v>
      </c>
      <c r="B225" s="271">
        <v>106000</v>
      </c>
      <c r="C225" s="48" t="s">
        <v>18</v>
      </c>
      <c r="D225" s="193" t="s">
        <v>57</v>
      </c>
      <c r="E225" s="59"/>
      <c r="F225" s="61">
        <v>19568</v>
      </c>
      <c r="G225" s="59">
        <f t="shared" ref="G225" si="381">F227/F226</f>
        <v>2.1323226651693803</v>
      </c>
      <c r="H225" s="61">
        <v>20829</v>
      </c>
      <c r="I225" s="59">
        <f t="shared" ref="I225" si="382">H227/H226</f>
        <v>1.9639978506179474</v>
      </c>
      <c r="J225" s="61"/>
      <c r="K225" s="59"/>
      <c r="L225" s="61">
        <v>19665</v>
      </c>
      <c r="M225" s="59">
        <f t="shared" ref="M225" si="383">L227/L226</f>
        <v>2.6280678268630076</v>
      </c>
      <c r="N225" s="61"/>
      <c r="O225" s="59"/>
    </row>
    <row r="226" spans="1:15" x14ac:dyDescent="0.3">
      <c r="A226" s="1">
        <v>225</v>
      </c>
      <c r="B226" s="272"/>
      <c r="C226" s="49" t="s">
        <v>16</v>
      </c>
      <c r="D226" s="194" t="s">
        <v>57</v>
      </c>
      <c r="E226" s="63"/>
      <c r="F226" s="52">
        <v>0.5343</v>
      </c>
      <c r="G226" s="63">
        <f t="shared" ref="G226:G227" si="384">(F226-F223)/F223</f>
        <v>-9.3492894540025409E-4</v>
      </c>
      <c r="H226" s="52">
        <v>0.55830000000000002</v>
      </c>
      <c r="I226" s="63">
        <f t="shared" ref="I226:I227" si="385">(H226-H223)/H223</f>
        <v>1.1963023382273067E-2</v>
      </c>
      <c r="J226" s="52"/>
      <c r="K226" s="63"/>
      <c r="L226" s="52">
        <v>0.44819999999999999</v>
      </c>
      <c r="M226" s="63">
        <f t="shared" ref="M226:M227" si="386">(L226-L223)/L223</f>
        <v>7.8704744771756312E-3</v>
      </c>
      <c r="N226" s="52"/>
      <c r="O226" s="63"/>
    </row>
    <row r="227" spans="1:15" x14ac:dyDescent="0.3">
      <c r="A227" s="13">
        <v>226</v>
      </c>
      <c r="B227" s="273"/>
      <c r="C227" s="50" t="s">
        <v>17</v>
      </c>
      <c r="D227" s="194" t="s">
        <v>57</v>
      </c>
      <c r="E227" s="64"/>
      <c r="F227" s="52">
        <v>1.1393</v>
      </c>
      <c r="G227" s="64">
        <f t="shared" si="384"/>
        <v>-1.5774252913855261E-3</v>
      </c>
      <c r="H227" s="52">
        <v>1.0965</v>
      </c>
      <c r="I227" s="64">
        <f t="shared" si="385"/>
        <v>3.4776242335499458E-3</v>
      </c>
      <c r="J227" s="52"/>
      <c r="K227" s="64"/>
      <c r="L227" s="52">
        <v>1.1778999999999999</v>
      </c>
      <c r="M227" s="64">
        <f t="shared" si="386"/>
        <v>1.6156462585034123E-3</v>
      </c>
      <c r="N227" s="52"/>
      <c r="O227" s="64"/>
    </row>
    <row r="228" spans="1:15" x14ac:dyDescent="0.3">
      <c r="A228" s="23">
        <v>227</v>
      </c>
      <c r="B228" s="271">
        <v>108000</v>
      </c>
      <c r="C228" s="48" t="s">
        <v>18</v>
      </c>
      <c r="D228" s="193" t="s">
        <v>57</v>
      </c>
      <c r="E228" s="59"/>
      <c r="F228" s="61">
        <v>19941</v>
      </c>
      <c r="G228" s="59">
        <f t="shared" ref="G228" si="387">F230/F229</f>
        <v>2.1401712583767685</v>
      </c>
      <c r="H228" s="61">
        <v>21223</v>
      </c>
      <c r="I228" s="59">
        <f t="shared" ref="I228" si="388">H230/H229</f>
        <v>1.9489369434853716</v>
      </c>
      <c r="J228" s="61"/>
      <c r="K228" s="59"/>
      <c r="L228" s="61">
        <v>20030</v>
      </c>
      <c r="M228" s="59">
        <f t="shared" ref="M228" si="389">L230/L229</f>
        <v>2.6428730760651353</v>
      </c>
      <c r="N228" s="61"/>
      <c r="O228" s="59"/>
    </row>
    <row r="229" spans="1:15" x14ac:dyDescent="0.3">
      <c r="A229" s="1">
        <v>228</v>
      </c>
      <c r="B229" s="272"/>
      <c r="C229" s="49" t="s">
        <v>16</v>
      </c>
      <c r="D229" s="194" t="s">
        <v>57</v>
      </c>
      <c r="E229" s="63"/>
      <c r="F229" s="52">
        <v>0.53720000000000001</v>
      </c>
      <c r="G229" s="63">
        <f t="shared" ref="G229:G230" si="390">(F229-F226)/F226</f>
        <v>5.4276623619689572E-3</v>
      </c>
      <c r="H229" s="52">
        <v>0.55030000000000001</v>
      </c>
      <c r="I229" s="63">
        <f t="shared" ref="I229:I230" si="391">(H229-H226)/H226</f>
        <v>-1.4329213684399081E-2</v>
      </c>
      <c r="J229" s="52"/>
      <c r="K229" s="63"/>
      <c r="L229" s="52">
        <v>0.44829999999999998</v>
      </c>
      <c r="M229" s="63">
        <f t="shared" ref="M229:M230" si="392">(L229-L226)/L226</f>
        <v>2.2311468094598168E-4</v>
      </c>
      <c r="N229" s="52"/>
      <c r="O229" s="63"/>
    </row>
    <row r="230" spans="1:15" x14ac:dyDescent="0.3">
      <c r="A230" s="13">
        <v>229</v>
      </c>
      <c r="B230" s="273"/>
      <c r="C230" s="50" t="s">
        <v>17</v>
      </c>
      <c r="D230" s="194" t="s">
        <v>57</v>
      </c>
      <c r="E230" s="64"/>
      <c r="F230" s="52">
        <v>1.1496999999999999</v>
      </c>
      <c r="G230" s="64">
        <f t="shared" si="390"/>
        <v>9.1284121829193054E-3</v>
      </c>
      <c r="H230" s="52">
        <v>1.0725</v>
      </c>
      <c r="I230" s="64">
        <f t="shared" si="391"/>
        <v>-2.1887824897400841E-2</v>
      </c>
      <c r="J230" s="52"/>
      <c r="K230" s="64"/>
      <c r="L230" s="52">
        <v>1.1848000000000001</v>
      </c>
      <c r="M230" s="64">
        <f t="shared" si="392"/>
        <v>5.8578826725529578E-3</v>
      </c>
      <c r="N230" s="52"/>
      <c r="O230" s="64"/>
    </row>
    <row r="231" spans="1:15" x14ac:dyDescent="0.3">
      <c r="A231" s="23">
        <v>230</v>
      </c>
      <c r="B231" s="271">
        <v>110000</v>
      </c>
      <c r="C231" s="48" t="s">
        <v>18</v>
      </c>
      <c r="D231" s="193" t="s">
        <v>57</v>
      </c>
      <c r="E231" s="59"/>
      <c r="F231" s="61">
        <v>20326</v>
      </c>
      <c r="G231" s="59">
        <f t="shared" ref="G231" si="393">F233/F232</f>
        <v>2.1481204413689921</v>
      </c>
      <c r="H231" s="61">
        <v>21614</v>
      </c>
      <c r="I231" s="59">
        <f t="shared" ref="I231" si="394">H233/H232</f>
        <v>1.9677535579174923</v>
      </c>
      <c r="J231" s="61"/>
      <c r="K231" s="59"/>
      <c r="L231" s="61">
        <v>20395</v>
      </c>
      <c r="M231" s="59">
        <f t="shared" ref="M231" si="395">L233/L232</f>
        <v>2.678168696436626</v>
      </c>
      <c r="N231" s="61"/>
      <c r="O231" s="59"/>
    </row>
    <row r="232" spans="1:15" x14ac:dyDescent="0.3">
      <c r="A232" s="1">
        <v>231</v>
      </c>
      <c r="B232" s="272"/>
      <c r="C232" s="49" t="s">
        <v>16</v>
      </c>
      <c r="D232" s="194" t="s">
        <v>57</v>
      </c>
      <c r="E232" s="63"/>
      <c r="F232" s="52">
        <v>0.53469999999999995</v>
      </c>
      <c r="G232" s="63">
        <f t="shared" ref="G232:G233" si="396">(F232-F229)/F229</f>
        <v>-4.6537602382726315E-3</v>
      </c>
      <c r="H232" s="52">
        <v>0.55510000000000004</v>
      </c>
      <c r="I232" s="63">
        <f t="shared" ref="I232:I233" si="397">(H232-H229)/H229</f>
        <v>8.7225149918226906E-3</v>
      </c>
      <c r="J232" s="52"/>
      <c r="K232" s="63"/>
      <c r="L232" s="52">
        <v>0.44340000000000002</v>
      </c>
      <c r="M232" s="63">
        <f t="shared" ref="M232:M233" si="398">(L232-L229)/L229</f>
        <v>-1.0930180682578542E-2</v>
      </c>
      <c r="N232" s="52"/>
      <c r="O232" s="63"/>
    </row>
    <row r="233" spans="1:15" x14ac:dyDescent="0.3">
      <c r="A233" s="13">
        <v>232</v>
      </c>
      <c r="B233" s="272"/>
      <c r="C233" s="50" t="s">
        <v>17</v>
      </c>
      <c r="D233" s="194" t="s">
        <v>57</v>
      </c>
      <c r="E233" s="64"/>
      <c r="F233" s="52">
        <v>1.1486000000000001</v>
      </c>
      <c r="G233" s="64">
        <f t="shared" si="396"/>
        <v>-9.5677133165162991E-4</v>
      </c>
      <c r="H233" s="52">
        <v>1.0923</v>
      </c>
      <c r="I233" s="64">
        <f t="shared" si="397"/>
        <v>1.8461538461538498E-2</v>
      </c>
      <c r="J233" s="52"/>
      <c r="K233" s="64"/>
      <c r="L233" s="52">
        <v>1.1875</v>
      </c>
      <c r="M233" s="64">
        <f t="shared" si="398"/>
        <v>2.2788656313301185E-3</v>
      </c>
      <c r="N233" s="52"/>
      <c r="O233" s="64"/>
    </row>
    <row r="234" spans="1:15" x14ac:dyDescent="0.3">
      <c r="A234" s="23">
        <v>233</v>
      </c>
      <c r="B234" s="271">
        <v>112000</v>
      </c>
      <c r="C234" s="48" t="s">
        <v>18</v>
      </c>
      <c r="D234" s="193" t="s">
        <v>57</v>
      </c>
      <c r="E234" s="59"/>
      <c r="F234" s="61"/>
      <c r="G234" s="59"/>
      <c r="H234" s="61">
        <v>22003</v>
      </c>
      <c r="I234" s="59">
        <f t="shared" ref="I234" si="399">H236/H235</f>
        <v>1.9770700636942675</v>
      </c>
      <c r="J234" s="61"/>
      <c r="K234" s="59"/>
      <c r="L234" s="61">
        <v>20759</v>
      </c>
      <c r="M234" s="59">
        <f t="shared" ref="M234" si="400">L236/L235</f>
        <v>2.7016949152542371</v>
      </c>
      <c r="N234" s="61"/>
      <c r="O234" s="59"/>
    </row>
    <row r="235" spans="1:15" x14ac:dyDescent="0.3">
      <c r="A235" s="1">
        <v>234</v>
      </c>
      <c r="B235" s="272"/>
      <c r="C235" s="49" t="s">
        <v>16</v>
      </c>
      <c r="D235" s="194" t="s">
        <v>57</v>
      </c>
      <c r="E235" s="63"/>
      <c r="F235" s="52"/>
      <c r="G235" s="63"/>
      <c r="H235" s="52">
        <v>0.54949999999999999</v>
      </c>
      <c r="I235" s="63">
        <f t="shared" ref="I235:I236" si="401">(H235-H232)/H232</f>
        <v>-1.0088272383354439E-2</v>
      </c>
      <c r="J235" s="52"/>
      <c r="K235" s="63"/>
      <c r="L235" s="52">
        <v>0.4425</v>
      </c>
      <c r="M235" s="63">
        <f t="shared" ref="M235:M236" si="402">(L235-L232)/L232</f>
        <v>-2.0297699594046276E-3</v>
      </c>
      <c r="N235" s="52"/>
      <c r="O235" s="63"/>
    </row>
    <row r="236" spans="1:15" x14ac:dyDescent="0.3">
      <c r="A236" s="13">
        <v>235</v>
      </c>
      <c r="B236" s="273"/>
      <c r="C236" s="50" t="s">
        <v>17</v>
      </c>
      <c r="D236" s="194" t="s">
        <v>57</v>
      </c>
      <c r="E236" s="64"/>
      <c r="F236" s="52"/>
      <c r="G236" s="64"/>
      <c r="H236" s="52">
        <v>1.0864</v>
      </c>
      <c r="I236" s="64">
        <f t="shared" si="401"/>
        <v>-5.4014464890597969E-3</v>
      </c>
      <c r="J236" s="52"/>
      <c r="K236" s="64"/>
      <c r="L236" s="52">
        <v>1.1955</v>
      </c>
      <c r="M236" s="64">
        <f t="shared" si="402"/>
        <v>6.7368421052631635E-3</v>
      </c>
      <c r="N236" s="52"/>
      <c r="O236" s="64"/>
    </row>
    <row r="237" spans="1:15" x14ac:dyDescent="0.3">
      <c r="A237" s="23">
        <v>236</v>
      </c>
      <c r="B237" s="271">
        <v>114000</v>
      </c>
      <c r="C237" s="48" t="s">
        <v>18</v>
      </c>
      <c r="D237" s="193" t="s">
        <v>57</v>
      </c>
      <c r="E237" s="59"/>
      <c r="F237" s="61"/>
      <c r="G237" s="59"/>
      <c r="H237" s="61">
        <v>22395</v>
      </c>
      <c r="I237" s="59">
        <f t="shared" ref="I237" si="403">H239/H238</f>
        <v>1.9757829570284049</v>
      </c>
      <c r="J237" s="61"/>
      <c r="K237" s="59"/>
      <c r="L237" s="61">
        <v>21124</v>
      </c>
      <c r="M237" s="59">
        <f t="shared" ref="M237" si="404">L239/L238</f>
        <v>2.7024719101123593</v>
      </c>
      <c r="N237" s="61"/>
      <c r="O237" s="59"/>
    </row>
    <row r="238" spans="1:15" x14ac:dyDescent="0.3">
      <c r="A238" s="1">
        <v>237</v>
      </c>
      <c r="B238" s="272"/>
      <c r="C238" s="49" t="s">
        <v>16</v>
      </c>
      <c r="D238" s="194" t="s">
        <v>57</v>
      </c>
      <c r="E238" s="63"/>
      <c r="F238" s="52"/>
      <c r="G238" s="63"/>
      <c r="H238" s="52">
        <v>0.54920000000000002</v>
      </c>
      <c r="I238" s="63">
        <f t="shared" ref="I238:I239" si="405">(H238-H235)/H235</f>
        <v>-5.4595086442214185E-4</v>
      </c>
      <c r="J238" s="52"/>
      <c r="K238" s="63"/>
      <c r="L238" s="52">
        <v>0.44500000000000001</v>
      </c>
      <c r="M238" s="63">
        <f t="shared" ref="M238:M239" si="406">(L238-L235)/L235</f>
        <v>5.649717514124299E-3</v>
      </c>
      <c r="N238" s="52"/>
      <c r="O238" s="63"/>
    </row>
    <row r="239" spans="1:15" x14ac:dyDescent="0.3">
      <c r="A239" s="13">
        <v>238</v>
      </c>
      <c r="B239" s="273"/>
      <c r="C239" s="50" t="s">
        <v>17</v>
      </c>
      <c r="D239" s="194" t="s">
        <v>57</v>
      </c>
      <c r="E239" s="64"/>
      <c r="F239" s="52"/>
      <c r="G239" s="64"/>
      <c r="H239" s="52">
        <v>1.0851</v>
      </c>
      <c r="I239" s="64">
        <f t="shared" si="405"/>
        <v>-1.1966126656849031E-3</v>
      </c>
      <c r="J239" s="52"/>
      <c r="K239" s="64"/>
      <c r="L239" s="52">
        <v>1.2025999999999999</v>
      </c>
      <c r="M239" s="64">
        <f t="shared" si="406"/>
        <v>5.9389376829777369E-3</v>
      </c>
      <c r="N239" s="52"/>
      <c r="O239" s="64"/>
    </row>
    <row r="240" spans="1:15" x14ac:dyDescent="0.3">
      <c r="A240" s="23">
        <v>239</v>
      </c>
      <c r="B240" s="271">
        <v>116000</v>
      </c>
      <c r="C240" s="48" t="s">
        <v>18</v>
      </c>
      <c r="D240" s="193" t="s">
        <v>57</v>
      </c>
      <c r="E240" s="59"/>
      <c r="F240" s="61"/>
      <c r="G240" s="59"/>
      <c r="H240" s="61">
        <v>22782</v>
      </c>
      <c r="I240" s="59">
        <f t="shared" ref="I240" si="407">H242/H241</f>
        <v>2.0143356000735158</v>
      </c>
      <c r="J240" s="61"/>
      <c r="K240" s="59"/>
      <c r="L240" s="61">
        <v>21489</v>
      </c>
      <c r="M240" s="59">
        <f t="shared" ref="M240" si="408">L242/L241</f>
        <v>2.7140607424071987</v>
      </c>
      <c r="N240" s="61"/>
      <c r="O240" s="59"/>
    </row>
    <row r="241" spans="1:15" x14ac:dyDescent="0.3">
      <c r="A241" s="1">
        <v>240</v>
      </c>
      <c r="B241" s="272"/>
      <c r="C241" s="49" t="s">
        <v>16</v>
      </c>
      <c r="D241" s="194" t="s">
        <v>57</v>
      </c>
      <c r="E241" s="63"/>
      <c r="F241" s="52"/>
      <c r="G241" s="63"/>
      <c r="H241" s="52">
        <v>0.54410000000000003</v>
      </c>
      <c r="I241" s="63">
        <f t="shared" ref="I241:I242" si="409">(H241-H238)/H238</f>
        <v>-9.2862345229424489E-3</v>
      </c>
      <c r="J241" s="52"/>
      <c r="K241" s="63"/>
      <c r="L241" s="52">
        <v>0.44450000000000001</v>
      </c>
      <c r="M241" s="63">
        <f t="shared" ref="M241:M242" si="410">(L241-L238)/L238</f>
        <v>-1.1235955056179785E-3</v>
      </c>
      <c r="N241" s="52"/>
      <c r="O241" s="63"/>
    </row>
    <row r="242" spans="1:15" x14ac:dyDescent="0.3">
      <c r="A242" s="13">
        <v>241</v>
      </c>
      <c r="B242" s="272"/>
      <c r="C242" s="50" t="s">
        <v>17</v>
      </c>
      <c r="D242" s="194" t="s">
        <v>57</v>
      </c>
      <c r="E242" s="64"/>
      <c r="F242" s="52"/>
      <c r="G242" s="64"/>
      <c r="H242" s="52">
        <v>1.0960000000000001</v>
      </c>
      <c r="I242" s="64">
        <f t="shared" si="409"/>
        <v>1.0045157128375387E-2</v>
      </c>
      <c r="J242" s="52"/>
      <c r="K242" s="64"/>
      <c r="L242" s="52">
        <v>1.2063999999999999</v>
      </c>
      <c r="M242" s="64">
        <f t="shared" si="410"/>
        <v>3.1598203891568485E-3</v>
      </c>
      <c r="N242" s="52"/>
      <c r="O242" s="64"/>
    </row>
    <row r="243" spans="1:15" x14ac:dyDescent="0.3">
      <c r="A243" s="23">
        <v>242</v>
      </c>
      <c r="B243" s="271">
        <v>118000</v>
      </c>
      <c r="C243" s="48" t="s">
        <v>18</v>
      </c>
      <c r="D243" s="193" t="s">
        <v>57</v>
      </c>
      <c r="E243" s="59"/>
      <c r="F243" s="61"/>
      <c r="G243" s="59"/>
      <c r="H243" s="61">
        <v>23170</v>
      </c>
      <c r="I243" s="59">
        <f t="shared" ref="I243" si="411">H245/H244</f>
        <v>1.9915904936014623</v>
      </c>
      <c r="J243" s="61"/>
      <c r="K243" s="59"/>
      <c r="L243" s="61">
        <v>21854</v>
      </c>
      <c r="M243" s="59">
        <f t="shared" ref="M243" si="412">L245/L244</f>
        <v>2.7008797653958942</v>
      </c>
      <c r="N243" s="61"/>
      <c r="O243" s="59"/>
    </row>
    <row r="244" spans="1:15" x14ac:dyDescent="0.3">
      <c r="A244" s="1">
        <v>243</v>
      </c>
      <c r="B244" s="272"/>
      <c r="C244" s="49" t="s">
        <v>16</v>
      </c>
      <c r="D244" s="194" t="s">
        <v>57</v>
      </c>
      <c r="E244" s="63"/>
      <c r="F244" s="52"/>
      <c r="G244" s="63"/>
      <c r="H244" s="52">
        <v>0.54700000000000004</v>
      </c>
      <c r="I244" s="63">
        <f t="shared" ref="I244:I245" si="413">(H244-H241)/H241</f>
        <v>5.3299025914354224E-3</v>
      </c>
      <c r="J244" s="52"/>
      <c r="K244" s="63"/>
      <c r="L244" s="52">
        <v>0.44330000000000003</v>
      </c>
      <c r="M244" s="63">
        <f t="shared" ref="M244:M245" si="414">(L244-L241)/L241</f>
        <v>-2.6996625421821796E-3</v>
      </c>
      <c r="N244" s="52"/>
      <c r="O244" s="63"/>
    </row>
    <row r="245" spans="1:15" x14ac:dyDescent="0.3">
      <c r="A245" s="13">
        <v>244</v>
      </c>
      <c r="B245" s="273"/>
      <c r="C245" s="50" t="s">
        <v>17</v>
      </c>
      <c r="D245" s="194" t="s">
        <v>57</v>
      </c>
      <c r="E245" s="64"/>
      <c r="F245" s="52"/>
      <c r="G245" s="64"/>
      <c r="H245" s="52">
        <v>1.0893999999999999</v>
      </c>
      <c r="I245" s="64">
        <f t="shared" si="413"/>
        <v>-6.0218978102191244E-3</v>
      </c>
      <c r="J245" s="52"/>
      <c r="K245" s="64"/>
      <c r="L245" s="52">
        <v>1.1973</v>
      </c>
      <c r="M245" s="64">
        <f t="shared" si="414"/>
        <v>-7.5431034482757679E-3</v>
      </c>
      <c r="N245" s="52"/>
      <c r="O245" s="64"/>
    </row>
    <row r="246" spans="1:15" x14ac:dyDescent="0.3">
      <c r="A246" s="23">
        <v>245</v>
      </c>
      <c r="B246" s="271">
        <v>120000</v>
      </c>
      <c r="C246" s="48" t="s">
        <v>18</v>
      </c>
      <c r="D246" s="193" t="s">
        <v>57</v>
      </c>
      <c r="E246" s="59"/>
      <c r="F246" s="61"/>
      <c r="G246" s="59"/>
      <c r="H246" s="61">
        <v>23558</v>
      </c>
      <c r="I246" s="59">
        <f t="shared" ref="I246" si="415">H248/H247</f>
        <v>1.9954271081031645</v>
      </c>
      <c r="J246" s="61"/>
      <c r="K246" s="59"/>
      <c r="L246" s="61">
        <v>22218</v>
      </c>
      <c r="M246" s="59">
        <f t="shared" ref="M246" si="416">L248/L247</f>
        <v>2.7363037053875878</v>
      </c>
      <c r="N246" s="61"/>
      <c r="O246" s="59"/>
    </row>
    <row r="247" spans="1:15" x14ac:dyDescent="0.3">
      <c r="A247" s="1">
        <v>246</v>
      </c>
      <c r="B247" s="272"/>
      <c r="C247" s="49" t="s">
        <v>16</v>
      </c>
      <c r="D247" s="194" t="s">
        <v>57</v>
      </c>
      <c r="E247" s="63"/>
      <c r="F247" s="52"/>
      <c r="G247" s="63"/>
      <c r="H247" s="52">
        <v>0.54669999999999996</v>
      </c>
      <c r="I247" s="63">
        <f t="shared" ref="I247:I248" si="417">(H247-H244)/H244</f>
        <v>-5.4844606946997802E-4</v>
      </c>
      <c r="J247" s="52"/>
      <c r="K247" s="63"/>
      <c r="L247" s="52">
        <v>0.43990000000000001</v>
      </c>
      <c r="M247" s="63">
        <f t="shared" ref="M247:M248" si="418">(L247-L244)/L244</f>
        <v>-7.6697496052335074E-3</v>
      </c>
      <c r="N247" s="52"/>
      <c r="O247" s="63"/>
    </row>
    <row r="248" spans="1:15" x14ac:dyDescent="0.3">
      <c r="A248" s="13">
        <v>247</v>
      </c>
      <c r="B248" s="273"/>
      <c r="C248" s="50" t="s">
        <v>17</v>
      </c>
      <c r="D248" s="194" t="s">
        <v>57</v>
      </c>
      <c r="E248" s="64"/>
      <c r="F248" s="52"/>
      <c r="G248" s="64"/>
      <c r="H248" s="52">
        <v>1.0909</v>
      </c>
      <c r="I248" s="64">
        <f t="shared" si="417"/>
        <v>1.3769047181935532E-3</v>
      </c>
      <c r="J248" s="52"/>
      <c r="K248" s="64"/>
      <c r="L248" s="52">
        <v>1.2037</v>
      </c>
      <c r="M248" s="64">
        <f t="shared" si="418"/>
        <v>5.3453603942202966E-3</v>
      </c>
      <c r="N248" s="52"/>
      <c r="O248" s="64"/>
    </row>
    <row r="249" spans="1:15" x14ac:dyDescent="0.3">
      <c r="A249" s="23">
        <v>248</v>
      </c>
      <c r="B249" s="271">
        <v>122000</v>
      </c>
      <c r="C249" s="48" t="s">
        <v>18</v>
      </c>
      <c r="D249" s="193" t="s">
        <v>57</v>
      </c>
      <c r="E249" s="59"/>
      <c r="F249" s="61"/>
      <c r="G249" s="59"/>
      <c r="H249" s="61">
        <v>23946</v>
      </c>
      <c r="I249" s="59">
        <f t="shared" ref="I249" si="419">H251/H250</f>
        <v>2.0007342143906022</v>
      </c>
      <c r="J249" s="61"/>
      <c r="K249" s="59"/>
      <c r="L249" s="61">
        <v>22583</v>
      </c>
      <c r="M249" s="59">
        <f t="shared" ref="M249" si="420">L251/L250</f>
        <v>2.7207880434782608</v>
      </c>
      <c r="N249" s="61"/>
      <c r="O249" s="59"/>
    </row>
    <row r="250" spans="1:15" x14ac:dyDescent="0.3">
      <c r="A250" s="1">
        <v>249</v>
      </c>
      <c r="B250" s="272"/>
      <c r="C250" s="49" t="s">
        <v>16</v>
      </c>
      <c r="D250" s="194" t="s">
        <v>57</v>
      </c>
      <c r="E250" s="63"/>
      <c r="F250" s="52"/>
      <c r="G250" s="63"/>
      <c r="H250" s="52">
        <v>0.54479999999999995</v>
      </c>
      <c r="I250" s="63">
        <f t="shared" ref="I250:I251" si="421">(H250-H247)/H247</f>
        <v>-3.4753978415950483E-3</v>
      </c>
      <c r="J250" s="52"/>
      <c r="K250" s="63"/>
      <c r="L250" s="52">
        <v>0.44159999999999999</v>
      </c>
      <c r="M250" s="63">
        <f t="shared" ref="M250:M251" si="422">(L250-L247)/L247</f>
        <v>3.8645146624232307E-3</v>
      </c>
      <c r="N250" s="52"/>
      <c r="O250" s="63"/>
    </row>
    <row r="251" spans="1:15" x14ac:dyDescent="0.3">
      <c r="A251" s="13">
        <v>250</v>
      </c>
      <c r="B251" s="272"/>
      <c r="C251" s="50" t="s">
        <v>17</v>
      </c>
      <c r="D251" s="194" t="s">
        <v>57</v>
      </c>
      <c r="E251" s="64"/>
      <c r="F251" s="52"/>
      <c r="G251" s="64"/>
      <c r="H251" s="52">
        <v>1.0900000000000001</v>
      </c>
      <c r="I251" s="64">
        <f t="shared" si="421"/>
        <v>-8.2500687505720127E-4</v>
      </c>
      <c r="J251" s="52"/>
      <c r="K251" s="64"/>
      <c r="L251" s="52">
        <v>1.2015</v>
      </c>
      <c r="M251" s="64">
        <f t="shared" si="422"/>
        <v>-1.8276979313782335E-3</v>
      </c>
      <c r="N251" s="52"/>
      <c r="O251" s="64"/>
    </row>
    <row r="252" spans="1:15" x14ac:dyDescent="0.3">
      <c r="A252" s="23">
        <v>251</v>
      </c>
      <c r="B252" s="271">
        <v>124000</v>
      </c>
      <c r="C252" s="48" t="s">
        <v>18</v>
      </c>
      <c r="D252" s="193" t="s">
        <v>57</v>
      </c>
      <c r="E252" s="59"/>
      <c r="F252" s="61"/>
      <c r="G252" s="59"/>
      <c r="H252" s="61">
        <v>24334</v>
      </c>
      <c r="I252" s="59">
        <f t="shared" ref="I252" si="423">H254/H253</f>
        <v>2.0390162721893494</v>
      </c>
      <c r="J252" s="61"/>
      <c r="K252" s="59"/>
      <c r="L252" s="61">
        <v>22948</v>
      </c>
      <c r="M252" s="59">
        <f t="shared" ref="M252" si="424">L254/L253</f>
        <v>2.7741273100616013</v>
      </c>
      <c r="N252" s="61"/>
      <c r="O252" s="59"/>
    </row>
    <row r="253" spans="1:15" x14ac:dyDescent="0.3">
      <c r="A253" s="1">
        <v>252</v>
      </c>
      <c r="B253" s="272"/>
      <c r="C253" s="49" t="s">
        <v>16</v>
      </c>
      <c r="D253" s="194" t="s">
        <v>57</v>
      </c>
      <c r="E253" s="63"/>
      <c r="F253" s="52"/>
      <c r="G253" s="63"/>
      <c r="H253" s="52">
        <v>0.54079999999999995</v>
      </c>
      <c r="I253" s="63">
        <f t="shared" ref="I253:I254" si="425">(H253-H250)/H250</f>
        <v>-7.3421439060205648E-3</v>
      </c>
      <c r="J253" s="52"/>
      <c r="K253" s="63"/>
      <c r="L253" s="52">
        <v>0.43830000000000002</v>
      </c>
      <c r="M253" s="63">
        <f t="shared" ref="M253:M254" si="426">(L253-L250)/L250</f>
        <v>-7.4728260869564534E-3</v>
      </c>
      <c r="N253" s="52"/>
      <c r="O253" s="63"/>
    </row>
    <row r="254" spans="1:15" x14ac:dyDescent="0.3">
      <c r="A254" s="13">
        <v>253</v>
      </c>
      <c r="B254" s="273"/>
      <c r="C254" s="50" t="s">
        <v>17</v>
      </c>
      <c r="D254" s="194" t="s">
        <v>57</v>
      </c>
      <c r="E254" s="64"/>
      <c r="F254" s="52"/>
      <c r="G254" s="64"/>
      <c r="H254" s="52">
        <v>1.1027</v>
      </c>
      <c r="I254" s="64">
        <f t="shared" si="425"/>
        <v>1.165137614678893E-2</v>
      </c>
      <c r="J254" s="52"/>
      <c r="K254" s="64"/>
      <c r="L254" s="52">
        <v>1.2159</v>
      </c>
      <c r="M254" s="64">
        <f t="shared" si="426"/>
        <v>1.1985018726591733E-2</v>
      </c>
      <c r="N254" s="52"/>
      <c r="O254" s="64"/>
    </row>
    <row r="255" spans="1:15" x14ac:dyDescent="0.3">
      <c r="A255" s="23">
        <v>254</v>
      </c>
      <c r="B255" s="271">
        <v>126000</v>
      </c>
      <c r="C255" s="48" t="s">
        <v>18</v>
      </c>
      <c r="D255" s="193" t="s">
        <v>57</v>
      </c>
      <c r="E255" s="59"/>
      <c r="F255" s="61"/>
      <c r="G255" s="59"/>
      <c r="H255" s="61">
        <v>24722</v>
      </c>
      <c r="I255" s="59">
        <f t="shared" ref="I255" si="427">H257/H256</f>
        <v>2.0162511542012931</v>
      </c>
      <c r="J255" s="61"/>
      <c r="K255" s="59"/>
      <c r="L255" s="61">
        <v>23313</v>
      </c>
      <c r="M255" s="59">
        <f t="shared" ref="M255" si="428">L257/L256</f>
        <v>2.8013745704467357</v>
      </c>
      <c r="N255" s="61"/>
      <c r="O255" s="59"/>
    </row>
    <row r="256" spans="1:15" x14ac:dyDescent="0.3">
      <c r="A256" s="1">
        <v>255</v>
      </c>
      <c r="B256" s="272"/>
      <c r="C256" s="49" t="s">
        <v>16</v>
      </c>
      <c r="D256" s="194" t="s">
        <v>57</v>
      </c>
      <c r="E256" s="63"/>
      <c r="F256" s="52"/>
      <c r="G256" s="63"/>
      <c r="H256" s="52">
        <v>0.54149999999999998</v>
      </c>
      <c r="I256" s="63">
        <f t="shared" ref="I256:I257" si="429">(H256-H253)/H253</f>
        <v>1.2943786982249148E-3</v>
      </c>
      <c r="J256" s="52"/>
      <c r="K256" s="63"/>
      <c r="L256" s="52">
        <v>0.4365</v>
      </c>
      <c r="M256" s="63">
        <f t="shared" ref="M256:M257" si="430">(L256-L253)/L253</f>
        <v>-4.1067761806982059E-3</v>
      </c>
      <c r="N256" s="52"/>
      <c r="O256" s="63"/>
    </row>
    <row r="257" spans="1:15" x14ac:dyDescent="0.3">
      <c r="A257" s="13">
        <v>256</v>
      </c>
      <c r="B257" s="273"/>
      <c r="C257" s="50" t="s">
        <v>17</v>
      </c>
      <c r="D257" s="194" t="s">
        <v>57</v>
      </c>
      <c r="E257" s="64"/>
      <c r="F257" s="52"/>
      <c r="G257" s="64"/>
      <c r="H257" s="52">
        <v>1.0918000000000001</v>
      </c>
      <c r="I257" s="64">
        <f t="shared" si="429"/>
        <v>-9.8848281490885193E-3</v>
      </c>
      <c r="J257" s="52"/>
      <c r="K257" s="64"/>
      <c r="L257" s="52">
        <v>1.2228000000000001</v>
      </c>
      <c r="M257" s="64">
        <f t="shared" si="430"/>
        <v>5.6748087836171798E-3</v>
      </c>
      <c r="N257" s="52"/>
      <c r="O257" s="64"/>
    </row>
    <row r="258" spans="1:15" x14ac:dyDescent="0.3">
      <c r="A258" s="23">
        <v>257</v>
      </c>
      <c r="B258" s="271">
        <v>128000</v>
      </c>
      <c r="C258" s="48" t="s">
        <v>18</v>
      </c>
      <c r="D258" s="193" t="s">
        <v>57</v>
      </c>
      <c r="E258" s="59"/>
      <c r="F258" s="61"/>
      <c r="G258" s="59"/>
      <c r="H258" s="61">
        <v>25110</v>
      </c>
      <c r="I258" s="59">
        <f t="shared" ref="I258" si="431">H260/H259</f>
        <v>2.0307236720340551</v>
      </c>
      <c r="J258" s="61"/>
      <c r="K258" s="59"/>
      <c r="L258" s="61">
        <v>23677</v>
      </c>
      <c r="M258" s="59">
        <f t="shared" ref="M258" si="432">L260/L259</f>
        <v>2.807878369039392</v>
      </c>
      <c r="N258" s="61"/>
      <c r="O258" s="59"/>
    </row>
    <row r="259" spans="1:15" x14ac:dyDescent="0.3">
      <c r="A259" s="1">
        <v>258</v>
      </c>
      <c r="B259" s="272"/>
      <c r="C259" s="49" t="s">
        <v>16</v>
      </c>
      <c r="D259" s="194" t="s">
        <v>57</v>
      </c>
      <c r="E259" s="63"/>
      <c r="F259" s="52"/>
      <c r="G259" s="63"/>
      <c r="H259" s="52">
        <v>0.5403</v>
      </c>
      <c r="I259" s="63">
        <f t="shared" ref="I259:I260" si="433">(H259-H256)/H256</f>
        <v>-2.216066481994421E-3</v>
      </c>
      <c r="J259" s="52"/>
      <c r="K259" s="63"/>
      <c r="L259" s="52">
        <v>0.43409999999999999</v>
      </c>
      <c r="M259" s="63">
        <f t="shared" ref="M259:M260" si="434">(L259-L256)/L256</f>
        <v>-5.4982817869416107E-3</v>
      </c>
      <c r="N259" s="52"/>
      <c r="O259" s="63"/>
    </row>
    <row r="260" spans="1:15" x14ac:dyDescent="0.3">
      <c r="A260" s="13">
        <v>259</v>
      </c>
      <c r="B260" s="272"/>
      <c r="C260" s="50" t="s">
        <v>17</v>
      </c>
      <c r="D260" s="194" t="s">
        <v>57</v>
      </c>
      <c r="E260" s="64"/>
      <c r="F260" s="52"/>
      <c r="G260" s="64"/>
      <c r="H260" s="52">
        <v>1.0972</v>
      </c>
      <c r="I260" s="64">
        <f t="shared" si="433"/>
        <v>4.9459607986809383E-3</v>
      </c>
      <c r="J260" s="52"/>
      <c r="K260" s="64"/>
      <c r="L260" s="52">
        <v>1.2189000000000001</v>
      </c>
      <c r="M260" s="64">
        <f t="shared" si="434"/>
        <v>-3.1894013738959881E-3</v>
      </c>
      <c r="N260" s="52"/>
      <c r="O260" s="64"/>
    </row>
    <row r="261" spans="1:15" x14ac:dyDescent="0.3">
      <c r="A261" s="23">
        <v>260</v>
      </c>
      <c r="B261" s="271">
        <v>130000</v>
      </c>
      <c r="C261" s="48" t="s">
        <v>18</v>
      </c>
      <c r="D261" s="193" t="s">
        <v>57</v>
      </c>
      <c r="E261" s="59"/>
      <c r="F261" s="61"/>
      <c r="G261" s="59"/>
      <c r="H261" s="61">
        <v>25503</v>
      </c>
      <c r="I261" s="59">
        <f t="shared" ref="I261" si="435">H263/H262</f>
        <v>2.0314477112020839</v>
      </c>
      <c r="J261" s="61"/>
      <c r="K261" s="59"/>
      <c r="L261" s="61">
        <v>24042</v>
      </c>
      <c r="M261" s="59">
        <f t="shared" ref="M261" si="436">L263/L262</f>
        <v>2.8169798190675017</v>
      </c>
      <c r="N261" s="61"/>
      <c r="O261" s="59"/>
    </row>
    <row r="262" spans="1:15" x14ac:dyDescent="0.3">
      <c r="A262" s="1">
        <v>261</v>
      </c>
      <c r="B262" s="272"/>
      <c r="C262" s="49" t="s">
        <v>16</v>
      </c>
      <c r="D262" s="194" t="s">
        <v>57</v>
      </c>
      <c r="E262" s="63"/>
      <c r="F262" s="52"/>
      <c r="G262" s="63"/>
      <c r="H262" s="52">
        <v>0.53739999999999999</v>
      </c>
      <c r="I262" s="63">
        <f t="shared" ref="I262:I263" si="437">(H262-H259)/H259</f>
        <v>-5.3673884878771309E-3</v>
      </c>
      <c r="J262" s="52"/>
      <c r="K262" s="63"/>
      <c r="L262" s="52">
        <v>0.43109999999999998</v>
      </c>
      <c r="M262" s="63">
        <f t="shared" ref="M262:M263" si="438">(L262-L259)/L259</f>
        <v>-6.9108500345542567E-3</v>
      </c>
      <c r="N262" s="52"/>
      <c r="O262" s="63"/>
    </row>
    <row r="263" spans="1:15" x14ac:dyDescent="0.3">
      <c r="A263" s="13">
        <v>262</v>
      </c>
      <c r="B263" s="273"/>
      <c r="C263" s="50" t="s">
        <v>17</v>
      </c>
      <c r="D263" s="194" t="s">
        <v>57</v>
      </c>
      <c r="E263" s="64"/>
      <c r="F263" s="52"/>
      <c r="G263" s="64"/>
      <c r="H263" s="52">
        <v>1.0916999999999999</v>
      </c>
      <c r="I263" s="64">
        <f t="shared" si="437"/>
        <v>-5.0127597520963005E-3</v>
      </c>
      <c r="J263" s="52"/>
      <c r="K263" s="64"/>
      <c r="L263" s="52">
        <v>1.2143999999999999</v>
      </c>
      <c r="M263" s="64">
        <f t="shared" si="438"/>
        <v>-3.6918533103619412E-3</v>
      </c>
      <c r="N263" s="52"/>
      <c r="O263" s="64"/>
    </row>
    <row r="264" spans="1:15" x14ac:dyDescent="0.3">
      <c r="A264" s="23">
        <v>263</v>
      </c>
      <c r="B264" s="271">
        <v>132000</v>
      </c>
      <c r="C264" s="48" t="s">
        <v>18</v>
      </c>
      <c r="D264" s="193" t="s">
        <v>57</v>
      </c>
      <c r="E264" s="59"/>
      <c r="F264" s="61"/>
      <c r="G264" s="59"/>
      <c r="H264" s="61">
        <v>25902</v>
      </c>
      <c r="I264" s="59">
        <f t="shared" ref="I264" si="439">H266/H265</f>
        <v>1.9946216617210679</v>
      </c>
      <c r="J264" s="61"/>
      <c r="K264" s="59"/>
      <c r="L264" s="61">
        <v>24407</v>
      </c>
      <c r="M264" s="59">
        <f t="shared" ref="M264" si="440">L266/L265</f>
        <v>2.7689289012003697</v>
      </c>
      <c r="N264" s="61"/>
      <c r="O264" s="59"/>
    </row>
    <row r="265" spans="1:15" x14ac:dyDescent="0.3">
      <c r="A265" s="1">
        <v>264</v>
      </c>
      <c r="B265" s="272"/>
      <c r="C265" s="49" t="s">
        <v>16</v>
      </c>
      <c r="D265" s="194" t="s">
        <v>57</v>
      </c>
      <c r="E265" s="63"/>
      <c r="F265" s="52"/>
      <c r="G265" s="63"/>
      <c r="H265" s="52">
        <v>0.53920000000000001</v>
      </c>
      <c r="I265" s="63">
        <f t="shared" ref="I265:I266" si="441">(H265-H262)/H262</f>
        <v>3.3494603647190617E-3</v>
      </c>
      <c r="J265" s="52"/>
      <c r="K265" s="63"/>
      <c r="L265" s="52">
        <v>0.43319999999999997</v>
      </c>
      <c r="M265" s="63">
        <f t="shared" ref="M265:M266" si="442">(L265-L262)/L262</f>
        <v>4.8712595685455598E-3</v>
      </c>
      <c r="N265" s="52"/>
      <c r="O265" s="63"/>
    </row>
    <row r="266" spans="1:15" x14ac:dyDescent="0.3">
      <c r="A266" s="13">
        <v>265</v>
      </c>
      <c r="B266" s="273"/>
      <c r="C266" s="50" t="s">
        <v>17</v>
      </c>
      <c r="D266" s="194" t="s">
        <v>57</v>
      </c>
      <c r="E266" s="64"/>
      <c r="F266" s="52"/>
      <c r="G266" s="64"/>
      <c r="H266" s="52">
        <v>1.0754999999999999</v>
      </c>
      <c r="I266" s="64">
        <f t="shared" si="441"/>
        <v>-1.4839241549876333E-2</v>
      </c>
      <c r="J266" s="52"/>
      <c r="K266" s="64"/>
      <c r="L266" s="52">
        <v>1.1995</v>
      </c>
      <c r="M266" s="64">
        <f t="shared" si="442"/>
        <v>-1.2269433465085569E-2</v>
      </c>
      <c r="N266" s="52"/>
      <c r="O266" s="64"/>
    </row>
    <row r="267" spans="1:15" x14ac:dyDescent="0.3">
      <c r="A267" s="23">
        <v>266</v>
      </c>
      <c r="B267" s="271">
        <v>134000</v>
      </c>
      <c r="C267" s="48" t="s">
        <v>18</v>
      </c>
      <c r="D267" s="193" t="s">
        <v>57</v>
      </c>
      <c r="E267" s="59"/>
      <c r="F267" s="61"/>
      <c r="G267" s="59"/>
      <c r="H267" s="61">
        <v>26306</v>
      </c>
      <c r="I267" s="59">
        <f t="shared" ref="I267" si="443">H269/H268</f>
        <v>2.0416744186046509</v>
      </c>
      <c r="J267" s="61"/>
      <c r="K267" s="59"/>
      <c r="L267" s="61">
        <v>24772</v>
      </c>
      <c r="M267" s="59">
        <f t="shared" ref="M267" si="444">L269/L268</f>
        <v>2.8269052044609664</v>
      </c>
      <c r="N267" s="61"/>
      <c r="O267" s="59"/>
    </row>
    <row r="268" spans="1:15" x14ac:dyDescent="0.3">
      <c r="A268" s="1">
        <v>267</v>
      </c>
      <c r="B268" s="272"/>
      <c r="C268" s="49" t="s">
        <v>16</v>
      </c>
      <c r="D268" s="194" t="s">
        <v>57</v>
      </c>
      <c r="E268" s="63"/>
      <c r="F268" s="52"/>
      <c r="G268" s="63"/>
      <c r="H268" s="52">
        <v>0.53749999999999998</v>
      </c>
      <c r="I268" s="63">
        <f t="shared" ref="I268:I269" si="445">(H268-H265)/H265</f>
        <v>-3.1528189910979875E-3</v>
      </c>
      <c r="J268" s="52"/>
      <c r="K268" s="63"/>
      <c r="L268" s="52">
        <v>0.4304</v>
      </c>
      <c r="M268" s="63">
        <f t="shared" ref="M268:M269" si="446">(L268-L265)/L265</f>
        <v>-6.4635272391504375E-3</v>
      </c>
      <c r="N268" s="52"/>
      <c r="O268" s="63"/>
    </row>
    <row r="269" spans="1:15" x14ac:dyDescent="0.3">
      <c r="A269" s="13">
        <v>268</v>
      </c>
      <c r="B269" s="272"/>
      <c r="C269" s="50" t="s">
        <v>17</v>
      </c>
      <c r="D269" s="194" t="s">
        <v>57</v>
      </c>
      <c r="E269" s="64"/>
      <c r="F269" s="52"/>
      <c r="G269" s="64"/>
      <c r="H269" s="52">
        <v>1.0973999999999999</v>
      </c>
      <c r="I269" s="64">
        <f t="shared" si="445"/>
        <v>2.0362622036262233E-2</v>
      </c>
      <c r="J269" s="52"/>
      <c r="K269" s="64"/>
      <c r="L269" s="52">
        <v>1.2166999999999999</v>
      </c>
      <c r="M269" s="64">
        <f t="shared" si="446"/>
        <v>1.4339308045018659E-2</v>
      </c>
      <c r="N269" s="52"/>
      <c r="O269" s="64"/>
    </row>
    <row r="270" spans="1:15" x14ac:dyDescent="0.3">
      <c r="A270" s="23">
        <v>269</v>
      </c>
      <c r="B270" s="271">
        <v>136000</v>
      </c>
      <c r="C270" s="48" t="s">
        <v>18</v>
      </c>
      <c r="D270" s="193" t="s">
        <v>57</v>
      </c>
      <c r="E270" s="59"/>
      <c r="F270" s="61"/>
      <c r="G270" s="59"/>
      <c r="H270" s="61">
        <v>26715</v>
      </c>
      <c r="I270" s="59">
        <f t="shared" ref="I270" si="447">H272/H271</f>
        <v>2.0137546468401486</v>
      </c>
      <c r="J270" s="61"/>
      <c r="K270" s="59"/>
      <c r="L270" s="61">
        <v>25136</v>
      </c>
      <c r="M270" s="59">
        <f t="shared" ref="M270" si="448">L272/L271</f>
        <v>2.7738890168086576</v>
      </c>
      <c r="N270" s="61"/>
      <c r="O270" s="59"/>
    </row>
    <row r="271" spans="1:15" x14ac:dyDescent="0.3">
      <c r="A271" s="1">
        <v>270</v>
      </c>
      <c r="B271" s="272"/>
      <c r="C271" s="49" t="s">
        <v>16</v>
      </c>
      <c r="D271" s="194" t="s">
        <v>57</v>
      </c>
      <c r="E271" s="63"/>
      <c r="F271" s="52"/>
      <c r="G271" s="63"/>
      <c r="H271" s="52">
        <v>0.53800000000000003</v>
      </c>
      <c r="I271" s="63">
        <f t="shared" ref="I271:I272" si="449">(H271-H268)/H268</f>
        <v>9.3023255813963902E-4</v>
      </c>
      <c r="J271" s="52"/>
      <c r="K271" s="63"/>
      <c r="L271" s="52">
        <v>0.43430000000000002</v>
      </c>
      <c r="M271" s="63">
        <f t="shared" ref="M271:M272" si="450">(L271-L268)/L268</f>
        <v>9.0613382899628597E-3</v>
      </c>
      <c r="N271" s="52"/>
      <c r="O271" s="63"/>
    </row>
    <row r="272" spans="1:15" x14ac:dyDescent="0.3">
      <c r="A272" s="13">
        <v>271</v>
      </c>
      <c r="B272" s="273"/>
      <c r="C272" s="50" t="s">
        <v>17</v>
      </c>
      <c r="D272" s="194" t="s">
        <v>57</v>
      </c>
      <c r="E272" s="64"/>
      <c r="F272" s="52"/>
      <c r="G272" s="64"/>
      <c r="H272" s="52">
        <v>1.0833999999999999</v>
      </c>
      <c r="I272" s="64">
        <f t="shared" si="449"/>
        <v>-1.2757426644796805E-2</v>
      </c>
      <c r="J272" s="52"/>
      <c r="K272" s="64"/>
      <c r="L272" s="52">
        <v>1.2047000000000001</v>
      </c>
      <c r="M272" s="64">
        <f t="shared" si="450"/>
        <v>-9.8627434864796502E-3</v>
      </c>
      <c r="N272" s="52"/>
      <c r="O272" s="64"/>
    </row>
    <row r="273" spans="1:15" x14ac:dyDescent="0.3">
      <c r="A273" s="23">
        <v>272</v>
      </c>
      <c r="B273" s="271">
        <v>138000</v>
      </c>
      <c r="C273" s="48" t="s">
        <v>18</v>
      </c>
      <c r="D273" s="193" t="s">
        <v>57</v>
      </c>
      <c r="E273" s="59"/>
      <c r="F273" s="61"/>
      <c r="G273" s="59"/>
      <c r="H273" s="61">
        <v>27130</v>
      </c>
      <c r="I273" s="59">
        <f t="shared" ref="I273" si="451">H275/H274</f>
        <v>2.002044989775051</v>
      </c>
      <c r="J273" s="61"/>
      <c r="K273" s="59"/>
      <c r="L273" s="61">
        <v>25501</v>
      </c>
      <c r="M273" s="59">
        <f t="shared" ref="M273" si="452">L275/L274</f>
        <v>2.8010192263145708</v>
      </c>
      <c r="N273" s="61"/>
      <c r="O273" s="59"/>
    </row>
    <row r="274" spans="1:15" x14ac:dyDescent="0.3">
      <c r="A274" s="1">
        <v>273</v>
      </c>
      <c r="B274" s="272"/>
      <c r="C274" s="49" t="s">
        <v>16</v>
      </c>
      <c r="D274" s="194" t="s">
        <v>57</v>
      </c>
      <c r="E274" s="63"/>
      <c r="F274" s="52"/>
      <c r="G274" s="63"/>
      <c r="H274" s="52">
        <v>0.53790000000000004</v>
      </c>
      <c r="I274" s="63">
        <f t="shared" ref="I274:I275" si="453">(H274-H271)/H271</f>
        <v>-1.858736059479349E-4</v>
      </c>
      <c r="J274" s="52"/>
      <c r="K274" s="63"/>
      <c r="L274" s="52">
        <v>0.43169999999999997</v>
      </c>
      <c r="M274" s="63">
        <f t="shared" ref="M274:M275" si="454">(L274-L271)/L271</f>
        <v>-5.986645176145629E-3</v>
      </c>
      <c r="N274" s="52"/>
      <c r="O274" s="63"/>
    </row>
    <row r="275" spans="1:15" x14ac:dyDescent="0.3">
      <c r="A275" s="13">
        <v>274</v>
      </c>
      <c r="B275" s="273"/>
      <c r="C275" s="50" t="s">
        <v>17</v>
      </c>
      <c r="D275" s="194" t="s">
        <v>57</v>
      </c>
      <c r="E275" s="64"/>
      <c r="F275" s="52"/>
      <c r="G275" s="64"/>
      <c r="H275" s="52">
        <v>1.0769</v>
      </c>
      <c r="I275" s="64">
        <f t="shared" si="453"/>
        <v>-5.9996307919512187E-3</v>
      </c>
      <c r="J275" s="52"/>
      <c r="K275" s="64"/>
      <c r="L275" s="52">
        <v>1.2092000000000001</v>
      </c>
      <c r="M275" s="64">
        <f t="shared" si="454"/>
        <v>3.7353698016103164E-3</v>
      </c>
      <c r="N275" s="52"/>
      <c r="O275" s="64"/>
    </row>
    <row r="276" spans="1:15" x14ac:dyDescent="0.3">
      <c r="A276" s="23">
        <v>275</v>
      </c>
      <c r="B276" s="271">
        <v>140000</v>
      </c>
      <c r="C276" s="48" t="s">
        <v>18</v>
      </c>
      <c r="D276" s="193" t="s">
        <v>57</v>
      </c>
      <c r="E276" s="59"/>
      <c r="F276" s="61"/>
      <c r="G276" s="59"/>
      <c r="H276" s="61">
        <v>27530</v>
      </c>
      <c r="I276" s="59">
        <f t="shared" ref="I276" si="455">H278/H277</f>
        <v>2.0332343111771261</v>
      </c>
      <c r="J276" s="61"/>
      <c r="K276" s="59"/>
      <c r="L276" s="61">
        <v>25866</v>
      </c>
      <c r="M276" s="59">
        <f t="shared" ref="M276" si="456">L278/L277</f>
        <v>2.8148911798396332</v>
      </c>
      <c r="N276" s="61"/>
      <c r="O276" s="59"/>
    </row>
    <row r="277" spans="1:15" x14ac:dyDescent="0.3">
      <c r="A277" s="1">
        <v>276</v>
      </c>
      <c r="B277" s="272"/>
      <c r="C277" s="49" t="s">
        <v>16</v>
      </c>
      <c r="D277" s="194" t="s">
        <v>57</v>
      </c>
      <c r="E277" s="63"/>
      <c r="F277" s="52"/>
      <c r="G277" s="63"/>
      <c r="H277" s="52">
        <v>0.53859999999999997</v>
      </c>
      <c r="I277" s="63">
        <f t="shared" ref="I277:I278" si="457">(H277-H274)/H274</f>
        <v>1.3013571295778451E-3</v>
      </c>
      <c r="J277" s="52"/>
      <c r="K277" s="63"/>
      <c r="L277" s="52">
        <v>0.4365</v>
      </c>
      <c r="M277" s="63">
        <f t="shared" ref="M277:M278" si="458">(L277-L274)/L274</f>
        <v>1.1118832522585191E-2</v>
      </c>
      <c r="N277" s="52"/>
      <c r="O277" s="63"/>
    </row>
    <row r="278" spans="1:15" x14ac:dyDescent="0.3">
      <c r="A278" s="13">
        <v>277</v>
      </c>
      <c r="B278" s="272"/>
      <c r="C278" s="50" t="s">
        <v>17</v>
      </c>
      <c r="D278" s="194" t="s">
        <v>57</v>
      </c>
      <c r="E278" s="64"/>
      <c r="F278" s="52"/>
      <c r="G278" s="64"/>
      <c r="H278" s="52">
        <v>1.0951</v>
      </c>
      <c r="I278" s="64">
        <f t="shared" si="457"/>
        <v>1.6900362150617507E-2</v>
      </c>
      <c r="J278" s="52"/>
      <c r="K278" s="64"/>
      <c r="L278" s="52">
        <v>1.2286999999999999</v>
      </c>
      <c r="M278" s="64">
        <f t="shared" si="458"/>
        <v>1.6126364538537753E-2</v>
      </c>
      <c r="N278" s="52"/>
      <c r="O278" s="64"/>
    </row>
    <row r="279" spans="1:15" x14ac:dyDescent="0.3">
      <c r="A279" s="23">
        <v>278</v>
      </c>
      <c r="B279" s="271">
        <v>142000</v>
      </c>
      <c r="C279" s="48" t="s">
        <v>18</v>
      </c>
      <c r="D279" s="193" t="s">
        <v>57</v>
      </c>
      <c r="E279" s="59"/>
      <c r="F279" s="61"/>
      <c r="G279" s="59"/>
      <c r="H279" s="77">
        <v>27927</v>
      </c>
      <c r="I279" s="78">
        <f t="shared" ref="I279" si="459">H281/H280</f>
        <v>2.0583804143126176</v>
      </c>
      <c r="J279" s="61"/>
      <c r="K279" s="59"/>
      <c r="L279" s="61">
        <v>26231</v>
      </c>
      <c r="M279" s="59">
        <f t="shared" ref="M279" si="460">L281/L280</f>
        <v>2.7872934605538746</v>
      </c>
      <c r="N279" s="61"/>
      <c r="O279" s="59"/>
    </row>
    <row r="280" spans="1:15" x14ac:dyDescent="0.3">
      <c r="A280" s="1">
        <v>279</v>
      </c>
      <c r="B280" s="272"/>
      <c r="C280" s="49" t="s">
        <v>16</v>
      </c>
      <c r="D280" s="194" t="s">
        <v>57</v>
      </c>
      <c r="E280" s="63"/>
      <c r="F280" s="52"/>
      <c r="G280" s="63"/>
      <c r="H280" s="79">
        <v>0.53100000000000003</v>
      </c>
      <c r="I280" s="80">
        <f t="shared" ref="I280:I281" si="461">(H280-H277)/H277</f>
        <v>-1.4110657259561716E-2</v>
      </c>
      <c r="J280" s="52"/>
      <c r="K280" s="63"/>
      <c r="L280" s="52">
        <v>0.42970000000000003</v>
      </c>
      <c r="M280" s="63">
        <f t="shared" ref="M280:M281" si="462">(L280-L277)/L277</f>
        <v>-1.5578465063001083E-2</v>
      </c>
      <c r="N280" s="52"/>
      <c r="O280" s="63"/>
    </row>
    <row r="281" spans="1:15" x14ac:dyDescent="0.3">
      <c r="A281" s="13">
        <v>280</v>
      </c>
      <c r="B281" s="273"/>
      <c r="C281" s="50" t="s">
        <v>17</v>
      </c>
      <c r="D281" s="194" t="s">
        <v>57</v>
      </c>
      <c r="E281" s="64"/>
      <c r="F281" s="52"/>
      <c r="G281" s="64"/>
      <c r="H281" s="79">
        <v>1.093</v>
      </c>
      <c r="I281" s="82">
        <f t="shared" si="461"/>
        <v>-1.9176330928682228E-3</v>
      </c>
      <c r="J281" s="52"/>
      <c r="K281" s="64"/>
      <c r="L281" s="52">
        <v>1.1977</v>
      </c>
      <c r="M281" s="64">
        <f t="shared" si="462"/>
        <v>-2.5229917799300006E-2</v>
      </c>
      <c r="N281" s="52"/>
      <c r="O281" s="64"/>
    </row>
    <row r="282" spans="1:15" x14ac:dyDescent="0.3">
      <c r="A282" s="23">
        <v>281</v>
      </c>
      <c r="B282" s="271">
        <v>144000</v>
      </c>
      <c r="C282" s="48" t="s">
        <v>18</v>
      </c>
      <c r="D282" s="193" t="s">
        <v>57</v>
      </c>
      <c r="E282" s="59"/>
      <c r="F282" s="61"/>
      <c r="G282" s="59"/>
      <c r="H282" s="61">
        <v>28325</v>
      </c>
      <c r="I282" s="59">
        <f t="shared" ref="I282" si="463">H284/H283</f>
        <v>2.053193481925454</v>
      </c>
      <c r="J282" s="61"/>
      <c r="K282" s="59"/>
      <c r="L282" s="61">
        <v>26595</v>
      </c>
      <c r="M282" s="59">
        <f t="shared" ref="M282" si="464">L284/L283</f>
        <v>2.8218190276808564</v>
      </c>
      <c r="N282" s="61"/>
      <c r="O282" s="59"/>
    </row>
    <row r="283" spans="1:15" x14ac:dyDescent="0.3">
      <c r="A283" s="1">
        <v>282</v>
      </c>
      <c r="B283" s="272"/>
      <c r="C283" s="49" t="s">
        <v>16</v>
      </c>
      <c r="D283" s="194" t="s">
        <v>57</v>
      </c>
      <c r="E283" s="63"/>
      <c r="F283" s="52"/>
      <c r="G283" s="63"/>
      <c r="H283" s="52">
        <v>0.53390000000000004</v>
      </c>
      <c r="I283" s="63">
        <f t="shared" ref="I283:I284" si="465">(H283-H280)/H280</f>
        <v>5.4613935969868429E-3</v>
      </c>
      <c r="J283" s="52"/>
      <c r="K283" s="63"/>
      <c r="L283" s="52">
        <v>0.4299</v>
      </c>
      <c r="M283" s="63">
        <f t="shared" ref="M283:M284" si="466">(L283-L280)/L280</f>
        <v>4.6544100535252027E-4</v>
      </c>
      <c r="N283" s="52"/>
      <c r="O283" s="63"/>
    </row>
    <row r="284" spans="1:15" x14ac:dyDescent="0.3">
      <c r="A284" s="13">
        <v>283</v>
      </c>
      <c r="B284" s="273"/>
      <c r="C284" s="50" t="s">
        <v>17</v>
      </c>
      <c r="D284" s="194" t="s">
        <v>57</v>
      </c>
      <c r="E284" s="64"/>
      <c r="F284" s="52"/>
      <c r="G284" s="64"/>
      <c r="H284" s="52">
        <v>1.0962000000000001</v>
      </c>
      <c r="I284" s="64">
        <f t="shared" si="465"/>
        <v>2.9277218664227737E-3</v>
      </c>
      <c r="J284" s="52"/>
      <c r="K284" s="64"/>
      <c r="L284" s="52">
        <v>1.2131000000000001</v>
      </c>
      <c r="M284" s="64">
        <f t="shared" si="466"/>
        <v>1.2857977790765701E-2</v>
      </c>
      <c r="N284" s="52"/>
      <c r="O284" s="64"/>
    </row>
    <row r="285" spans="1:15" x14ac:dyDescent="0.3">
      <c r="A285" s="23">
        <v>284</v>
      </c>
      <c r="B285" s="271">
        <v>146000</v>
      </c>
      <c r="C285" s="48" t="s">
        <v>18</v>
      </c>
      <c r="D285" s="193" t="s">
        <v>57</v>
      </c>
      <c r="E285" s="59"/>
      <c r="F285" s="61"/>
      <c r="G285" s="59"/>
      <c r="H285" s="61">
        <v>28720</v>
      </c>
      <c r="I285" s="59">
        <f t="shared" ref="I285" si="467">H287/H286</f>
        <v>2.0578651685393257</v>
      </c>
      <c r="J285" s="61"/>
      <c r="K285" s="59"/>
      <c r="L285" s="61">
        <v>26960</v>
      </c>
      <c r="M285" s="59">
        <f t="shared" ref="M285" si="468">L287/L286</f>
        <v>2.8593823116518484</v>
      </c>
      <c r="N285" s="61"/>
      <c r="O285" s="59"/>
    </row>
    <row r="286" spans="1:15" x14ac:dyDescent="0.3">
      <c r="A286" s="1">
        <v>285</v>
      </c>
      <c r="B286" s="272"/>
      <c r="C286" s="49" t="s">
        <v>16</v>
      </c>
      <c r="D286" s="194" t="s">
        <v>57</v>
      </c>
      <c r="E286" s="63"/>
      <c r="F286" s="52"/>
      <c r="G286" s="63"/>
      <c r="H286" s="52">
        <v>0.53400000000000003</v>
      </c>
      <c r="I286" s="63">
        <f t="shared" ref="I286:I287" si="469">(H286-H283)/H283</f>
        <v>1.8730099269524065E-4</v>
      </c>
      <c r="J286" s="52"/>
      <c r="K286" s="63"/>
      <c r="L286" s="52">
        <v>0.4274</v>
      </c>
      <c r="M286" s="63">
        <f t="shared" ref="M286:M287" si="470">(L286-L283)/L283</f>
        <v>-5.8153058850895605E-3</v>
      </c>
      <c r="N286" s="52"/>
      <c r="O286" s="63"/>
    </row>
    <row r="287" spans="1:15" x14ac:dyDescent="0.3">
      <c r="A287" s="13">
        <v>286</v>
      </c>
      <c r="B287" s="272"/>
      <c r="C287" s="50" t="s">
        <v>17</v>
      </c>
      <c r="D287" s="194" t="s">
        <v>57</v>
      </c>
      <c r="E287" s="64"/>
      <c r="F287" s="52"/>
      <c r="G287" s="64"/>
      <c r="H287" s="52">
        <v>1.0989</v>
      </c>
      <c r="I287" s="64">
        <f t="shared" si="469"/>
        <v>2.4630541871920493E-3</v>
      </c>
      <c r="J287" s="52"/>
      <c r="K287" s="64"/>
      <c r="L287" s="52">
        <v>1.2221</v>
      </c>
      <c r="M287" s="64">
        <f t="shared" si="470"/>
        <v>7.4190091501112002E-3</v>
      </c>
      <c r="N287" s="52"/>
      <c r="O287" s="64"/>
    </row>
    <row r="288" spans="1:15" x14ac:dyDescent="0.3">
      <c r="A288" s="23">
        <v>287</v>
      </c>
      <c r="B288" s="271">
        <v>148000</v>
      </c>
      <c r="C288" s="48" t="s">
        <v>18</v>
      </c>
      <c r="D288" s="193" t="s">
        <v>57</v>
      </c>
      <c r="E288" s="59"/>
      <c r="F288" s="61"/>
      <c r="G288" s="59"/>
      <c r="H288" s="61">
        <v>29110</v>
      </c>
      <c r="I288" s="59">
        <f t="shared" ref="I288" si="471">H290/H289</f>
        <v>2.0386915887850465</v>
      </c>
      <c r="J288" s="61"/>
      <c r="K288" s="59"/>
      <c r="L288" s="61">
        <v>27325</v>
      </c>
      <c r="M288" s="59">
        <f t="shared" ref="M288" si="472">L290/L289</f>
        <v>2.8349896001848855</v>
      </c>
      <c r="N288" s="61"/>
      <c r="O288" s="59"/>
    </row>
    <row r="289" spans="1:15" x14ac:dyDescent="0.3">
      <c r="A289" s="1">
        <v>288</v>
      </c>
      <c r="B289" s="272"/>
      <c r="C289" s="49" t="s">
        <v>16</v>
      </c>
      <c r="D289" s="194" t="s">
        <v>57</v>
      </c>
      <c r="E289" s="63"/>
      <c r="F289" s="52"/>
      <c r="G289" s="63"/>
      <c r="H289" s="52">
        <v>0.53500000000000003</v>
      </c>
      <c r="I289" s="63">
        <f t="shared" ref="I289:I290" si="473">(H289-H286)/H286</f>
        <v>1.8726591760299641E-3</v>
      </c>
      <c r="J289" s="52"/>
      <c r="K289" s="63"/>
      <c r="L289" s="52">
        <v>0.43269999999999997</v>
      </c>
      <c r="M289" s="63">
        <f t="shared" ref="M289:M290" si="474">(L289-L286)/L286</f>
        <v>1.2400561534861888E-2</v>
      </c>
      <c r="N289" s="52"/>
      <c r="O289" s="63"/>
    </row>
    <row r="290" spans="1:15" x14ac:dyDescent="0.3">
      <c r="A290" s="13">
        <v>289</v>
      </c>
      <c r="B290" s="273"/>
      <c r="C290" s="50" t="s">
        <v>17</v>
      </c>
      <c r="D290" s="194" t="s">
        <v>57</v>
      </c>
      <c r="E290" s="64"/>
      <c r="F290" s="52"/>
      <c r="G290" s="64"/>
      <c r="H290" s="52">
        <v>1.0907</v>
      </c>
      <c r="I290" s="64">
        <f t="shared" si="473"/>
        <v>-7.4620074620074485E-3</v>
      </c>
      <c r="J290" s="52"/>
      <c r="K290" s="64"/>
      <c r="L290" s="52">
        <v>1.2266999999999999</v>
      </c>
      <c r="M290" s="64">
        <f t="shared" si="474"/>
        <v>3.7640127649128038E-3</v>
      </c>
      <c r="N290" s="52"/>
      <c r="O290" s="64"/>
    </row>
    <row r="291" spans="1:15" x14ac:dyDescent="0.3">
      <c r="A291" s="23">
        <v>290</v>
      </c>
      <c r="B291" s="271">
        <v>150000</v>
      </c>
      <c r="C291" s="48" t="s">
        <v>18</v>
      </c>
      <c r="D291" s="193" t="s">
        <v>57</v>
      </c>
      <c r="E291" s="59"/>
      <c r="F291" s="61"/>
      <c r="G291" s="59"/>
      <c r="H291" s="61">
        <v>29498</v>
      </c>
      <c r="I291" s="59">
        <f t="shared" ref="I291" si="475">H293/H292</f>
        <v>2.0573188946975356</v>
      </c>
      <c r="J291" s="61"/>
      <c r="K291" s="59"/>
      <c r="L291" s="61">
        <v>27689</v>
      </c>
      <c r="M291" s="59">
        <f t="shared" ref="M291" si="476">L293/L292</f>
        <v>2.8330989217065166</v>
      </c>
      <c r="N291" s="61"/>
      <c r="O291" s="59"/>
    </row>
    <row r="292" spans="1:15" x14ac:dyDescent="0.3">
      <c r="A292" s="1">
        <v>291</v>
      </c>
      <c r="B292" s="272"/>
      <c r="C292" s="49" t="s">
        <v>16</v>
      </c>
      <c r="D292" s="194" t="s">
        <v>57</v>
      </c>
      <c r="E292" s="63"/>
      <c r="F292" s="52"/>
      <c r="G292" s="63"/>
      <c r="H292" s="52">
        <v>0.53559999999999997</v>
      </c>
      <c r="I292" s="63">
        <f t="shared" ref="I292:I293" si="477">(H292-H289)/H289</f>
        <v>1.1214953271026801E-3</v>
      </c>
      <c r="J292" s="52"/>
      <c r="K292" s="63"/>
      <c r="L292" s="52">
        <v>0.42659999999999998</v>
      </c>
      <c r="M292" s="63">
        <f t="shared" ref="M292:M293" si="478">(L292-L289)/L289</f>
        <v>-1.4097527155072787E-2</v>
      </c>
      <c r="N292" s="52"/>
      <c r="O292" s="63"/>
    </row>
    <row r="293" spans="1:15" x14ac:dyDescent="0.3">
      <c r="A293" s="13">
        <v>292</v>
      </c>
      <c r="B293" s="273"/>
      <c r="C293" s="50" t="s">
        <v>17</v>
      </c>
      <c r="D293" s="194" t="s">
        <v>57</v>
      </c>
      <c r="E293" s="64"/>
      <c r="F293" s="52"/>
      <c r="G293" s="64"/>
      <c r="H293" s="52">
        <v>1.1019000000000001</v>
      </c>
      <c r="I293" s="64">
        <f t="shared" si="477"/>
        <v>1.0268634821674245E-2</v>
      </c>
      <c r="J293" s="52"/>
      <c r="K293" s="64"/>
      <c r="L293" s="52">
        <v>1.2085999999999999</v>
      </c>
      <c r="M293" s="64">
        <f t="shared" si="478"/>
        <v>-1.4755033830602435E-2</v>
      </c>
      <c r="N293" s="52"/>
      <c r="O293" s="64"/>
    </row>
    <row r="294" spans="1:15" x14ac:dyDescent="0.3">
      <c r="A294" s="23">
        <v>293</v>
      </c>
      <c r="B294" s="271">
        <v>152000</v>
      </c>
      <c r="C294" s="48" t="s">
        <v>18</v>
      </c>
      <c r="D294" s="193" t="s">
        <v>57</v>
      </c>
      <c r="E294" s="59"/>
      <c r="F294" s="61"/>
      <c r="G294" s="59"/>
      <c r="H294" s="61">
        <v>29889</v>
      </c>
      <c r="I294" s="59">
        <f t="shared" ref="I294" si="479">H296/H295</f>
        <v>2.0535680839108448</v>
      </c>
      <c r="J294" s="61"/>
      <c r="K294" s="59"/>
      <c r="L294" s="61">
        <v>28054</v>
      </c>
      <c r="M294" s="59">
        <f t="shared" ref="M294" si="480">L296/L295</f>
        <v>2.8475739644970415</v>
      </c>
      <c r="N294" s="61"/>
      <c r="O294" s="59"/>
    </row>
    <row r="295" spans="1:15" x14ac:dyDescent="0.3">
      <c r="A295" s="1">
        <v>294</v>
      </c>
      <c r="B295" s="272"/>
      <c r="C295" s="49" t="s">
        <v>16</v>
      </c>
      <c r="D295" s="194" t="s">
        <v>57</v>
      </c>
      <c r="E295" s="63"/>
      <c r="F295" s="52"/>
      <c r="G295" s="63"/>
      <c r="H295" s="52">
        <v>0.53390000000000004</v>
      </c>
      <c r="I295" s="63">
        <f t="shared" ref="I295:I296" si="481">(H295-H292)/H292</f>
        <v>-3.1740104555637114E-3</v>
      </c>
      <c r="J295" s="52"/>
      <c r="K295" s="63"/>
      <c r="L295" s="52">
        <v>0.42249999999999999</v>
      </c>
      <c r="M295" s="63">
        <f t="shared" ref="M295:M296" si="482">(L295-L292)/L292</f>
        <v>-9.6108766994842769E-3</v>
      </c>
      <c r="N295" s="52"/>
      <c r="O295" s="63"/>
    </row>
    <row r="296" spans="1:15" x14ac:dyDescent="0.3">
      <c r="A296" s="13">
        <v>295</v>
      </c>
      <c r="B296" s="272"/>
      <c r="C296" s="50" t="s">
        <v>17</v>
      </c>
      <c r="D296" s="194" t="s">
        <v>57</v>
      </c>
      <c r="E296" s="64"/>
      <c r="F296" s="52"/>
      <c r="G296" s="64"/>
      <c r="H296" s="52">
        <v>1.0964</v>
      </c>
      <c r="I296" s="64">
        <f t="shared" si="481"/>
        <v>-4.9913785279971506E-3</v>
      </c>
      <c r="J296" s="52"/>
      <c r="K296" s="64"/>
      <c r="L296" s="52">
        <v>1.2031000000000001</v>
      </c>
      <c r="M296" s="64">
        <f t="shared" si="482"/>
        <v>-4.5507198411383742E-3</v>
      </c>
      <c r="N296" s="52"/>
      <c r="O296" s="64"/>
    </row>
    <row r="297" spans="1:15" x14ac:dyDescent="0.3">
      <c r="A297" s="23">
        <v>296</v>
      </c>
      <c r="B297" s="271">
        <v>154000</v>
      </c>
      <c r="C297" s="48" t="s">
        <v>18</v>
      </c>
      <c r="D297" s="193" t="s">
        <v>57</v>
      </c>
      <c r="E297" s="59"/>
      <c r="F297" s="61"/>
      <c r="G297" s="59"/>
      <c r="H297" s="61">
        <v>30279</v>
      </c>
      <c r="I297" s="59">
        <f t="shared" ref="I297" si="483">H299/H298</f>
        <v>2.0670306910186409</v>
      </c>
      <c r="J297" s="61"/>
      <c r="K297" s="59"/>
      <c r="L297" s="61">
        <v>28419</v>
      </c>
      <c r="M297" s="59">
        <f t="shared" ref="M297" si="484">L299/L298</f>
        <v>2.8779508970727106</v>
      </c>
      <c r="N297" s="61"/>
      <c r="O297" s="59"/>
    </row>
    <row r="298" spans="1:15" x14ac:dyDescent="0.3">
      <c r="A298" s="1">
        <v>297</v>
      </c>
      <c r="B298" s="272"/>
      <c r="C298" s="49" t="s">
        <v>16</v>
      </c>
      <c r="D298" s="194" t="s">
        <v>57</v>
      </c>
      <c r="E298" s="63"/>
      <c r="F298" s="52"/>
      <c r="G298" s="63"/>
      <c r="H298" s="52">
        <v>0.53110000000000002</v>
      </c>
      <c r="I298" s="63">
        <f t="shared" ref="I298:I299" si="485">(H298-H295)/H295</f>
        <v>-5.2444277954673615E-3</v>
      </c>
      <c r="J298" s="52"/>
      <c r="K298" s="63"/>
      <c r="L298" s="52">
        <v>0.42359999999999998</v>
      </c>
      <c r="M298" s="63">
        <f t="shared" ref="M298:M299" si="486">(L298-L295)/L295</f>
        <v>2.6035502958579645E-3</v>
      </c>
      <c r="N298" s="52"/>
      <c r="O298" s="63"/>
    </row>
    <row r="299" spans="1:15" x14ac:dyDescent="0.3">
      <c r="A299" s="13">
        <v>298</v>
      </c>
      <c r="B299" s="273"/>
      <c r="C299" s="50" t="s">
        <v>17</v>
      </c>
      <c r="D299" s="194" t="s">
        <v>57</v>
      </c>
      <c r="E299" s="64"/>
      <c r="F299" s="52"/>
      <c r="G299" s="64"/>
      <c r="H299" s="52">
        <v>1.0978000000000001</v>
      </c>
      <c r="I299" s="64">
        <f t="shared" si="485"/>
        <v>1.2769062385991133E-3</v>
      </c>
      <c r="J299" s="52"/>
      <c r="K299" s="64"/>
      <c r="L299" s="52">
        <v>1.2191000000000001</v>
      </c>
      <c r="M299" s="64">
        <f t="shared" si="486"/>
        <v>1.3298977641093852E-2</v>
      </c>
      <c r="N299" s="52"/>
      <c r="O299" s="64"/>
    </row>
    <row r="300" spans="1:15" x14ac:dyDescent="0.3">
      <c r="A300" s="23">
        <v>299</v>
      </c>
      <c r="B300" s="271">
        <v>156000</v>
      </c>
      <c r="C300" s="48" t="s">
        <v>18</v>
      </c>
      <c r="D300" s="193" t="s">
        <v>57</v>
      </c>
      <c r="E300" s="59"/>
      <c r="F300" s="61"/>
      <c r="G300" s="59"/>
      <c r="H300" s="61">
        <v>30669</v>
      </c>
      <c r="I300" s="59">
        <f t="shared" ref="I300" si="487">H302/H301</f>
        <v>2.0730242162568051</v>
      </c>
      <c r="J300" s="61"/>
      <c r="K300" s="59"/>
      <c r="L300" s="61">
        <v>28784</v>
      </c>
      <c r="M300" s="59">
        <f t="shared" ref="M300" si="488">L302/L301</f>
        <v>2.8903210686665104</v>
      </c>
      <c r="N300" s="61"/>
      <c r="O300" s="59"/>
    </row>
    <row r="301" spans="1:15" x14ac:dyDescent="0.3">
      <c r="A301" s="1">
        <v>300</v>
      </c>
      <c r="B301" s="272"/>
      <c r="C301" s="49" t="s">
        <v>16</v>
      </c>
      <c r="D301" s="194" t="s">
        <v>57</v>
      </c>
      <c r="E301" s="63"/>
      <c r="F301" s="52"/>
      <c r="G301" s="63"/>
      <c r="H301" s="52">
        <v>0.53269999999999995</v>
      </c>
      <c r="I301" s="63">
        <f t="shared" ref="I301:I302" si="489">(H301-H298)/H298</f>
        <v>3.0126153266803518E-3</v>
      </c>
      <c r="J301" s="52"/>
      <c r="K301" s="63"/>
      <c r="L301" s="52">
        <v>0.42670000000000002</v>
      </c>
      <c r="M301" s="63">
        <f t="shared" ref="M301:M302" si="490">(L301-L298)/L298</f>
        <v>7.3182247403211697E-3</v>
      </c>
      <c r="N301" s="52"/>
      <c r="O301" s="63"/>
    </row>
    <row r="302" spans="1:15" x14ac:dyDescent="0.3">
      <c r="A302" s="13">
        <v>301</v>
      </c>
      <c r="B302" s="273"/>
      <c r="C302" s="50" t="s">
        <v>17</v>
      </c>
      <c r="D302" s="194" t="s">
        <v>57</v>
      </c>
      <c r="E302" s="64"/>
      <c r="F302" s="52"/>
      <c r="G302" s="64"/>
      <c r="H302" s="52">
        <v>1.1043000000000001</v>
      </c>
      <c r="I302" s="64">
        <f t="shared" si="489"/>
        <v>5.920932774640144E-3</v>
      </c>
      <c r="J302" s="52"/>
      <c r="K302" s="64"/>
      <c r="L302" s="52">
        <v>1.2333000000000001</v>
      </c>
      <c r="M302" s="64">
        <f t="shared" si="490"/>
        <v>1.1647937002706906E-2</v>
      </c>
      <c r="N302" s="52"/>
      <c r="O302" s="64"/>
    </row>
    <row r="303" spans="1:15" x14ac:dyDescent="0.3">
      <c r="A303" s="23">
        <v>302</v>
      </c>
      <c r="B303" s="271">
        <v>158000</v>
      </c>
      <c r="C303" s="48" t="s">
        <v>18</v>
      </c>
      <c r="D303" s="193" t="s">
        <v>57</v>
      </c>
      <c r="E303" s="59"/>
      <c r="F303" s="61"/>
      <c r="G303" s="59"/>
      <c r="H303" s="61">
        <v>31059</v>
      </c>
      <c r="I303" s="59">
        <f t="shared" ref="I303" si="491">H305/H304</f>
        <v>2.0974962063732927</v>
      </c>
      <c r="J303" s="61"/>
      <c r="K303" s="59"/>
      <c r="L303" s="61">
        <v>29148</v>
      </c>
      <c r="M303" s="59">
        <f t="shared" ref="M303" si="492">L305/L304</f>
        <v>2.8930166940982835</v>
      </c>
      <c r="N303" s="61"/>
      <c r="O303" s="59"/>
    </row>
    <row r="304" spans="1:15" x14ac:dyDescent="0.3">
      <c r="A304" s="1">
        <v>303</v>
      </c>
      <c r="B304" s="272"/>
      <c r="C304" s="49" t="s">
        <v>16</v>
      </c>
      <c r="D304" s="194" t="s">
        <v>57</v>
      </c>
      <c r="E304" s="63"/>
      <c r="F304" s="52"/>
      <c r="G304" s="63"/>
      <c r="H304" s="52">
        <v>0.5272</v>
      </c>
      <c r="I304" s="63">
        <f t="shared" ref="I304:I305" si="493">(H304-H301)/H301</f>
        <v>-1.032476065327567E-2</v>
      </c>
      <c r="J304" s="52"/>
      <c r="K304" s="63"/>
      <c r="L304" s="52">
        <v>0.42530000000000001</v>
      </c>
      <c r="M304" s="63">
        <f t="shared" ref="M304:M305" si="494">(L304-L301)/L301</f>
        <v>-3.2809936723693749E-3</v>
      </c>
      <c r="N304" s="52"/>
      <c r="O304" s="63"/>
    </row>
    <row r="305" spans="1:15" x14ac:dyDescent="0.3">
      <c r="A305" s="13">
        <v>304</v>
      </c>
      <c r="B305" s="273"/>
      <c r="C305" s="50" t="s">
        <v>17</v>
      </c>
      <c r="D305" s="195" t="s">
        <v>57</v>
      </c>
      <c r="E305" s="64"/>
      <c r="F305" s="62"/>
      <c r="G305" s="64"/>
      <c r="H305" s="62">
        <v>1.1057999999999999</v>
      </c>
      <c r="I305" s="64">
        <f t="shared" si="493"/>
        <v>1.3583265417004753E-3</v>
      </c>
      <c r="J305" s="62"/>
      <c r="K305" s="64"/>
      <c r="L305" s="62">
        <v>1.2303999999999999</v>
      </c>
      <c r="M305" s="64">
        <f t="shared" si="494"/>
        <v>-2.3514149031055903E-3</v>
      </c>
      <c r="N305" s="62"/>
      <c r="O305" s="64"/>
    </row>
  </sheetData>
  <mergeCells count="211">
    <mergeCell ref="D1:E1"/>
    <mergeCell ref="F1:G1"/>
    <mergeCell ref="H1:I1"/>
    <mergeCell ref="J1:K1"/>
    <mergeCell ref="L1:M1"/>
    <mergeCell ref="N1:O1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  <mergeCell ref="D5:E5"/>
    <mergeCell ref="F5:G5"/>
    <mergeCell ref="H5:I5"/>
    <mergeCell ref="J5:K5"/>
    <mergeCell ref="L5:M5"/>
    <mergeCell ref="N5:O5"/>
    <mergeCell ref="D4:E4"/>
    <mergeCell ref="F4:G4"/>
    <mergeCell ref="H4:I4"/>
    <mergeCell ref="J4:K4"/>
    <mergeCell ref="L4:M4"/>
    <mergeCell ref="N4:O4"/>
    <mergeCell ref="D7:E7"/>
    <mergeCell ref="F7:G7"/>
    <mergeCell ref="H7:I7"/>
    <mergeCell ref="J7:K7"/>
    <mergeCell ref="L7:M7"/>
    <mergeCell ref="N7:O7"/>
    <mergeCell ref="D6:E6"/>
    <mergeCell ref="F6:G6"/>
    <mergeCell ref="H6:I6"/>
    <mergeCell ref="J6:K6"/>
    <mergeCell ref="L6:M6"/>
    <mergeCell ref="N6:O6"/>
    <mergeCell ref="D9:E9"/>
    <mergeCell ref="F9:G9"/>
    <mergeCell ref="H9:I9"/>
    <mergeCell ref="J9:K9"/>
    <mergeCell ref="L9:M9"/>
    <mergeCell ref="N9:O9"/>
    <mergeCell ref="D8:E8"/>
    <mergeCell ref="F8:G8"/>
    <mergeCell ref="H8:I8"/>
    <mergeCell ref="J8:K8"/>
    <mergeCell ref="L8:M8"/>
    <mergeCell ref="N8:O8"/>
    <mergeCell ref="N10:O10"/>
    <mergeCell ref="B15:B19"/>
    <mergeCell ref="D15:E15"/>
    <mergeCell ref="F15:G15"/>
    <mergeCell ref="H15:I15"/>
    <mergeCell ref="J15:K15"/>
    <mergeCell ref="L15:M15"/>
    <mergeCell ref="N15:O15"/>
    <mergeCell ref="B10:B14"/>
    <mergeCell ref="D10:E10"/>
    <mergeCell ref="F10:G10"/>
    <mergeCell ref="H10:I10"/>
    <mergeCell ref="J10:K10"/>
    <mergeCell ref="L10:M10"/>
    <mergeCell ref="B66:B68"/>
    <mergeCell ref="B69:B71"/>
    <mergeCell ref="B72:B74"/>
    <mergeCell ref="B75:B77"/>
    <mergeCell ref="B78:B80"/>
    <mergeCell ref="B81:B83"/>
    <mergeCell ref="N20:O20"/>
    <mergeCell ref="B25:B29"/>
    <mergeCell ref="D25:E25"/>
    <mergeCell ref="F25:G25"/>
    <mergeCell ref="H25:I25"/>
    <mergeCell ref="J25:K25"/>
    <mergeCell ref="L25:M25"/>
    <mergeCell ref="N25:O25"/>
    <mergeCell ref="B20:B24"/>
    <mergeCell ref="D20:E20"/>
    <mergeCell ref="F20:G20"/>
    <mergeCell ref="H20:I20"/>
    <mergeCell ref="J20:K20"/>
    <mergeCell ref="L20:M20"/>
    <mergeCell ref="L30:M30"/>
    <mergeCell ref="N30:O30"/>
    <mergeCell ref="B35:B39"/>
    <mergeCell ref="D35:E35"/>
    <mergeCell ref="B102:B104"/>
    <mergeCell ref="B105:B107"/>
    <mergeCell ref="B108:B110"/>
    <mergeCell ref="B111:B113"/>
    <mergeCell ref="B114:B116"/>
    <mergeCell ref="B117:B119"/>
    <mergeCell ref="B84:B86"/>
    <mergeCell ref="B87:B89"/>
    <mergeCell ref="B90:B92"/>
    <mergeCell ref="B93:B95"/>
    <mergeCell ref="B96:B98"/>
    <mergeCell ref="B99:B101"/>
    <mergeCell ref="B138:B140"/>
    <mergeCell ref="B141:B143"/>
    <mergeCell ref="B144:B146"/>
    <mergeCell ref="B147:B149"/>
    <mergeCell ref="B150:B152"/>
    <mergeCell ref="B153:B155"/>
    <mergeCell ref="B120:B122"/>
    <mergeCell ref="B123:B125"/>
    <mergeCell ref="B126:B128"/>
    <mergeCell ref="B129:B131"/>
    <mergeCell ref="B132:B134"/>
    <mergeCell ref="B135:B137"/>
    <mergeCell ref="B174:B176"/>
    <mergeCell ref="B177:B179"/>
    <mergeCell ref="B180:B182"/>
    <mergeCell ref="B183:B185"/>
    <mergeCell ref="B186:B188"/>
    <mergeCell ref="B189:B191"/>
    <mergeCell ref="B156:B158"/>
    <mergeCell ref="B159:B161"/>
    <mergeCell ref="B162:B164"/>
    <mergeCell ref="B165:B167"/>
    <mergeCell ref="B168:B170"/>
    <mergeCell ref="B171:B173"/>
    <mergeCell ref="B210:B212"/>
    <mergeCell ref="B213:B215"/>
    <mergeCell ref="B216:B218"/>
    <mergeCell ref="B219:B221"/>
    <mergeCell ref="B222:B224"/>
    <mergeCell ref="B225:B227"/>
    <mergeCell ref="B192:B194"/>
    <mergeCell ref="B195:B197"/>
    <mergeCell ref="B198:B200"/>
    <mergeCell ref="B201:B203"/>
    <mergeCell ref="B204:B206"/>
    <mergeCell ref="B207:B209"/>
    <mergeCell ref="B246:B248"/>
    <mergeCell ref="B249:B251"/>
    <mergeCell ref="B252:B254"/>
    <mergeCell ref="B255:B257"/>
    <mergeCell ref="B258:B260"/>
    <mergeCell ref="B261:B263"/>
    <mergeCell ref="B228:B230"/>
    <mergeCell ref="B231:B233"/>
    <mergeCell ref="B234:B236"/>
    <mergeCell ref="B237:B239"/>
    <mergeCell ref="B240:B242"/>
    <mergeCell ref="B243:B245"/>
    <mergeCell ref="B300:B302"/>
    <mergeCell ref="B303:B305"/>
    <mergeCell ref="B282:B284"/>
    <mergeCell ref="B285:B287"/>
    <mergeCell ref="B288:B290"/>
    <mergeCell ref="B291:B293"/>
    <mergeCell ref="B294:B296"/>
    <mergeCell ref="B297:B299"/>
    <mergeCell ref="B264:B266"/>
    <mergeCell ref="B267:B269"/>
    <mergeCell ref="B270:B272"/>
    <mergeCell ref="B273:B275"/>
    <mergeCell ref="B276:B278"/>
    <mergeCell ref="B279:B281"/>
    <mergeCell ref="B30:B34"/>
    <mergeCell ref="D30:E30"/>
    <mergeCell ref="F30:G30"/>
    <mergeCell ref="H30:I30"/>
    <mergeCell ref="J30:K30"/>
    <mergeCell ref="B40:B44"/>
    <mergeCell ref="D40:E40"/>
    <mergeCell ref="F40:G40"/>
    <mergeCell ref="H40:I40"/>
    <mergeCell ref="F35:G35"/>
    <mergeCell ref="H35:I35"/>
    <mergeCell ref="J35:K35"/>
    <mergeCell ref="L35:M35"/>
    <mergeCell ref="N35:O35"/>
    <mergeCell ref="J40:K40"/>
    <mergeCell ref="L40:M40"/>
    <mergeCell ref="N40:O40"/>
    <mergeCell ref="B45:B49"/>
    <mergeCell ref="D45:E45"/>
    <mergeCell ref="F45:G45"/>
    <mergeCell ref="H45:I45"/>
    <mergeCell ref="J45:K45"/>
    <mergeCell ref="L45:M45"/>
    <mergeCell ref="N45:O45"/>
    <mergeCell ref="B60:B64"/>
    <mergeCell ref="D60:E60"/>
    <mergeCell ref="F60:G60"/>
    <mergeCell ref="H60:I60"/>
    <mergeCell ref="J60:K60"/>
    <mergeCell ref="L60:M60"/>
    <mergeCell ref="N60:O60"/>
    <mergeCell ref="N50:O50"/>
    <mergeCell ref="B55:B59"/>
    <mergeCell ref="D55:E55"/>
    <mergeCell ref="F55:G55"/>
    <mergeCell ref="H55:I55"/>
    <mergeCell ref="J55:K55"/>
    <mergeCell ref="L55:M55"/>
    <mergeCell ref="N55:O55"/>
    <mergeCell ref="B50:B54"/>
    <mergeCell ref="D50:E50"/>
    <mergeCell ref="F50:G50"/>
    <mergeCell ref="H50:I50"/>
    <mergeCell ref="J50:K50"/>
    <mergeCell ref="L50:M50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38BB-452C-440A-9A82-731A7216051F}">
  <dimension ref="A1:S116"/>
  <sheetViews>
    <sheetView topLeftCell="A43" zoomScale="120" zoomScaleNormal="120" workbookViewId="0">
      <selection activeCell="E39" sqref="E39"/>
    </sheetView>
  </sheetViews>
  <sheetFormatPr defaultRowHeight="14.4" x14ac:dyDescent="0.3"/>
  <cols>
    <col min="1" max="1" width="5" bestFit="1" customWidth="1"/>
    <col min="2" max="3" width="8.33203125" customWidth="1"/>
    <col min="4" max="4" width="14.33203125" bestFit="1" customWidth="1"/>
    <col min="5" max="5" width="10.88671875" customWidth="1"/>
    <col min="6" max="6" width="10.77734375" customWidth="1"/>
    <col min="7" max="7" width="11.21875" bestFit="1" customWidth="1"/>
    <col min="10" max="10" width="9.88671875" bestFit="1" customWidth="1"/>
    <col min="11" max="11" width="4" bestFit="1" customWidth="1"/>
  </cols>
  <sheetData>
    <row r="1" spans="1:19" ht="28.8" x14ac:dyDescent="0.3">
      <c r="A1" s="19" t="s">
        <v>0</v>
      </c>
      <c r="B1" s="300" t="s">
        <v>33</v>
      </c>
      <c r="C1" s="301"/>
      <c r="D1" s="19" t="s">
        <v>15</v>
      </c>
      <c r="E1" s="54" t="str">
        <f>E3&amp;"/"&amp;E4&amp;"/"&amp;E5&amp;"/"&amp;E6&amp;"/"&amp;TEXT(E7,"0.00")&amp;"/"&amp;E8</f>
        <v>12/128/4/2048/0.10/4</v>
      </c>
      <c r="F1" s="54" t="str">
        <f>F3&amp;"/"&amp;F4&amp;"/"&amp;F5&amp;"/"&amp;F6&amp;"/"&amp;TEXT(F7,"0.00")&amp;"/"&amp;F8</f>
        <v>10/192/6/2048/0.10/4</v>
      </c>
      <c r="G1" s="20" t="str">
        <f t="shared" ref="G1" si="0">G3&amp;"/"&amp;G4&amp;"/"&amp;G5&amp;"/"&amp;G6&amp;"/"&amp;TEXT(G7,"0.00")&amp;"/"&amp;G8</f>
        <v>8/256/8/2048/0.15/4</v>
      </c>
      <c r="H1" s="46"/>
      <c r="I1" s="46"/>
    </row>
    <row r="2" spans="1:19" x14ac:dyDescent="0.3">
      <c r="A2" s="1">
        <v>1</v>
      </c>
      <c r="B2" s="200"/>
      <c r="C2" s="201"/>
      <c r="D2" s="20" t="s">
        <v>19</v>
      </c>
      <c r="E2" s="55">
        <f>($K$2*E4+E4*E6+E3*(12*E4^2+13*E4)+E4*$K$2)/1000000</f>
        <v>2.688768</v>
      </c>
      <c r="F2" s="55">
        <f>($K$2*F4+F4*F6+F3*(12*F4^2+13*F4)+F4*$K$2)/1000000</f>
        <v>4.9128959999999999</v>
      </c>
      <c r="G2" s="118">
        <f>($K$2*G4+G4*G6+G3*(12*G4^2+13*G4)+G4*$K$2)/1000000</f>
        <v>6.9370880000000001</v>
      </c>
      <c r="H2" s="47"/>
      <c r="I2" s="47"/>
      <c r="J2" t="s">
        <v>11</v>
      </c>
      <c r="K2">
        <v>185</v>
      </c>
    </row>
    <row r="3" spans="1:19" x14ac:dyDescent="0.3">
      <c r="A3" s="1">
        <v>2</v>
      </c>
      <c r="B3" s="196"/>
      <c r="C3" s="197"/>
      <c r="D3" s="19" t="s">
        <v>3</v>
      </c>
      <c r="E3" s="56">
        <v>12</v>
      </c>
      <c r="F3" s="56">
        <v>10</v>
      </c>
      <c r="G3" s="119">
        <v>8</v>
      </c>
      <c r="H3" s="47"/>
      <c r="I3" s="47"/>
    </row>
    <row r="4" spans="1:19" x14ac:dyDescent="0.3">
      <c r="A4" s="1">
        <v>3</v>
      </c>
      <c r="B4" s="196"/>
      <c r="C4" s="197"/>
      <c r="D4" s="19" t="s">
        <v>4</v>
      </c>
      <c r="E4" s="56">
        <v>128</v>
      </c>
      <c r="F4" s="56">
        <v>192</v>
      </c>
      <c r="G4" s="119">
        <v>256</v>
      </c>
      <c r="H4" s="47"/>
      <c r="I4" s="47"/>
    </row>
    <row r="5" spans="1:19" x14ac:dyDescent="0.3">
      <c r="A5" s="1">
        <v>4</v>
      </c>
      <c r="B5" s="196"/>
      <c r="C5" s="197"/>
      <c r="D5" s="19" t="s">
        <v>5</v>
      </c>
      <c r="E5" s="56">
        <v>4</v>
      </c>
      <c r="F5" s="56">
        <v>6</v>
      </c>
      <c r="G5" s="119">
        <v>8</v>
      </c>
      <c r="H5" s="47"/>
      <c r="I5" s="47"/>
    </row>
    <row r="6" spans="1:19" x14ac:dyDescent="0.3">
      <c r="A6" s="1">
        <v>5</v>
      </c>
      <c r="B6" s="196"/>
      <c r="C6" s="197"/>
      <c r="D6" s="19" t="s">
        <v>6</v>
      </c>
      <c r="E6" s="57">
        <v>2048</v>
      </c>
      <c r="F6" s="57">
        <v>2048</v>
      </c>
      <c r="G6" s="120">
        <v>2048</v>
      </c>
      <c r="H6" s="47"/>
      <c r="I6" s="47"/>
    </row>
    <row r="7" spans="1:19" x14ac:dyDescent="0.3">
      <c r="A7" s="1">
        <v>6</v>
      </c>
      <c r="B7" s="196"/>
      <c r="C7" s="197"/>
      <c r="D7" s="19" t="s">
        <v>7</v>
      </c>
      <c r="E7" s="58">
        <v>0.1</v>
      </c>
      <c r="F7" s="58">
        <v>0.1</v>
      </c>
      <c r="G7" s="121">
        <v>0.15</v>
      </c>
      <c r="H7" s="47"/>
      <c r="I7" s="47"/>
    </row>
    <row r="8" spans="1:19" x14ac:dyDescent="0.3">
      <c r="A8" s="13">
        <v>7</v>
      </c>
      <c r="B8" s="198"/>
      <c r="C8" s="199"/>
      <c r="D8" s="19" t="s">
        <v>8</v>
      </c>
      <c r="E8" s="56">
        <v>4</v>
      </c>
      <c r="F8" s="56">
        <v>4</v>
      </c>
      <c r="G8" s="119">
        <v>4</v>
      </c>
      <c r="H8" s="47"/>
      <c r="I8" s="47"/>
    </row>
    <row r="9" spans="1:19" ht="14.4" customHeight="1" x14ac:dyDescent="0.3">
      <c r="A9" s="83">
        <v>8</v>
      </c>
      <c r="B9" s="290" t="s">
        <v>22</v>
      </c>
      <c r="C9" s="290" t="s">
        <v>37</v>
      </c>
      <c r="D9" s="84" t="s">
        <v>48</v>
      </c>
      <c r="E9" s="160">
        <v>96000</v>
      </c>
      <c r="F9" s="160">
        <v>38000</v>
      </c>
      <c r="G9" s="160">
        <v>32000</v>
      </c>
      <c r="H9" s="47"/>
      <c r="I9" s="47"/>
    </row>
    <row r="10" spans="1:19" x14ac:dyDescent="0.3">
      <c r="A10" s="85">
        <v>9</v>
      </c>
      <c r="B10" s="291"/>
      <c r="C10" s="291"/>
      <c r="D10" s="86" t="s">
        <v>31</v>
      </c>
      <c r="E10" s="185">
        <v>13934</v>
      </c>
      <c r="F10" s="140">
        <v>7151</v>
      </c>
      <c r="G10" s="143">
        <v>6441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47"/>
    </row>
    <row r="11" spans="1:19" x14ac:dyDescent="0.3">
      <c r="A11" s="85">
        <v>10</v>
      </c>
      <c r="B11" s="291"/>
      <c r="C11" s="291"/>
      <c r="D11" s="86" t="s">
        <v>9</v>
      </c>
      <c r="E11" s="162">
        <v>0.66920000000000002</v>
      </c>
      <c r="F11" s="162">
        <v>0.68420000000000003</v>
      </c>
      <c r="G11" s="163">
        <v>0.69140000000000001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47"/>
    </row>
    <row r="12" spans="1:19" x14ac:dyDescent="0.3">
      <c r="A12" s="85">
        <v>11</v>
      </c>
      <c r="B12" s="291"/>
      <c r="C12" s="292"/>
      <c r="D12" s="90" t="s">
        <v>10</v>
      </c>
      <c r="E12" s="162">
        <v>1.1060000000000001</v>
      </c>
      <c r="F12" s="162">
        <v>1.0988</v>
      </c>
      <c r="G12" s="164">
        <v>1.0867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47"/>
    </row>
    <row r="13" spans="1:19" ht="14.4" customHeight="1" x14ac:dyDescent="0.3">
      <c r="A13" s="85">
        <v>12</v>
      </c>
      <c r="B13" s="291"/>
      <c r="C13" s="290" t="s">
        <v>38</v>
      </c>
      <c r="D13" s="84" t="s">
        <v>48</v>
      </c>
      <c r="E13" s="160">
        <v>38000</v>
      </c>
      <c r="F13" s="160">
        <v>10000</v>
      </c>
      <c r="G13" s="160">
        <v>14000</v>
      </c>
      <c r="H13" s="47"/>
      <c r="I13" s="47"/>
    </row>
    <row r="14" spans="1:19" x14ac:dyDescent="0.3">
      <c r="A14" s="85">
        <v>13</v>
      </c>
      <c r="B14" s="291"/>
      <c r="C14" s="291"/>
      <c r="D14" s="86" t="s">
        <v>31</v>
      </c>
      <c r="E14" s="142">
        <f>5505+Step2!$D$30</f>
        <v>13664</v>
      </c>
      <c r="F14" s="142">
        <f>1820+Step2!$F$30</f>
        <v>12342</v>
      </c>
      <c r="G14" s="161">
        <f>2837+Step2!$H$30</f>
        <v>14252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47"/>
    </row>
    <row r="15" spans="1:19" x14ac:dyDescent="0.3">
      <c r="A15" s="85">
        <v>14</v>
      </c>
      <c r="B15" s="291"/>
      <c r="C15" s="291"/>
      <c r="D15" s="86" t="s">
        <v>9</v>
      </c>
      <c r="E15" s="162">
        <v>0.76259999999999994</v>
      </c>
      <c r="F15" s="162">
        <v>0.69650000000000001</v>
      </c>
      <c r="G15" s="163">
        <v>0.71240000000000003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47"/>
    </row>
    <row r="16" spans="1:19" x14ac:dyDescent="0.3">
      <c r="A16" s="85">
        <v>15</v>
      </c>
      <c r="B16" s="291"/>
      <c r="C16" s="291"/>
      <c r="D16" s="86" t="s">
        <v>10</v>
      </c>
      <c r="E16" s="162">
        <v>1.1131</v>
      </c>
      <c r="F16" s="162">
        <v>1.0940000000000001</v>
      </c>
      <c r="G16" s="163">
        <v>1.0907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47"/>
    </row>
    <row r="17" spans="1:19" x14ac:dyDescent="0.3">
      <c r="A17" s="85">
        <v>16</v>
      </c>
      <c r="B17" s="291"/>
      <c r="C17" s="292"/>
      <c r="D17" s="90" t="s">
        <v>49</v>
      </c>
      <c r="E17" s="165">
        <f>E14/E$10</f>
        <v>0.98062293670159317</v>
      </c>
      <c r="F17" s="165">
        <f t="shared" ref="F17:G17" si="1">F14/F$10</f>
        <v>1.7259124597958329</v>
      </c>
      <c r="G17" s="166">
        <f t="shared" si="1"/>
        <v>2.2126998913212232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47"/>
    </row>
    <row r="18" spans="1:19" ht="14.4" customHeight="1" x14ac:dyDescent="0.3">
      <c r="A18" s="85">
        <v>17</v>
      </c>
      <c r="B18" s="291"/>
      <c r="C18" s="290" t="s">
        <v>39</v>
      </c>
      <c r="D18" s="84" t="s">
        <v>48</v>
      </c>
      <c r="E18" s="160">
        <v>22000</v>
      </c>
      <c r="F18" s="160">
        <v>4000</v>
      </c>
      <c r="G18" s="160">
        <v>12000</v>
      </c>
      <c r="H18" s="47"/>
      <c r="I18" s="47"/>
    </row>
    <row r="19" spans="1:19" x14ac:dyDescent="0.3">
      <c r="A19" s="85">
        <v>18</v>
      </c>
      <c r="B19" s="291"/>
      <c r="C19" s="291"/>
      <c r="D19" s="86" t="s">
        <v>31</v>
      </c>
      <c r="E19" s="140">
        <f>3279+Step2!$J$30</f>
        <v>11974</v>
      </c>
      <c r="F19" s="142">
        <f>742+Step2!$L$30</f>
        <v>11226</v>
      </c>
      <c r="G19" s="161">
        <f>2378+Step2!$N$30</f>
        <v>11623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7"/>
    </row>
    <row r="20" spans="1:19" x14ac:dyDescent="0.3">
      <c r="A20" s="85">
        <v>19</v>
      </c>
      <c r="B20" s="291"/>
      <c r="C20" s="291"/>
      <c r="D20" s="86" t="s">
        <v>9</v>
      </c>
      <c r="E20" s="162">
        <v>0.73929999999999996</v>
      </c>
      <c r="F20" s="162">
        <v>0.70579999999999998</v>
      </c>
      <c r="G20" s="163">
        <v>0.68600000000000005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47"/>
    </row>
    <row r="21" spans="1:19" x14ac:dyDescent="0.3">
      <c r="A21" s="85">
        <v>20</v>
      </c>
      <c r="B21" s="291"/>
      <c r="C21" s="291"/>
      <c r="D21" s="86" t="s">
        <v>10</v>
      </c>
      <c r="E21" s="162">
        <v>1.1101000000000001</v>
      </c>
      <c r="F21" s="162">
        <v>1.0869</v>
      </c>
      <c r="G21" s="163">
        <v>1.1060000000000001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47"/>
    </row>
    <row r="22" spans="1:19" x14ac:dyDescent="0.3">
      <c r="A22" s="85">
        <v>21</v>
      </c>
      <c r="B22" s="291"/>
      <c r="C22" s="292"/>
      <c r="D22" s="90" t="s">
        <v>49</v>
      </c>
      <c r="E22" s="149">
        <f>E19/E$10</f>
        <v>0.85933687383378787</v>
      </c>
      <c r="F22" s="165">
        <f t="shared" ref="F22:G22" si="2">F19/F$10</f>
        <v>1.5698503705775415</v>
      </c>
      <c r="G22" s="166">
        <f t="shared" si="2"/>
        <v>1.8045334575376495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47"/>
    </row>
    <row r="23" spans="1:19" ht="14.4" customHeight="1" x14ac:dyDescent="0.3">
      <c r="A23" s="85">
        <v>22</v>
      </c>
      <c r="B23" s="291"/>
      <c r="C23" s="290" t="s">
        <v>52</v>
      </c>
      <c r="D23" s="84" t="s">
        <v>48</v>
      </c>
      <c r="E23" s="160">
        <v>30000</v>
      </c>
      <c r="F23" s="160">
        <v>8000</v>
      </c>
      <c r="G23" s="160">
        <v>8000</v>
      </c>
      <c r="H23" s="47"/>
      <c r="I23" s="47"/>
    </row>
    <row r="24" spans="1:19" x14ac:dyDescent="0.3">
      <c r="A24" s="85">
        <v>23</v>
      </c>
      <c r="B24" s="291"/>
      <c r="C24" s="291"/>
      <c r="D24" s="86" t="s">
        <v>31</v>
      </c>
      <c r="E24" s="142">
        <f>4346+Step3!$D$30</f>
        <v>22622</v>
      </c>
      <c r="F24" s="142">
        <f>1464+Step3!$F$30</f>
        <v>19740</v>
      </c>
      <c r="G24" s="161">
        <f>1608+Step3!$H$30</f>
        <v>21172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47"/>
    </row>
    <row r="25" spans="1:19" x14ac:dyDescent="0.3">
      <c r="A25" s="85">
        <v>24</v>
      </c>
      <c r="B25" s="291"/>
      <c r="C25" s="291"/>
      <c r="D25" s="86" t="s">
        <v>9</v>
      </c>
      <c r="E25" s="162">
        <v>0.76959999999999995</v>
      </c>
      <c r="F25" s="73">
        <v>0.70369999999999999</v>
      </c>
      <c r="G25" s="88">
        <v>0.73080000000000001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47"/>
    </row>
    <row r="26" spans="1:19" x14ac:dyDescent="0.3">
      <c r="A26" s="85">
        <v>25</v>
      </c>
      <c r="B26" s="291"/>
      <c r="C26" s="291"/>
      <c r="D26" s="86" t="s">
        <v>10</v>
      </c>
      <c r="E26" s="162">
        <v>1.1042000000000001</v>
      </c>
      <c r="F26" s="73">
        <v>1.1133</v>
      </c>
      <c r="G26" s="163">
        <v>1.0935999999999999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47"/>
    </row>
    <row r="27" spans="1:19" x14ac:dyDescent="0.3">
      <c r="A27" s="85">
        <v>26</v>
      </c>
      <c r="B27" s="291"/>
      <c r="C27" s="292"/>
      <c r="D27" s="90" t="s">
        <v>49</v>
      </c>
      <c r="E27" s="165">
        <f>E24/E$10</f>
        <v>1.623510836802067</v>
      </c>
      <c r="F27" s="165">
        <f t="shared" ref="F27:G27" si="3">F24/F$10</f>
        <v>2.7604530834848271</v>
      </c>
      <c r="G27" s="166">
        <f t="shared" si="3"/>
        <v>3.2870672255860893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7"/>
    </row>
    <row r="28" spans="1:19" ht="14.4" customHeight="1" x14ac:dyDescent="0.3">
      <c r="A28" s="85">
        <v>27</v>
      </c>
      <c r="B28" s="291"/>
      <c r="C28" s="290" t="s">
        <v>53</v>
      </c>
      <c r="D28" s="84" t="s">
        <v>48</v>
      </c>
      <c r="E28" s="160">
        <v>12000</v>
      </c>
      <c r="F28" s="160">
        <v>10000</v>
      </c>
      <c r="G28" s="160">
        <v>18000</v>
      </c>
      <c r="H28" s="47"/>
      <c r="I28" s="47"/>
    </row>
    <row r="29" spans="1:19" x14ac:dyDescent="0.3">
      <c r="A29" s="85">
        <v>28</v>
      </c>
      <c r="B29" s="291"/>
      <c r="C29" s="291"/>
      <c r="D29" s="86" t="s">
        <v>31</v>
      </c>
      <c r="E29" s="142">
        <f>1787+Step3!$J$30</f>
        <v>21446</v>
      </c>
      <c r="F29" s="142">
        <f>1899+Step3!$L$30</f>
        <v>19269</v>
      </c>
      <c r="G29" s="161">
        <f>3592+Step3!$N$30</f>
        <v>18015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47"/>
    </row>
    <row r="30" spans="1:19" x14ac:dyDescent="0.3">
      <c r="A30" s="85">
        <v>29</v>
      </c>
      <c r="B30" s="291"/>
      <c r="C30" s="291"/>
      <c r="D30" s="86" t="s">
        <v>9</v>
      </c>
      <c r="E30" s="162">
        <v>0.76480000000000004</v>
      </c>
      <c r="F30" s="73">
        <v>0.64300000000000002</v>
      </c>
      <c r="G30" s="88">
        <v>0.6391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47"/>
    </row>
    <row r="31" spans="1:19" x14ac:dyDescent="0.3">
      <c r="A31" s="85">
        <v>30</v>
      </c>
      <c r="B31" s="291"/>
      <c r="C31" s="291"/>
      <c r="D31" s="86" t="s">
        <v>10</v>
      </c>
      <c r="E31" s="162">
        <v>1.1137999999999999</v>
      </c>
      <c r="F31" s="73">
        <v>1.1061000000000001</v>
      </c>
      <c r="G31" s="88">
        <v>1.0983000000000001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47"/>
    </row>
    <row r="32" spans="1:19" x14ac:dyDescent="0.3">
      <c r="A32" s="85">
        <v>31</v>
      </c>
      <c r="B32" s="291"/>
      <c r="C32" s="292"/>
      <c r="D32" s="90" t="s">
        <v>49</v>
      </c>
      <c r="E32" s="165">
        <f>E29/E$10</f>
        <v>1.5391129611023395</v>
      </c>
      <c r="F32" s="165">
        <f t="shared" ref="F32:G32" si="4">F29/F$10</f>
        <v>2.694588169486785</v>
      </c>
      <c r="G32" s="166">
        <f t="shared" si="4"/>
        <v>2.7969259431765252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47"/>
    </row>
    <row r="33" spans="1:19" ht="14.4" customHeight="1" x14ac:dyDescent="0.3">
      <c r="A33" s="85">
        <v>32</v>
      </c>
      <c r="B33" s="291"/>
      <c r="C33" s="290" t="s">
        <v>54</v>
      </c>
      <c r="D33" s="84" t="s">
        <v>48</v>
      </c>
      <c r="E33" s="204" t="s">
        <v>57</v>
      </c>
      <c r="F33" s="160">
        <v>6000</v>
      </c>
      <c r="G33" s="160">
        <v>2000</v>
      </c>
      <c r="H33" s="47"/>
      <c r="I33" s="47"/>
    </row>
    <row r="34" spans="1:19" x14ac:dyDescent="0.3">
      <c r="A34" s="85">
        <v>33</v>
      </c>
      <c r="B34" s="291"/>
      <c r="C34" s="291"/>
      <c r="D34" s="86" t="s">
        <v>31</v>
      </c>
      <c r="E34" s="142"/>
      <c r="F34" s="142">
        <f>1140+Step4!$F$65</f>
        <v>44693</v>
      </c>
      <c r="G34" s="161">
        <f>388+Step4!$H$65</f>
        <v>23057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47"/>
    </row>
    <row r="35" spans="1:19" x14ac:dyDescent="0.3">
      <c r="A35" s="85">
        <v>34</v>
      </c>
      <c r="B35" s="291"/>
      <c r="C35" s="291"/>
      <c r="D35" s="86" t="s">
        <v>9</v>
      </c>
      <c r="E35" s="202" t="s">
        <v>57</v>
      </c>
      <c r="F35" s="73">
        <v>0.63160000000000005</v>
      </c>
      <c r="G35" s="88">
        <v>0.73509999999999998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7"/>
    </row>
    <row r="36" spans="1:19" x14ac:dyDescent="0.3">
      <c r="A36" s="85">
        <v>35</v>
      </c>
      <c r="B36" s="291"/>
      <c r="C36" s="291"/>
      <c r="D36" s="86" t="s">
        <v>10</v>
      </c>
      <c r="E36" s="202" t="s">
        <v>57</v>
      </c>
      <c r="F36" s="73">
        <v>1.0921000000000001</v>
      </c>
      <c r="G36" s="88">
        <v>1.0896999999999999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7"/>
    </row>
    <row r="37" spans="1:19" x14ac:dyDescent="0.3">
      <c r="A37" s="85">
        <v>36</v>
      </c>
      <c r="B37" s="291"/>
      <c r="C37" s="292"/>
      <c r="D37" s="90" t="s">
        <v>49</v>
      </c>
      <c r="E37" s="203" t="s">
        <v>57</v>
      </c>
      <c r="F37" s="165">
        <f t="shared" ref="F37:G37" si="5">F34/F$10</f>
        <v>6.2498951195636971</v>
      </c>
      <c r="G37" s="166">
        <f t="shared" si="5"/>
        <v>3.5797236453966774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47"/>
    </row>
    <row r="38" spans="1:19" ht="14.4" customHeight="1" x14ac:dyDescent="0.3">
      <c r="A38" s="85">
        <v>37</v>
      </c>
      <c r="B38" s="291"/>
      <c r="C38" s="290" t="s">
        <v>55</v>
      </c>
      <c r="D38" s="84" t="s">
        <v>48</v>
      </c>
      <c r="E38" s="204" t="s">
        <v>57</v>
      </c>
      <c r="F38" s="160">
        <v>2000</v>
      </c>
      <c r="G38" s="160">
        <v>6000</v>
      </c>
      <c r="H38" s="47"/>
      <c r="I38" s="47"/>
    </row>
    <row r="39" spans="1:19" x14ac:dyDescent="0.3">
      <c r="A39" s="85">
        <v>38</v>
      </c>
      <c r="B39" s="291"/>
      <c r="C39" s="291"/>
      <c r="D39" s="86" t="s">
        <v>31</v>
      </c>
      <c r="E39" s="142"/>
      <c r="F39" s="142">
        <f>365+Step4!$L$65</f>
        <v>36483</v>
      </c>
      <c r="G39" s="161">
        <f>1214+Step4!$N$65</f>
        <v>28518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47"/>
    </row>
    <row r="40" spans="1:19" x14ac:dyDescent="0.3">
      <c r="A40" s="85">
        <v>39</v>
      </c>
      <c r="B40" s="291"/>
      <c r="C40" s="291"/>
      <c r="D40" s="86" t="s">
        <v>9</v>
      </c>
      <c r="E40" s="202" t="s">
        <v>57</v>
      </c>
      <c r="F40" s="73">
        <v>0.63460000000000005</v>
      </c>
      <c r="G40" s="88">
        <v>0.66320000000000001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47"/>
    </row>
    <row r="41" spans="1:19" x14ac:dyDescent="0.3">
      <c r="A41" s="85">
        <v>40</v>
      </c>
      <c r="B41" s="291"/>
      <c r="C41" s="291"/>
      <c r="D41" s="86" t="s">
        <v>10</v>
      </c>
      <c r="E41" s="202" t="s">
        <v>57</v>
      </c>
      <c r="F41" s="73">
        <v>1.0992999999999999</v>
      </c>
      <c r="G41" s="88">
        <v>1.0768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47"/>
    </row>
    <row r="42" spans="1:19" x14ac:dyDescent="0.3">
      <c r="A42" s="89">
        <v>41</v>
      </c>
      <c r="B42" s="292"/>
      <c r="C42" s="292"/>
      <c r="D42" s="90" t="s">
        <v>49</v>
      </c>
      <c r="E42" s="203" t="s">
        <v>57</v>
      </c>
      <c r="F42" s="165">
        <f t="shared" ref="F42:G42" si="6">F39/F$10</f>
        <v>5.1018039435044047</v>
      </c>
      <c r="G42" s="166">
        <f t="shared" si="6"/>
        <v>4.4275733581741967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47"/>
    </row>
    <row r="43" spans="1:19" ht="14.4" customHeight="1" x14ac:dyDescent="0.3">
      <c r="A43" s="92">
        <v>42</v>
      </c>
      <c r="B43" s="284" t="s">
        <v>20</v>
      </c>
      <c r="C43" s="284" t="s">
        <v>37</v>
      </c>
      <c r="D43" s="93" t="s">
        <v>48</v>
      </c>
      <c r="E43" s="167">
        <v>232000</v>
      </c>
      <c r="F43" s="167">
        <v>76000</v>
      </c>
      <c r="G43" s="167">
        <v>56000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47"/>
    </row>
    <row r="44" spans="1:19" x14ac:dyDescent="0.3">
      <c r="A44" s="94">
        <v>43</v>
      </c>
      <c r="B44" s="285"/>
      <c r="C44" s="285"/>
      <c r="D44" s="95" t="s">
        <v>31</v>
      </c>
      <c r="E44" s="168">
        <v>34159</v>
      </c>
      <c r="F44" s="168">
        <v>14321</v>
      </c>
      <c r="G44" s="169">
        <v>11109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47"/>
    </row>
    <row r="45" spans="1:19" x14ac:dyDescent="0.3">
      <c r="A45" s="94">
        <v>44</v>
      </c>
      <c r="B45" s="285"/>
      <c r="C45" s="285"/>
      <c r="D45" s="95" t="s">
        <v>9</v>
      </c>
      <c r="E45" s="170">
        <v>0.61360000000000003</v>
      </c>
      <c r="F45" s="170">
        <v>0.60780000000000001</v>
      </c>
      <c r="G45" s="171">
        <v>0.61950000000000005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47"/>
    </row>
    <row r="46" spans="1:19" x14ac:dyDescent="0.3">
      <c r="A46" s="94">
        <v>45</v>
      </c>
      <c r="B46" s="285"/>
      <c r="C46" s="286"/>
      <c r="D46" s="98" t="s">
        <v>10</v>
      </c>
      <c r="E46" s="170">
        <v>1.0808</v>
      </c>
      <c r="F46" s="170">
        <v>1.0876999999999999</v>
      </c>
      <c r="G46" s="172">
        <v>1.0730999999999999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47"/>
    </row>
    <row r="47" spans="1:19" ht="14.4" customHeight="1" x14ac:dyDescent="0.3">
      <c r="A47" s="94">
        <v>46</v>
      </c>
      <c r="B47" s="285"/>
      <c r="C47" s="284" t="s">
        <v>38</v>
      </c>
      <c r="D47" s="93" t="s">
        <v>48</v>
      </c>
      <c r="E47" s="167">
        <v>220000</v>
      </c>
      <c r="F47" s="167">
        <v>4000</v>
      </c>
      <c r="G47" s="167">
        <v>30000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47"/>
    </row>
    <row r="48" spans="1:19" x14ac:dyDescent="0.3">
      <c r="A48" s="94">
        <v>47</v>
      </c>
      <c r="B48" s="285"/>
      <c r="C48" s="285"/>
      <c r="D48" s="95" t="s">
        <v>31</v>
      </c>
      <c r="E48" s="168">
        <f>32470+Step2!$D$30</f>
        <v>40629</v>
      </c>
      <c r="F48" s="168">
        <f>728+Step2!$F$30</f>
        <v>11250</v>
      </c>
      <c r="G48" s="169">
        <f>5950+Step2!$H$30</f>
        <v>17365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47"/>
    </row>
    <row r="49" spans="1:19" x14ac:dyDescent="0.3">
      <c r="A49" s="94">
        <v>48</v>
      </c>
      <c r="B49" s="285"/>
      <c r="C49" s="285"/>
      <c r="D49" s="95" t="s">
        <v>9</v>
      </c>
      <c r="E49" s="170">
        <v>0.63019999999999998</v>
      </c>
      <c r="F49" s="170">
        <v>0.73</v>
      </c>
      <c r="G49" s="171">
        <v>0.65059999999999996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47"/>
    </row>
    <row r="50" spans="1:19" x14ac:dyDescent="0.3">
      <c r="A50" s="94">
        <v>49</v>
      </c>
      <c r="B50" s="285"/>
      <c r="C50" s="285"/>
      <c r="D50" s="95" t="s">
        <v>10</v>
      </c>
      <c r="E50" s="138">
        <v>1.0527</v>
      </c>
      <c r="F50" s="170">
        <v>1.0812999999999999</v>
      </c>
      <c r="G50" s="186">
        <v>1.0658000000000001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47"/>
    </row>
    <row r="51" spans="1:19" x14ac:dyDescent="0.3">
      <c r="A51" s="94">
        <v>50</v>
      </c>
      <c r="B51" s="285"/>
      <c r="C51" s="286"/>
      <c r="D51" s="98" t="s">
        <v>50</v>
      </c>
      <c r="E51" s="153">
        <f>E50/E$46</f>
        <v>0.97400074019244998</v>
      </c>
      <c r="F51" s="173">
        <f t="shared" ref="F51:G51" si="7">F50/F$46</f>
        <v>0.99411602463914683</v>
      </c>
      <c r="G51" s="174">
        <f t="shared" si="7"/>
        <v>0.99319727891156473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47"/>
    </row>
    <row r="52" spans="1:19" ht="14.4" customHeight="1" x14ac:dyDescent="0.3">
      <c r="A52" s="94">
        <v>51</v>
      </c>
      <c r="B52" s="285"/>
      <c r="C52" s="284" t="s">
        <v>39</v>
      </c>
      <c r="D52" s="93" t="s">
        <v>48</v>
      </c>
      <c r="E52" s="167">
        <f>94000</f>
        <v>94000</v>
      </c>
      <c r="F52" s="167">
        <v>14000</v>
      </c>
      <c r="G52" s="167">
        <v>30000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47"/>
    </row>
    <row r="53" spans="1:19" x14ac:dyDescent="0.3">
      <c r="A53" s="94">
        <v>52</v>
      </c>
      <c r="B53" s="285"/>
      <c r="C53" s="285"/>
      <c r="D53" s="95" t="s">
        <v>31</v>
      </c>
      <c r="E53" s="168">
        <f>14011+Step2!$J$30</f>
        <v>22706</v>
      </c>
      <c r="F53" s="168">
        <f>2579+Step2!$L$30</f>
        <v>13063</v>
      </c>
      <c r="G53" s="169">
        <f>6034+Step2!$N$30</f>
        <v>15279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47"/>
    </row>
    <row r="54" spans="1:19" x14ac:dyDescent="0.3">
      <c r="A54" s="94">
        <v>53</v>
      </c>
      <c r="B54" s="285"/>
      <c r="C54" s="285"/>
      <c r="D54" s="95" t="s">
        <v>9</v>
      </c>
      <c r="E54" s="170">
        <v>0.61329999999999996</v>
      </c>
      <c r="F54" s="170">
        <v>0.63719999999999999</v>
      </c>
      <c r="G54" s="171">
        <v>0.58699999999999997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47"/>
    </row>
    <row r="55" spans="1:19" x14ac:dyDescent="0.3">
      <c r="A55" s="94">
        <v>54</v>
      </c>
      <c r="B55" s="285"/>
      <c r="C55" s="285"/>
      <c r="D55" s="95" t="s">
        <v>10</v>
      </c>
      <c r="E55" s="170">
        <v>1.0902000000000001</v>
      </c>
      <c r="F55" s="138">
        <v>1.0670999999999999</v>
      </c>
      <c r="G55" s="171">
        <v>1.0862000000000001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47"/>
    </row>
    <row r="56" spans="1:19" x14ac:dyDescent="0.3">
      <c r="A56" s="94">
        <v>55</v>
      </c>
      <c r="B56" s="285"/>
      <c r="C56" s="286"/>
      <c r="D56" s="98" t="s">
        <v>50</v>
      </c>
      <c r="E56" s="173">
        <f>E55/E$46</f>
        <v>1.008697261287935</v>
      </c>
      <c r="F56" s="153">
        <f t="shared" ref="F56:G56" si="8">F55/F$46</f>
        <v>0.98106095430725393</v>
      </c>
      <c r="G56" s="174">
        <f t="shared" si="8"/>
        <v>1.0122076227751375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47"/>
    </row>
    <row r="57" spans="1:19" ht="14.4" customHeight="1" x14ac:dyDescent="0.3">
      <c r="A57" s="94">
        <v>56</v>
      </c>
      <c r="B57" s="285"/>
      <c r="C57" s="306" t="s">
        <v>52</v>
      </c>
      <c r="D57" s="93" t="s">
        <v>48</v>
      </c>
      <c r="E57" s="167">
        <v>90000</v>
      </c>
      <c r="F57" s="167">
        <v>30000</v>
      </c>
      <c r="G57" s="167">
        <v>22000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47"/>
    </row>
    <row r="58" spans="1:19" x14ac:dyDescent="0.3">
      <c r="A58" s="94">
        <v>57</v>
      </c>
      <c r="B58" s="285"/>
      <c r="C58" s="285"/>
      <c r="D58" s="95" t="s">
        <v>31</v>
      </c>
      <c r="E58" s="168">
        <f>13110+Step3!$D$30</f>
        <v>31386</v>
      </c>
      <c r="F58" s="168">
        <f>5634+Step3!$F$30</f>
        <v>23910</v>
      </c>
      <c r="G58" s="169">
        <f>4419+Step3!$H$30</f>
        <v>23983</v>
      </c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47"/>
    </row>
    <row r="59" spans="1:19" x14ac:dyDescent="0.3">
      <c r="A59" s="94">
        <v>58</v>
      </c>
      <c r="B59" s="285"/>
      <c r="C59" s="285"/>
      <c r="D59" s="95" t="s">
        <v>9</v>
      </c>
      <c r="E59" s="67">
        <v>0.68279999999999996</v>
      </c>
      <c r="F59" s="67">
        <v>0.6119</v>
      </c>
      <c r="G59" s="97">
        <v>0.66749999999999998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47"/>
    </row>
    <row r="60" spans="1:19" x14ac:dyDescent="0.3">
      <c r="A60" s="94">
        <v>59</v>
      </c>
      <c r="B60" s="285"/>
      <c r="C60" s="285"/>
      <c r="D60" s="95" t="s">
        <v>10</v>
      </c>
      <c r="E60" s="170">
        <v>1.0701000000000001</v>
      </c>
      <c r="F60" s="67">
        <v>1.1028</v>
      </c>
      <c r="G60" s="171">
        <v>1.0770999999999999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7"/>
    </row>
    <row r="61" spans="1:19" x14ac:dyDescent="0.3">
      <c r="A61" s="94">
        <v>60</v>
      </c>
      <c r="B61" s="285"/>
      <c r="C61" s="286"/>
      <c r="D61" s="98" t="s">
        <v>50</v>
      </c>
      <c r="E61" s="173">
        <f>E60/E$46</f>
        <v>0.99009992598075502</v>
      </c>
      <c r="F61" s="173">
        <f t="shared" ref="F61:G61" si="9">F60/F$46</f>
        <v>1.013882504367013</v>
      </c>
      <c r="G61" s="174">
        <f t="shared" si="9"/>
        <v>1.0037275184046222</v>
      </c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47"/>
    </row>
    <row r="62" spans="1:19" ht="14.4" customHeight="1" x14ac:dyDescent="0.3">
      <c r="A62" s="94">
        <v>61</v>
      </c>
      <c r="B62" s="285"/>
      <c r="C62" s="306" t="s">
        <v>53</v>
      </c>
      <c r="D62" s="93" t="s">
        <v>48</v>
      </c>
      <c r="E62" s="167">
        <v>90000</v>
      </c>
      <c r="F62" s="167">
        <v>24000</v>
      </c>
      <c r="G62" s="167">
        <v>28000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47"/>
    </row>
    <row r="63" spans="1:19" x14ac:dyDescent="0.3">
      <c r="A63" s="94">
        <v>62</v>
      </c>
      <c r="B63" s="285"/>
      <c r="C63" s="285"/>
      <c r="D63" s="95" t="s">
        <v>31</v>
      </c>
      <c r="E63" s="168">
        <f>13438+Step3!$J$30</f>
        <v>33097</v>
      </c>
      <c r="F63" s="168">
        <f>4502+Step3!$L$30</f>
        <v>21872</v>
      </c>
      <c r="G63" s="169">
        <f>5621+Step3!$N$30</f>
        <v>20044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47"/>
    </row>
    <row r="64" spans="1:19" x14ac:dyDescent="0.3">
      <c r="A64" s="94">
        <v>63</v>
      </c>
      <c r="B64" s="285"/>
      <c r="C64" s="285"/>
      <c r="D64" s="95" t="s">
        <v>9</v>
      </c>
      <c r="E64" s="170">
        <v>0.61829999999999996</v>
      </c>
      <c r="F64" s="67">
        <v>0.58589999999999998</v>
      </c>
      <c r="G64" s="97">
        <v>0.59050000000000002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47"/>
    </row>
    <row r="65" spans="1:19" x14ac:dyDescent="0.3">
      <c r="A65" s="94">
        <v>64</v>
      </c>
      <c r="B65" s="285"/>
      <c r="C65" s="285"/>
      <c r="D65" s="95" t="s">
        <v>10</v>
      </c>
      <c r="E65" s="170">
        <v>1.0620000000000001</v>
      </c>
      <c r="F65" s="67">
        <v>1.1022000000000001</v>
      </c>
      <c r="G65" s="97">
        <v>1.0824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47"/>
    </row>
    <row r="66" spans="1:19" x14ac:dyDescent="0.3">
      <c r="A66" s="94">
        <v>65</v>
      </c>
      <c r="B66" s="285"/>
      <c r="C66" s="286"/>
      <c r="D66" s="98" t="s">
        <v>50</v>
      </c>
      <c r="E66" s="173">
        <f>E65/E$46</f>
        <v>0.98260547742413029</v>
      </c>
      <c r="F66" s="173">
        <f t="shared" ref="F66:G66" si="10">F65/F$46</f>
        <v>1.0133308816769331</v>
      </c>
      <c r="G66" s="174">
        <f t="shared" si="10"/>
        <v>1.0086664802907466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47"/>
    </row>
    <row r="67" spans="1:19" ht="14.4" customHeight="1" x14ac:dyDescent="0.3">
      <c r="A67" s="94">
        <v>66</v>
      </c>
      <c r="B67" s="285"/>
      <c r="C67" s="309" t="s">
        <v>54</v>
      </c>
      <c r="D67" s="93" t="s">
        <v>48</v>
      </c>
      <c r="E67" s="205" t="s">
        <v>57</v>
      </c>
      <c r="F67" s="167">
        <v>4000</v>
      </c>
      <c r="G67" s="167">
        <v>80000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47"/>
    </row>
    <row r="68" spans="1:19" x14ac:dyDescent="0.3">
      <c r="A68" s="94">
        <v>67</v>
      </c>
      <c r="B68" s="285"/>
      <c r="C68" s="285"/>
      <c r="D68" s="95" t="s">
        <v>31</v>
      </c>
      <c r="E68" s="168"/>
      <c r="F68" s="168">
        <f>759+Step4!$F$65</f>
        <v>44312</v>
      </c>
      <c r="G68" s="169">
        <f>1576+Step4!$H$65</f>
        <v>24245</v>
      </c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47"/>
    </row>
    <row r="69" spans="1:19" x14ac:dyDescent="0.3">
      <c r="A69" s="94">
        <v>68</v>
      </c>
      <c r="B69" s="285"/>
      <c r="C69" s="285"/>
      <c r="D69" s="95" t="s">
        <v>9</v>
      </c>
      <c r="E69" s="206" t="s">
        <v>57</v>
      </c>
      <c r="F69" s="67">
        <v>0.63939999999999997</v>
      </c>
      <c r="G69" s="97">
        <v>0.67030000000000001</v>
      </c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47"/>
    </row>
    <row r="70" spans="1:19" x14ac:dyDescent="0.3">
      <c r="A70" s="94">
        <v>69</v>
      </c>
      <c r="B70" s="285"/>
      <c r="C70" s="285"/>
      <c r="D70" s="95" t="s">
        <v>10</v>
      </c>
      <c r="E70" s="206" t="s">
        <v>57</v>
      </c>
      <c r="F70" s="67">
        <v>1.0760000000000001</v>
      </c>
      <c r="G70" s="212">
        <v>1.0589999999999999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47"/>
    </row>
    <row r="71" spans="1:19" x14ac:dyDescent="0.3">
      <c r="A71" s="94">
        <v>70</v>
      </c>
      <c r="B71" s="285"/>
      <c r="C71" s="286"/>
      <c r="D71" s="98" t="s">
        <v>50</v>
      </c>
      <c r="E71" s="207" t="s">
        <v>57</v>
      </c>
      <c r="F71" s="173">
        <f t="shared" ref="F71:G71" si="11">F70/F$46</f>
        <v>0.9892433575434405</v>
      </c>
      <c r="G71" s="174">
        <f t="shared" si="11"/>
        <v>0.98686049762370698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47"/>
    </row>
    <row r="72" spans="1:19" ht="14.4" customHeight="1" x14ac:dyDescent="0.3">
      <c r="A72" s="94">
        <v>71</v>
      </c>
      <c r="B72" s="285"/>
      <c r="C72" s="309" t="s">
        <v>55</v>
      </c>
      <c r="D72" s="93" t="s">
        <v>48</v>
      </c>
      <c r="E72" s="205" t="s">
        <v>57</v>
      </c>
      <c r="F72" s="167">
        <v>8000</v>
      </c>
      <c r="G72" s="167">
        <v>14000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47"/>
    </row>
    <row r="73" spans="1:19" x14ac:dyDescent="0.3">
      <c r="A73" s="94">
        <v>72</v>
      </c>
      <c r="B73" s="285"/>
      <c r="C73" s="285"/>
      <c r="D73" s="95" t="s">
        <v>31</v>
      </c>
      <c r="E73" s="168"/>
      <c r="F73" s="168">
        <f>1459+Step4!$L$65</f>
        <v>37577</v>
      </c>
      <c r="G73" s="169">
        <f>2805+Step4!$N$65</f>
        <v>30109</v>
      </c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47"/>
    </row>
    <row r="74" spans="1:19" x14ac:dyDescent="0.3">
      <c r="A74" s="94">
        <v>73</v>
      </c>
      <c r="B74" s="285"/>
      <c r="C74" s="285"/>
      <c r="D74" s="95" t="s">
        <v>9</v>
      </c>
      <c r="E74" s="206" t="s">
        <v>57</v>
      </c>
      <c r="F74" s="67">
        <v>0.56769999999999998</v>
      </c>
      <c r="G74" s="97">
        <v>0.57989999999999997</v>
      </c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47"/>
    </row>
    <row r="75" spans="1:19" x14ac:dyDescent="0.3">
      <c r="A75" s="94">
        <v>74</v>
      </c>
      <c r="B75" s="285"/>
      <c r="C75" s="285"/>
      <c r="D75" s="95" t="s">
        <v>10</v>
      </c>
      <c r="E75" s="206" t="s">
        <v>57</v>
      </c>
      <c r="F75" s="67">
        <v>1.0696000000000001</v>
      </c>
      <c r="G75" s="150">
        <v>1.0537000000000001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47"/>
    </row>
    <row r="76" spans="1:19" x14ac:dyDescent="0.3">
      <c r="A76" s="7">
        <v>75</v>
      </c>
      <c r="B76" s="286"/>
      <c r="C76" s="286"/>
      <c r="D76" s="98" t="s">
        <v>50</v>
      </c>
      <c r="E76" s="207" t="s">
        <v>57</v>
      </c>
      <c r="F76" s="173">
        <f t="shared" ref="F76:G76" si="12">F75/F$46</f>
        <v>0.98335938218258734</v>
      </c>
      <c r="G76" s="152">
        <f t="shared" si="12"/>
        <v>0.98192153573758278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47"/>
    </row>
    <row r="77" spans="1:19" ht="14.4" customHeight="1" x14ac:dyDescent="0.3">
      <c r="A77" s="100">
        <v>76</v>
      </c>
      <c r="B77" s="287" t="s">
        <v>21</v>
      </c>
      <c r="C77" s="302" t="s">
        <v>37</v>
      </c>
      <c r="D77" s="101" t="s">
        <v>48</v>
      </c>
      <c r="E77" s="175">
        <v>252000</v>
      </c>
      <c r="F77" s="175">
        <v>180000</v>
      </c>
      <c r="G77" s="175">
        <v>196000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47"/>
    </row>
    <row r="78" spans="1:19" x14ac:dyDescent="0.3">
      <c r="A78" s="102">
        <v>77</v>
      </c>
      <c r="B78" s="288"/>
      <c r="C78" s="303"/>
      <c r="D78" s="103" t="s">
        <v>31</v>
      </c>
      <c r="E78" s="176">
        <v>37172</v>
      </c>
      <c r="F78" s="176">
        <v>33606</v>
      </c>
      <c r="G78" s="177">
        <v>39193</v>
      </c>
    </row>
    <row r="79" spans="1:19" x14ac:dyDescent="0.3">
      <c r="A79" s="102">
        <v>78</v>
      </c>
      <c r="B79" s="288"/>
      <c r="C79" s="303"/>
      <c r="D79" s="103" t="s">
        <v>9</v>
      </c>
      <c r="E79" s="178">
        <v>0.60350000000000004</v>
      </c>
      <c r="F79" s="178">
        <v>0.52239999999999998</v>
      </c>
      <c r="G79" s="179">
        <v>0.50349999999999995</v>
      </c>
    </row>
    <row r="80" spans="1:19" x14ac:dyDescent="0.3">
      <c r="A80" s="102">
        <v>79</v>
      </c>
      <c r="B80" s="288"/>
      <c r="C80" s="304"/>
      <c r="D80" s="107" t="s">
        <v>10</v>
      </c>
      <c r="E80" s="178">
        <v>1.1132</v>
      </c>
      <c r="F80" s="178">
        <v>1.1467000000000001</v>
      </c>
      <c r="G80" s="180">
        <v>1.1503000000000001</v>
      </c>
    </row>
    <row r="81" spans="1:19" ht="14.4" customHeight="1" x14ac:dyDescent="0.3">
      <c r="A81" s="102">
        <v>80</v>
      </c>
      <c r="B81" s="288"/>
      <c r="C81" s="302" t="s">
        <v>38</v>
      </c>
      <c r="D81" s="101" t="s">
        <v>48</v>
      </c>
      <c r="E81" s="175">
        <v>216000</v>
      </c>
      <c r="F81" s="175">
        <v>124000</v>
      </c>
      <c r="G81" s="175">
        <v>142000</v>
      </c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47"/>
    </row>
    <row r="82" spans="1:19" x14ac:dyDescent="0.3">
      <c r="A82" s="102">
        <v>81</v>
      </c>
      <c r="B82" s="288"/>
      <c r="C82" s="303"/>
      <c r="D82" s="103" t="s">
        <v>31</v>
      </c>
      <c r="E82" s="176">
        <f>31891+Step2!$D$30</f>
        <v>40050</v>
      </c>
      <c r="F82" s="176">
        <f>23256+Step2!$F$30</f>
        <v>33778</v>
      </c>
      <c r="G82" s="177">
        <f>28126+Step2!$H$30</f>
        <v>39541</v>
      </c>
    </row>
    <row r="83" spans="1:19" x14ac:dyDescent="0.3">
      <c r="A83" s="102">
        <v>82</v>
      </c>
      <c r="B83" s="288"/>
      <c r="C83" s="303"/>
      <c r="D83" s="103" t="s">
        <v>9</v>
      </c>
      <c r="E83" s="178">
        <v>0.62319999999999998</v>
      </c>
      <c r="F83" s="178">
        <v>0.53390000000000004</v>
      </c>
      <c r="G83" s="179">
        <v>0.53400000000000003</v>
      </c>
    </row>
    <row r="84" spans="1:19" x14ac:dyDescent="0.3">
      <c r="A84" s="102">
        <v>83</v>
      </c>
      <c r="B84" s="288"/>
      <c r="C84" s="303"/>
      <c r="D84" s="103" t="s">
        <v>10</v>
      </c>
      <c r="E84" s="178">
        <v>1.0681</v>
      </c>
      <c r="F84" s="178">
        <v>1.1298999999999999</v>
      </c>
      <c r="G84" s="179">
        <v>1.1195999999999999</v>
      </c>
    </row>
    <row r="85" spans="1:19" x14ac:dyDescent="0.3">
      <c r="A85" s="102">
        <v>84</v>
      </c>
      <c r="B85" s="288"/>
      <c r="C85" s="303"/>
      <c r="D85" s="103" t="s">
        <v>49</v>
      </c>
      <c r="E85" s="181">
        <f>E82/E$78</f>
        <v>1.0774238674270957</v>
      </c>
      <c r="F85" s="181">
        <f t="shared" ref="F85:G85" si="13">F82/F$78</f>
        <v>1.0051181336666071</v>
      </c>
      <c r="G85" s="182">
        <f t="shared" si="13"/>
        <v>1.0088791365805119</v>
      </c>
    </row>
    <row r="86" spans="1:19" x14ac:dyDescent="0.3">
      <c r="A86" s="102">
        <v>85</v>
      </c>
      <c r="B86" s="288"/>
      <c r="C86" s="304"/>
      <c r="D86" s="107" t="s">
        <v>51</v>
      </c>
      <c r="E86" s="181">
        <f>E83/E$79</f>
        <v>1.0326429163214581</v>
      </c>
      <c r="F86" s="181">
        <f t="shared" ref="F86:G86" si="14">F83/F$79</f>
        <v>1.0220137825421134</v>
      </c>
      <c r="G86" s="182">
        <f t="shared" si="14"/>
        <v>1.0605759682224432</v>
      </c>
    </row>
    <row r="87" spans="1:19" ht="14.4" customHeight="1" x14ac:dyDescent="0.3">
      <c r="A87" s="102">
        <v>86</v>
      </c>
      <c r="B87" s="288"/>
      <c r="C87" s="302" t="s">
        <v>39</v>
      </c>
      <c r="D87" s="101" t="s">
        <v>48</v>
      </c>
      <c r="E87" s="175">
        <v>150000</v>
      </c>
      <c r="F87" s="175">
        <v>106000</v>
      </c>
      <c r="G87" s="175">
        <v>78000</v>
      </c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47"/>
    </row>
    <row r="88" spans="1:19" x14ac:dyDescent="0.3">
      <c r="A88" s="102">
        <v>87</v>
      </c>
      <c r="B88" s="288"/>
      <c r="C88" s="303"/>
      <c r="D88" s="103" t="s">
        <v>31</v>
      </c>
      <c r="E88" s="141">
        <f>22446+Step2!$J$30</f>
        <v>31141</v>
      </c>
      <c r="F88" s="190">
        <f>19694+Step2!$L$30</f>
        <v>30178</v>
      </c>
      <c r="G88" s="158">
        <f>15707+Step2!$N$30</f>
        <v>24952</v>
      </c>
    </row>
    <row r="89" spans="1:19" x14ac:dyDescent="0.3">
      <c r="A89" s="102">
        <v>88</v>
      </c>
      <c r="B89" s="288"/>
      <c r="C89" s="303"/>
      <c r="D89" s="103" t="s">
        <v>9</v>
      </c>
      <c r="E89" s="139">
        <v>0.58130000000000004</v>
      </c>
      <c r="F89" s="191">
        <v>0.47439999999999999</v>
      </c>
      <c r="G89" s="188">
        <v>0.49070000000000003</v>
      </c>
    </row>
    <row r="90" spans="1:19" x14ac:dyDescent="0.3">
      <c r="A90" s="102">
        <v>89</v>
      </c>
      <c r="B90" s="288"/>
      <c r="C90" s="303"/>
      <c r="D90" s="103" t="s">
        <v>10</v>
      </c>
      <c r="E90" s="178">
        <v>1.105</v>
      </c>
      <c r="F90" s="178">
        <v>1.153</v>
      </c>
      <c r="G90" s="179">
        <v>1.1546000000000001</v>
      </c>
    </row>
    <row r="91" spans="1:19" x14ac:dyDescent="0.3">
      <c r="A91" s="102">
        <v>90</v>
      </c>
      <c r="B91" s="288"/>
      <c r="C91" s="303"/>
      <c r="D91" s="103" t="s">
        <v>49</v>
      </c>
      <c r="E91" s="154">
        <f>E88/E$78</f>
        <v>0.83775422360916818</v>
      </c>
      <c r="F91" s="189">
        <f t="shared" ref="F91:G91" si="15">F88/F$78</f>
        <v>0.89799440576087608</v>
      </c>
      <c r="G91" s="156">
        <f t="shared" si="15"/>
        <v>0.6366442987268135</v>
      </c>
    </row>
    <row r="92" spans="1:19" x14ac:dyDescent="0.3">
      <c r="A92" s="102">
        <v>91</v>
      </c>
      <c r="B92" s="288"/>
      <c r="C92" s="304"/>
      <c r="D92" s="107" t="s">
        <v>51</v>
      </c>
      <c r="E92" s="155">
        <f>E89/E$79</f>
        <v>0.96321458160729079</v>
      </c>
      <c r="F92" s="192">
        <f t="shared" ref="F92:G92" si="16">F89/F$79</f>
        <v>0.90811638591117916</v>
      </c>
      <c r="G92" s="187">
        <f t="shared" si="16"/>
        <v>0.9745779543197618</v>
      </c>
    </row>
    <row r="93" spans="1:19" ht="14.4" customHeight="1" x14ac:dyDescent="0.3">
      <c r="A93" s="102">
        <v>92</v>
      </c>
      <c r="B93" s="288"/>
      <c r="C93" s="305" t="s">
        <v>52</v>
      </c>
      <c r="D93" s="101" t="s">
        <v>48</v>
      </c>
      <c r="E93" s="175">
        <v>176000</v>
      </c>
      <c r="F93" s="175">
        <v>140000</v>
      </c>
      <c r="G93" s="175">
        <v>144000</v>
      </c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47"/>
    </row>
    <row r="94" spans="1:19" x14ac:dyDescent="0.3">
      <c r="A94" s="102">
        <v>93</v>
      </c>
      <c r="B94" s="288"/>
      <c r="C94" s="303"/>
      <c r="D94" s="103" t="s">
        <v>31</v>
      </c>
      <c r="E94" s="176">
        <f>25831+Step3!$D$30</f>
        <v>44107</v>
      </c>
      <c r="F94" s="176">
        <f>25867+Step3!$F$30</f>
        <v>44143</v>
      </c>
      <c r="G94" s="177">
        <f>28369+Step3!$H$30</f>
        <v>47933</v>
      </c>
    </row>
    <row r="95" spans="1:19" x14ac:dyDescent="0.3">
      <c r="A95" s="102">
        <v>94</v>
      </c>
      <c r="B95" s="288"/>
      <c r="C95" s="303"/>
      <c r="D95" s="103" t="s">
        <v>9</v>
      </c>
      <c r="E95" s="79">
        <v>0.63480000000000003</v>
      </c>
      <c r="F95" s="79">
        <v>0.52290000000000003</v>
      </c>
      <c r="G95" s="105">
        <v>0.52849999999999997</v>
      </c>
    </row>
    <row r="96" spans="1:19" x14ac:dyDescent="0.3">
      <c r="A96" s="102">
        <v>95</v>
      </c>
      <c r="B96" s="288"/>
      <c r="C96" s="303"/>
      <c r="D96" s="103" t="s">
        <v>10</v>
      </c>
      <c r="E96" s="178">
        <v>1.0765</v>
      </c>
      <c r="F96" s="79">
        <v>1.1387</v>
      </c>
      <c r="G96" s="105">
        <v>1.1036999999999999</v>
      </c>
    </row>
    <row r="97" spans="1:19" x14ac:dyDescent="0.3">
      <c r="A97" s="102">
        <v>96</v>
      </c>
      <c r="B97" s="288"/>
      <c r="C97" s="303"/>
      <c r="D97" s="103" t="s">
        <v>49</v>
      </c>
      <c r="E97" s="181">
        <f>E94/E$78</f>
        <v>1.1865651565694608</v>
      </c>
      <c r="F97" s="181">
        <f t="shared" ref="F97:G97" si="17">F94/F$78</f>
        <v>1.3135452002618579</v>
      </c>
      <c r="G97" s="182">
        <f t="shared" si="17"/>
        <v>1.2229990049243487</v>
      </c>
    </row>
    <row r="98" spans="1:19" x14ac:dyDescent="0.3">
      <c r="A98" s="102">
        <v>97</v>
      </c>
      <c r="B98" s="288"/>
      <c r="C98" s="304"/>
      <c r="D98" s="107" t="s">
        <v>51</v>
      </c>
      <c r="E98" s="181">
        <f>E95/E$79</f>
        <v>1.0518641259320629</v>
      </c>
      <c r="F98" s="181">
        <f t="shared" ref="F98:G98" si="18">F95/F$79</f>
        <v>1.000957120980092</v>
      </c>
      <c r="G98" s="182">
        <f t="shared" si="18"/>
        <v>1.0496524329692156</v>
      </c>
    </row>
    <row r="99" spans="1:19" ht="14.4" customHeight="1" x14ac:dyDescent="0.3">
      <c r="A99" s="102">
        <v>98</v>
      </c>
      <c r="B99" s="288"/>
      <c r="C99" s="305" t="s">
        <v>53</v>
      </c>
      <c r="D99" s="101" t="s">
        <v>48</v>
      </c>
      <c r="E99" s="175">
        <v>112000</v>
      </c>
      <c r="F99" s="175">
        <v>50000</v>
      </c>
      <c r="G99" s="175">
        <v>80000</v>
      </c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47"/>
    </row>
    <row r="100" spans="1:19" x14ac:dyDescent="0.3">
      <c r="A100" s="102">
        <v>99</v>
      </c>
      <c r="B100" s="288"/>
      <c r="C100" s="303"/>
      <c r="D100" s="103" t="s">
        <v>31</v>
      </c>
      <c r="E100" s="176">
        <f>21239+Step3!$J$30</f>
        <v>40898</v>
      </c>
      <c r="F100" s="141">
        <f>9246+Step3!$L$30</f>
        <v>26616</v>
      </c>
      <c r="G100" s="177">
        <f>15926+Step3!$N$30</f>
        <v>30349</v>
      </c>
    </row>
    <row r="101" spans="1:19" x14ac:dyDescent="0.3">
      <c r="A101" s="102">
        <v>100</v>
      </c>
      <c r="B101" s="288"/>
      <c r="C101" s="303"/>
      <c r="D101" s="103" t="s">
        <v>9</v>
      </c>
      <c r="E101" s="79">
        <v>0.58130000000000004</v>
      </c>
      <c r="F101" s="79">
        <v>0.52159999999999995</v>
      </c>
      <c r="G101" s="105">
        <v>0.47920000000000001</v>
      </c>
    </row>
    <row r="102" spans="1:19" x14ac:dyDescent="0.3">
      <c r="A102" s="102">
        <v>101</v>
      </c>
      <c r="B102" s="288"/>
      <c r="C102" s="303"/>
      <c r="D102" s="103" t="s">
        <v>10</v>
      </c>
      <c r="E102" s="178">
        <v>1.087</v>
      </c>
      <c r="F102" s="79">
        <v>1.1717</v>
      </c>
      <c r="G102" s="105">
        <v>1.151</v>
      </c>
    </row>
    <row r="103" spans="1:19" x14ac:dyDescent="0.3">
      <c r="A103" s="102">
        <v>102</v>
      </c>
      <c r="B103" s="288"/>
      <c r="C103" s="303"/>
      <c r="D103" s="103" t="s">
        <v>49</v>
      </c>
      <c r="E103" s="181">
        <f>E100/E$78</f>
        <v>1.1002367373291726</v>
      </c>
      <c r="F103" s="154">
        <f t="shared" ref="F103:G103" si="19">F100/F$78</f>
        <v>0.7920014283163721</v>
      </c>
      <c r="G103" s="182">
        <f t="shared" si="19"/>
        <v>0.77434746000561328</v>
      </c>
    </row>
    <row r="104" spans="1:19" x14ac:dyDescent="0.3">
      <c r="A104" s="102">
        <v>103</v>
      </c>
      <c r="B104" s="288"/>
      <c r="C104" s="304"/>
      <c r="D104" s="107" t="s">
        <v>51</v>
      </c>
      <c r="E104" s="183">
        <f>E101/E$79</f>
        <v>0.96321458160729079</v>
      </c>
      <c r="F104" s="183">
        <f t="shared" ref="F104:G104" si="20">F101/F$79</f>
        <v>0.99846860643185298</v>
      </c>
      <c r="G104" s="184">
        <f t="shared" si="20"/>
        <v>0.95173783515392263</v>
      </c>
    </row>
    <row r="105" spans="1:19" ht="14.4" customHeight="1" x14ac:dyDescent="0.3">
      <c r="A105" s="102">
        <v>104</v>
      </c>
      <c r="B105" s="288"/>
      <c r="C105" s="308" t="s">
        <v>54</v>
      </c>
      <c r="D105" s="101" t="s">
        <v>48</v>
      </c>
      <c r="E105" s="208" t="s">
        <v>57</v>
      </c>
      <c r="F105" s="175">
        <v>104000</v>
      </c>
      <c r="G105" s="175">
        <v>142000</v>
      </c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47"/>
    </row>
    <row r="106" spans="1:19" x14ac:dyDescent="0.3">
      <c r="A106" s="102">
        <v>105</v>
      </c>
      <c r="B106" s="288"/>
      <c r="C106" s="303"/>
      <c r="D106" s="103" t="s">
        <v>31</v>
      </c>
      <c r="E106" s="176"/>
      <c r="F106" s="176">
        <f>19184+Step4!$F$65</f>
        <v>62737</v>
      </c>
      <c r="G106" s="177">
        <f>27927+Step4!$H$65</f>
        <v>50596</v>
      </c>
    </row>
    <row r="107" spans="1:19" x14ac:dyDescent="0.3">
      <c r="A107" s="102">
        <v>106</v>
      </c>
      <c r="B107" s="288"/>
      <c r="C107" s="303"/>
      <c r="D107" s="103" t="s">
        <v>9</v>
      </c>
      <c r="E107" s="209" t="s">
        <v>57</v>
      </c>
      <c r="F107" s="79">
        <v>0.53480000000000005</v>
      </c>
      <c r="G107" s="105">
        <v>0.53100000000000003</v>
      </c>
    </row>
    <row r="108" spans="1:19" x14ac:dyDescent="0.3">
      <c r="A108" s="102">
        <v>107</v>
      </c>
      <c r="B108" s="288"/>
      <c r="C108" s="303"/>
      <c r="D108" s="103" t="s">
        <v>10</v>
      </c>
      <c r="E108" s="209" t="s">
        <v>57</v>
      </c>
      <c r="F108" s="79">
        <v>1.1411</v>
      </c>
      <c r="G108" s="105">
        <v>1.093</v>
      </c>
    </row>
    <row r="109" spans="1:19" x14ac:dyDescent="0.3">
      <c r="A109" s="102">
        <v>108</v>
      </c>
      <c r="B109" s="288"/>
      <c r="C109" s="303"/>
      <c r="D109" s="103" t="s">
        <v>49</v>
      </c>
      <c r="E109" s="210" t="s">
        <v>57</v>
      </c>
      <c r="F109" s="181">
        <f t="shared" ref="F109:G109" si="21">F106/F$78</f>
        <v>1.8668392548949593</v>
      </c>
      <c r="G109" s="182">
        <f t="shared" si="21"/>
        <v>1.2909448115734952</v>
      </c>
    </row>
    <row r="110" spans="1:19" x14ac:dyDescent="0.3">
      <c r="A110" s="102">
        <v>109</v>
      </c>
      <c r="B110" s="288"/>
      <c r="C110" s="304"/>
      <c r="D110" s="107" t="s">
        <v>51</v>
      </c>
      <c r="E110" s="210" t="s">
        <v>57</v>
      </c>
      <c r="F110" s="181">
        <f t="shared" ref="F110:G110" si="22">F107/F$79</f>
        <v>1.0237366003062789</v>
      </c>
      <c r="G110" s="182">
        <f t="shared" si="22"/>
        <v>1.0546176762661372</v>
      </c>
    </row>
    <row r="111" spans="1:19" ht="14.4" customHeight="1" x14ac:dyDescent="0.3">
      <c r="A111" s="102">
        <v>110</v>
      </c>
      <c r="B111" s="288"/>
      <c r="C111" s="308" t="s">
        <v>55</v>
      </c>
      <c r="D111" s="101" t="s">
        <v>48</v>
      </c>
      <c r="E111" s="208" t="s">
        <v>57</v>
      </c>
      <c r="F111" s="175">
        <v>64000</v>
      </c>
      <c r="G111" s="175">
        <v>80000</v>
      </c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47"/>
    </row>
    <row r="112" spans="1:19" x14ac:dyDescent="0.3">
      <c r="A112" s="102">
        <v>111</v>
      </c>
      <c r="B112" s="288"/>
      <c r="C112" s="303"/>
      <c r="D112" s="103" t="s">
        <v>31</v>
      </c>
      <c r="E112" s="176"/>
      <c r="F112" s="176">
        <f>11883+Step4!$L$65</f>
        <v>48001</v>
      </c>
      <c r="G112" s="177">
        <f>15948+Step4!$N$65</f>
        <v>43252</v>
      </c>
    </row>
    <row r="113" spans="1:7" x14ac:dyDescent="0.3">
      <c r="A113" s="102">
        <v>112</v>
      </c>
      <c r="B113" s="288"/>
      <c r="C113" s="303"/>
      <c r="D113" s="103" t="s">
        <v>9</v>
      </c>
      <c r="E113" s="209" t="s">
        <v>57</v>
      </c>
      <c r="F113" s="139">
        <v>0.47399999999999998</v>
      </c>
      <c r="G113" s="159">
        <v>0.4541</v>
      </c>
    </row>
    <row r="114" spans="1:7" x14ac:dyDescent="0.3">
      <c r="A114" s="102">
        <v>113</v>
      </c>
      <c r="B114" s="288"/>
      <c r="C114" s="303"/>
      <c r="D114" s="103" t="s">
        <v>10</v>
      </c>
      <c r="E114" s="209" t="s">
        <v>57</v>
      </c>
      <c r="F114" s="79">
        <v>1.1572</v>
      </c>
      <c r="G114" s="105">
        <v>1.1438999999999999</v>
      </c>
    </row>
    <row r="115" spans="1:7" x14ac:dyDescent="0.3">
      <c r="A115" s="102">
        <v>114</v>
      </c>
      <c r="B115" s="288"/>
      <c r="C115" s="303"/>
      <c r="D115" s="103" t="s">
        <v>49</v>
      </c>
      <c r="E115" s="210" t="s">
        <v>57</v>
      </c>
      <c r="F115" s="181">
        <f t="shared" ref="F115:G115" si="23">F112/F$78</f>
        <v>1.4283461286674999</v>
      </c>
      <c r="G115" s="182">
        <f t="shared" si="23"/>
        <v>1.1035644120123491</v>
      </c>
    </row>
    <row r="116" spans="1:7" x14ac:dyDescent="0.3">
      <c r="A116" s="106">
        <v>115</v>
      </c>
      <c r="B116" s="289"/>
      <c r="C116" s="304"/>
      <c r="D116" s="107" t="s">
        <v>51</v>
      </c>
      <c r="E116" s="211" t="s">
        <v>57</v>
      </c>
      <c r="F116" s="155">
        <f t="shared" ref="F116:G116" si="24">F113/F$79</f>
        <v>0.9073506891271057</v>
      </c>
      <c r="G116" s="157">
        <f t="shared" si="24"/>
        <v>0.90188679245283032</v>
      </c>
    </row>
  </sheetData>
  <mergeCells count="25">
    <mergeCell ref="B77:B116"/>
    <mergeCell ref="C43:C46"/>
    <mergeCell ref="C47:C51"/>
    <mergeCell ref="C52:C56"/>
    <mergeCell ref="C57:C61"/>
    <mergeCell ref="C62:C66"/>
    <mergeCell ref="B43:B76"/>
    <mergeCell ref="C111:C116"/>
    <mergeCell ref="C77:C80"/>
    <mergeCell ref="C81:C86"/>
    <mergeCell ref="C87:C92"/>
    <mergeCell ref="C93:C98"/>
    <mergeCell ref="C99:C104"/>
    <mergeCell ref="C67:C71"/>
    <mergeCell ref="C72:C76"/>
    <mergeCell ref="C105:C110"/>
    <mergeCell ref="C28:C32"/>
    <mergeCell ref="B9:B42"/>
    <mergeCell ref="B1:C1"/>
    <mergeCell ref="C9:C12"/>
    <mergeCell ref="C13:C17"/>
    <mergeCell ref="C18:C22"/>
    <mergeCell ref="C23:C27"/>
    <mergeCell ref="C33:C37"/>
    <mergeCell ref="C38:C42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CCDF-34C4-452E-B75E-CFA855358F0B}">
  <dimension ref="A1:Q547"/>
  <sheetViews>
    <sheetView topLeftCell="A7" workbookViewId="0">
      <selection activeCell="I4" sqref="I4"/>
    </sheetView>
  </sheetViews>
  <sheetFormatPr defaultRowHeight="14.4" x14ac:dyDescent="0.3"/>
  <cols>
    <col min="1" max="1" width="4" bestFit="1" customWidth="1"/>
    <col min="2" max="2" width="9.33203125" bestFit="1" customWidth="1"/>
  </cols>
  <sheetData>
    <row r="1" spans="1:17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38</v>
      </c>
      <c r="G1" s="293"/>
      <c r="H1" s="293"/>
      <c r="I1" s="293" t="s">
        <v>39</v>
      </c>
      <c r="J1" s="293"/>
      <c r="K1" s="293"/>
      <c r="L1" s="293" t="s">
        <v>52</v>
      </c>
      <c r="M1" s="293"/>
      <c r="N1" s="293"/>
      <c r="O1" s="293" t="s">
        <v>53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Step2!D12</f>
        <v>278</v>
      </c>
      <c r="G3" s="270">
        <f>Step2!D13</f>
        <v>1.6531</v>
      </c>
      <c r="H3" s="270">
        <f>Step2!D14</f>
        <v>2.0215999999999998</v>
      </c>
      <c r="I3" s="269">
        <f>Step2!J12</f>
        <v>277</v>
      </c>
      <c r="J3" s="270">
        <f>Step2!J13</f>
        <v>1.6531</v>
      </c>
      <c r="K3" s="270">
        <f>Step2!J14</f>
        <v>2.0215999999999998</v>
      </c>
      <c r="L3" s="269">
        <f>Step3!D12</f>
        <v>434</v>
      </c>
      <c r="M3" s="270">
        <f>Step3!D13</f>
        <v>1.5441</v>
      </c>
      <c r="N3" s="270">
        <f>Step3!D14</f>
        <v>1.9807999999999999</v>
      </c>
      <c r="O3" s="269">
        <f>Step3!J12</f>
        <v>432</v>
      </c>
      <c r="P3" s="270">
        <f>Step3!J13</f>
        <v>1.5441</v>
      </c>
      <c r="Q3" s="270">
        <f>Step3!J14</f>
        <v>1.9807999999999999</v>
      </c>
    </row>
    <row r="4" spans="1:17" x14ac:dyDescent="0.3">
      <c r="A4">
        <v>2</v>
      </c>
      <c r="F4" s="269">
        <f>F3+Step2!D17</f>
        <v>732</v>
      </c>
      <c r="G4" s="270">
        <f>Step2!D18</f>
        <v>1.2112000000000001</v>
      </c>
      <c r="H4" s="270">
        <f>Step2!D19</f>
        <v>1.6438999999999999</v>
      </c>
      <c r="I4" s="269">
        <f>I3+Step2!J17</f>
        <v>564</v>
      </c>
      <c r="J4" s="270">
        <f>Step2!J18</f>
        <v>1.214</v>
      </c>
      <c r="K4" s="270">
        <f>Step2!J19</f>
        <v>1.6644000000000001</v>
      </c>
      <c r="L4" s="269">
        <f>L3+Step3!D17</f>
        <v>1535</v>
      </c>
      <c r="M4" s="270">
        <f>Step3!D18</f>
        <v>1.159</v>
      </c>
      <c r="N4" s="270">
        <f>Step3!D19</f>
        <v>1.6822999999999999</v>
      </c>
      <c r="O4" s="269">
        <f>O3+Step3!J17</f>
        <v>1502</v>
      </c>
      <c r="P4" s="270">
        <f>Step3!J18</f>
        <v>1.1095999999999999</v>
      </c>
      <c r="Q4" s="270">
        <f>Step3!J19</f>
        <v>1.6291</v>
      </c>
    </row>
    <row r="5" spans="1:17" x14ac:dyDescent="0.3">
      <c r="A5">
        <v>3</v>
      </c>
      <c r="F5" s="269">
        <f>F4+Step2!D22</f>
        <v>2057</v>
      </c>
      <c r="G5" s="270">
        <f>Step2!D23</f>
        <v>1.0268999999999999</v>
      </c>
      <c r="H5" s="270">
        <f>Step2!D24</f>
        <v>1.4198999999999999</v>
      </c>
      <c r="I5" s="269">
        <f>I4+Step2!J22</f>
        <v>2405</v>
      </c>
      <c r="J5" s="270">
        <f>Step2!J23</f>
        <v>0.98929999999999996</v>
      </c>
      <c r="K5" s="270">
        <f>Step2!J24</f>
        <v>1.3957999999999999</v>
      </c>
      <c r="L5" s="269">
        <f>L4+Step3!D22</f>
        <v>4942</v>
      </c>
      <c r="M5" s="270">
        <f>Step3!D23</f>
        <v>0.96550000000000002</v>
      </c>
      <c r="N5" s="270">
        <f>Step3!D24</f>
        <v>1.4894000000000001</v>
      </c>
      <c r="O5" s="269">
        <f>O4+Step3!J22</f>
        <v>3076</v>
      </c>
      <c r="P5" s="270">
        <f>Step3!J23</f>
        <v>0.97660000000000002</v>
      </c>
      <c r="Q5" s="270">
        <f>Step3!J24</f>
        <v>1.4785999999999999</v>
      </c>
    </row>
    <row r="6" spans="1:17" x14ac:dyDescent="0.3">
      <c r="A6">
        <v>4</v>
      </c>
      <c r="F6" s="269">
        <f>F5+Step2!D27</f>
        <v>8159</v>
      </c>
      <c r="G6" s="270">
        <f>Step2!D28</f>
        <v>0.80510000000000004</v>
      </c>
      <c r="H6" s="270">
        <f>Step2!D29</f>
        <v>1.2241</v>
      </c>
      <c r="I6" s="269">
        <f>I5+Step2!J27</f>
        <v>8695</v>
      </c>
      <c r="J6" s="270">
        <f>Step2!J28</f>
        <v>0.75219999999999998</v>
      </c>
      <c r="K6" s="270">
        <f>Step2!J29</f>
        <v>1.2016</v>
      </c>
      <c r="L6" s="269">
        <f>L5+Step3!D27</f>
        <v>18276</v>
      </c>
      <c r="M6" s="270">
        <f>Step3!D28</f>
        <v>0.74960000000000004</v>
      </c>
      <c r="N6" s="270">
        <f>Step3!D29</f>
        <v>1.2591000000000001</v>
      </c>
      <c r="O6" s="269">
        <f>O5+Step3!J27</f>
        <v>19659</v>
      </c>
      <c r="P6" s="270">
        <f>Step3!J28</f>
        <v>0.67579999999999996</v>
      </c>
      <c r="Q6" s="270">
        <f>Step3!J29</f>
        <v>1.2888999999999999</v>
      </c>
    </row>
    <row r="7" spans="1:17" x14ac:dyDescent="0.3">
      <c r="A7">
        <v>5</v>
      </c>
      <c r="B7" s="269">
        <v>0</v>
      </c>
      <c r="C7" s="269" cm="1">
        <f t="array" ref="C7">INDEX(Step1_final!D:D, 3 + (ROW(C3)-1)*3)</f>
        <v>5</v>
      </c>
      <c r="D7" s="270" cm="1">
        <f t="array" ref="D7">INDEX(Step1_final!D:D, 4 + (ROW(D3)-1)*3)</f>
        <v>4.6763000000000003</v>
      </c>
      <c r="E7" s="270" cm="1">
        <f t="array" ref="E7">INDEX(Step1_final!D:D, 5 + (ROW(E3)-1)*3)</f>
        <v>4.7457000000000003</v>
      </c>
      <c r="F7" s="269" cm="1">
        <f t="array" ref="F7">F$6+INDEX(Step2!D:D, 10 + ROW(F7)*3)</f>
        <v>8159</v>
      </c>
      <c r="G7" s="270" cm="1">
        <f t="array" ref="G7">INDEX(Step2!D:D, 11 + ROW(F7)*3)</f>
        <v>3.8584000000000001</v>
      </c>
      <c r="H7" s="270" cm="1">
        <f t="array" ref="H7">INDEX(Step2!D:D, 12 + ROW(F7)*3)</f>
        <v>4.2464000000000004</v>
      </c>
      <c r="I7" s="269" cm="1">
        <f t="array" ref="I7">I$6+INDEX(Step2!J:J, 10 + ROW(I7)*3)</f>
        <v>8695</v>
      </c>
      <c r="J7" s="270" cm="1">
        <f t="array" ref="J7">INDEX(Step2!J:J, 11 + ROW(I7)*3)</f>
        <v>3.9527999999999999</v>
      </c>
      <c r="K7" s="270" cm="1">
        <f t="array" ref="K7">INDEX(Step2!J:J, 12 + ROW(I7)*3)</f>
        <v>4.2622</v>
      </c>
      <c r="L7" s="269" cm="1">
        <f t="array" ref="L7">L$6+INDEX(Step3!D:D, 10 + ROW(L7)*3)</f>
        <v>18276</v>
      </c>
      <c r="M7" s="270" cm="1">
        <f t="array" ref="M7">INDEX(Step3!D:D, 11 + ROW(L7)*3)</f>
        <v>3.8201000000000001</v>
      </c>
      <c r="N7" s="270" cm="1">
        <f t="array" ref="N7">INDEX(Step3!D:D, 12 + ROW(L7)*3)</f>
        <v>3.9744000000000002</v>
      </c>
      <c r="O7" s="269" cm="1">
        <f t="array" ref="O7">O$6+INDEX(Step3!J:J, 10 + ROW(O7)*3)</f>
        <v>19659</v>
      </c>
      <c r="P7" s="270" cm="1">
        <f t="array" ref="P7">INDEX(Step3!J:J, 11 + ROW(O7)*3)</f>
        <v>3.8306</v>
      </c>
      <c r="Q7" s="270" cm="1">
        <f t="array" ref="Q7">INDEX(Step3!J:J, 12 + ROW(O7)*3)</f>
        <v>3.9579</v>
      </c>
    </row>
    <row r="8" spans="1:17" x14ac:dyDescent="0.3">
      <c r="A8">
        <v>6</v>
      </c>
      <c r="B8" s="269">
        <v>2000</v>
      </c>
      <c r="C8" s="269" cm="1">
        <f t="array" ref="C8">INDEX(Step1_final!D:D, 3 + (ROW(C4)-1)*3)</f>
        <v>297</v>
      </c>
      <c r="D8" s="270" cm="1">
        <f t="array" ref="D8">INDEX(Step1_final!D:D, 4 + (ROW(D4)-1)*3)</f>
        <v>2.4462000000000002</v>
      </c>
      <c r="E8" s="270" cm="1">
        <f t="array" ref="E8">INDEX(Step1_final!D:D, 5 + (ROW(E4)-1)*3)</f>
        <v>2.7286000000000001</v>
      </c>
      <c r="F8" s="269" cm="1">
        <f t="array" ref="F8">F$6+INDEX(Step2!D:D, 10 + ROW(F8)*3)</f>
        <v>8449</v>
      </c>
      <c r="G8" s="270" cm="1">
        <f t="array" ref="G8">INDEX(Step2!D:D, 11 + ROW(F8)*3)</f>
        <v>1.0156000000000001</v>
      </c>
      <c r="H8" s="270" cm="1">
        <f t="array" ref="H8">INDEX(Step2!D:D, 12 + ROW(F8)*3)</f>
        <v>1.2887</v>
      </c>
      <c r="I8" s="269" cm="1">
        <f t="array" ref="I8">I$6+INDEX(Step2!J:J, 10 + ROW(I8)*3)</f>
        <v>8986</v>
      </c>
      <c r="J8" s="270" cm="1">
        <f t="array" ref="J8">INDEX(Step2!J:J, 11 + ROW(I8)*3)</f>
        <v>0.95550000000000002</v>
      </c>
      <c r="K8" s="270" cm="1">
        <f t="array" ref="K8">INDEX(Step2!J:J, 12 + ROW(I8)*3)</f>
        <v>1.2561</v>
      </c>
      <c r="L8" s="269" cm="1">
        <f t="array" ref="L8">L$6+INDEX(Step3!D:D, 10 + ROW(L8)*3)</f>
        <v>18566</v>
      </c>
      <c r="M8" s="270" cm="1">
        <f t="array" ref="M8">INDEX(Step3!D:D, 11 + ROW(L8)*3)</f>
        <v>1.0042</v>
      </c>
      <c r="N8" s="270" cm="1">
        <f t="array" ref="N8">INDEX(Step3!D:D, 12 + ROW(L8)*3)</f>
        <v>1.2942</v>
      </c>
      <c r="O8" s="269" cm="1">
        <f t="array" ref="O8">O$6+INDEX(Step3!J:J, 10 + ROW(O8)*3)</f>
        <v>19950</v>
      </c>
      <c r="P8" s="270" cm="1">
        <f t="array" ref="P8">INDEX(Step3!J:J, 11 + ROW(O8)*3)</f>
        <v>0.94630000000000003</v>
      </c>
      <c r="Q8" s="270" cm="1">
        <f t="array" ref="Q8">INDEX(Step3!J:J, 12 + ROW(O8)*3)</f>
        <v>1.2464</v>
      </c>
    </row>
    <row r="9" spans="1:17" x14ac:dyDescent="0.3">
      <c r="A9">
        <v>7</v>
      </c>
      <c r="B9" s="269">
        <v>4000</v>
      </c>
      <c r="C9" s="269" cm="1">
        <f t="array" ref="C9">INDEX(Step1_final!D:D, 3 + (ROW(C5)-1)*3)</f>
        <v>590</v>
      </c>
      <c r="D9" s="270" cm="1">
        <f t="array" ref="D9">INDEX(Step1_final!D:D, 4 + (ROW(D5)-1)*3)</f>
        <v>1.9095</v>
      </c>
      <c r="E9" s="270" cm="1">
        <f t="array" ref="E9">INDEX(Step1_final!D:D, 5 + (ROW(E5)-1)*3)</f>
        <v>2.2991000000000001</v>
      </c>
      <c r="F9" s="269" cm="1">
        <f t="array" ref="F9">F$6+INDEX(Step2!D:D, 10 + ROW(F9)*3)</f>
        <v>8739</v>
      </c>
      <c r="G9" s="270" cm="1">
        <f t="array" ref="G9">INDEX(Step2!D:D, 11 + ROW(F9)*3)</f>
        <v>0.94279999999999997</v>
      </c>
      <c r="H9" s="270" cm="1">
        <f t="array" ref="H9">INDEX(Step2!D:D, 12 + ROW(F9)*3)</f>
        <v>1.2352000000000001</v>
      </c>
      <c r="I9" s="269" cm="1">
        <f t="array" ref="I9">I$6+INDEX(Step2!J:J, 10 + ROW(I9)*3)</f>
        <v>9276</v>
      </c>
      <c r="J9" s="270" cm="1">
        <f t="array" ref="J9">INDEX(Step2!J:J, 11 + ROW(I9)*3)</f>
        <v>0.87060000000000004</v>
      </c>
      <c r="K9" s="270" cm="1">
        <f t="array" ref="K9">INDEX(Step2!J:J, 12 + ROW(I9)*3)</f>
        <v>1.1847000000000001</v>
      </c>
      <c r="L9" s="269" cm="1">
        <f t="array" ref="L9">L$6+INDEX(Step3!D:D, 10 + ROW(L9)*3)</f>
        <v>18856</v>
      </c>
      <c r="M9" s="270" cm="1">
        <f t="array" ref="M9">INDEX(Step3!D:D, 11 + ROW(L9)*3)</f>
        <v>0.90620000000000001</v>
      </c>
      <c r="N9" s="270" cm="1">
        <f t="array" ref="N9">INDEX(Step3!D:D, 12 + ROW(L9)*3)</f>
        <v>1.2291000000000001</v>
      </c>
      <c r="O9" s="269" cm="1">
        <f t="array" ref="O9">O$6+INDEX(Step3!J:J, 10 + ROW(O9)*3)</f>
        <v>20240</v>
      </c>
      <c r="P9" s="270" cm="1">
        <f t="array" ref="P9">INDEX(Step3!J:J, 11 + ROW(O9)*3)</f>
        <v>0.84540000000000004</v>
      </c>
      <c r="Q9" s="270" cm="1">
        <f t="array" ref="Q9">INDEX(Step3!J:J, 12 + ROW(O9)*3)</f>
        <v>1.1654</v>
      </c>
    </row>
    <row r="10" spans="1:17" x14ac:dyDescent="0.3">
      <c r="A10">
        <v>8</v>
      </c>
      <c r="B10" s="269">
        <v>6000</v>
      </c>
      <c r="C10" s="269" cm="1">
        <f t="array" ref="C10">INDEX(Step1_final!D:D, 3 + (ROW(C6)-1)*3)</f>
        <v>880</v>
      </c>
      <c r="D10" s="270" cm="1">
        <f t="array" ref="D10">INDEX(Step1_final!D:D, 4 + (ROW(D6)-1)*3)</f>
        <v>1.2713000000000001</v>
      </c>
      <c r="E10" s="270" cm="1">
        <f t="array" ref="E10">INDEX(Step1_final!D:D, 5 + (ROW(E6)-1)*3)</f>
        <v>1.6516</v>
      </c>
      <c r="F10" s="269" cm="1">
        <f t="array" ref="F10">F$6+INDEX(Step2!D:D, 10 + ROW(F10)*3)</f>
        <v>9028</v>
      </c>
      <c r="G10" s="270" cm="1">
        <f t="array" ref="G10">INDEX(Step2!D:D, 11 + ROW(F10)*3)</f>
        <v>0.91690000000000005</v>
      </c>
      <c r="H10" s="270" cm="1">
        <f t="array" ref="H10">INDEX(Step2!D:D, 12 + ROW(F10)*3)</f>
        <v>1.2084999999999999</v>
      </c>
      <c r="I10" s="269" cm="1">
        <f t="array" ref="I10">I$6+INDEX(Step2!J:J, 10 + ROW(I10)*3)</f>
        <v>9566</v>
      </c>
      <c r="J10" s="270" cm="1">
        <f t="array" ref="J10">INDEX(Step2!J:J, 11 + ROW(I10)*3)</f>
        <v>0.84670000000000001</v>
      </c>
      <c r="K10" s="270" cm="1">
        <f t="array" ref="K10">INDEX(Step2!J:J, 12 + ROW(I10)*3)</f>
        <v>1.1665000000000001</v>
      </c>
      <c r="L10" s="269" cm="1">
        <f t="array" ref="L10">L$6+INDEX(Step3!D:D, 10 + ROW(L10)*3)</f>
        <v>19145</v>
      </c>
      <c r="M10" s="270" cm="1">
        <f t="array" ref="M10">INDEX(Step3!D:D, 11 + ROW(L10)*3)</f>
        <v>0.88029999999999997</v>
      </c>
      <c r="N10" s="270" cm="1">
        <f t="array" ref="N10">INDEX(Step3!D:D, 12 + ROW(L10)*3)</f>
        <v>1.1960999999999999</v>
      </c>
      <c r="O10" s="269" cm="1">
        <f t="array" ref="O10">O$6+INDEX(Step3!J:J, 10 + ROW(O10)*3)</f>
        <v>20535</v>
      </c>
      <c r="P10" s="270" cm="1">
        <f t="array" ref="P10">INDEX(Step3!J:J, 11 + ROW(O10)*3)</f>
        <v>0.81330000000000002</v>
      </c>
      <c r="Q10" s="270" cm="1">
        <f t="array" ref="Q10">INDEX(Step3!J:J, 12 + ROW(O10)*3)</f>
        <v>1.1523000000000001</v>
      </c>
    </row>
    <row r="11" spans="1:17" x14ac:dyDescent="0.3">
      <c r="A11">
        <v>9</v>
      </c>
      <c r="B11" s="269">
        <v>8000</v>
      </c>
      <c r="C11" s="269" cm="1">
        <f t="array" ref="C11">INDEX(Step1_final!D:D, 3 + (ROW(C7)-1)*3)</f>
        <v>1170</v>
      </c>
      <c r="D11" s="270" cm="1">
        <f t="array" ref="D11">INDEX(Step1_final!D:D, 4 + (ROW(D7)-1)*3)</f>
        <v>1.0815999999999999</v>
      </c>
      <c r="E11" s="270" cm="1">
        <f t="array" ref="E11">INDEX(Step1_final!D:D, 5 + (ROW(E7)-1)*3)</f>
        <v>1.4544999999999999</v>
      </c>
      <c r="F11" s="269" cm="1">
        <f t="array" ref="F11">F$6+INDEX(Step2!D:D, 10 + ROW(F11)*3)</f>
        <v>9318</v>
      </c>
      <c r="G11" s="270" cm="1">
        <f t="array" ref="G11">INDEX(Step2!D:D, 11 + ROW(F11)*3)</f>
        <v>0.89390000000000003</v>
      </c>
      <c r="H11" s="270" cm="1">
        <f t="array" ref="H11">INDEX(Step2!D:D, 12 + ROW(F11)*3)</f>
        <v>1.2019</v>
      </c>
      <c r="I11" s="269" cm="1">
        <f t="array" ref="I11">I$6+INDEX(Step2!J:J, 10 + ROW(I11)*3)</f>
        <v>9857</v>
      </c>
      <c r="J11" s="270" cm="1">
        <f t="array" ref="J11">INDEX(Step2!J:J, 11 + ROW(I11)*3)</f>
        <v>0.82609999999999995</v>
      </c>
      <c r="K11" s="270" cm="1">
        <f t="array" ref="K11">INDEX(Step2!J:J, 12 + ROW(I11)*3)</f>
        <v>1.1657999999999999</v>
      </c>
      <c r="L11" s="269" cm="1">
        <f t="array" ref="L11">L$6+INDEX(Step3!D:D, 10 + ROW(L11)*3)</f>
        <v>19435</v>
      </c>
      <c r="M11" s="270" cm="1">
        <f t="array" ref="M11">INDEX(Step3!D:D, 11 + ROW(L11)*3)</f>
        <v>0.86040000000000005</v>
      </c>
      <c r="N11" s="270" cm="1">
        <f t="array" ref="N11">INDEX(Step3!D:D, 12 + ROW(L11)*3)</f>
        <v>1.1812</v>
      </c>
      <c r="O11" s="269" cm="1">
        <f t="array" ref="O11">O$6+INDEX(Step3!J:J, 10 + ROW(O11)*3)</f>
        <v>20836</v>
      </c>
      <c r="P11" s="270" cm="1">
        <f t="array" ref="P11">INDEX(Step3!J:J, 11 + ROW(O11)*3)</f>
        <v>0.79649999999999999</v>
      </c>
      <c r="Q11" s="270" cm="1">
        <f t="array" ref="Q11">INDEX(Step3!J:J, 12 + ROW(O11)*3)</f>
        <v>1.1287</v>
      </c>
    </row>
    <row r="12" spans="1:17" x14ac:dyDescent="0.3">
      <c r="A12">
        <v>10</v>
      </c>
      <c r="B12" s="269">
        <v>10000</v>
      </c>
      <c r="C12" s="269" cm="1">
        <f t="array" ref="C12">INDEX(Step1_final!D:D, 3 + (ROW(C8)-1)*3)</f>
        <v>1460</v>
      </c>
      <c r="D12" s="270" cm="1">
        <f t="array" ref="D12">INDEX(Step1_final!D:D, 4 + (ROW(D8)-1)*3)</f>
        <v>1.0036</v>
      </c>
      <c r="E12" s="270" cm="1">
        <f t="array" ref="E12">INDEX(Step1_final!D:D, 5 + (ROW(E8)-1)*3)</f>
        <v>1.3441000000000001</v>
      </c>
      <c r="F12" s="269" cm="1">
        <f t="array" ref="F12">F$6+INDEX(Step2!D:D, 10 + ROW(F12)*3)</f>
        <v>9608</v>
      </c>
      <c r="G12" s="270" cm="1">
        <f t="array" ref="G12">INDEX(Step2!D:D, 11 + ROW(F12)*3)</f>
        <v>0.87180000000000002</v>
      </c>
      <c r="H12" s="270" cm="1">
        <f t="array" ref="H12">INDEX(Step2!D:D, 12 + ROW(F12)*3)</f>
        <v>1.1787000000000001</v>
      </c>
      <c r="I12" s="269" cm="1">
        <f t="array" ref="I12">I$6+INDEX(Step2!J:J, 10 + ROW(I12)*3)</f>
        <v>10147</v>
      </c>
      <c r="J12" s="270" cm="1">
        <f t="array" ref="J12">INDEX(Step2!J:J, 11 + ROW(I12)*3)</f>
        <v>0.80459999999999998</v>
      </c>
      <c r="K12" s="270" cm="1">
        <f t="array" ref="K12">INDEX(Step2!J:J, 12 + ROW(I12)*3)</f>
        <v>1.1518999999999999</v>
      </c>
      <c r="L12" s="269" cm="1">
        <f t="array" ref="L12">L$6+INDEX(Step3!D:D, 10 + ROW(L12)*3)</f>
        <v>19725</v>
      </c>
      <c r="M12" s="270" cm="1">
        <f t="array" ref="M12">INDEX(Step3!D:D, 11 + ROW(L12)*3)</f>
        <v>0.84209999999999996</v>
      </c>
      <c r="N12" s="270" cm="1">
        <f t="array" ref="N12">INDEX(Step3!D:D, 12 + ROW(L12)*3)</f>
        <v>1.1642999999999999</v>
      </c>
      <c r="O12" s="269" cm="1">
        <f t="array" ref="O12">O$6+INDEX(Step3!J:J, 10 + ROW(O12)*3)</f>
        <v>21145</v>
      </c>
      <c r="P12" s="270" cm="1">
        <f t="array" ref="P12">INDEX(Step3!J:J, 11 + ROW(O12)*3)</f>
        <v>0.77910000000000001</v>
      </c>
      <c r="Q12" s="270" cm="1">
        <f t="array" ref="Q12">INDEX(Step3!J:J, 12 + ROW(O12)*3)</f>
        <v>1.1343000000000001</v>
      </c>
    </row>
    <row r="13" spans="1:17" x14ac:dyDescent="0.3">
      <c r="A13">
        <v>11</v>
      </c>
      <c r="B13" s="269">
        <v>12000</v>
      </c>
      <c r="C13" s="269" cm="1">
        <f t="array" ref="C13">INDEX(Step1_final!D:D, 3 + (ROW(C9)-1)*3)</f>
        <v>1750</v>
      </c>
      <c r="D13" s="270" cm="1">
        <f t="array" ref="D13">INDEX(Step1_final!D:D, 4 + (ROW(D9)-1)*3)</f>
        <v>0.94479999999999997</v>
      </c>
      <c r="E13" s="270" cm="1">
        <f t="array" ref="E13">INDEX(Step1_final!D:D, 5 + (ROW(E9)-1)*3)</f>
        <v>1.3119000000000001</v>
      </c>
      <c r="F13" s="269" cm="1">
        <f t="array" ref="F13">F$6+INDEX(Step2!D:D, 10 + ROW(F13)*3)</f>
        <v>9898</v>
      </c>
      <c r="G13" s="270" cm="1">
        <f t="array" ref="G13">INDEX(Step2!D:D, 11 + ROW(F13)*3)</f>
        <v>0.86329999999999996</v>
      </c>
      <c r="H13" s="270" cm="1">
        <f t="array" ref="H13">INDEX(Step2!D:D, 12 + ROW(F13)*3)</f>
        <v>1.1617999999999999</v>
      </c>
      <c r="I13" s="269" cm="1">
        <f t="array" ref="I13">I$6+INDEX(Step2!J:J, 10 + ROW(I13)*3)</f>
        <v>10444</v>
      </c>
      <c r="J13" s="270" cm="1">
        <f t="array" ref="J13">INDEX(Step2!J:J, 11 + ROW(I13)*3)</f>
        <v>0.79500000000000004</v>
      </c>
      <c r="K13" s="270" cm="1">
        <f t="array" ref="K13">INDEX(Step2!J:J, 12 + ROW(I13)*3)</f>
        <v>1.1315999999999999</v>
      </c>
      <c r="L13" s="269" cm="1">
        <f t="array" ref="L13">L$6+INDEX(Step3!D:D, 10 + ROW(L13)*3)</f>
        <v>20014</v>
      </c>
      <c r="M13" s="270" cm="1">
        <f t="array" ref="M13">INDEX(Step3!D:D, 11 + ROW(L13)*3)</f>
        <v>0.83530000000000004</v>
      </c>
      <c r="N13" s="270" cm="1">
        <f t="array" ref="N13">INDEX(Step3!D:D, 12 + ROW(L13)*3)</f>
        <v>1.1592</v>
      </c>
      <c r="O13" s="269" cm="1">
        <f t="array" ref="O13">O$6+INDEX(Step3!J:J, 10 + ROW(O13)*3)</f>
        <v>21446</v>
      </c>
      <c r="P13" s="270" cm="1">
        <f t="array" ref="P13">INDEX(Step3!J:J, 11 + ROW(O13)*3)</f>
        <v>0.76480000000000004</v>
      </c>
      <c r="Q13" s="270" cm="1">
        <f t="array" ref="Q13">INDEX(Step3!J:J, 12 + ROW(O13)*3)</f>
        <v>1.1137999999999999</v>
      </c>
    </row>
    <row r="14" spans="1:17" x14ac:dyDescent="0.3">
      <c r="A14">
        <v>12</v>
      </c>
      <c r="B14" s="269">
        <v>14000</v>
      </c>
      <c r="C14" s="269" cm="1">
        <f t="array" ref="C14">INDEX(Step1_final!D:D, 3 + (ROW(C10)-1)*3)</f>
        <v>2040</v>
      </c>
      <c r="D14" s="270" cm="1">
        <f t="array" ref="D14">INDEX(Step1_final!D:D, 4 + (ROW(D10)-1)*3)</f>
        <v>0.91849999999999998</v>
      </c>
      <c r="E14" s="270" cm="1">
        <f t="array" ref="E14">INDEX(Step1_final!D:D, 5 + (ROW(E10)-1)*3)</f>
        <v>1.2947</v>
      </c>
      <c r="F14" s="269" cm="1">
        <f t="array" ref="F14">F$6+INDEX(Step2!D:D, 10 + ROW(F14)*3)</f>
        <v>10187</v>
      </c>
      <c r="G14" s="270" cm="1">
        <f t="array" ref="G14">INDEX(Step2!D:D, 11 + ROW(F14)*3)</f>
        <v>0.85160000000000002</v>
      </c>
      <c r="H14" s="270" cm="1">
        <f t="array" ref="H14">INDEX(Step2!D:D, 12 + ROW(F14)*3)</f>
        <v>1.1715</v>
      </c>
      <c r="I14" s="269" cm="1">
        <f t="array" ref="I14">I$6+INDEX(Step2!J:J, 10 + ROW(I14)*3)</f>
        <v>10743</v>
      </c>
      <c r="J14" s="270" cm="1">
        <f t="array" ref="J14">INDEX(Step2!J:J, 11 + ROW(I14)*3)</f>
        <v>0.78120000000000001</v>
      </c>
      <c r="K14" s="270" cm="1">
        <f t="array" ref="K14">INDEX(Step2!J:J, 12 + ROW(I14)*3)</f>
        <v>1.1345000000000001</v>
      </c>
      <c r="L14" s="269" cm="1">
        <f t="array" ref="L14">L$6+INDEX(Step3!D:D, 10 + ROW(L14)*3)</f>
        <v>20304</v>
      </c>
      <c r="M14" s="270" cm="1">
        <f t="array" ref="M14">INDEX(Step3!D:D, 11 + ROW(L14)*3)</f>
        <v>0.81799999999999995</v>
      </c>
      <c r="N14" s="270" cm="1">
        <f t="array" ref="N14">INDEX(Step3!D:D, 12 + ROW(L14)*3)</f>
        <v>1.1507000000000001</v>
      </c>
      <c r="O14" s="269" cm="1">
        <f t="array" ref="O14">O$6+INDEX(Step3!J:J, 10 + ROW(O14)*3)</f>
        <v>21763</v>
      </c>
      <c r="P14" s="270" cm="1">
        <f t="array" ref="P14">INDEX(Step3!J:J, 11 + ROW(O14)*3)</f>
        <v>0.75580000000000003</v>
      </c>
      <c r="Q14" s="270" cm="1">
        <f t="array" ref="Q14">INDEX(Step3!J:J, 12 + ROW(O14)*3)</f>
        <v>1.1188</v>
      </c>
    </row>
    <row r="15" spans="1:17" x14ac:dyDescent="0.3">
      <c r="A15">
        <v>13</v>
      </c>
      <c r="B15" s="269">
        <v>16000</v>
      </c>
      <c r="C15" s="269" cm="1">
        <f t="array" ref="C15">INDEX(Step1_final!D:D, 3 + (ROW(C11)-1)*3)</f>
        <v>2331</v>
      </c>
      <c r="D15" s="270" cm="1">
        <f t="array" ref="D15">INDEX(Step1_final!D:D, 4 + (ROW(D11)-1)*3)</f>
        <v>0.88400000000000001</v>
      </c>
      <c r="E15" s="270" cm="1">
        <f t="array" ref="E15">INDEX(Step1_final!D:D, 5 + (ROW(E11)-1)*3)</f>
        <v>1.2367999999999999</v>
      </c>
      <c r="F15" s="269" cm="1">
        <f t="array" ref="F15">F$6+INDEX(Step2!D:D, 10 + ROW(F15)*3)</f>
        <v>10477</v>
      </c>
      <c r="G15" s="270" cm="1">
        <f t="array" ref="G15">INDEX(Step2!D:D, 11 + ROW(F15)*3)</f>
        <v>0.83850000000000002</v>
      </c>
      <c r="H15" s="270" cm="1">
        <f t="array" ref="H15">INDEX(Step2!D:D, 12 + ROW(F15)*3)</f>
        <v>1.1609</v>
      </c>
      <c r="I15" s="269" cm="1">
        <f t="array" ref="I15">I$6+INDEX(Step2!J:J, 10 + ROW(I15)*3)</f>
        <v>11044</v>
      </c>
      <c r="J15" s="270" cm="1">
        <f t="array" ref="J15">INDEX(Step2!J:J, 11 + ROW(I15)*3)</f>
        <v>0.76700000000000002</v>
      </c>
      <c r="K15" s="270" cm="1">
        <f t="array" ref="K15">INDEX(Step2!J:J, 12 + ROW(I15)*3)</f>
        <v>1.1274999999999999</v>
      </c>
      <c r="L15" s="269" cm="1">
        <f t="array" ref="L15">L$6+INDEX(Step3!D:D, 10 + ROW(L15)*3)</f>
        <v>20594</v>
      </c>
      <c r="M15" s="270" cm="1">
        <f t="array" ref="M15">INDEX(Step3!D:D, 11 + ROW(L15)*3)</f>
        <v>0.81100000000000005</v>
      </c>
      <c r="N15" s="270" cm="1">
        <f t="array" ref="N15">INDEX(Step3!D:D, 12 + ROW(L15)*3)</f>
        <v>1.1372</v>
      </c>
      <c r="O15" s="269" cm="1">
        <f t="array" ref="O15">O$6+INDEX(Step3!J:J, 10 + ROW(O15)*3)</f>
        <v>22088</v>
      </c>
      <c r="P15" s="270" cm="1">
        <f t="array" ref="P15">INDEX(Step3!J:J, 11 + ROW(O15)*3)</f>
        <v>0.74150000000000005</v>
      </c>
      <c r="Q15" s="270" cm="1">
        <f t="array" ref="Q15">INDEX(Step3!J:J, 12 + ROW(O15)*3)</f>
        <v>1.0934999999999999</v>
      </c>
    </row>
    <row r="16" spans="1:17" x14ac:dyDescent="0.3">
      <c r="A16">
        <v>14</v>
      </c>
      <c r="B16" s="269">
        <v>18000</v>
      </c>
      <c r="C16" s="269" cm="1">
        <f t="array" ref="C16">INDEX(Step1_final!D:D, 3 + (ROW(C12)-1)*3)</f>
        <v>2621</v>
      </c>
      <c r="D16" s="270" cm="1">
        <f t="array" ref="D16">INDEX(Step1_final!D:D, 4 + (ROW(D12)-1)*3)</f>
        <v>0.86650000000000005</v>
      </c>
      <c r="E16" s="270" cm="1">
        <f t="array" ref="E16">INDEX(Step1_final!D:D, 5 + (ROW(E12)-1)*3)</f>
        <v>1.23</v>
      </c>
      <c r="F16" s="269" cm="1">
        <f t="array" ref="F16">F$6+INDEX(Step2!D:D, 10 + ROW(F16)*3)</f>
        <v>10767</v>
      </c>
      <c r="G16" s="270" cm="1">
        <f t="array" ref="G16">INDEX(Step2!D:D, 11 + ROW(F16)*3)</f>
        <v>0.82140000000000002</v>
      </c>
      <c r="H16" s="270" cm="1">
        <f t="array" ref="H16">INDEX(Step2!D:D, 12 + ROW(F16)*3)</f>
        <v>1.1649</v>
      </c>
      <c r="I16" s="269" cm="1">
        <f t="array" ref="I16">I$6+INDEX(Step2!J:J, 10 + ROW(I16)*3)</f>
        <v>11355</v>
      </c>
      <c r="J16" s="270" cm="1">
        <f t="array" ref="J16">INDEX(Step2!J:J, 11 + ROW(I16)*3)</f>
        <v>0.752</v>
      </c>
      <c r="K16" s="270" cm="1">
        <f t="array" ref="K16">INDEX(Step2!J:J, 12 + ROW(I16)*3)</f>
        <v>1.1399999999999999</v>
      </c>
      <c r="L16" s="269" cm="1">
        <f t="array" ref="L16">L$6+INDEX(Step3!D:D, 10 + ROW(L16)*3)</f>
        <v>20883</v>
      </c>
      <c r="M16" s="270" cm="1">
        <f t="array" ref="M16">INDEX(Step3!D:D, 11 + ROW(L16)*3)</f>
        <v>0.79869999999999997</v>
      </c>
      <c r="N16" s="270" cm="1">
        <f t="array" ref="N16">INDEX(Step3!D:D, 12 + ROW(L16)*3)</f>
        <v>1.1402000000000001</v>
      </c>
      <c r="O16" s="269" cm="1">
        <f t="array" ref="O16">O$6+INDEX(Step3!J:J, 10 + ROW(O16)*3)</f>
        <v>22412</v>
      </c>
      <c r="P16" s="270" cm="1">
        <f t="array" ref="P16">INDEX(Step3!J:J, 11 + ROW(O16)*3)</f>
        <v>0.73480000000000001</v>
      </c>
      <c r="Q16" s="270" cm="1">
        <f t="array" ref="Q16">INDEX(Step3!J:J, 12 + ROW(O16)*3)</f>
        <v>1.0916999999999999</v>
      </c>
    </row>
    <row r="17" spans="1:17" x14ac:dyDescent="0.3">
      <c r="A17">
        <v>15</v>
      </c>
      <c r="B17" s="269">
        <v>20000</v>
      </c>
      <c r="C17" s="269" cm="1">
        <f t="array" ref="C17">INDEX(Step1_final!D:D, 3 + (ROW(C13)-1)*3)</f>
        <v>2911</v>
      </c>
      <c r="D17" s="270" cm="1">
        <f t="array" ref="D17">INDEX(Step1_final!D:D, 4 + (ROW(D13)-1)*3)</f>
        <v>0.84709999999999996</v>
      </c>
      <c r="E17" s="270" cm="1">
        <f t="array" ref="E17">INDEX(Step1_final!D:D, 5 + (ROW(E13)-1)*3)</f>
        <v>1.2237</v>
      </c>
      <c r="F17" s="269" cm="1">
        <f t="array" ref="F17">F$6+INDEX(Step2!D:D, 10 + ROW(F17)*3)</f>
        <v>11056</v>
      </c>
      <c r="G17" s="270" cm="1">
        <f t="array" ref="G17">INDEX(Step2!D:D, 11 + ROW(F17)*3)</f>
        <v>0.81920000000000004</v>
      </c>
      <c r="H17" s="270" cm="1">
        <f t="array" ref="H17">INDEX(Step2!D:D, 12 + ROW(F17)*3)</f>
        <v>1.1564000000000001</v>
      </c>
      <c r="I17" s="269" cm="1">
        <f t="array" ref="I17">I$6+INDEX(Step2!J:J, 10 + ROW(I17)*3)</f>
        <v>11668</v>
      </c>
      <c r="J17" s="270" cm="1">
        <f t="array" ref="J17">INDEX(Step2!J:J, 11 + ROW(I17)*3)</f>
        <v>0.75039999999999996</v>
      </c>
      <c r="K17" s="270" cm="1">
        <f t="array" ref="K17">INDEX(Step2!J:J, 12 + ROW(I17)*3)</f>
        <v>1.1355</v>
      </c>
      <c r="L17" s="269" cm="1">
        <f t="array" ref="L17">L$6+INDEX(Step3!D:D, 10 + ROW(L17)*3)</f>
        <v>21173</v>
      </c>
      <c r="M17" s="270" cm="1">
        <f t="array" ref="M17">INDEX(Step3!D:D, 11 + ROW(L17)*3)</f>
        <v>0.79549999999999998</v>
      </c>
      <c r="N17" s="270" cm="1">
        <f t="array" ref="N17">INDEX(Step3!D:D, 12 + ROW(L17)*3)</f>
        <v>1.1521999999999999</v>
      </c>
      <c r="O17" s="269" cm="1">
        <f t="array" ref="O17">O$6+INDEX(Step3!J:J, 10 + ROW(O17)*3)</f>
        <v>22734</v>
      </c>
      <c r="P17" s="270" cm="1">
        <f t="array" ref="P17">INDEX(Step3!J:J, 11 + ROW(O17)*3)</f>
        <v>0.72570000000000001</v>
      </c>
      <c r="Q17" s="270" cm="1">
        <f t="array" ref="Q17">INDEX(Step3!J:J, 12 + ROW(O17)*3)</f>
        <v>1.0960000000000001</v>
      </c>
    </row>
    <row r="18" spans="1:17" x14ac:dyDescent="0.3">
      <c r="A18">
        <v>16</v>
      </c>
      <c r="B18" s="269">
        <v>22000</v>
      </c>
      <c r="C18" s="269" cm="1">
        <f t="array" ref="C18">INDEX(Step1_final!D:D, 3 + (ROW(C14)-1)*3)</f>
        <v>3201</v>
      </c>
      <c r="D18" s="270" cm="1">
        <f t="array" ref="D18">INDEX(Step1_final!D:D, 4 + (ROW(D14)-1)*3)</f>
        <v>0.83179999999999998</v>
      </c>
      <c r="E18" s="270" cm="1">
        <f t="array" ref="E18">INDEX(Step1_final!D:D, 5 + (ROW(E14)-1)*3)</f>
        <v>1.1992</v>
      </c>
      <c r="F18" s="269" cm="1">
        <f t="array" ref="F18">F$6+INDEX(Step2!D:D, 10 + ROW(F18)*3)</f>
        <v>11346</v>
      </c>
      <c r="G18" s="270" cm="1">
        <f t="array" ref="G18">INDEX(Step2!D:D, 11 + ROW(F18)*3)</f>
        <v>0.81040000000000001</v>
      </c>
      <c r="H18" s="270" cm="1">
        <f t="array" ref="H18">INDEX(Step2!D:D, 12 + ROW(F18)*3)</f>
        <v>1.1503000000000001</v>
      </c>
      <c r="I18" s="269" cm="1">
        <f t="array" ref="I18">I$6+INDEX(Step2!J:J, 10 + ROW(I18)*3)</f>
        <v>11974</v>
      </c>
      <c r="J18" s="270" cm="1">
        <f t="array" ref="J18">INDEX(Step2!J:J, 11 + ROW(I18)*3)</f>
        <v>0.73929999999999996</v>
      </c>
      <c r="K18" s="270" cm="1">
        <f t="array" ref="K18">INDEX(Step2!J:J, 12 + ROW(I18)*3)</f>
        <v>1.1101000000000001</v>
      </c>
      <c r="L18" s="269" cm="1">
        <f t="array" ref="L18">L$6+INDEX(Step3!D:D, 10 + ROW(L18)*3)</f>
        <v>21463</v>
      </c>
      <c r="M18" s="270" cm="1">
        <f t="array" ref="M18">INDEX(Step3!D:D, 11 + ROW(L18)*3)</f>
        <v>0.78649999999999998</v>
      </c>
      <c r="N18" s="270" cm="1">
        <f t="array" ref="N18">INDEX(Step3!D:D, 12 + ROW(L18)*3)</f>
        <v>1.1514</v>
      </c>
      <c r="O18" s="269" cm="1">
        <f t="array" ref="O18">O$6+INDEX(Step3!J:J, 10 + ROW(O18)*3)</f>
        <v>23047</v>
      </c>
      <c r="P18" s="270" cm="1">
        <f t="array" ref="P18">INDEX(Step3!J:J, 11 + ROW(O18)*3)</f>
        <v>0.71850000000000003</v>
      </c>
      <c r="Q18" s="270" cm="1">
        <f t="array" ref="Q18">INDEX(Step3!J:J, 12 + ROW(O18)*3)</f>
        <v>1.0940000000000001</v>
      </c>
    </row>
    <row r="19" spans="1:17" x14ac:dyDescent="0.3">
      <c r="A19">
        <v>17</v>
      </c>
      <c r="B19" s="269">
        <v>24000</v>
      </c>
      <c r="C19" s="269" cm="1">
        <f t="array" ref="C19">INDEX(Step1_final!D:D, 3 + (ROW(C15)-1)*3)</f>
        <v>3491</v>
      </c>
      <c r="D19" s="270" cm="1">
        <f t="array" ref="D19">INDEX(Step1_final!D:D, 4 + (ROW(D15)-1)*3)</f>
        <v>0.81440000000000001</v>
      </c>
      <c r="E19" s="270" cm="1">
        <f t="array" ref="E19">INDEX(Step1_final!D:D, 5 + (ROW(E15)-1)*3)</f>
        <v>1.2007000000000001</v>
      </c>
      <c r="F19" s="269" cm="1">
        <f t="array" ref="F19">F$6+INDEX(Step2!D:D, 10 + ROW(F19)*3)</f>
        <v>11636</v>
      </c>
      <c r="G19" s="270" cm="1">
        <f t="array" ref="G19">INDEX(Step2!D:D, 11 + ROW(F19)*3)</f>
        <v>0.80130000000000001</v>
      </c>
      <c r="H19" s="270" cm="1">
        <f t="array" ref="H19">INDEX(Step2!D:D, 12 + ROW(F19)*3)</f>
        <v>1.1382000000000001</v>
      </c>
      <c r="I19" s="269" cm="1">
        <f t="array" ref="I19">I$6+INDEX(Step2!J:J, 10 + ROW(I19)*3)</f>
        <v>12282</v>
      </c>
      <c r="J19" s="270" cm="1">
        <f t="array" ref="J19">INDEX(Step2!J:J, 11 + ROW(I19)*3)</f>
        <v>0.72940000000000005</v>
      </c>
      <c r="K19" s="270" cm="1">
        <f t="array" ref="K19">INDEX(Step2!J:J, 12 + ROW(I19)*3)</f>
        <v>1.1155999999999999</v>
      </c>
      <c r="L19" s="269" cm="1">
        <f t="array" ref="L19">L$6+INDEX(Step3!D:D, 10 + ROW(L19)*3)</f>
        <v>21753</v>
      </c>
      <c r="M19" s="270" cm="1">
        <f t="array" ref="M19">INDEX(Step3!D:D, 11 + ROW(L19)*3)</f>
        <v>0.77349999999999997</v>
      </c>
      <c r="N19" s="270" cm="1">
        <f t="array" ref="N19">INDEX(Step3!D:D, 12 + ROW(L19)*3)</f>
        <v>1.1355</v>
      </c>
      <c r="O19" s="269" cm="1">
        <f t="array" ref="O19">O$6+INDEX(Step3!J:J, 10 + ROW(O19)*3)</f>
        <v>23349</v>
      </c>
      <c r="P19" s="270" cm="1">
        <f t="array" ref="P19">INDEX(Step3!J:J, 11 + ROW(O19)*3)</f>
        <v>0.7117</v>
      </c>
      <c r="Q19" s="270" cm="1">
        <f t="array" ref="Q19">INDEX(Step3!J:J, 12 + ROW(O19)*3)</f>
        <v>1.0861000000000001</v>
      </c>
    </row>
    <row r="20" spans="1:17" x14ac:dyDescent="0.3">
      <c r="A20">
        <v>18</v>
      </c>
      <c r="B20" s="269">
        <v>26000</v>
      </c>
      <c r="C20" s="269" cm="1">
        <f t="array" ref="C20">INDEX(Step1_final!D:D, 3 + (ROW(C16)-1)*3)</f>
        <v>3781</v>
      </c>
      <c r="D20" s="270" cm="1">
        <f t="array" ref="D20">INDEX(Step1_final!D:D, 4 + (ROW(D16)-1)*3)</f>
        <v>0.80389999999999995</v>
      </c>
      <c r="E20" s="270" cm="1">
        <f t="array" ref="E20">INDEX(Step1_final!D:D, 5 + (ROW(E16)-1)*3)</f>
        <v>1.1819</v>
      </c>
      <c r="F20" s="269" cm="1">
        <f t="array" ref="F20">F$6+INDEX(Step2!D:D, 10 + ROW(F20)*3)</f>
        <v>11926</v>
      </c>
      <c r="G20" s="270" cm="1">
        <f t="array" ref="G20">INDEX(Step2!D:D, 11 + ROW(F20)*3)</f>
        <v>0.79690000000000005</v>
      </c>
      <c r="H20" s="270" cm="1">
        <f t="array" ref="H20">INDEX(Step2!D:D, 12 + ROW(F20)*3)</f>
        <v>1.1426000000000001</v>
      </c>
      <c r="I20" s="269" cm="1">
        <f t="array" ref="I20">I$6+INDEX(Step2!J:J, 10 + ROW(I20)*3)</f>
        <v>12583</v>
      </c>
      <c r="J20" s="270" cm="1">
        <f t="array" ref="J20">INDEX(Step2!J:J, 11 + ROW(I20)*3)</f>
        <v>0.72729999999999995</v>
      </c>
      <c r="K20" s="270" cm="1">
        <f t="array" ref="K20">INDEX(Step2!J:J, 12 + ROW(I20)*3)</f>
        <v>1.121</v>
      </c>
      <c r="L20" s="269" cm="1">
        <f t="array" ref="L20">L$6+INDEX(Step3!D:D, 10 + ROW(L20)*3)</f>
        <v>22042</v>
      </c>
      <c r="M20" s="270" cm="1">
        <f t="array" ref="M20">INDEX(Step3!D:D, 11 + ROW(L20)*3)</f>
        <v>0.76419999999999999</v>
      </c>
      <c r="N20" s="270" cm="1">
        <f t="array" ref="N20">INDEX(Step3!D:D, 12 + ROW(L20)*3)</f>
        <v>1.1383000000000001</v>
      </c>
      <c r="O20" s="269" cm="1">
        <f t="array" ref="O20">O$6+INDEX(Step3!J:J, 10 + ROW(O20)*3)</f>
        <v>23647</v>
      </c>
      <c r="P20" s="270" cm="1">
        <f t="array" ref="P20">INDEX(Step3!J:J, 11 + ROW(O20)*3)</f>
        <v>0.69989999999999997</v>
      </c>
      <c r="Q20" s="270" cm="1">
        <f t="array" ref="Q20">INDEX(Step3!J:J, 12 + ROW(O20)*3)</f>
        <v>1.1004</v>
      </c>
    </row>
    <row r="21" spans="1:17" x14ac:dyDescent="0.3">
      <c r="A21">
        <v>19</v>
      </c>
      <c r="B21" s="269">
        <v>28000</v>
      </c>
      <c r="C21" s="269" cm="1">
        <f t="array" ref="C21">INDEX(Step1_final!D:D, 3 + (ROW(C17)-1)*3)</f>
        <v>4071</v>
      </c>
      <c r="D21" s="270" cm="1">
        <f t="array" ref="D21">INDEX(Step1_final!D:D, 4 + (ROW(D17)-1)*3)</f>
        <v>0.78700000000000003</v>
      </c>
      <c r="E21" s="270" cm="1">
        <f t="array" ref="E21">INDEX(Step1_final!D:D, 5 + (ROW(E17)-1)*3)</f>
        <v>1.1496999999999999</v>
      </c>
      <c r="F21" s="269" cm="1">
        <f t="array" ref="F21">F$6+INDEX(Step2!D:D, 10 + ROW(F21)*3)</f>
        <v>12215</v>
      </c>
      <c r="G21" s="270" cm="1">
        <f t="array" ref="G21">INDEX(Step2!D:D, 11 + ROW(F21)*3)</f>
        <v>0.78910000000000002</v>
      </c>
      <c r="H21" s="270" cm="1">
        <f t="array" ref="H21">INDEX(Step2!D:D, 12 + ROW(F21)*3)</f>
        <v>1.1251</v>
      </c>
      <c r="I21" s="269" cm="1">
        <f t="array" ref="I21">I$6+INDEX(Step2!J:J, 10 + ROW(I21)*3)</f>
        <v>12883</v>
      </c>
      <c r="J21" s="270" cm="1">
        <f t="array" ref="J21">INDEX(Step2!J:J, 11 + ROW(I21)*3)</f>
        <v>0.71740000000000004</v>
      </c>
      <c r="K21" s="270" cm="1">
        <f t="array" ref="K21">INDEX(Step2!J:J, 12 + ROW(I21)*3)</f>
        <v>1.1222000000000001</v>
      </c>
      <c r="L21" s="269" cm="1">
        <f t="array" ref="L21">L$6+INDEX(Step3!D:D, 10 + ROW(L21)*3)</f>
        <v>22332</v>
      </c>
      <c r="M21" s="270" cm="1">
        <f t="array" ref="M21">INDEX(Step3!D:D, 11 + ROW(L21)*3)</f>
        <v>0.76939999999999997</v>
      </c>
      <c r="N21" s="270" cm="1">
        <f t="array" ref="N21">INDEX(Step3!D:D, 12 + ROW(L21)*3)</f>
        <v>1.1211</v>
      </c>
      <c r="O21" s="269" cm="1">
        <f t="array" ref="O21">O$6+INDEX(Step3!J:J, 10 + ROW(O21)*3)</f>
        <v>23941</v>
      </c>
      <c r="P21" s="270" cm="1">
        <f t="array" ref="P21">INDEX(Step3!J:J, 11 + ROW(O21)*3)</f>
        <v>0.69510000000000005</v>
      </c>
      <c r="Q21" s="270" cm="1">
        <f t="array" ref="Q21">INDEX(Step3!J:J, 12 + ROW(O21)*3)</f>
        <v>1.0993999999999999</v>
      </c>
    </row>
    <row r="22" spans="1:17" x14ac:dyDescent="0.3">
      <c r="A22">
        <v>20</v>
      </c>
      <c r="B22" s="269">
        <v>30000</v>
      </c>
      <c r="C22" s="269" cm="1">
        <f t="array" ref="C22">INDEX(Step1_final!D:D, 3 + (ROW(C18)-1)*3)</f>
        <v>4361</v>
      </c>
      <c r="D22" s="270" cm="1">
        <f t="array" ref="D22">INDEX(Step1_final!D:D, 4 + (ROW(D18)-1)*3)</f>
        <v>0.78839999999999999</v>
      </c>
      <c r="E22" s="270" cm="1">
        <f t="array" ref="E22">INDEX(Step1_final!D:D, 5 + (ROW(E18)-1)*3)</f>
        <v>1.1732</v>
      </c>
      <c r="F22" s="269" cm="1">
        <f t="array" ref="F22">F$6+INDEX(Step2!D:D, 10 + ROW(F22)*3)</f>
        <v>12505</v>
      </c>
      <c r="G22" s="270" cm="1">
        <f t="array" ref="G22">INDEX(Step2!D:D, 11 + ROW(F22)*3)</f>
        <v>0.78559999999999997</v>
      </c>
      <c r="H22" s="270" cm="1">
        <f t="array" ref="H22">INDEX(Step2!D:D, 12 + ROW(F22)*3)</f>
        <v>1.127</v>
      </c>
      <c r="I22" s="269" cm="1">
        <f t="array" ref="I22">I$6+INDEX(Step2!J:J, 10 + ROW(I22)*3)</f>
        <v>13179</v>
      </c>
      <c r="J22" s="270" cm="1">
        <f t="array" ref="J22">INDEX(Step2!J:J, 11 + ROW(I22)*3)</f>
        <v>0.71340000000000003</v>
      </c>
      <c r="K22" s="270" cm="1">
        <f t="array" ref="K22">INDEX(Step2!J:J, 12 + ROW(I22)*3)</f>
        <v>1.1108</v>
      </c>
      <c r="L22" s="269" cm="1">
        <f t="array" ref="L22">L$6+INDEX(Step3!D:D, 10 + ROW(L22)*3)</f>
        <v>22622</v>
      </c>
      <c r="M22" s="270" cm="1">
        <f t="array" ref="M22">INDEX(Step3!D:D, 11 + ROW(L22)*3)</f>
        <v>0.76959999999999995</v>
      </c>
      <c r="N22" s="270" cm="1">
        <f t="array" ref="N22">INDEX(Step3!D:D, 12 + ROW(L22)*3)</f>
        <v>1.1042000000000001</v>
      </c>
      <c r="O22" s="269" cm="1">
        <f t="array" ref="O22">O$6+INDEX(Step3!J:J, 10 + ROW(O22)*3)</f>
        <v>24237</v>
      </c>
      <c r="P22" s="270" cm="1">
        <f t="array" ref="P22">INDEX(Step3!J:J, 11 + ROW(O22)*3)</f>
        <v>0.69769999999999999</v>
      </c>
      <c r="Q22" s="270" cm="1">
        <f t="array" ref="Q22">INDEX(Step3!J:J, 12 + ROW(O22)*3)</f>
        <v>1.0737000000000001</v>
      </c>
    </row>
    <row r="23" spans="1:17" x14ac:dyDescent="0.3">
      <c r="A23">
        <v>21</v>
      </c>
      <c r="B23" s="269">
        <v>32000</v>
      </c>
      <c r="C23" s="269" cm="1">
        <f t="array" ref="C23">INDEX(Step1_final!D:D, 3 + (ROW(C19)-1)*3)</f>
        <v>4651</v>
      </c>
      <c r="D23" s="270" cm="1">
        <f t="array" ref="D23">INDEX(Step1_final!D:D, 4 + (ROW(D19)-1)*3)</f>
        <v>0.77749999999999997</v>
      </c>
      <c r="E23" s="270" cm="1">
        <f t="array" ref="E23">INDEX(Step1_final!D:D, 5 + (ROW(E19)-1)*3)</f>
        <v>1.1664000000000001</v>
      </c>
      <c r="F23" s="269" cm="1">
        <f t="array" ref="F23">F$6+INDEX(Step2!D:D, 10 + ROW(F23)*3)</f>
        <v>12795</v>
      </c>
      <c r="G23" s="270" cm="1">
        <f t="array" ref="G23">INDEX(Step2!D:D, 11 + ROW(F23)*3)</f>
        <v>0.77549999999999997</v>
      </c>
      <c r="H23" s="270" cm="1">
        <f t="array" ref="H23">INDEX(Step2!D:D, 12 + ROW(F23)*3)</f>
        <v>1.1261000000000001</v>
      </c>
      <c r="I23" s="269" cm="1">
        <f t="array" ref="I23">I$6+INDEX(Step2!J:J, 10 + ROW(I23)*3)</f>
        <v>13477</v>
      </c>
      <c r="J23" s="270" cm="1">
        <f t="array" ref="J23">INDEX(Step2!J:J, 11 + ROW(I23)*3)</f>
        <v>0.70640000000000003</v>
      </c>
      <c r="K23" s="270" cm="1">
        <f t="array" ref="K23">INDEX(Step2!J:J, 12 + ROW(I23)*3)</f>
        <v>1.0988</v>
      </c>
      <c r="L23" s="269" cm="1">
        <f t="array" ref="L23">L$6+INDEX(Step3!D:D, 10 + ROW(L23)*3)</f>
        <v>22912</v>
      </c>
      <c r="M23" s="270" cm="1">
        <f t="array" ref="M23">INDEX(Step3!D:D, 11 + ROW(L23)*3)</f>
        <v>0.75529999999999997</v>
      </c>
      <c r="N23" s="270" cm="1">
        <f t="array" ref="N23">INDEX(Step3!D:D, 12 + ROW(L23)*3)</f>
        <v>1.1077999999999999</v>
      </c>
      <c r="O23" s="269" cm="1">
        <f t="array" ref="O23">O$6+INDEX(Step3!J:J, 10 + ROW(O23)*3)</f>
        <v>24537</v>
      </c>
      <c r="P23" s="270" cm="1">
        <f t="array" ref="P23">INDEX(Step3!J:J, 11 + ROW(O23)*3)</f>
        <v>0.69650000000000001</v>
      </c>
      <c r="Q23" s="270" cm="1">
        <f t="array" ref="Q23">INDEX(Step3!J:J, 12 + ROW(O23)*3)</f>
        <v>1.0855999999999999</v>
      </c>
    </row>
    <row r="24" spans="1:17" x14ac:dyDescent="0.3">
      <c r="A24">
        <v>22</v>
      </c>
      <c r="B24" s="269">
        <v>34000</v>
      </c>
      <c r="C24" s="269" cm="1">
        <f t="array" ref="C24">INDEX(Step1_final!D:D, 3 + (ROW(C20)-1)*3)</f>
        <v>4941</v>
      </c>
      <c r="D24" s="270" cm="1">
        <f t="array" ref="D24">INDEX(Step1_final!D:D, 4 + (ROW(D20)-1)*3)</f>
        <v>0.76180000000000003</v>
      </c>
      <c r="E24" s="270" cm="1">
        <f t="array" ref="E24">INDEX(Step1_final!D:D, 5 + (ROW(E20)-1)*3)</f>
        <v>1.1628000000000001</v>
      </c>
      <c r="F24" s="269" cm="1">
        <f t="array" ref="F24">F$6+INDEX(Step2!D:D, 10 + ROW(F24)*3)</f>
        <v>13084</v>
      </c>
      <c r="G24" s="270" cm="1">
        <f t="array" ref="G24">INDEX(Step2!D:D, 11 + ROW(F24)*3)</f>
        <v>0.77090000000000003</v>
      </c>
      <c r="H24" s="270" cm="1">
        <f t="array" ref="H24">INDEX(Step2!D:D, 12 + ROW(F24)*3)</f>
        <v>1.1309</v>
      </c>
      <c r="I24" s="269" cm="1">
        <f t="array" ref="I24">I$6+INDEX(Step2!J:J, 10 + ROW(I24)*3)</f>
        <v>13774</v>
      </c>
      <c r="J24" s="270" cm="1">
        <f t="array" ref="J24">INDEX(Step2!J:J, 11 + ROW(I24)*3)</f>
        <v>0.70030000000000003</v>
      </c>
      <c r="K24" s="270" cm="1">
        <f t="array" ref="K24">INDEX(Step2!J:J, 12 + ROW(I24)*3)</f>
        <v>1.131</v>
      </c>
      <c r="L24" s="269" cm="1">
        <f t="array" ref="L24">L$6+INDEX(Step3!D:D, 10 + ROW(L24)*3)</f>
        <v>23201</v>
      </c>
      <c r="M24" s="270" cm="1">
        <f t="array" ref="M24">INDEX(Step3!D:D, 11 + ROW(L24)*3)</f>
        <v>0.75370000000000004</v>
      </c>
      <c r="N24" s="270" cm="1">
        <f t="array" ref="N24">INDEX(Step3!D:D, 12 + ROW(L24)*3)</f>
        <v>1.1233</v>
      </c>
      <c r="O24" s="269" cm="1">
        <f t="array" ref="O24">O$6+INDEX(Step3!J:J, 10 + ROW(O24)*3)</f>
        <v>24836</v>
      </c>
      <c r="P24" s="270" cm="1">
        <f t="array" ref="P24">INDEX(Step3!J:J, 11 + ROW(O24)*3)</f>
        <v>0.68330000000000002</v>
      </c>
      <c r="Q24" s="270" cm="1">
        <f t="array" ref="Q24">INDEX(Step3!J:J, 12 + ROW(O24)*3)</f>
        <v>1.0768</v>
      </c>
    </row>
    <row r="25" spans="1:17" x14ac:dyDescent="0.3">
      <c r="A25">
        <v>23</v>
      </c>
      <c r="B25" s="269">
        <v>36000</v>
      </c>
      <c r="C25" s="269" cm="1">
        <f t="array" ref="C25">INDEX(Step1_final!D:D, 3 + (ROW(C21)-1)*3)</f>
        <v>5231</v>
      </c>
      <c r="D25" s="270" cm="1">
        <f t="array" ref="D25">INDEX(Step1_final!D:D, 4 + (ROW(D21)-1)*3)</f>
        <v>0.75800000000000001</v>
      </c>
      <c r="E25" s="270" cm="1">
        <f t="array" ref="E25">INDEX(Step1_final!D:D, 5 + (ROW(E21)-1)*3)</f>
        <v>1.1442000000000001</v>
      </c>
      <c r="F25" s="269" cm="1">
        <f t="array" ref="F25">F$6+INDEX(Step2!D:D, 10 + ROW(F25)*3)</f>
        <v>13374</v>
      </c>
      <c r="G25" s="270" cm="1">
        <f t="array" ref="G25">INDEX(Step2!D:D, 11 + ROW(F25)*3)</f>
        <v>0.76919999999999999</v>
      </c>
      <c r="H25" s="270" cm="1">
        <f t="array" ref="H25">INDEX(Step2!D:D, 12 + ROW(F25)*3)</f>
        <v>1.1207</v>
      </c>
      <c r="I25" s="269" cm="1">
        <f t="array" ref="I25">I$6+INDEX(Step2!J:J, 10 + ROW(I25)*3)</f>
        <v>14076</v>
      </c>
      <c r="J25" s="270" cm="1">
        <f t="array" ref="J25">INDEX(Step2!J:J, 11 + ROW(I25)*3)</f>
        <v>0.69740000000000002</v>
      </c>
      <c r="K25" s="270" cm="1">
        <f t="array" ref="K25">INDEX(Step2!J:J, 12 + ROW(I25)*3)</f>
        <v>1.1237999999999999</v>
      </c>
      <c r="L25" s="269" cm="1">
        <f t="array" ref="L25">L$6+INDEX(Step3!D:D, 10 + ROW(L25)*3)</f>
        <v>23491</v>
      </c>
      <c r="M25" s="270" cm="1">
        <f t="array" ref="M25">INDEX(Step3!D:D, 11 + ROW(L25)*3)</f>
        <v>0.75149999999999995</v>
      </c>
      <c r="N25" s="270" cm="1">
        <f t="array" ref="N25">INDEX(Step3!D:D, 12 + ROW(L25)*3)</f>
        <v>1.1094999999999999</v>
      </c>
      <c r="O25" s="269" cm="1">
        <f t="array" ref="O25">O$6+INDEX(Step3!J:J, 10 + ROW(O25)*3)</f>
        <v>25129</v>
      </c>
      <c r="P25" s="270" cm="1">
        <f t="array" ref="P25">INDEX(Step3!J:J, 11 + ROW(O25)*3)</f>
        <v>0.67949999999999999</v>
      </c>
      <c r="Q25" s="270" cm="1">
        <f t="array" ref="Q25">INDEX(Step3!J:J, 12 + ROW(O25)*3)</f>
        <v>1.0765</v>
      </c>
    </row>
    <row r="26" spans="1:17" x14ac:dyDescent="0.3">
      <c r="A26">
        <v>24</v>
      </c>
      <c r="B26" s="269">
        <v>38000</v>
      </c>
      <c r="C26" s="269" cm="1">
        <f t="array" ref="C26">INDEX(Step1_final!D:D, 3 + (ROW(C22)-1)*3)</f>
        <v>5521</v>
      </c>
      <c r="D26" s="270" cm="1">
        <f t="array" ref="D26">INDEX(Step1_final!D:D, 4 + (ROW(D22)-1)*3)</f>
        <v>0.74729999999999996</v>
      </c>
      <c r="E26" s="270" cm="1">
        <f t="array" ref="E26">INDEX(Step1_final!D:D, 5 + (ROW(E22)-1)*3)</f>
        <v>1.1342000000000001</v>
      </c>
      <c r="F26" s="269" cm="1">
        <f t="array" ref="F26">F$6+INDEX(Step2!D:D, 10 + ROW(F26)*3)</f>
        <v>13664</v>
      </c>
      <c r="G26" s="270" cm="1">
        <f t="array" ref="G26">INDEX(Step2!D:D, 11 + ROW(F26)*3)</f>
        <v>0.76259999999999994</v>
      </c>
      <c r="H26" s="270" cm="1">
        <f t="array" ref="H26">INDEX(Step2!D:D, 12 + ROW(F26)*3)</f>
        <v>1.1131</v>
      </c>
      <c r="I26" s="269" cm="1">
        <f t="array" ref="I26">I$6+INDEX(Step2!J:J, 10 + ROW(I26)*3)</f>
        <v>14376</v>
      </c>
      <c r="J26" s="270" cm="1">
        <f t="array" ref="J26">INDEX(Step2!J:J, 11 + ROW(I26)*3)</f>
        <v>0.68820000000000003</v>
      </c>
      <c r="K26" s="270" cm="1">
        <f t="array" ref="K26">INDEX(Step2!J:J, 12 + ROW(I26)*3)</f>
        <v>1.1048</v>
      </c>
      <c r="L26" s="269" cm="1">
        <f t="array" ref="L26">L$6+INDEX(Step3!D:D, 10 + ROW(L26)*3)</f>
        <v>23781</v>
      </c>
      <c r="M26" s="270" cm="1">
        <f t="array" ref="M26">INDEX(Step3!D:D, 11 + ROW(L26)*3)</f>
        <v>0.74439999999999995</v>
      </c>
      <c r="N26" s="270" cm="1">
        <f t="array" ref="N26">INDEX(Step3!D:D, 12 + ROW(L26)*3)</f>
        <v>1.1104000000000001</v>
      </c>
      <c r="O26" s="269" cm="1">
        <f t="array" ref="O26">O$6+INDEX(Step3!J:J, 10 + ROW(O26)*3)</f>
        <v>25425</v>
      </c>
      <c r="P26" s="270" cm="1">
        <f t="array" ref="P26">INDEX(Step3!J:J, 11 + ROW(O26)*3)</f>
        <v>0.67600000000000005</v>
      </c>
      <c r="Q26" s="270" cm="1">
        <f t="array" ref="Q26">INDEX(Step3!J:J, 12 + ROW(O26)*3)</f>
        <v>1.0754999999999999</v>
      </c>
    </row>
    <row r="27" spans="1:17" x14ac:dyDescent="0.3">
      <c r="A27">
        <v>25</v>
      </c>
      <c r="B27" s="269">
        <v>40000</v>
      </c>
      <c r="C27" s="269" cm="1">
        <f t="array" ref="C27">INDEX(Step1_final!D:D, 3 + (ROW(C23)-1)*3)</f>
        <v>5812</v>
      </c>
      <c r="D27" s="270" cm="1">
        <f t="array" ref="D27">INDEX(Step1_final!D:D, 4 + (ROW(D23)-1)*3)</f>
        <v>0.75019999999999998</v>
      </c>
      <c r="E27" s="270" cm="1">
        <f t="array" ref="E27">INDEX(Step1_final!D:D, 5 + (ROW(E23)-1)*3)</f>
        <v>1.1445000000000001</v>
      </c>
      <c r="F27" s="269" cm="1">
        <f t="array" ref="F27">F$6+INDEX(Step2!D:D, 10 + ROW(F27)*3)</f>
        <v>13954</v>
      </c>
      <c r="G27" s="270" cm="1">
        <f t="array" ref="G27">INDEX(Step2!D:D, 11 + ROW(F27)*3)</f>
        <v>0.75309999999999999</v>
      </c>
      <c r="H27" s="270" cm="1">
        <f t="array" ref="H27">INDEX(Step2!D:D, 12 + ROW(F27)*3)</f>
        <v>1.1211</v>
      </c>
      <c r="I27" s="269" cm="1">
        <f t="array" ref="I27">I$6+INDEX(Step2!J:J, 10 + ROW(I27)*3)</f>
        <v>14677</v>
      </c>
      <c r="J27" s="270" cm="1">
        <f t="array" ref="J27">INDEX(Step2!J:J, 11 + ROW(I27)*3)</f>
        <v>0.68300000000000005</v>
      </c>
      <c r="K27" s="270" cm="1">
        <f t="array" ref="K27">INDEX(Step2!J:J, 12 + ROW(I27)*3)</f>
        <v>1.1237999999999999</v>
      </c>
      <c r="L27" s="269" cm="1">
        <f t="array" ref="L27">L$6+INDEX(Step3!D:D, 10 + ROW(L27)*3)</f>
        <v>24070</v>
      </c>
      <c r="M27" s="270" cm="1">
        <f t="array" ref="M27">INDEX(Step3!D:D, 11 + ROW(L27)*3)</f>
        <v>0.73850000000000005</v>
      </c>
      <c r="N27" s="270" cm="1">
        <f t="array" ref="N27">INDEX(Step3!D:D, 12 + ROW(L27)*3)</f>
        <v>1.1094999999999999</v>
      </c>
      <c r="O27" s="269" cm="1">
        <f t="array" ref="O27">O$6+INDEX(Step3!J:J, 10 + ROW(O27)*3)</f>
        <v>25722</v>
      </c>
      <c r="P27" s="270" cm="1">
        <f t="array" ref="P27">INDEX(Step3!J:J, 11 + ROW(O27)*3)</f>
        <v>0.67120000000000002</v>
      </c>
      <c r="Q27" s="270" cm="1">
        <f t="array" ref="Q27">INDEX(Step3!J:J, 12 + ROW(O27)*3)</f>
        <v>1.0770999999999999</v>
      </c>
    </row>
    <row r="28" spans="1:17" x14ac:dyDescent="0.3">
      <c r="A28">
        <v>26</v>
      </c>
      <c r="B28" s="269">
        <v>42000</v>
      </c>
      <c r="C28" s="269" cm="1">
        <f t="array" ref="C28">INDEX(Step1_final!D:D, 3 + (ROW(C24)-1)*3)</f>
        <v>6102</v>
      </c>
      <c r="D28" s="270" cm="1">
        <f t="array" ref="D28">INDEX(Step1_final!D:D, 4 + (ROW(D24)-1)*3)</f>
        <v>0.74260000000000004</v>
      </c>
      <c r="E28" s="270" cm="1">
        <f t="array" ref="E28">INDEX(Step1_final!D:D, 5 + (ROW(E24)-1)*3)</f>
        <v>1.1514</v>
      </c>
      <c r="F28" s="269" cm="1">
        <f t="array" ref="F28">F$6+INDEX(Step2!D:D, 10 + ROW(F28)*3)</f>
        <v>14243</v>
      </c>
      <c r="G28" s="270" cm="1">
        <f t="array" ref="G28">INDEX(Step2!D:D, 11 + ROW(F28)*3)</f>
        <v>0.75819999999999999</v>
      </c>
      <c r="H28" s="270" cm="1">
        <f t="array" ref="H28">INDEX(Step2!D:D, 12 + ROW(F28)*3)</f>
        <v>1.1207</v>
      </c>
      <c r="I28" s="269" cm="1">
        <f t="array" ref="I28">I$6+INDEX(Step2!J:J, 10 + ROW(I28)*3)</f>
        <v>14970</v>
      </c>
      <c r="J28" s="270" cm="1">
        <f t="array" ref="J28">INDEX(Step2!J:J, 11 + ROW(I28)*3)</f>
        <v>0.68789999999999996</v>
      </c>
      <c r="K28" s="270" cm="1">
        <f t="array" ref="K28">INDEX(Step2!J:J, 12 + ROW(I28)*3)</f>
        <v>1.1276999999999999</v>
      </c>
      <c r="L28" s="269" cm="1">
        <f t="array" ref="L28">L$6+INDEX(Step3!D:D, 10 + ROW(L28)*3)</f>
        <v>24360</v>
      </c>
      <c r="M28" s="270" cm="1">
        <f t="array" ref="M28">INDEX(Step3!D:D, 11 + ROW(L28)*3)</f>
        <v>0.73770000000000002</v>
      </c>
      <c r="N28" s="270" cm="1">
        <f t="array" ref="N28">INDEX(Step3!D:D, 12 + ROW(L28)*3)</f>
        <v>1.1140000000000001</v>
      </c>
      <c r="O28" s="269" cm="1">
        <f t="array" ref="O28">O$6+INDEX(Step3!J:J, 10 + ROW(O28)*3)</f>
        <v>26015</v>
      </c>
      <c r="P28" s="270" cm="1">
        <f t="array" ref="P28">INDEX(Step3!J:J, 11 + ROW(O28)*3)</f>
        <v>0.66739999999999999</v>
      </c>
      <c r="Q28" s="270" cm="1">
        <f t="array" ref="Q28">INDEX(Step3!J:J, 12 + ROW(O28)*3)</f>
        <v>1.0934999999999999</v>
      </c>
    </row>
    <row r="29" spans="1:17" x14ac:dyDescent="0.3">
      <c r="A29">
        <v>27</v>
      </c>
      <c r="B29" s="269">
        <v>44000</v>
      </c>
      <c r="C29" s="269" cm="1">
        <f t="array" ref="C29">INDEX(Step1_final!D:D, 3 + (ROW(C25)-1)*3)</f>
        <v>6392</v>
      </c>
      <c r="D29" s="270" cm="1">
        <f t="array" ref="D29">INDEX(Step1_final!D:D, 4 + (ROW(D25)-1)*3)</f>
        <v>0.73740000000000006</v>
      </c>
      <c r="E29" s="270" cm="1">
        <f t="array" ref="E29">INDEX(Step1_final!D:D, 5 + (ROW(E25)-1)*3)</f>
        <v>1.1458999999999999</v>
      </c>
      <c r="F29" s="269" cm="1">
        <f t="array" ref="F29">F$6+INDEX(Step2!D:D, 10 + ROW(F29)*3)</f>
        <v>14533</v>
      </c>
      <c r="G29" s="270" cm="1">
        <f t="array" ref="G29">INDEX(Step2!D:D, 11 + ROW(F29)*3)</f>
        <v>0.76</v>
      </c>
      <c r="H29" s="270" cm="1">
        <f t="array" ref="H29">INDEX(Step2!D:D, 12 + ROW(F29)*3)</f>
        <v>1.1224000000000001</v>
      </c>
      <c r="I29" s="269" cm="1">
        <f t="array" ref="I29">I$6+INDEX(Step2!J:J, 10 + ROW(I29)*3)</f>
        <v>15261</v>
      </c>
      <c r="J29" s="270" cm="1">
        <f t="array" ref="J29">INDEX(Step2!J:J, 11 + ROW(I29)*3)</f>
        <v>0.68899999999999995</v>
      </c>
      <c r="K29" s="270" cm="1">
        <f t="array" ref="K29">INDEX(Step2!J:J, 12 + ROW(I29)*3)</f>
        <v>1.1119000000000001</v>
      </c>
      <c r="L29" s="269" cm="1">
        <f t="array" ref="L29">L$6+INDEX(Step3!D:D, 10 + ROW(L29)*3)</f>
        <v>24650</v>
      </c>
      <c r="M29" s="270" cm="1">
        <f t="array" ref="M29">INDEX(Step3!D:D, 11 + ROW(L29)*3)</f>
        <v>0.73409999999999997</v>
      </c>
      <c r="N29" s="270" cm="1">
        <f t="array" ref="N29">INDEX(Step3!D:D, 12 + ROW(L29)*3)</f>
        <v>1.0959000000000001</v>
      </c>
      <c r="O29" s="269" cm="1">
        <f t="array" ref="O29">O$6+INDEX(Step3!J:J, 10 + ROW(O29)*3)</f>
        <v>26316</v>
      </c>
      <c r="P29" s="270" cm="1">
        <f t="array" ref="P29">INDEX(Step3!J:J, 11 + ROW(O29)*3)</f>
        <v>0.66569999999999996</v>
      </c>
      <c r="Q29" s="270" cm="1">
        <f t="array" ref="Q29">INDEX(Step3!J:J, 12 + ROW(O29)*3)</f>
        <v>1.0932999999999999</v>
      </c>
    </row>
    <row r="30" spans="1:17" x14ac:dyDescent="0.3">
      <c r="A30">
        <v>28</v>
      </c>
      <c r="B30" s="269">
        <v>46000</v>
      </c>
      <c r="C30" s="269" cm="1">
        <f t="array" ref="C30">INDEX(Step1_final!D:D, 3 + (ROW(C26)-1)*3)</f>
        <v>6682</v>
      </c>
      <c r="D30" s="270" cm="1">
        <f t="array" ref="D30">INDEX(Step1_final!D:D, 4 + (ROW(D26)-1)*3)</f>
        <v>0.73209999999999997</v>
      </c>
      <c r="E30" s="270" cm="1">
        <f t="array" ref="E30">INDEX(Step1_final!D:D, 5 + (ROW(E26)-1)*3)</f>
        <v>1.1375999999999999</v>
      </c>
      <c r="F30" s="269" cm="1">
        <f t="array" ref="F30">F$6+INDEX(Step2!D:D, 10 + ROW(F30)*3)</f>
        <v>14823</v>
      </c>
      <c r="G30" s="270" cm="1">
        <f t="array" ref="G30">INDEX(Step2!D:D, 11 + ROW(F30)*3)</f>
        <v>0.74850000000000005</v>
      </c>
      <c r="H30" s="270" cm="1">
        <f t="array" ref="H30">INDEX(Step2!D:D, 12 + ROW(F30)*3)</f>
        <v>1.1087</v>
      </c>
      <c r="I30" s="269" cm="1">
        <f t="array" ref="I30">I$6+INDEX(Step2!J:J, 10 + ROW(I30)*3)</f>
        <v>15551</v>
      </c>
      <c r="J30" s="270" cm="1">
        <f t="array" ref="J30">INDEX(Step2!J:J, 11 + ROW(I30)*3)</f>
        <v>0.67630000000000001</v>
      </c>
      <c r="K30" s="270" cm="1">
        <f t="array" ref="K30">INDEX(Step2!J:J, 12 + ROW(I30)*3)</f>
        <v>1.1178999999999999</v>
      </c>
      <c r="L30" s="269" cm="1">
        <f t="array" ref="L30">L$6+INDEX(Step3!D:D, 10 + ROW(L30)*3)</f>
        <v>24940</v>
      </c>
      <c r="M30" s="270" cm="1">
        <f t="array" ref="M30">INDEX(Step3!D:D, 11 + ROW(L30)*3)</f>
        <v>0.7268</v>
      </c>
      <c r="N30" s="270" cm="1">
        <f t="array" ref="N30">INDEX(Step3!D:D, 12 + ROW(L30)*3)</f>
        <v>1.0967</v>
      </c>
      <c r="O30" s="269" cm="1">
        <f t="array" ref="O30">O$6+INDEX(Step3!J:J, 10 + ROW(O30)*3)</f>
        <v>26632</v>
      </c>
      <c r="P30" s="270" cm="1">
        <f t="array" ref="P30">INDEX(Step3!J:J, 11 + ROW(O30)*3)</f>
        <v>0.65920000000000001</v>
      </c>
      <c r="Q30" s="270" cm="1">
        <f t="array" ref="Q30">INDEX(Step3!J:J, 12 + ROW(O30)*3)</f>
        <v>1.0684</v>
      </c>
    </row>
    <row r="31" spans="1:17" x14ac:dyDescent="0.3">
      <c r="A31">
        <v>29</v>
      </c>
      <c r="B31" s="269">
        <v>48000</v>
      </c>
      <c r="C31" s="269" cm="1">
        <f t="array" ref="C31">INDEX(Step1_final!D:D, 3 + (ROW(C27)-1)*3)</f>
        <v>6972</v>
      </c>
      <c r="D31" s="270" cm="1">
        <f t="array" ref="D31">INDEX(Step1_final!D:D, 4 + (ROW(D27)-1)*3)</f>
        <v>0.73260000000000003</v>
      </c>
      <c r="E31" s="270" cm="1">
        <f t="array" ref="E31">INDEX(Step1_final!D:D, 5 + (ROW(E27)-1)*3)</f>
        <v>1.1166</v>
      </c>
      <c r="F31" s="269" cm="1">
        <f t="array" ref="F31">F$6+INDEX(Step2!D:D, 10 + ROW(F31)*3)</f>
        <v>15112</v>
      </c>
      <c r="G31" s="270" cm="1">
        <f t="array" ref="G31">INDEX(Step2!D:D, 11 + ROW(F31)*3)</f>
        <v>0.74819999999999998</v>
      </c>
      <c r="H31" s="270" cm="1">
        <f t="array" ref="H31">INDEX(Step2!D:D, 12 + ROW(F31)*3)</f>
        <v>1.1153</v>
      </c>
      <c r="I31" s="269" cm="1">
        <f t="array" ref="I31">I$6+INDEX(Step2!J:J, 10 + ROW(I31)*3)</f>
        <v>15841</v>
      </c>
      <c r="J31" s="270" cm="1">
        <f t="array" ref="J31">INDEX(Step2!J:J, 11 + ROW(I31)*3)</f>
        <v>0.67569999999999997</v>
      </c>
      <c r="K31" s="270" cm="1">
        <f t="array" ref="K31">INDEX(Step2!J:J, 12 + ROW(I31)*3)</f>
        <v>1.115</v>
      </c>
      <c r="L31" s="269" cm="1">
        <f t="array" ref="L31">L$6+INDEX(Step3!D:D, 10 + ROW(L31)*3)</f>
        <v>25229</v>
      </c>
      <c r="M31" s="270" cm="1">
        <f t="array" ref="M31">INDEX(Step3!D:D, 11 + ROW(L31)*3)</f>
        <v>0.72460000000000002</v>
      </c>
      <c r="N31" s="270" cm="1">
        <f t="array" ref="N31">INDEX(Step3!D:D, 12 + ROW(L31)*3)</f>
        <v>1.1128</v>
      </c>
      <c r="O31" s="269" cm="1">
        <f t="array" ref="O31">O$6+INDEX(Step3!J:J, 10 + ROW(O31)*3)</f>
        <v>26945</v>
      </c>
      <c r="P31" s="270" cm="1">
        <f t="array" ref="P31">INDEX(Step3!J:J, 11 + ROW(O31)*3)</f>
        <v>0.65900000000000003</v>
      </c>
      <c r="Q31" s="270" cm="1">
        <f t="array" ref="Q31">INDEX(Step3!J:J, 12 + ROW(O31)*3)</f>
        <v>1.0909</v>
      </c>
    </row>
    <row r="32" spans="1:17" x14ac:dyDescent="0.3">
      <c r="A32">
        <v>30</v>
      </c>
      <c r="B32" s="269">
        <v>50000</v>
      </c>
      <c r="C32" s="269" cm="1">
        <f t="array" ref="C32">INDEX(Step1_final!D:D, 3 + (ROW(C28)-1)*3)</f>
        <v>7262</v>
      </c>
      <c r="D32" s="270" cm="1">
        <f t="array" ref="D32">INDEX(Step1_final!D:D, 4 + (ROW(D28)-1)*3)</f>
        <v>0.72460000000000002</v>
      </c>
      <c r="E32" s="270" cm="1">
        <f t="array" ref="E32">INDEX(Step1_final!D:D, 5 + (ROW(E28)-1)*3)</f>
        <v>1.1231</v>
      </c>
      <c r="F32" s="269" cm="1">
        <f t="array" ref="F32">F$6+INDEX(Step2!D:D, 10 + ROW(F32)*3)</f>
        <v>15402</v>
      </c>
      <c r="G32" s="270" cm="1">
        <f t="array" ref="G32">INDEX(Step2!D:D, 11 + ROW(F32)*3)</f>
        <v>0.74390000000000001</v>
      </c>
      <c r="H32" s="270" cm="1">
        <f t="array" ref="H32">INDEX(Step2!D:D, 12 + ROW(F32)*3)</f>
        <v>1.1116999999999999</v>
      </c>
      <c r="I32" s="269" cm="1">
        <f t="array" ref="I32">I$6+INDEX(Step2!J:J, 10 + ROW(I32)*3)</f>
        <v>16132</v>
      </c>
      <c r="J32" s="270" cm="1">
        <f t="array" ref="J32">INDEX(Step2!J:J, 11 + ROW(I32)*3)</f>
        <v>0.67130000000000001</v>
      </c>
      <c r="K32" s="270" cm="1">
        <f t="array" ref="K32">INDEX(Step2!J:J, 12 + ROW(I32)*3)</f>
        <v>1.0985</v>
      </c>
      <c r="L32" s="269" cm="1">
        <f t="array" ref="L32">L$6+INDEX(Step3!D:D, 10 + ROW(L32)*3)</f>
        <v>25519</v>
      </c>
      <c r="M32" s="270" cm="1">
        <f t="array" ref="M32">INDEX(Step3!D:D, 11 + ROW(L32)*3)</f>
        <v>0.72619999999999996</v>
      </c>
      <c r="N32" s="270" cm="1">
        <f t="array" ref="N32">INDEX(Step3!D:D, 12 + ROW(L32)*3)</f>
        <v>1.0923</v>
      </c>
      <c r="O32" s="269" cm="1">
        <f t="array" ref="O32">O$6+INDEX(Step3!J:J, 10 + ROW(O32)*3)</f>
        <v>27244</v>
      </c>
      <c r="P32" s="270" cm="1">
        <f t="array" ref="P32">INDEX(Step3!J:J, 11 + ROW(O32)*3)</f>
        <v>0.65649999999999997</v>
      </c>
      <c r="Q32" s="270" cm="1">
        <f t="array" ref="Q32">INDEX(Step3!J:J, 12 + ROW(O32)*3)</f>
        <v>1.0694999999999999</v>
      </c>
    </row>
    <row r="33" spans="1:17" x14ac:dyDescent="0.3">
      <c r="A33">
        <v>31</v>
      </c>
      <c r="B33" s="269">
        <v>52000</v>
      </c>
      <c r="C33" s="269" cm="1">
        <f t="array" ref="C33">INDEX(Step1_final!D:D, 3 + (ROW(C29)-1)*3)</f>
        <v>7552</v>
      </c>
      <c r="D33" s="270" cm="1">
        <f t="array" ref="D33">INDEX(Step1_final!D:D, 4 + (ROW(D29)-1)*3)</f>
        <v>0.72050000000000003</v>
      </c>
      <c r="E33" s="270" cm="1">
        <f t="array" ref="E33">INDEX(Step1_final!D:D, 5 + (ROW(E29)-1)*3)</f>
        <v>1.1256999999999999</v>
      </c>
      <c r="F33" s="269" cm="1">
        <f t="array" ref="F33">F$6+INDEX(Step2!D:D, 10 + ROW(F33)*3)</f>
        <v>15692</v>
      </c>
      <c r="G33" s="270" cm="1">
        <f t="array" ref="G33">INDEX(Step2!D:D, 11 + ROW(F33)*3)</f>
        <v>0.73770000000000002</v>
      </c>
      <c r="H33" s="270" cm="1">
        <f t="array" ref="H33">INDEX(Step2!D:D, 12 + ROW(F33)*3)</f>
        <v>1.1182000000000001</v>
      </c>
      <c r="I33" s="269" cm="1">
        <f t="array" ref="I33">I$6+INDEX(Step2!J:J, 10 + ROW(I33)*3)</f>
        <v>16428</v>
      </c>
      <c r="J33" s="270" cm="1">
        <f t="array" ref="J33">INDEX(Step2!J:J, 11 + ROW(I33)*3)</f>
        <v>0.66620000000000001</v>
      </c>
      <c r="K33" s="270" cm="1">
        <f t="array" ref="K33">INDEX(Step2!J:J, 12 + ROW(I33)*3)</f>
        <v>1.1164000000000001</v>
      </c>
      <c r="L33" s="269" cm="1">
        <f t="array" ref="L33">L$6+INDEX(Step3!D:D, 10 + ROW(L33)*3)</f>
        <v>25809</v>
      </c>
      <c r="M33" s="270" cm="1">
        <f t="array" ref="M33">INDEX(Step3!D:D, 11 + ROW(L33)*3)</f>
        <v>0.72219999999999995</v>
      </c>
      <c r="N33" s="270" cm="1">
        <f t="array" ref="N33">INDEX(Step3!D:D, 12 + ROW(L33)*3)</f>
        <v>1.0936999999999999</v>
      </c>
      <c r="O33" s="269" cm="1">
        <f t="array" ref="O33">O$6+INDEX(Step3!J:J, 10 + ROW(O33)*3)</f>
        <v>27541</v>
      </c>
      <c r="P33" s="270" cm="1">
        <f t="array" ref="P33">INDEX(Step3!J:J, 11 + ROW(O33)*3)</f>
        <v>0.65890000000000004</v>
      </c>
      <c r="Q33" s="270" cm="1">
        <f t="array" ref="Q33">INDEX(Step3!J:J, 12 + ROW(O33)*3)</f>
        <v>1.0768</v>
      </c>
    </row>
    <row r="34" spans="1:17" x14ac:dyDescent="0.3">
      <c r="A34">
        <v>32</v>
      </c>
      <c r="B34" s="269">
        <v>54000</v>
      </c>
      <c r="C34" s="269" cm="1">
        <f t="array" ref="C34">INDEX(Step1_final!D:D, 3 + (ROW(C30)-1)*3)</f>
        <v>7842</v>
      </c>
      <c r="D34" s="270" cm="1">
        <f t="array" ref="D34">INDEX(Step1_final!D:D, 4 + (ROW(D30)-1)*3)</f>
        <v>0.71599999999999997</v>
      </c>
      <c r="E34" s="270" cm="1">
        <f t="array" ref="E34">INDEX(Step1_final!D:D, 5 + (ROW(E30)-1)*3)</f>
        <v>1.1222000000000001</v>
      </c>
      <c r="F34" s="269" cm="1">
        <f t="array" ref="F34">F$6+INDEX(Step2!D:D, 10 + ROW(F34)*3)</f>
        <v>15982</v>
      </c>
      <c r="G34" s="270" cm="1">
        <f t="array" ref="G34">INDEX(Step2!D:D, 11 + ROW(F34)*3)</f>
        <v>0.73350000000000004</v>
      </c>
      <c r="H34" s="270" cm="1">
        <f t="array" ref="H34">INDEX(Step2!D:D, 12 + ROW(F34)*3)</f>
        <v>1.1201000000000001</v>
      </c>
      <c r="I34" s="269" cm="1">
        <f t="array" ref="I34">I$6+INDEX(Step2!J:J, 10 + ROW(I34)*3)</f>
        <v>16727</v>
      </c>
      <c r="J34" s="270" cm="1">
        <f t="array" ref="J34">INDEX(Step2!J:J, 11 + ROW(I34)*3)</f>
        <v>0.6613</v>
      </c>
      <c r="K34" s="270" cm="1">
        <f t="array" ref="K34">INDEX(Step2!J:J, 12 + ROW(I34)*3)</f>
        <v>1.1195999999999999</v>
      </c>
      <c r="L34" s="269" cm="1">
        <f t="array" ref="L34">L$6+INDEX(Step3!D:D, 10 + ROW(L34)*3)</f>
        <v>26099</v>
      </c>
      <c r="M34" s="270" cm="1">
        <f t="array" ref="M34">INDEX(Step3!D:D, 11 + ROW(L34)*3)</f>
        <v>0.71970000000000001</v>
      </c>
      <c r="N34" s="270" cm="1">
        <f t="array" ref="N34">INDEX(Step3!D:D, 12 + ROW(L34)*3)</f>
        <v>1.1086</v>
      </c>
      <c r="O34" s="269" cm="1">
        <f t="array" ref="O34">O$6+INDEX(Step3!J:J, 10 + ROW(O34)*3)</f>
        <v>27841</v>
      </c>
      <c r="P34" s="270" cm="1">
        <f t="array" ref="P34">INDEX(Step3!J:J, 11 + ROW(O34)*3)</f>
        <v>0.64400000000000002</v>
      </c>
      <c r="Q34" s="270" cm="1">
        <f t="array" ref="Q34">INDEX(Step3!J:J, 12 + ROW(O34)*3)</f>
        <v>1.0811999999999999</v>
      </c>
    </row>
    <row r="35" spans="1:17" x14ac:dyDescent="0.3">
      <c r="A35">
        <v>33</v>
      </c>
      <c r="B35" s="269">
        <v>56000</v>
      </c>
      <c r="C35" s="269" cm="1">
        <f t="array" ref="C35">INDEX(Step1_final!D:D, 3 + (ROW(C31)-1)*3)</f>
        <v>8132</v>
      </c>
      <c r="D35" s="270" cm="1">
        <f t="array" ref="D35">INDEX(Step1_final!D:D, 4 + (ROW(D31)-1)*3)</f>
        <v>0.71250000000000002</v>
      </c>
      <c r="E35" s="270" cm="1">
        <f t="array" ref="E35">INDEX(Step1_final!D:D, 5 + (ROW(E31)-1)*3)</f>
        <v>1.1344000000000001</v>
      </c>
      <c r="F35" s="269" cm="1">
        <f t="array" ref="F35">F$6+INDEX(Step2!D:D, 10 + ROW(F35)*3)</f>
        <v>16271</v>
      </c>
      <c r="G35" s="270" cm="1">
        <f t="array" ref="G35">INDEX(Step2!D:D, 11 + ROW(F35)*3)</f>
        <v>0.73099999999999998</v>
      </c>
      <c r="H35" s="270" cm="1">
        <f t="array" ref="H35">INDEX(Step2!D:D, 12 + ROW(F35)*3)</f>
        <v>1.1142000000000001</v>
      </c>
      <c r="I35" s="269" cm="1">
        <f t="array" ref="I35">I$6+INDEX(Step2!J:J, 10 + ROW(I35)*3)</f>
        <v>17021</v>
      </c>
      <c r="J35" s="270" cm="1">
        <f t="array" ref="J35">INDEX(Step2!J:J, 11 + ROW(I35)*3)</f>
        <v>0.65980000000000005</v>
      </c>
      <c r="K35" s="270" cm="1">
        <f t="array" ref="K35">INDEX(Step2!J:J, 12 + ROW(I35)*3)</f>
        <v>1.1194999999999999</v>
      </c>
      <c r="L35" s="269" cm="1">
        <f t="array" ref="L35">L$6+INDEX(Step3!D:D, 10 + ROW(L35)*3)</f>
        <v>26389</v>
      </c>
      <c r="M35" s="270" cm="1">
        <f t="array" ref="M35">INDEX(Step3!D:D, 11 + ROW(L35)*3)</f>
        <v>0.71899999999999997</v>
      </c>
      <c r="N35" s="270" cm="1">
        <f t="array" ref="N35">INDEX(Step3!D:D, 12 + ROW(L35)*3)</f>
        <v>1.1115999999999999</v>
      </c>
      <c r="O35" s="269" cm="1">
        <f t="array" ref="O35">O$6+INDEX(Step3!J:J, 10 + ROW(O35)*3)</f>
        <v>28150</v>
      </c>
      <c r="P35" s="270" cm="1">
        <f t="array" ref="P35">INDEX(Step3!J:J, 11 + ROW(O35)*3)</f>
        <v>0.64859999999999995</v>
      </c>
      <c r="Q35" s="270" cm="1">
        <f t="array" ref="Q35">INDEX(Step3!J:J, 12 + ROW(O35)*3)</f>
        <v>1.0914999999999999</v>
      </c>
    </row>
    <row r="36" spans="1:17" x14ac:dyDescent="0.3">
      <c r="A36">
        <v>34</v>
      </c>
      <c r="B36" s="269">
        <v>58000</v>
      </c>
      <c r="C36" s="269" cm="1">
        <f t="array" ref="C36">INDEX(Step1_final!D:D, 3 + (ROW(C32)-1)*3)</f>
        <v>8422</v>
      </c>
      <c r="D36" s="270" cm="1">
        <f t="array" ref="D36">INDEX(Step1_final!D:D, 4 + (ROW(D32)-1)*3)</f>
        <v>0.70760000000000001</v>
      </c>
      <c r="E36" s="270" cm="1">
        <f t="array" ref="E36">INDEX(Step1_final!D:D, 5 + (ROW(E32)-1)*3)</f>
        <v>1.1285000000000001</v>
      </c>
      <c r="F36" s="269" cm="1">
        <f t="array" ref="F36">F$6+INDEX(Step2!D:D, 10 + ROW(F36)*3)</f>
        <v>16561</v>
      </c>
      <c r="G36" s="270" cm="1">
        <f t="array" ref="G36">INDEX(Step2!D:D, 11 + ROW(F36)*3)</f>
        <v>0.72760000000000002</v>
      </c>
      <c r="H36" s="270" cm="1">
        <f t="array" ref="H36">INDEX(Step2!D:D, 12 + ROW(F36)*3)</f>
        <v>1.1194999999999999</v>
      </c>
      <c r="I36" s="269" cm="1">
        <f t="array" ref="I36">I$6+INDEX(Step2!J:J, 10 + ROW(I36)*3)</f>
        <v>17332</v>
      </c>
      <c r="J36" s="270" cm="1">
        <f t="array" ref="J36">INDEX(Step2!J:J, 11 + ROW(I36)*3)</f>
        <v>0.65510000000000002</v>
      </c>
      <c r="K36" s="270" cm="1">
        <f t="array" ref="K36">INDEX(Step2!J:J, 12 + ROW(I36)*3)</f>
        <v>1.1093999999999999</v>
      </c>
      <c r="L36" s="269" cm="1">
        <f t="array" ref="L36">L$6+INDEX(Step3!D:D, 10 + ROW(L36)*3)</f>
        <v>26686</v>
      </c>
      <c r="M36" s="270" cm="1">
        <f t="array" ref="M36">INDEX(Step3!D:D, 11 + ROW(L36)*3)</f>
        <v>0.7117</v>
      </c>
      <c r="N36" s="270" cm="1">
        <f t="array" ref="N36">INDEX(Step3!D:D, 12 + ROW(L36)*3)</f>
        <v>1.1054999999999999</v>
      </c>
      <c r="O36" s="269" cm="1">
        <f t="array" ref="O36">O$6+INDEX(Step3!J:J, 10 + ROW(O36)*3)</f>
        <v>28450</v>
      </c>
      <c r="P36" s="270" cm="1">
        <f t="array" ref="P36">INDEX(Step3!J:J, 11 + ROW(O36)*3)</f>
        <v>0.64790000000000003</v>
      </c>
      <c r="Q36" s="270" cm="1">
        <f t="array" ref="Q36">INDEX(Step3!J:J, 12 + ROW(O36)*3)</f>
        <v>1.083</v>
      </c>
    </row>
    <row r="37" spans="1:17" x14ac:dyDescent="0.3">
      <c r="A37">
        <v>35</v>
      </c>
      <c r="B37" s="269">
        <v>60000</v>
      </c>
      <c r="C37" s="269" cm="1">
        <f t="array" ref="C37">INDEX(Step1_final!D:D, 3 + (ROW(C33)-1)*3)</f>
        <v>8712</v>
      </c>
      <c r="D37" s="270" cm="1">
        <f t="array" ref="D37">INDEX(Step1_final!D:D, 4 + (ROW(D33)-1)*3)</f>
        <v>0.70299999999999996</v>
      </c>
      <c r="E37" s="270" cm="1">
        <f t="array" ref="E37">INDEX(Step1_final!D:D, 5 + (ROW(E33)-1)*3)</f>
        <v>1.1173</v>
      </c>
      <c r="F37" s="269" cm="1">
        <f t="array" ref="F37">F$6+INDEX(Step2!D:D, 10 + ROW(F37)*3)</f>
        <v>16851</v>
      </c>
      <c r="G37" s="270" cm="1">
        <f t="array" ref="G37">INDEX(Step2!D:D, 11 + ROW(F37)*3)</f>
        <v>0.72899999999999998</v>
      </c>
      <c r="H37" s="270" cm="1">
        <f t="array" ref="H37">INDEX(Step2!D:D, 12 + ROW(F37)*3)</f>
        <v>1.1100000000000001</v>
      </c>
      <c r="I37" s="269" cm="1">
        <f t="array" ref="I37">I$6+INDEX(Step2!J:J, 10 + ROW(I37)*3)</f>
        <v>17638</v>
      </c>
      <c r="J37" s="270" cm="1">
        <f t="array" ref="J37">INDEX(Step2!J:J, 11 + ROW(I37)*3)</f>
        <v>0.6542</v>
      </c>
      <c r="K37" s="270" cm="1">
        <f t="array" ref="K37">INDEX(Step2!J:J, 12 + ROW(I37)*3)</f>
        <v>1.0978000000000001</v>
      </c>
      <c r="L37" s="269" cm="1">
        <f t="array" ref="L37">L$6+INDEX(Step3!D:D, 10 + ROW(L37)*3)</f>
        <v>26988</v>
      </c>
      <c r="M37" s="270" cm="1">
        <f t="array" ref="M37">INDEX(Step3!D:D, 11 + ROW(L37)*3)</f>
        <v>0.71199999999999997</v>
      </c>
      <c r="N37" s="270" cm="1">
        <f t="array" ref="N37">INDEX(Step3!D:D, 12 + ROW(L37)*3)</f>
        <v>1.0980000000000001</v>
      </c>
      <c r="O37" s="269" cm="1">
        <f t="array" ref="O37">O$6+INDEX(Step3!J:J, 10 + ROW(O37)*3)</f>
        <v>28743</v>
      </c>
      <c r="P37" s="270" cm="1">
        <f t="array" ref="P37">INDEX(Step3!J:J, 11 + ROW(O37)*3)</f>
        <v>0.64390000000000003</v>
      </c>
      <c r="Q37" s="270" cm="1">
        <f t="array" ref="Q37">INDEX(Step3!J:J, 12 + ROW(O37)*3)</f>
        <v>1.1023000000000001</v>
      </c>
    </row>
    <row r="38" spans="1:17" x14ac:dyDescent="0.3">
      <c r="A38">
        <v>36</v>
      </c>
      <c r="B38" s="269">
        <v>62000</v>
      </c>
      <c r="C38" s="269" cm="1">
        <f t="array" ref="C38">INDEX(Step1_final!D:D, 3 + (ROW(C34)-1)*3)</f>
        <v>9002</v>
      </c>
      <c r="D38" s="270" cm="1">
        <f t="array" ref="D38">INDEX(Step1_final!D:D, 4 + (ROW(D34)-1)*3)</f>
        <v>0.70199999999999996</v>
      </c>
      <c r="E38" s="270" cm="1">
        <f t="array" ref="E38">INDEX(Step1_final!D:D, 5 + (ROW(E34)-1)*3)</f>
        <v>1.143</v>
      </c>
      <c r="F38" s="269" cm="1">
        <f t="array" ref="F38">F$6+INDEX(Step2!D:D, 10 + ROW(F38)*3)</f>
        <v>17140</v>
      </c>
      <c r="G38" s="270" cm="1">
        <f t="array" ref="G38">INDEX(Step2!D:D, 11 + ROW(F38)*3)</f>
        <v>0.72</v>
      </c>
      <c r="H38" s="270" cm="1">
        <f t="array" ref="H38">INDEX(Step2!D:D, 12 + ROW(F38)*3)</f>
        <v>1.1186</v>
      </c>
      <c r="I38" s="269" cm="1">
        <f t="array" ref="I38">I$6+INDEX(Step2!J:J, 10 + ROW(I38)*3)</f>
        <v>17941</v>
      </c>
      <c r="J38" s="270" cm="1">
        <f t="array" ref="J38">INDEX(Step2!J:J, 11 + ROW(I38)*3)</f>
        <v>0.65</v>
      </c>
      <c r="K38" s="270" cm="1">
        <f t="array" ref="K38">INDEX(Step2!J:J, 12 + ROW(I38)*3)</f>
        <v>1.1057999999999999</v>
      </c>
      <c r="L38" s="269" cm="1">
        <f t="array" ref="L38">L$6+INDEX(Step3!D:D, 10 + ROW(L38)*3)</f>
        <v>27289</v>
      </c>
      <c r="M38" s="270" cm="1">
        <f t="array" ref="M38">INDEX(Step3!D:D, 11 + ROW(L38)*3)</f>
        <v>0.7056</v>
      </c>
      <c r="N38" s="270" cm="1">
        <f t="array" ref="N38">INDEX(Step3!D:D, 12 + ROW(L38)*3)</f>
        <v>1.1049</v>
      </c>
      <c r="O38" s="269" cm="1">
        <f t="array" ref="O38">O$6+INDEX(Step3!J:J, 10 + ROW(O38)*3)</f>
        <v>29034</v>
      </c>
      <c r="P38" s="270" cm="1">
        <f t="array" ref="P38">INDEX(Step3!J:J, 11 + ROW(O38)*3)</f>
        <v>0.64180000000000004</v>
      </c>
      <c r="Q38" s="270" cm="1">
        <f t="array" ref="Q38">INDEX(Step3!J:J, 12 + ROW(O38)*3)</f>
        <v>1.0828</v>
      </c>
    </row>
    <row r="39" spans="1:17" x14ac:dyDescent="0.3">
      <c r="A39">
        <v>37</v>
      </c>
      <c r="B39" s="269">
        <v>64000</v>
      </c>
      <c r="C39" s="269" cm="1">
        <f t="array" ref="C39">INDEX(Step1_final!D:D, 3 + (ROW(C35)-1)*3)</f>
        <v>9292</v>
      </c>
      <c r="D39" s="270" cm="1">
        <f t="array" ref="D39">INDEX(Step1_final!D:D, 4 + (ROW(D35)-1)*3)</f>
        <v>0.69910000000000005</v>
      </c>
      <c r="E39" s="270" cm="1">
        <f t="array" ref="E39">INDEX(Step1_final!D:D, 5 + (ROW(E35)-1)*3)</f>
        <v>1.1338999999999999</v>
      </c>
      <c r="F39" s="269" cm="1">
        <f t="array" ref="F39">F$6+INDEX(Step2!D:D, 10 + ROW(F39)*3)</f>
        <v>17430</v>
      </c>
      <c r="G39" s="270" cm="1">
        <f t="array" ref="G39">INDEX(Step2!D:D, 11 + ROW(F39)*3)</f>
        <v>0.72499999999999998</v>
      </c>
      <c r="H39" s="270" cm="1">
        <f t="array" ref="H39">INDEX(Step2!D:D, 12 + ROW(F39)*3)</f>
        <v>1.101</v>
      </c>
      <c r="I39" s="269" cm="1">
        <f t="array" ref="I39">I$6+INDEX(Step2!J:J, 10 + ROW(I39)*3)</f>
        <v>18241</v>
      </c>
      <c r="J39" s="270" cm="1">
        <f t="array" ref="J39">INDEX(Step2!J:J, 11 + ROW(I39)*3)</f>
        <v>0.65400000000000003</v>
      </c>
      <c r="K39" s="270" cm="1">
        <f t="array" ref="K39">INDEX(Step2!J:J, 12 + ROW(I39)*3)</f>
        <v>1.0959000000000001</v>
      </c>
      <c r="L39" s="269" cm="1">
        <f t="array" ref="L39">L$6+INDEX(Step3!D:D, 10 + ROW(L39)*3)</f>
        <v>27589</v>
      </c>
      <c r="M39" s="270" cm="1">
        <f t="array" ref="M39">INDEX(Step3!D:D, 11 + ROW(L39)*3)</f>
        <v>0.70589999999999997</v>
      </c>
      <c r="N39" s="270" cm="1">
        <f t="array" ref="N39">INDEX(Step3!D:D, 12 + ROW(L39)*3)</f>
        <v>1.103</v>
      </c>
      <c r="O39" s="269" cm="1">
        <f t="array" ref="O39">O$6+INDEX(Step3!J:J, 10 + ROW(O39)*3)</f>
        <v>29324</v>
      </c>
      <c r="P39" s="270" cm="1">
        <f t="array" ref="P39">INDEX(Step3!J:J, 11 + ROW(O39)*3)</f>
        <v>0.6351</v>
      </c>
      <c r="Q39" s="270" cm="1">
        <f t="array" ref="Q39">INDEX(Step3!J:J, 12 + ROW(O39)*3)</f>
        <v>1.0707</v>
      </c>
    </row>
    <row r="40" spans="1:17" x14ac:dyDescent="0.3">
      <c r="A40">
        <v>38</v>
      </c>
      <c r="B40" s="269">
        <v>66000</v>
      </c>
      <c r="C40" s="269" cm="1">
        <f t="array" ref="C40">INDEX(Step1_final!D:D, 3 + (ROW(C36)-1)*3)</f>
        <v>9583</v>
      </c>
      <c r="D40" s="270" cm="1">
        <f t="array" ref="D40">INDEX(Step1_final!D:D, 4 + (ROW(D36)-1)*3)</f>
        <v>0.70069999999999999</v>
      </c>
      <c r="E40" s="270" cm="1">
        <f t="array" ref="E40">INDEX(Step1_final!D:D, 5 + (ROW(E36)-1)*3)</f>
        <v>1.119</v>
      </c>
      <c r="F40" s="269" cm="1">
        <f t="array" ref="F40">F$6+INDEX(Step2!D:D, 10 + ROW(F40)*3)</f>
        <v>17723</v>
      </c>
      <c r="G40" s="270" cm="1">
        <f t="array" ref="G40">INDEX(Step2!D:D, 11 + ROW(F40)*3)</f>
        <v>0.71340000000000003</v>
      </c>
      <c r="H40" s="270" cm="1">
        <f t="array" ref="H40">INDEX(Step2!D:D, 12 + ROW(F40)*3)</f>
        <v>1.1106</v>
      </c>
      <c r="I40" s="269" cm="1">
        <f t="array" ref="I40">I$6+INDEX(Step2!J:J, 10 + ROW(I40)*3)</f>
        <v>18548</v>
      </c>
      <c r="J40" s="270" cm="1">
        <f t="array" ref="J40">INDEX(Step2!J:J, 11 + ROW(I40)*3)</f>
        <v>0.64129999999999998</v>
      </c>
      <c r="K40" s="270" cm="1">
        <f t="array" ref="K40">INDEX(Step2!J:J, 12 + ROW(I40)*3)</f>
        <v>1.1023000000000001</v>
      </c>
      <c r="L40" s="269" cm="1">
        <f t="array" ref="L40">L$6+INDEX(Step3!D:D, 10 + ROW(L40)*3)</f>
        <v>27883</v>
      </c>
      <c r="M40" s="270" cm="1">
        <f t="array" ref="M40">INDEX(Step3!D:D, 11 + ROW(L40)*3)</f>
        <v>0.70179999999999998</v>
      </c>
      <c r="N40" s="270" cm="1">
        <f t="array" ref="N40">INDEX(Step3!D:D, 12 + ROW(L40)*3)</f>
        <v>1.0886</v>
      </c>
      <c r="O40" s="269" cm="1">
        <f t="array" ref="O40">O$6+INDEX(Step3!J:J, 10 + ROW(O40)*3)</f>
        <v>29614</v>
      </c>
      <c r="P40" s="270" cm="1">
        <f t="array" ref="P40">INDEX(Step3!J:J, 11 + ROW(O40)*3)</f>
        <v>0.63470000000000004</v>
      </c>
      <c r="Q40" s="270" cm="1">
        <f t="array" ref="Q40">INDEX(Step3!J:J, 12 + ROW(O40)*3)</f>
        <v>1.0859000000000001</v>
      </c>
    </row>
    <row r="41" spans="1:17" x14ac:dyDescent="0.3">
      <c r="A41">
        <v>39</v>
      </c>
      <c r="B41" s="269">
        <v>68000</v>
      </c>
      <c r="C41" s="269" cm="1">
        <f t="array" ref="C41">INDEX(Step1_final!D:D, 3 + (ROW(C37)-1)*3)</f>
        <v>9873</v>
      </c>
      <c r="D41" s="270" cm="1">
        <f t="array" ref="D41">INDEX(Step1_final!D:D, 4 + (ROW(D37)-1)*3)</f>
        <v>0.69369999999999998</v>
      </c>
      <c r="E41" s="270" cm="1">
        <f t="array" ref="E41">INDEX(Step1_final!D:D, 5 + (ROW(E37)-1)*3)</f>
        <v>1.1314</v>
      </c>
      <c r="F41" s="269" cm="1">
        <f t="array" ref="F41">F$6+INDEX(Step2!D:D, 10 + ROW(F41)*3)</f>
        <v>18019</v>
      </c>
      <c r="G41" s="270" cm="1">
        <f t="array" ref="G41">INDEX(Step2!D:D, 11 + ROW(F41)*3)</f>
        <v>0.71640000000000004</v>
      </c>
      <c r="H41" s="270" cm="1">
        <f t="array" ref="H41">INDEX(Step2!D:D, 12 + ROW(F41)*3)</f>
        <v>1.1077999999999999</v>
      </c>
      <c r="I41" s="269" cm="1">
        <f t="array" ref="I41">I$6+INDEX(Step2!J:J, 10 + ROW(I41)*3)</f>
        <v>18859</v>
      </c>
      <c r="J41" s="270" cm="1">
        <f t="array" ref="J41">INDEX(Step2!J:J, 11 + ROW(I41)*3)</f>
        <v>0.64349999999999996</v>
      </c>
      <c r="K41" s="270" cm="1">
        <f t="array" ref="K41">INDEX(Step2!J:J, 12 + ROW(I41)*3)</f>
        <v>1.1044</v>
      </c>
      <c r="L41" s="269" cm="1">
        <f t="array" ref="L41">L$6+INDEX(Step3!D:D, 10 + ROW(L41)*3)</f>
        <v>28182</v>
      </c>
      <c r="M41" s="270" cm="1">
        <f t="array" ref="M41">INDEX(Step3!D:D, 11 + ROW(L41)*3)</f>
        <v>0.70030000000000003</v>
      </c>
      <c r="N41" s="270" cm="1">
        <f t="array" ref="N41">INDEX(Step3!D:D, 12 + ROW(L41)*3)</f>
        <v>1.1053999999999999</v>
      </c>
      <c r="O41" s="269" cm="1">
        <f t="array" ref="O41">O$6+INDEX(Step3!J:J, 10 + ROW(O41)*3)</f>
        <v>29905</v>
      </c>
      <c r="P41" s="270" cm="1">
        <f t="array" ref="P41">INDEX(Step3!J:J, 11 + ROW(O41)*3)</f>
        <v>0.62980000000000003</v>
      </c>
      <c r="Q41" s="270" cm="1">
        <f t="array" ref="Q41">INDEX(Step3!J:J, 12 + ROW(O41)*3)</f>
        <v>1.0814999999999999</v>
      </c>
    </row>
    <row r="42" spans="1:17" x14ac:dyDescent="0.3">
      <c r="A42">
        <v>40</v>
      </c>
      <c r="B42" s="269">
        <v>70000</v>
      </c>
      <c r="C42" s="269" cm="1">
        <f t="array" ref="C42">INDEX(Step1_final!D:D, 3 + (ROW(C38)-1)*3)</f>
        <v>10163</v>
      </c>
      <c r="D42" s="270" cm="1">
        <f t="array" ref="D42">INDEX(Step1_final!D:D, 4 + (ROW(D38)-1)*3)</f>
        <v>0.68689999999999996</v>
      </c>
      <c r="E42" s="270" cm="1">
        <f t="array" ref="E42">INDEX(Step1_final!D:D, 5 + (ROW(E38)-1)*3)</f>
        <v>1.1272</v>
      </c>
      <c r="F42" s="269" cm="1">
        <f t="array" ref="F42">F$6+INDEX(Step2!D:D, 10 + ROW(F42)*3)</f>
        <v>18317</v>
      </c>
      <c r="G42" s="270" cm="1">
        <f t="array" ref="G42">INDEX(Step2!D:D, 11 + ROW(F42)*3)</f>
        <v>0.71630000000000005</v>
      </c>
      <c r="H42" s="270" cm="1">
        <f t="array" ref="H42">INDEX(Step2!D:D, 12 + ROW(F42)*3)</f>
        <v>1.1040000000000001</v>
      </c>
      <c r="I42" s="269" cm="1">
        <f t="array" ref="I42">I$6+INDEX(Step2!J:J, 10 + ROW(I42)*3)</f>
        <v>19176</v>
      </c>
      <c r="J42" s="270" cm="1">
        <f t="array" ref="J42">INDEX(Step2!J:J, 11 + ROW(I42)*3)</f>
        <v>0.64490000000000003</v>
      </c>
      <c r="K42" s="270" cm="1">
        <f t="array" ref="K42">INDEX(Step2!J:J, 12 + ROW(I42)*3)</f>
        <v>1.1102000000000001</v>
      </c>
      <c r="L42" s="269" cm="1">
        <f t="array" ref="L42">L$6+INDEX(Step3!D:D, 10 + ROW(L42)*3)</f>
        <v>28482</v>
      </c>
      <c r="M42" s="270" cm="1">
        <f t="array" ref="M42">INDEX(Step3!D:D, 11 + ROW(L42)*3)</f>
        <v>0.69630000000000003</v>
      </c>
      <c r="N42" s="270" cm="1">
        <f t="array" ref="N42">INDEX(Step3!D:D, 12 + ROW(L42)*3)</f>
        <v>1.0938000000000001</v>
      </c>
      <c r="O42" s="269" cm="1">
        <f t="array" ref="O42">O$6+INDEX(Step3!J:J, 10 + ROW(O42)*3)</f>
        <v>30195</v>
      </c>
      <c r="P42" s="270" cm="1">
        <f t="array" ref="P42">INDEX(Step3!J:J, 11 + ROW(O42)*3)</f>
        <v>0.62960000000000005</v>
      </c>
      <c r="Q42" s="270" cm="1">
        <f t="array" ref="Q42">INDEX(Step3!J:J, 12 + ROW(O42)*3)</f>
        <v>1.0819000000000001</v>
      </c>
    </row>
    <row r="43" spans="1:17" x14ac:dyDescent="0.3">
      <c r="A43">
        <v>41</v>
      </c>
      <c r="B43" s="269">
        <v>72000</v>
      </c>
      <c r="C43" s="269" cm="1">
        <f t="array" ref="C43">INDEX(Step1_final!D:D, 3 + (ROW(C39)-1)*3)</f>
        <v>10453</v>
      </c>
      <c r="D43" s="270" cm="1">
        <f t="array" ref="D43">INDEX(Step1_final!D:D, 4 + (ROW(D39)-1)*3)</f>
        <v>0.69130000000000003</v>
      </c>
      <c r="E43" s="270" cm="1">
        <f t="array" ref="E43">INDEX(Step1_final!D:D, 5 + (ROW(E39)-1)*3)</f>
        <v>1.1228</v>
      </c>
      <c r="F43" s="269" cm="1">
        <f t="array" ref="F43">F$6+INDEX(Step2!D:D, 10 + ROW(F43)*3)</f>
        <v>18616</v>
      </c>
      <c r="G43" s="270" cm="1">
        <f t="array" ref="G43">INDEX(Step2!D:D, 11 + ROW(F43)*3)</f>
        <v>0.70940000000000003</v>
      </c>
      <c r="H43" s="270" cm="1">
        <f t="array" ref="H43">INDEX(Step2!D:D, 12 + ROW(F43)*3)</f>
        <v>1.1115999999999999</v>
      </c>
      <c r="I43" s="269" cm="1">
        <f t="array" ref="I43">I$6+INDEX(Step2!J:J, 10 + ROW(I43)*3)</f>
        <v>19493</v>
      </c>
      <c r="J43" s="270" cm="1">
        <f t="array" ref="J43">INDEX(Step2!J:J, 11 + ROW(I43)*3)</f>
        <v>0.6411</v>
      </c>
      <c r="K43" s="270" cm="1">
        <f t="array" ref="K43">INDEX(Step2!J:J, 12 + ROW(I43)*3)</f>
        <v>1.1155999999999999</v>
      </c>
      <c r="L43" s="269" cm="1">
        <f t="array" ref="L43">L$6+INDEX(Step3!D:D, 10 + ROW(L43)*3)</f>
        <v>28775</v>
      </c>
      <c r="M43" s="270" cm="1">
        <f t="array" ref="M43">INDEX(Step3!D:D, 11 + ROW(L43)*3)</f>
        <v>0.69950000000000001</v>
      </c>
      <c r="N43" s="270" cm="1">
        <f t="array" ref="N43">INDEX(Step3!D:D, 12 + ROW(L43)*3)</f>
        <v>1.0923</v>
      </c>
      <c r="O43" s="269" cm="1">
        <f t="array" ref="O43">O$6+INDEX(Step3!J:J, 10 + ROW(O43)*3)</f>
        <v>30485</v>
      </c>
      <c r="P43" s="270" cm="1">
        <f t="array" ref="P43">INDEX(Step3!J:J, 11 + ROW(O43)*3)</f>
        <v>0.626</v>
      </c>
      <c r="Q43" s="270" cm="1">
        <f t="array" ref="Q43">INDEX(Step3!J:J, 12 + ROW(O43)*3)</f>
        <v>1.0764</v>
      </c>
    </row>
    <row r="44" spans="1:17" x14ac:dyDescent="0.3">
      <c r="A44">
        <v>42</v>
      </c>
      <c r="B44" s="269">
        <v>74000</v>
      </c>
      <c r="C44" s="269" cm="1">
        <f t="array" ref="C44">INDEX(Step1_final!D:D, 3 + (ROW(C40)-1)*3)</f>
        <v>10743</v>
      </c>
      <c r="D44" s="270" cm="1">
        <f t="array" ref="D44">INDEX(Step1_final!D:D, 4 + (ROW(D40)-1)*3)</f>
        <v>0.68769999999999998</v>
      </c>
      <c r="E44" s="270" cm="1">
        <f t="array" ref="E44">INDEX(Step1_final!D:D, 5 + (ROW(E40)-1)*3)</f>
        <v>1.1134999999999999</v>
      </c>
      <c r="F44" s="269" cm="1">
        <f t="array" ref="F44">F$6+INDEX(Step2!D:D, 10 + ROW(F44)*3)</f>
        <v>18919</v>
      </c>
      <c r="G44" s="270" cm="1">
        <f t="array" ref="G44">INDEX(Step2!D:D, 11 + ROW(F44)*3)</f>
        <v>0.71060000000000001</v>
      </c>
      <c r="H44" s="270" cm="1">
        <f t="array" ref="H44">INDEX(Step2!D:D, 12 + ROW(F44)*3)</f>
        <v>1.1117999999999999</v>
      </c>
      <c r="I44" s="269" cm="1">
        <f t="array" ref="I44">I$6+INDEX(Step2!J:J, 10 + ROW(I44)*3)</f>
        <v>19798</v>
      </c>
      <c r="J44" s="270" cm="1">
        <f t="array" ref="J44">INDEX(Step2!J:J, 11 + ROW(I44)*3)</f>
        <v>0.63980000000000004</v>
      </c>
      <c r="K44" s="270" cm="1">
        <f t="array" ref="K44">INDEX(Step2!J:J, 12 + ROW(I44)*3)</f>
        <v>1.1103000000000001</v>
      </c>
      <c r="L44" s="269" cm="1">
        <f t="array" ref="L44">L$6+INDEX(Step3!D:D, 10 + ROW(L44)*3)</f>
        <v>29067</v>
      </c>
      <c r="M44" s="270" cm="1">
        <f t="array" ref="M44">INDEX(Step3!D:D, 11 + ROW(L44)*3)</f>
        <v>0.6976</v>
      </c>
      <c r="N44" s="270" cm="1">
        <f t="array" ref="N44">INDEX(Step3!D:D, 12 + ROW(L44)*3)</f>
        <v>1.1124000000000001</v>
      </c>
      <c r="O44" s="269" cm="1">
        <f t="array" ref="O44">O$6+INDEX(Step3!J:J, 10 + ROW(O44)*3)</f>
        <v>30775</v>
      </c>
      <c r="P44" s="270" cm="1">
        <f t="array" ref="P44">INDEX(Step3!J:J, 11 + ROW(O44)*3)</f>
        <v>0.62860000000000005</v>
      </c>
      <c r="Q44" s="270" cm="1">
        <f t="array" ref="Q44">INDEX(Step3!J:J, 12 + ROW(O44)*3)</f>
        <v>1.0802</v>
      </c>
    </row>
    <row r="45" spans="1:17" x14ac:dyDescent="0.3">
      <c r="A45">
        <v>43</v>
      </c>
      <c r="B45" s="269">
        <v>76000</v>
      </c>
      <c r="C45" s="269" cm="1">
        <f t="array" ref="C45">INDEX(Step1_final!D:D, 3 + (ROW(C41)-1)*3)</f>
        <v>11033</v>
      </c>
      <c r="D45" s="270" cm="1">
        <f t="array" ref="D45">INDEX(Step1_final!D:D, 4 + (ROW(D41)-1)*3)</f>
        <v>0.68489999999999995</v>
      </c>
      <c r="E45" s="270" cm="1">
        <f t="array" ref="E45">INDEX(Step1_final!D:D, 5 + (ROW(E41)-1)*3)</f>
        <v>1.1220000000000001</v>
      </c>
      <c r="F45" s="269" cm="1">
        <f t="array" ref="F45">F$6+INDEX(Step2!D:D, 10 + ROW(F45)*3)</f>
        <v>19232</v>
      </c>
      <c r="G45" s="270" cm="1">
        <f t="array" ref="G45">INDEX(Step2!D:D, 11 + ROW(F45)*3)</f>
        <v>0.70320000000000005</v>
      </c>
      <c r="H45" s="270" cm="1">
        <f t="array" ref="H45">INDEX(Step2!D:D, 12 + ROW(F45)*3)</f>
        <v>1.111</v>
      </c>
      <c r="I45" s="269" cm="1">
        <f t="array" ref="I45">I$6+INDEX(Step2!J:J, 10 + ROW(I45)*3)</f>
        <v>20091</v>
      </c>
      <c r="J45" s="270" cm="1">
        <f t="array" ref="J45">INDEX(Step2!J:J, 11 + ROW(I45)*3)</f>
        <v>0.63100000000000001</v>
      </c>
      <c r="K45" s="270" cm="1">
        <f t="array" ref="K45">INDEX(Step2!J:J, 12 + ROW(I45)*3)</f>
        <v>1.1212</v>
      </c>
      <c r="L45" s="269" cm="1">
        <f t="array" ref="L45">L$6+INDEX(Step3!D:D, 10 + ROW(L45)*3)</f>
        <v>29357</v>
      </c>
      <c r="M45" s="270" cm="1">
        <f t="array" ref="M45">INDEX(Step3!D:D, 11 + ROW(L45)*3)</f>
        <v>0.69510000000000005</v>
      </c>
      <c r="N45" s="270" cm="1">
        <f t="array" ref="N45">INDEX(Step3!D:D, 12 + ROW(L45)*3)</f>
        <v>1.1036999999999999</v>
      </c>
      <c r="O45" s="269" cm="1">
        <f t="array" ref="O45">O$6+INDEX(Step3!J:J, 10 + ROW(O45)*3)</f>
        <v>31066</v>
      </c>
      <c r="P45" s="270" cm="1">
        <f t="array" ref="P45">INDEX(Step3!J:J, 11 + ROW(O45)*3)</f>
        <v>0.62250000000000005</v>
      </c>
      <c r="Q45" s="270" cm="1">
        <f t="array" ref="Q45">INDEX(Step3!J:J, 12 + ROW(O45)*3)</f>
        <v>1.0779000000000001</v>
      </c>
    </row>
    <row r="46" spans="1:17" x14ac:dyDescent="0.3">
      <c r="A46">
        <v>44</v>
      </c>
      <c r="B46" s="269">
        <v>78000</v>
      </c>
      <c r="C46" s="269" cm="1">
        <f t="array" ref="C46">INDEX(Step1_final!D:D, 3 + (ROW(C42)-1)*3)</f>
        <v>11323</v>
      </c>
      <c r="D46" s="270" cm="1">
        <f t="array" ref="D46">INDEX(Step1_final!D:D, 4 + (ROW(D42)-1)*3)</f>
        <v>0.68200000000000005</v>
      </c>
      <c r="E46" s="270" cm="1">
        <f t="array" ref="E46">INDEX(Step1_final!D:D, 5 + (ROW(E42)-1)*3)</f>
        <v>1.1043000000000001</v>
      </c>
      <c r="F46" s="269" cm="1">
        <f t="array" ref="F46">F$6+INDEX(Step2!D:D, 10 + ROW(F46)*3)</f>
        <v>19526</v>
      </c>
      <c r="G46" s="270" cm="1">
        <f t="array" ref="G46">INDEX(Step2!D:D, 11 + ROW(F46)*3)</f>
        <v>0.70189999999999997</v>
      </c>
      <c r="H46" s="270" cm="1">
        <f t="array" ref="H46">INDEX(Step2!D:D, 12 + ROW(F46)*3)</f>
        <v>1.1244000000000001</v>
      </c>
      <c r="I46" s="269" cm="1">
        <f t="array" ref="I46">I$6+INDEX(Step2!J:J, 10 + ROW(I46)*3)</f>
        <v>20383</v>
      </c>
      <c r="J46" s="270" cm="1">
        <f t="array" ref="J46">INDEX(Step2!J:J, 11 + ROW(I46)*3)</f>
        <v>0.63119999999999998</v>
      </c>
      <c r="K46" s="270" cm="1">
        <f t="array" ref="K46">INDEX(Step2!J:J, 12 + ROW(I46)*3)</f>
        <v>1.1231</v>
      </c>
      <c r="L46" s="269" cm="1">
        <f t="array" ref="L46">L$6+INDEX(Step3!D:D, 10 + ROW(L46)*3)</f>
        <v>29647</v>
      </c>
      <c r="M46" s="270" cm="1">
        <f t="array" ref="M46">INDEX(Step3!D:D, 11 + ROW(L46)*3)</f>
        <v>0.69079999999999997</v>
      </c>
      <c r="N46" s="270" cm="1">
        <f t="array" ref="N46">INDEX(Step3!D:D, 12 + ROW(L46)*3)</f>
        <v>1.1062000000000001</v>
      </c>
      <c r="O46" s="269" cm="1">
        <f t="array" ref="O46">O$6+INDEX(Step3!J:J, 10 + ROW(O46)*3)</f>
        <v>31356</v>
      </c>
      <c r="P46" s="270" cm="1">
        <f t="array" ref="P46">INDEX(Step3!J:J, 11 + ROW(O46)*3)</f>
        <v>0.62319999999999998</v>
      </c>
      <c r="Q46" s="270" cm="1">
        <f t="array" ref="Q46">INDEX(Step3!J:J, 12 + ROW(O46)*3)</f>
        <v>1.0878000000000001</v>
      </c>
    </row>
    <row r="47" spans="1:17" x14ac:dyDescent="0.3">
      <c r="A47">
        <v>45</v>
      </c>
      <c r="B47" s="269">
        <v>80000</v>
      </c>
      <c r="C47" s="269" cm="1">
        <f t="array" ref="C47">INDEX(Step1_final!D:D, 3 + (ROW(C43)-1)*3)</f>
        <v>11613</v>
      </c>
      <c r="D47" s="270" cm="1">
        <f t="array" ref="D47">INDEX(Step1_final!D:D, 4 + (ROW(D43)-1)*3)</f>
        <v>0.68179999999999996</v>
      </c>
      <c r="E47" s="270" cm="1">
        <f t="array" ref="E47">INDEX(Step1_final!D:D, 5 + (ROW(E43)-1)*3)</f>
        <v>1.127</v>
      </c>
      <c r="F47" s="269" cm="1">
        <f t="array" ref="F47">F$6+INDEX(Step2!D:D, 10 + ROW(F47)*3)</f>
        <v>19823</v>
      </c>
      <c r="G47" s="270" cm="1">
        <f t="array" ref="G47">INDEX(Step2!D:D, 11 + ROW(F47)*3)</f>
        <v>0.69530000000000003</v>
      </c>
      <c r="H47" s="270" cm="1">
        <f t="array" ref="H47">INDEX(Step2!D:D, 12 + ROW(F47)*3)</f>
        <v>1.1073</v>
      </c>
      <c r="I47" s="269" cm="1">
        <f t="array" ref="I47">I$6+INDEX(Step2!J:J, 10 + ROW(I47)*3)</f>
        <v>20674</v>
      </c>
      <c r="J47" s="270" cm="1">
        <f t="array" ref="J47">INDEX(Step2!J:J, 11 + ROW(I47)*3)</f>
        <v>0.62509999999999999</v>
      </c>
      <c r="K47" s="270" cm="1">
        <f t="array" ref="K47">INDEX(Step2!J:J, 12 + ROW(I47)*3)</f>
        <v>1.1065</v>
      </c>
      <c r="L47" s="269" cm="1">
        <f t="array" ref="L47">L$6+INDEX(Step3!D:D, 10 + ROW(L47)*3)</f>
        <v>29937</v>
      </c>
      <c r="M47" s="270" cm="1">
        <f t="array" ref="M47">INDEX(Step3!D:D, 11 + ROW(L47)*3)</f>
        <v>0.68940000000000001</v>
      </c>
      <c r="N47" s="270" cm="1">
        <f t="array" ref="N47">INDEX(Step3!D:D, 12 + ROW(L47)*3)</f>
        <v>1.103</v>
      </c>
      <c r="O47" s="269" cm="1">
        <f t="array" ref="O47">O$6+INDEX(Step3!J:J, 10 + ROW(O47)*3)</f>
        <v>31646</v>
      </c>
      <c r="P47" s="270" cm="1">
        <f t="array" ref="P47">INDEX(Step3!J:J, 11 + ROW(O47)*3)</f>
        <v>0.61750000000000005</v>
      </c>
      <c r="Q47" s="270" cm="1">
        <f t="array" ref="Q47">INDEX(Step3!J:J, 12 + ROW(O47)*3)</f>
        <v>1.0849</v>
      </c>
    </row>
    <row r="48" spans="1:17" x14ac:dyDescent="0.3">
      <c r="A48">
        <v>46</v>
      </c>
      <c r="B48" s="269">
        <v>82000</v>
      </c>
      <c r="C48" s="269" cm="1">
        <f t="array" ref="C48">INDEX(Step1_final!D:D, 3 + (ROW(C44)-1)*3)</f>
        <v>11903</v>
      </c>
      <c r="D48" s="270" cm="1">
        <f t="array" ref="D48">INDEX(Step1_final!D:D, 4 + (ROW(D44)-1)*3)</f>
        <v>0.67579999999999996</v>
      </c>
      <c r="E48" s="270" cm="1">
        <f t="array" ref="E48">INDEX(Step1_final!D:D, 5 + (ROW(E44)-1)*3)</f>
        <v>1.1136999999999999</v>
      </c>
      <c r="F48" s="269" cm="1">
        <f t="array" ref="F48">F$6+INDEX(Step2!D:D, 10 + ROW(F48)*3)</f>
        <v>20122</v>
      </c>
      <c r="G48" s="270" cm="1">
        <f t="array" ref="G48">INDEX(Step2!D:D, 11 + ROW(F48)*3)</f>
        <v>0.69689999999999996</v>
      </c>
      <c r="H48" s="270" cm="1">
        <f t="array" ref="H48">INDEX(Step2!D:D, 12 + ROW(F48)*3)</f>
        <v>1.0932999999999999</v>
      </c>
      <c r="I48" s="269" cm="1">
        <f t="array" ref="I48">I$6+INDEX(Step2!J:J, 10 + ROW(I48)*3)</f>
        <v>20964</v>
      </c>
      <c r="J48" s="270" cm="1">
        <f t="array" ref="J48">INDEX(Step2!J:J, 11 + ROW(I48)*3)</f>
        <v>0.62739999999999996</v>
      </c>
      <c r="K48" s="270" cm="1">
        <f t="array" ref="K48">INDEX(Step2!J:J, 12 + ROW(I48)*3)</f>
        <v>1.1122000000000001</v>
      </c>
      <c r="L48" s="269" cm="1">
        <f t="array" ref="L48">L$6+INDEX(Step3!D:D, 10 + ROW(L48)*3)</f>
        <v>30226</v>
      </c>
      <c r="M48" s="270" cm="1">
        <f t="array" ref="M48">INDEX(Step3!D:D, 11 + ROW(L48)*3)</f>
        <v>0.68430000000000002</v>
      </c>
      <c r="N48" s="270" cm="1">
        <f t="array" ref="N48">INDEX(Step3!D:D, 12 + ROW(L48)*3)</f>
        <v>1.0941000000000001</v>
      </c>
      <c r="O48" s="269" cm="1">
        <f t="array" ref="O48">O$6+INDEX(Step3!J:J, 10 + ROW(O48)*3)</f>
        <v>31936</v>
      </c>
      <c r="P48" s="270" cm="1">
        <f t="array" ref="P48">INDEX(Step3!J:J, 11 + ROW(O48)*3)</f>
        <v>0.61509999999999998</v>
      </c>
      <c r="Q48" s="270" cm="1">
        <f t="array" ref="Q48">INDEX(Step3!J:J, 12 + ROW(O48)*3)</f>
        <v>1.081</v>
      </c>
    </row>
    <row r="49" spans="1:17" x14ac:dyDescent="0.3">
      <c r="A49">
        <v>47</v>
      </c>
      <c r="B49" s="269">
        <v>84000</v>
      </c>
      <c r="C49" s="269" cm="1">
        <f t="array" ref="C49">INDEX(Step1_final!D:D, 3 + (ROW(C45)-1)*3)</f>
        <v>12193</v>
      </c>
      <c r="D49" s="270" cm="1">
        <f t="array" ref="D49">INDEX(Step1_final!D:D, 4 + (ROW(D45)-1)*3)</f>
        <v>0.67669999999999997</v>
      </c>
      <c r="E49" s="270" cm="1">
        <f t="array" ref="E49">INDEX(Step1_final!D:D, 5 + (ROW(E45)-1)*3)</f>
        <v>1.117</v>
      </c>
      <c r="F49" s="269" cm="1">
        <f t="array" ref="F49">F$6+INDEX(Step2!D:D, 10 + ROW(F49)*3)</f>
        <v>20423</v>
      </c>
      <c r="G49" s="270" cm="1">
        <f t="array" ref="G49">INDEX(Step2!D:D, 11 + ROW(F49)*3)</f>
        <v>0.69340000000000002</v>
      </c>
      <c r="H49" s="270" cm="1">
        <f t="array" ref="H49">INDEX(Step2!D:D, 12 + ROW(F49)*3)</f>
        <v>1.1097999999999999</v>
      </c>
      <c r="I49" s="269" cm="1">
        <f t="array" ref="I49">I$6+INDEX(Step2!J:J, 10 + ROW(I49)*3)</f>
        <v>21254</v>
      </c>
      <c r="J49" s="270" cm="1">
        <f t="array" ref="J49">INDEX(Step2!J:J, 11 + ROW(I49)*3)</f>
        <v>0.62360000000000004</v>
      </c>
      <c r="K49" s="270" cm="1">
        <f t="array" ref="K49">INDEX(Step2!J:J, 12 + ROW(I49)*3)</f>
        <v>1.1278999999999999</v>
      </c>
      <c r="L49" s="269" cm="1">
        <f t="array" ref="L49">L$6+INDEX(Step3!D:D, 10 + ROW(L49)*3)</f>
        <v>30516</v>
      </c>
      <c r="M49" s="270" cm="1">
        <f t="array" ref="M49">INDEX(Step3!D:D, 11 + ROW(L49)*3)</f>
        <v>0.68859999999999999</v>
      </c>
      <c r="N49" s="270" cm="1">
        <f t="array" ref="N49">INDEX(Step3!D:D, 12 + ROW(L49)*3)</f>
        <v>1.0794999999999999</v>
      </c>
      <c r="O49" s="269" cm="1">
        <f t="array" ref="O49">O$6+INDEX(Step3!J:J, 10 + ROW(O49)*3)</f>
        <v>32227</v>
      </c>
      <c r="P49" s="270" cm="1">
        <f t="array" ref="P49">INDEX(Step3!J:J, 11 + ROW(O49)*3)</f>
        <v>0.61470000000000002</v>
      </c>
      <c r="Q49" s="270" cm="1">
        <f t="array" ref="Q49">INDEX(Step3!J:J, 12 + ROW(O49)*3)</f>
        <v>1.0701000000000001</v>
      </c>
    </row>
    <row r="50" spans="1:17" x14ac:dyDescent="0.3">
      <c r="A50">
        <v>48</v>
      </c>
      <c r="B50" s="269">
        <v>86000</v>
      </c>
      <c r="C50" s="269" cm="1">
        <f t="array" ref="C50">INDEX(Step1_final!D:D, 3 + (ROW(C46)-1)*3)</f>
        <v>12483</v>
      </c>
      <c r="D50" s="270" cm="1">
        <f t="array" ref="D50">INDEX(Step1_final!D:D, 4 + (ROW(D46)-1)*3)</f>
        <v>0.67820000000000003</v>
      </c>
      <c r="E50" s="270" cm="1">
        <f t="array" ref="E50">INDEX(Step1_final!D:D, 5 + (ROW(E46)-1)*3)</f>
        <v>1.115</v>
      </c>
      <c r="F50" s="269" cm="1">
        <f t="array" ref="F50">F$6+INDEX(Step2!D:D, 10 + ROW(F50)*3)</f>
        <v>20734</v>
      </c>
      <c r="G50" s="270" cm="1">
        <f t="array" ref="G50">INDEX(Step2!D:D, 11 + ROW(F50)*3)</f>
        <v>0.69520000000000004</v>
      </c>
      <c r="H50" s="270" cm="1">
        <f t="array" ref="H50">INDEX(Step2!D:D, 12 + ROW(F50)*3)</f>
        <v>1.0806</v>
      </c>
      <c r="I50" s="269" cm="1">
        <f t="array" ref="I50">I$6+INDEX(Step2!J:J, 10 + ROW(I50)*3)</f>
        <v>21545</v>
      </c>
      <c r="J50" s="270" cm="1">
        <f t="array" ref="J50">INDEX(Step2!J:J, 11 + ROW(I50)*3)</f>
        <v>0.62660000000000005</v>
      </c>
      <c r="K50" s="270" cm="1">
        <f t="array" ref="K50">INDEX(Step2!J:J, 12 + ROW(I50)*3)</f>
        <v>1.0945</v>
      </c>
      <c r="L50" s="269" cm="1">
        <f t="array" ref="L50">L$6+INDEX(Step3!D:D, 10 + ROW(L50)*3)</f>
        <v>30806</v>
      </c>
      <c r="M50" s="270" cm="1">
        <f t="array" ref="M50">INDEX(Step3!D:D, 11 + ROW(L50)*3)</f>
        <v>0.68420000000000003</v>
      </c>
      <c r="N50" s="270" cm="1">
        <f t="array" ref="N50">INDEX(Step3!D:D, 12 + ROW(L50)*3)</f>
        <v>1.0932999999999999</v>
      </c>
      <c r="O50" s="269" cm="1">
        <f t="array" ref="O50">O$6+INDEX(Step3!J:J, 10 + ROW(O50)*3)</f>
        <v>32517</v>
      </c>
      <c r="P50" s="270" cm="1">
        <f t="array" ref="P50">INDEX(Step3!J:J, 11 + ROW(O50)*3)</f>
        <v>0.61870000000000003</v>
      </c>
      <c r="Q50" s="270" cm="1">
        <f t="array" ref="Q50">INDEX(Step3!J:J, 12 + ROW(O50)*3)</f>
        <v>1.0863</v>
      </c>
    </row>
    <row r="51" spans="1:17" x14ac:dyDescent="0.3">
      <c r="A51">
        <v>49</v>
      </c>
      <c r="B51" s="269">
        <v>88000</v>
      </c>
      <c r="C51" s="269" cm="1">
        <f t="array" ref="C51">INDEX(Step1_final!D:D, 3 + (ROW(C47)-1)*3)</f>
        <v>12773</v>
      </c>
      <c r="D51" s="270" cm="1">
        <f t="array" ref="D51">INDEX(Step1_final!D:D, 4 + (ROW(D47)-1)*3)</f>
        <v>0.67069999999999996</v>
      </c>
      <c r="E51" s="270" cm="1">
        <f t="array" ref="E51">INDEX(Step1_final!D:D, 5 + (ROW(E47)-1)*3)</f>
        <v>1.1218999999999999</v>
      </c>
      <c r="F51" s="269" cm="1">
        <f t="array" ref="F51">F$6+INDEX(Step2!D:D, 10 + ROW(F51)*3)</f>
        <v>21041</v>
      </c>
      <c r="G51" s="270" cm="1">
        <f t="array" ref="G51">INDEX(Step2!D:D, 11 + ROW(F51)*3)</f>
        <v>0.6925</v>
      </c>
      <c r="H51" s="270" cm="1">
        <f t="array" ref="H51">INDEX(Step2!D:D, 12 + ROW(F51)*3)</f>
        <v>1.1000000000000001</v>
      </c>
      <c r="I51" s="269" cm="1">
        <f t="array" ref="I51">I$6+INDEX(Step2!J:J, 10 + ROW(I51)*3)</f>
        <v>21835</v>
      </c>
      <c r="J51" s="270" cm="1">
        <f t="array" ref="J51">INDEX(Step2!J:J, 11 + ROW(I51)*3)</f>
        <v>0.62119999999999997</v>
      </c>
      <c r="K51" s="270" cm="1">
        <f t="array" ref="K51">INDEX(Step2!J:J, 12 + ROW(I51)*3)</f>
        <v>1.1035999999999999</v>
      </c>
      <c r="L51" s="269" cm="1">
        <f t="array" ref="L51">L$6+INDEX(Step3!D:D, 10 + ROW(L51)*3)</f>
        <v>31096</v>
      </c>
      <c r="M51" s="270" cm="1">
        <f t="array" ref="M51">INDEX(Step3!D:D, 11 + ROW(L51)*3)</f>
        <v>0.69130000000000003</v>
      </c>
      <c r="N51" s="270" cm="1">
        <f t="array" ref="N51">INDEX(Step3!D:D, 12 + ROW(L51)*3)</f>
        <v>1.1032999999999999</v>
      </c>
      <c r="O51" s="269" cm="1">
        <f t="array" ref="O51">O$6+INDEX(Step3!J:J, 10 + ROW(O51)*3)</f>
        <v>32807</v>
      </c>
      <c r="P51" s="270" cm="1">
        <f t="array" ref="P51">INDEX(Step3!J:J, 11 + ROW(O51)*3)</f>
        <v>0.61529999999999996</v>
      </c>
      <c r="Q51" s="270" cm="1">
        <f t="array" ref="Q51">INDEX(Step3!J:J, 12 + ROW(O51)*3)</f>
        <v>1.0711999999999999</v>
      </c>
    </row>
    <row r="52" spans="1:17" x14ac:dyDescent="0.3">
      <c r="A52">
        <v>50</v>
      </c>
      <c r="B52" s="269">
        <v>90000</v>
      </c>
      <c r="C52" s="269" cm="1">
        <f t="array" ref="C52">INDEX(Step1_final!D:D, 3 + (ROW(C48)-1)*3)</f>
        <v>13064</v>
      </c>
      <c r="D52" s="270" cm="1">
        <f t="array" ref="D52">INDEX(Step1_final!D:D, 4 + (ROW(D48)-1)*3)</f>
        <v>0.67149999999999999</v>
      </c>
      <c r="E52" s="270" cm="1">
        <f t="array" ref="E52">INDEX(Step1_final!D:D, 5 + (ROW(E48)-1)*3)</f>
        <v>1.1153999999999999</v>
      </c>
      <c r="F52" s="269" cm="1">
        <f t="array" ref="F52">F$6+INDEX(Step2!D:D, 10 + ROW(F52)*3)</f>
        <v>21341</v>
      </c>
      <c r="G52" s="270" cm="1">
        <f t="array" ref="G52">INDEX(Step2!D:D, 11 + ROW(F52)*3)</f>
        <v>0.69220000000000004</v>
      </c>
      <c r="H52" s="270" cm="1">
        <f t="array" ref="H52">INDEX(Step2!D:D, 12 + ROW(F52)*3)</f>
        <v>1.0841000000000001</v>
      </c>
      <c r="I52" s="269" cm="1">
        <f t="array" ref="I52">I$6+INDEX(Step2!J:J, 10 + ROW(I52)*3)</f>
        <v>22125</v>
      </c>
      <c r="J52" s="270" cm="1">
        <f t="array" ref="J52">INDEX(Step2!J:J, 11 + ROW(I52)*3)</f>
        <v>0.62239999999999995</v>
      </c>
      <c r="K52" s="270" cm="1">
        <f t="array" ref="K52">INDEX(Step2!J:J, 12 + ROW(I52)*3)</f>
        <v>1.0926</v>
      </c>
      <c r="L52" s="269" cm="1">
        <f t="array" ref="L52">L$6+INDEX(Step3!D:D, 10 + ROW(L52)*3)</f>
        <v>31386</v>
      </c>
      <c r="M52" s="270" cm="1">
        <f t="array" ref="M52">INDEX(Step3!D:D, 11 + ROW(L52)*3)</f>
        <v>0.68279999999999996</v>
      </c>
      <c r="N52" s="270" cm="1">
        <f t="array" ref="N52">INDEX(Step3!D:D, 12 + ROW(L52)*3)</f>
        <v>1.0701000000000001</v>
      </c>
      <c r="O52" s="269" cm="1">
        <f t="array" ref="O52">O$6+INDEX(Step3!J:J, 10 + ROW(O52)*3)</f>
        <v>33097</v>
      </c>
      <c r="P52" s="270" cm="1">
        <f t="array" ref="P52">INDEX(Step3!J:J, 11 + ROW(O52)*3)</f>
        <v>0.61829999999999996</v>
      </c>
      <c r="Q52" s="270" cm="1">
        <f t="array" ref="Q52">INDEX(Step3!J:J, 12 + ROW(O52)*3)</f>
        <v>1.0620000000000001</v>
      </c>
    </row>
    <row r="53" spans="1:17" x14ac:dyDescent="0.3">
      <c r="A53">
        <v>51</v>
      </c>
      <c r="B53" s="269">
        <v>92000</v>
      </c>
      <c r="C53" s="269" cm="1">
        <f t="array" ref="C53">INDEX(Step1_final!D:D, 3 + (ROW(C49)-1)*3)</f>
        <v>13354</v>
      </c>
      <c r="D53" s="270" cm="1">
        <f t="array" ref="D53">INDEX(Step1_final!D:D, 4 + (ROW(D49)-1)*3)</f>
        <v>0.66930000000000001</v>
      </c>
      <c r="E53" s="270" cm="1">
        <f t="array" ref="E53">INDEX(Step1_final!D:D, 5 + (ROW(E49)-1)*3)</f>
        <v>1.1202000000000001</v>
      </c>
      <c r="F53" s="269" cm="1">
        <f t="array" ref="F53">F$6+INDEX(Step2!D:D, 10 + ROW(F53)*3)</f>
        <v>21641</v>
      </c>
      <c r="G53" s="270" cm="1">
        <f t="array" ref="G53">INDEX(Step2!D:D, 11 + ROW(F53)*3)</f>
        <v>0.68669999999999998</v>
      </c>
      <c r="H53" s="270" cm="1">
        <f t="array" ref="H53">INDEX(Step2!D:D, 12 + ROW(F53)*3)</f>
        <v>1.0936999999999999</v>
      </c>
      <c r="I53" s="269" cm="1">
        <f t="array" ref="I53">I$6+INDEX(Step2!J:J, 10 + ROW(I53)*3)</f>
        <v>22415</v>
      </c>
      <c r="J53" s="270" cm="1">
        <f t="array" ref="J53">INDEX(Step2!J:J, 11 + ROW(I53)*3)</f>
        <v>0.61770000000000003</v>
      </c>
      <c r="K53" s="270" cm="1">
        <f t="array" ref="K53">INDEX(Step2!J:J, 12 + ROW(I53)*3)</f>
        <v>1.1160000000000001</v>
      </c>
      <c r="L53" s="269" cm="1">
        <f t="array" ref="L53">L$6+INDEX(Step3!D:D, 10 + ROW(L53)*3)</f>
        <v>31681</v>
      </c>
      <c r="M53" s="270" cm="1">
        <f t="array" ref="M53">INDEX(Step3!D:D, 11 + ROW(L53)*3)</f>
        <v>0.68520000000000003</v>
      </c>
      <c r="N53" s="270" cm="1">
        <f t="array" ref="N53">INDEX(Step3!D:D, 12 + ROW(L53)*3)</f>
        <v>1.1025</v>
      </c>
      <c r="O53" s="269" cm="1">
        <f t="array" ref="O53">O$6+INDEX(Step3!J:J, 10 + ROW(O53)*3)</f>
        <v>33388</v>
      </c>
      <c r="P53" s="270" cm="1">
        <f t="array" ref="P53">INDEX(Step3!J:J, 11 + ROW(O53)*3)</f>
        <v>0.61409999999999998</v>
      </c>
      <c r="Q53" s="270" cm="1">
        <f t="array" ref="Q53">INDEX(Step3!J:J, 12 + ROW(O53)*3)</f>
        <v>1.0849</v>
      </c>
    </row>
    <row r="54" spans="1:17" x14ac:dyDescent="0.3">
      <c r="A54">
        <v>52</v>
      </c>
      <c r="B54" s="269">
        <v>94000</v>
      </c>
      <c r="C54" s="269" cm="1">
        <f t="array" ref="C54">INDEX(Step1_final!D:D, 3 + (ROW(C50)-1)*3)</f>
        <v>13644</v>
      </c>
      <c r="D54" s="270" cm="1">
        <f t="array" ref="D54">INDEX(Step1_final!D:D, 4 + (ROW(D50)-1)*3)</f>
        <v>0.67069999999999996</v>
      </c>
      <c r="E54" s="270" cm="1">
        <f t="array" ref="E54">INDEX(Step1_final!D:D, 5 + (ROW(E50)-1)*3)</f>
        <v>1.1202000000000001</v>
      </c>
      <c r="F54" s="269" cm="1">
        <f t="array" ref="F54">F$6+INDEX(Step2!D:D, 10 + ROW(F54)*3)</f>
        <v>21942</v>
      </c>
      <c r="G54" s="270" cm="1">
        <f t="array" ref="G54">INDEX(Step2!D:D, 11 + ROW(F54)*3)</f>
        <v>0.68300000000000005</v>
      </c>
      <c r="H54" s="270" cm="1">
        <f t="array" ref="H54">INDEX(Step2!D:D, 12 + ROW(F54)*3)</f>
        <v>1.099</v>
      </c>
      <c r="I54" s="269" cm="1">
        <f t="array" ref="I54">I$6+INDEX(Step2!J:J, 10 + ROW(I54)*3)</f>
        <v>22706</v>
      </c>
      <c r="J54" s="270" cm="1">
        <f t="array" ref="J54">INDEX(Step2!J:J, 11 + ROW(I54)*3)</f>
        <v>0.61329999999999996</v>
      </c>
      <c r="K54" s="270" cm="1">
        <f t="array" ref="K54">INDEX(Step2!J:J, 12 + ROW(I54)*3)</f>
        <v>1.0902000000000001</v>
      </c>
      <c r="L54" s="269" cm="1">
        <f t="array" ref="L54">L$6+INDEX(Step3!D:D, 10 + ROW(L54)*3)</f>
        <v>31981</v>
      </c>
      <c r="M54" s="270" cm="1">
        <f t="array" ref="M54">INDEX(Step3!D:D, 11 + ROW(L54)*3)</f>
        <v>0.6754</v>
      </c>
      <c r="N54" s="270" cm="1">
        <f t="array" ref="N54">INDEX(Step3!D:D, 12 + ROW(L54)*3)</f>
        <v>1.0992</v>
      </c>
      <c r="O54" s="269" cm="1">
        <f t="array" ref="O54">O$6+INDEX(Step3!J:J, 10 + ROW(O54)*3)</f>
        <v>33679</v>
      </c>
      <c r="P54" s="270" cm="1">
        <f t="array" ref="P54">INDEX(Step3!J:J, 11 + ROW(O54)*3)</f>
        <v>0.61539999999999995</v>
      </c>
      <c r="Q54" s="270" cm="1">
        <f t="array" ref="Q54">INDEX(Step3!J:J, 12 + ROW(O54)*3)</f>
        <v>1.085</v>
      </c>
    </row>
    <row r="55" spans="1:17" x14ac:dyDescent="0.3">
      <c r="A55">
        <v>53</v>
      </c>
      <c r="B55" s="269">
        <v>96000</v>
      </c>
      <c r="C55" s="269" cm="1">
        <f t="array" ref="C55">INDEX(Step1_final!D:D, 3 + (ROW(C51)-1)*3)</f>
        <v>13934</v>
      </c>
      <c r="D55" s="270" cm="1">
        <f t="array" ref="D55">INDEX(Step1_final!D:D, 4 + (ROW(D51)-1)*3)</f>
        <v>0.66920000000000002</v>
      </c>
      <c r="E55" s="270" cm="1">
        <f t="array" ref="E55">INDEX(Step1_final!D:D, 5 + (ROW(E51)-1)*3)</f>
        <v>1.1060000000000001</v>
      </c>
      <c r="F55" s="269" cm="1">
        <f t="array" ref="F55">F$6+INDEX(Step2!D:D, 10 + ROW(F55)*3)</f>
        <v>22239</v>
      </c>
      <c r="G55" s="270" cm="1">
        <f t="array" ref="G55">INDEX(Step2!D:D, 11 + ROW(F55)*3)</f>
        <v>0.68200000000000005</v>
      </c>
      <c r="H55" s="270" cm="1">
        <f t="array" ref="H55">INDEX(Step2!D:D, 12 + ROW(F55)*3)</f>
        <v>1.0976999999999999</v>
      </c>
      <c r="I55" s="269" cm="1">
        <f t="array" ref="I55">I$6+INDEX(Step2!J:J, 10 + ROW(I55)*3)</f>
        <v>22996</v>
      </c>
      <c r="J55" s="270" cm="1">
        <f t="array" ref="J55">INDEX(Step2!J:J, 11 + ROW(I55)*3)</f>
        <v>0.6119</v>
      </c>
      <c r="K55" s="270" cm="1">
        <f t="array" ref="K55">INDEX(Step2!J:J, 12 + ROW(I55)*3)</f>
        <v>1.1012</v>
      </c>
      <c r="L55" s="269" cm="1">
        <f t="array" ref="L55">L$6+INDEX(Step3!D:D, 10 + ROW(L55)*3)</f>
        <v>32283</v>
      </c>
      <c r="M55" s="270" cm="1">
        <f t="array" ref="M55">INDEX(Step3!D:D, 11 + ROW(L55)*3)</f>
        <v>0.67689999999999995</v>
      </c>
      <c r="N55" s="270" cm="1">
        <f t="array" ref="N55">INDEX(Step3!D:D, 12 + ROW(L55)*3)</f>
        <v>1.0958000000000001</v>
      </c>
      <c r="O55" s="269" cm="1">
        <f t="array" ref="O55">O$6+INDEX(Step3!J:J, 10 + ROW(O55)*3)</f>
        <v>33985</v>
      </c>
      <c r="P55" s="270" cm="1">
        <f t="array" ref="P55">INDEX(Step3!J:J, 11 + ROW(O55)*3)</f>
        <v>0.60629999999999995</v>
      </c>
      <c r="Q55" s="270" cm="1">
        <f t="array" ref="Q55">INDEX(Step3!J:J, 12 + ROW(O55)*3)</f>
        <v>1.0848</v>
      </c>
    </row>
    <row r="56" spans="1:17" x14ac:dyDescent="0.3">
      <c r="A56">
        <v>54</v>
      </c>
      <c r="B56" s="269">
        <v>98000</v>
      </c>
      <c r="C56" s="269" cm="1">
        <f t="array" ref="C56">INDEX(Step1_final!D:D, 3 + (ROW(C52)-1)*3)</f>
        <v>14232</v>
      </c>
      <c r="D56" s="270" cm="1">
        <f t="array" ref="D56">INDEX(Step1_final!D:D, 4 + (ROW(D52)-1)*3)</f>
        <v>0.66669999999999996</v>
      </c>
      <c r="E56" s="270" cm="1">
        <f t="array" ref="E56">INDEX(Step1_final!D:D, 5 + (ROW(E52)-1)*3)</f>
        <v>1.1032999999999999</v>
      </c>
      <c r="F56" s="269" cm="1">
        <f t="array" ref="F56">F$6+INDEX(Step2!D:D, 10 + ROW(F56)*3)</f>
        <v>22541</v>
      </c>
      <c r="G56" s="270" cm="1">
        <f t="array" ref="G56">INDEX(Step2!D:D, 11 + ROW(F56)*3)</f>
        <v>0.6875</v>
      </c>
      <c r="H56" s="270" cm="1">
        <f t="array" ref="H56">INDEX(Step2!D:D, 12 + ROW(F56)*3)</f>
        <v>1.0848</v>
      </c>
      <c r="I56" s="269" cm="1">
        <f t="array" ref="I56">I$6+INDEX(Step2!J:J, 10 + ROW(I56)*3)</f>
        <v>23286</v>
      </c>
      <c r="J56" s="270" cm="1">
        <f t="array" ref="J56">INDEX(Step2!J:J, 11 + ROW(I56)*3)</f>
        <v>0.61799999999999999</v>
      </c>
      <c r="K56" s="270" cm="1">
        <f t="array" ref="K56">INDEX(Step2!J:J, 12 + ROW(I56)*3)</f>
        <v>1.0993999999999999</v>
      </c>
      <c r="L56" s="269" cm="1">
        <f t="array" ref="L56">L$6+INDEX(Step3!D:D, 10 + ROW(L56)*3)</f>
        <v>32589</v>
      </c>
      <c r="M56" s="270" cm="1">
        <f t="array" ref="M56">INDEX(Step3!D:D, 11 + ROW(L56)*3)</f>
        <v>0.67369999999999997</v>
      </c>
      <c r="N56" s="270" cm="1">
        <f t="array" ref="N56">INDEX(Step3!D:D, 12 + ROW(L56)*3)</f>
        <v>1.0909</v>
      </c>
      <c r="O56" s="269" cm="1">
        <f t="array" ref="O56">O$6+INDEX(Step3!J:J, 10 + ROW(O56)*3)</f>
        <v>34286</v>
      </c>
      <c r="P56" s="270" cm="1">
        <f t="array" ref="P56">INDEX(Step3!J:J, 11 + ROW(O56)*3)</f>
        <v>0.60589999999999999</v>
      </c>
      <c r="Q56" s="270" cm="1">
        <f t="array" ref="Q56">INDEX(Step3!J:J, 12 + ROW(O56)*3)</f>
        <v>1.0849</v>
      </c>
    </row>
    <row r="57" spans="1:17" x14ac:dyDescent="0.3">
      <c r="A57">
        <v>55</v>
      </c>
      <c r="B57" s="269">
        <v>100000</v>
      </c>
      <c r="C57" s="269" cm="1">
        <f t="array" ref="C57">INDEX(Step1_final!D:D, 3 + (ROW(C53)-1)*3)</f>
        <v>14526</v>
      </c>
      <c r="D57" s="270" cm="1">
        <f t="array" ref="D57">INDEX(Step1_final!D:D, 4 + (ROW(D53)-1)*3)</f>
        <v>0.66879999999999995</v>
      </c>
      <c r="E57" s="270" cm="1">
        <f t="array" ref="E57">INDEX(Step1_final!D:D, 5 + (ROW(E53)-1)*3)</f>
        <v>1.1057999999999999</v>
      </c>
      <c r="F57" s="269" cm="1">
        <f t="array" ref="F57">F$6+INDEX(Step2!D:D, 10 + ROW(F57)*3)</f>
        <v>22836</v>
      </c>
      <c r="G57" s="270" cm="1">
        <f t="array" ref="G57">INDEX(Step2!D:D, 11 + ROW(F57)*3)</f>
        <v>0.68120000000000003</v>
      </c>
      <c r="H57" s="270" cm="1">
        <f t="array" ref="H57">INDEX(Step2!D:D, 12 + ROW(F57)*3)</f>
        <v>1.0943000000000001</v>
      </c>
      <c r="I57" s="269" cm="1">
        <f t="array" ref="I57">I$6+INDEX(Step2!J:J, 10 + ROW(I57)*3)</f>
        <v>23577</v>
      </c>
      <c r="J57" s="270" cm="1">
        <f t="array" ref="J57">INDEX(Step2!J:J, 11 + ROW(I57)*3)</f>
        <v>0.61250000000000004</v>
      </c>
      <c r="K57" s="270" cm="1">
        <f t="array" ref="K57">INDEX(Step2!J:J, 12 + ROW(I57)*3)</f>
        <v>1.1117999999999999</v>
      </c>
      <c r="L57" s="269" cm="1">
        <f t="array" ref="L57">L$6+INDEX(Step3!D:D, 10 + ROW(L57)*3)</f>
        <v>32886</v>
      </c>
      <c r="M57" s="270" cm="1">
        <f t="array" ref="M57">INDEX(Step3!D:D, 11 + ROW(L57)*3)</f>
        <v>0.68149999999999999</v>
      </c>
      <c r="N57" s="270" cm="1">
        <f t="array" ref="N57">INDEX(Step3!D:D, 12 + ROW(L57)*3)</f>
        <v>1.0807</v>
      </c>
      <c r="O57" s="269" cm="1">
        <f t="array" ref="O57">O$6+INDEX(Step3!J:J, 10 + ROW(O57)*3)</f>
        <v>34602</v>
      </c>
      <c r="P57" s="270" cm="1">
        <f t="array" ref="P57">INDEX(Step3!J:J, 11 + ROW(O57)*3)</f>
        <v>0.60540000000000005</v>
      </c>
      <c r="Q57" s="270" cm="1">
        <f t="array" ref="Q57">INDEX(Step3!J:J, 12 + ROW(O57)*3)</f>
        <v>1.0916999999999999</v>
      </c>
    </row>
    <row r="58" spans="1:17" x14ac:dyDescent="0.3">
      <c r="A58">
        <v>56</v>
      </c>
      <c r="B58" s="269">
        <v>102000</v>
      </c>
      <c r="C58" s="269" cm="1">
        <f t="array" ref="C58">INDEX(Step1_final!D:D, 3 + (ROW(C54)-1)*3)</f>
        <v>14824</v>
      </c>
      <c r="D58" s="270" cm="1">
        <f t="array" ref="D58">INDEX(Step1_final!D:D, 4 + (ROW(D54)-1)*3)</f>
        <v>0.65810000000000002</v>
      </c>
      <c r="E58" s="270" cm="1">
        <f t="array" ref="E58">INDEX(Step1_final!D:D, 5 + (ROW(E54)-1)*3)</f>
        <v>1.1097999999999999</v>
      </c>
      <c r="F58" s="269" cm="1">
        <f t="array" ref="F58">F$6+INDEX(Step2!D:D, 10 + ROW(F58)*3)</f>
        <v>23129</v>
      </c>
      <c r="G58" s="270" cm="1">
        <f t="array" ref="G58">INDEX(Step2!D:D, 11 + ROW(F58)*3)</f>
        <v>0.68740000000000001</v>
      </c>
      <c r="H58" s="270" cm="1">
        <f t="array" ref="H58">INDEX(Step2!D:D, 12 + ROW(F58)*3)</f>
        <v>1.0862000000000001</v>
      </c>
      <c r="I58" s="269" cm="1">
        <f t="array" ref="I58">I$6+INDEX(Step2!J:J, 10 + ROW(I58)*3)</f>
        <v>23868</v>
      </c>
      <c r="J58" s="270" cm="1">
        <f t="array" ref="J58">INDEX(Step2!J:J, 11 + ROW(I58)*3)</f>
        <v>0.61680000000000001</v>
      </c>
      <c r="K58" s="270" cm="1">
        <f t="array" ref="K58">INDEX(Step2!J:J, 12 + ROW(I58)*3)</f>
        <v>1.1094999999999999</v>
      </c>
      <c r="L58" s="269" cm="1">
        <f t="array" ref="L58">L$6+INDEX(Step3!D:D, 10 + ROW(L58)*3)</f>
        <v>33183</v>
      </c>
      <c r="M58" s="270" cm="1">
        <f t="array" ref="M58">INDEX(Step3!D:D, 11 + ROW(L58)*3)</f>
        <v>0.67100000000000004</v>
      </c>
      <c r="N58" s="270" cm="1">
        <f t="array" ref="N58">INDEX(Step3!D:D, 12 + ROW(L58)*3)</f>
        <v>1.1056999999999999</v>
      </c>
      <c r="O58" s="269" cm="1">
        <f t="array" ref="O58">O$6+INDEX(Step3!J:J, 10 + ROW(O58)*3)</f>
        <v>34906</v>
      </c>
      <c r="P58" s="270" cm="1">
        <f t="array" ref="P58">INDEX(Step3!J:J, 11 + ROW(O58)*3)</f>
        <v>0.60960000000000003</v>
      </c>
      <c r="Q58" s="270" cm="1">
        <f t="array" ref="Q58">INDEX(Step3!J:J, 12 + ROW(O58)*3)</f>
        <v>1.087</v>
      </c>
    </row>
    <row r="59" spans="1:17" x14ac:dyDescent="0.3">
      <c r="A59">
        <v>57</v>
      </c>
      <c r="B59" s="269">
        <v>104000</v>
      </c>
      <c r="C59" s="269" cm="1">
        <f t="array" ref="C59">INDEX(Step1_final!D:D, 3 + (ROW(C55)-1)*3)</f>
        <v>15124</v>
      </c>
      <c r="D59" s="270" cm="1">
        <f t="array" ref="D59">INDEX(Step1_final!D:D, 4 + (ROW(D55)-1)*3)</f>
        <v>0.6663</v>
      </c>
      <c r="E59" s="270" cm="1">
        <f t="array" ref="E59">INDEX(Step1_final!D:D, 5 + (ROW(E55)-1)*3)</f>
        <v>1.0956999999999999</v>
      </c>
      <c r="F59" s="269" cm="1">
        <f t="array" ref="F59">F$6+INDEX(Step2!D:D, 10 + ROW(F59)*3)</f>
        <v>23418</v>
      </c>
      <c r="G59" s="270" cm="1">
        <f t="array" ref="G59">INDEX(Step2!D:D, 11 + ROW(F59)*3)</f>
        <v>0.6804</v>
      </c>
      <c r="H59" s="270" cm="1">
        <f t="array" ref="H59">INDEX(Step2!D:D, 12 + ROW(F59)*3)</f>
        <v>1.0889</v>
      </c>
      <c r="I59" s="269" cm="1">
        <f t="array" ref="I59">I$6+INDEX(Step2!J:J, 10 + ROW(I59)*3)</f>
        <v>24173</v>
      </c>
      <c r="J59" s="270" cm="1">
        <f t="array" ref="J59">INDEX(Step2!J:J, 11 + ROW(I59)*3)</f>
        <v>0.61270000000000002</v>
      </c>
      <c r="K59" s="270" cm="1">
        <f t="array" ref="K59">INDEX(Step2!J:J, 12 + ROW(I59)*3)</f>
        <v>1.1036999999999999</v>
      </c>
      <c r="L59" s="269" cm="1">
        <f t="array" ref="L59">L$6+INDEX(Step3!D:D, 10 + ROW(L59)*3)</f>
        <v>33480</v>
      </c>
      <c r="M59" s="270" cm="1">
        <f t="array" ref="M59">INDEX(Step3!D:D, 11 + ROW(L59)*3)</f>
        <v>0.66959999999999997</v>
      </c>
      <c r="N59" s="270" cm="1">
        <f t="array" ref="N59">INDEX(Step3!D:D, 12 + ROW(L59)*3)</f>
        <v>1.1026</v>
      </c>
      <c r="O59" s="269" cm="1">
        <f t="array" ref="O59">O$6+INDEX(Step3!J:J, 10 + ROW(O59)*3)</f>
        <v>35207</v>
      </c>
      <c r="P59" s="270" cm="1">
        <f t="array" ref="P59">INDEX(Step3!J:J, 11 + ROW(O59)*3)</f>
        <v>0.60160000000000002</v>
      </c>
      <c r="Q59" s="270" cm="1">
        <f t="array" ref="Q59">INDEX(Step3!J:J, 12 + ROW(O59)*3)</f>
        <v>1.0911999999999999</v>
      </c>
    </row>
    <row r="60" spans="1:17" x14ac:dyDescent="0.3">
      <c r="A60">
        <v>58</v>
      </c>
      <c r="B60" s="269">
        <v>106000</v>
      </c>
      <c r="C60" s="269" cm="1">
        <f t="array" ref="C60">INDEX(Step1_final!D:D, 3 + (ROW(C56)-1)*3)</f>
        <v>15423</v>
      </c>
      <c r="D60" s="270" cm="1">
        <f t="array" ref="D60">INDEX(Step1_final!D:D, 4 + (ROW(D56)-1)*3)</f>
        <v>0.66259999999999997</v>
      </c>
      <c r="E60" s="270" cm="1">
        <f t="array" ref="E60">INDEX(Step1_final!D:D, 5 + (ROW(E56)-1)*3)</f>
        <v>1.1138999999999999</v>
      </c>
      <c r="F60" s="269" cm="1">
        <f t="array" ref="F60">F$6+INDEX(Step2!D:D, 10 + ROW(F60)*3)</f>
        <v>23708</v>
      </c>
      <c r="G60" s="270" cm="1">
        <f t="array" ref="G60">INDEX(Step2!D:D, 11 + ROW(F60)*3)</f>
        <v>0.68</v>
      </c>
      <c r="H60" s="270" cm="1">
        <f t="array" ref="H60">INDEX(Step2!D:D, 12 + ROW(F60)*3)</f>
        <v>1.0893999999999999</v>
      </c>
      <c r="I60" s="269" cm="1">
        <f t="array" ref="I60">I$6+INDEX(Step2!J:J, 10 + ROW(I60)*3)</f>
        <v>24472</v>
      </c>
      <c r="J60" s="270" cm="1">
        <f t="array" ref="J60">INDEX(Step2!J:J, 11 + ROW(I60)*3)</f>
        <v>0.61199999999999999</v>
      </c>
      <c r="K60" s="270" cm="1">
        <f t="array" ref="K60">INDEX(Step2!J:J, 12 + ROW(I60)*3)</f>
        <v>1.1111</v>
      </c>
      <c r="L60" s="269" cm="1">
        <f t="array" ref="L60">L$6+INDEX(Step3!D:D, 10 + ROW(L60)*3)</f>
        <v>33785</v>
      </c>
      <c r="M60" s="270" cm="1">
        <f t="array" ref="M60">INDEX(Step3!D:D, 11 + ROW(L60)*3)</f>
        <v>0.67230000000000001</v>
      </c>
      <c r="N60" s="270" cm="1">
        <f t="array" ref="N60">INDEX(Step3!D:D, 12 + ROW(L60)*3)</f>
        <v>1.0946</v>
      </c>
      <c r="O60" s="269" cm="1">
        <f t="array" ref="O60">O$6+INDEX(Step3!J:J, 10 + ROW(O60)*3)</f>
        <v>35512</v>
      </c>
      <c r="P60" s="270" cm="1">
        <f t="array" ref="P60">INDEX(Step3!J:J, 11 + ROW(O60)*3)</f>
        <v>0.5998</v>
      </c>
      <c r="Q60" s="270" cm="1">
        <f t="array" ref="Q60">INDEX(Step3!J:J, 12 + ROW(O60)*3)</f>
        <v>1.0873999999999999</v>
      </c>
    </row>
    <row r="61" spans="1:17" x14ac:dyDescent="0.3">
      <c r="A61">
        <v>59</v>
      </c>
      <c r="B61" s="269">
        <v>108000</v>
      </c>
      <c r="C61" s="269" cm="1">
        <f t="array" ref="C61">INDEX(Step1_final!D:D, 3 + (ROW(C57)-1)*3)</f>
        <v>15729</v>
      </c>
      <c r="D61" s="270" cm="1">
        <f t="array" ref="D61">INDEX(Step1_final!D:D, 4 + (ROW(D57)-1)*3)</f>
        <v>0.65839999999999999</v>
      </c>
      <c r="E61" s="270" cm="1">
        <f t="array" ref="E61">INDEX(Step1_final!D:D, 5 + (ROW(E57)-1)*3)</f>
        <v>1.1047</v>
      </c>
      <c r="F61" s="269" cm="1">
        <f t="array" ref="F61">F$6+INDEX(Step2!D:D, 10 + ROW(F61)*3)</f>
        <v>23998</v>
      </c>
      <c r="G61" s="270" cm="1">
        <f t="array" ref="G61">INDEX(Step2!D:D, 11 + ROW(F61)*3)</f>
        <v>0.67459999999999998</v>
      </c>
      <c r="H61" s="270" cm="1">
        <f t="array" ref="H61">INDEX(Step2!D:D, 12 + ROW(F61)*3)</f>
        <v>1.0849</v>
      </c>
      <c r="I61" s="269" cm="1">
        <f t="array" ref="I61">I$6+INDEX(Step2!J:J, 10 + ROW(I61)*3)</f>
        <v>24777</v>
      </c>
      <c r="J61" s="270" cm="1">
        <f t="array" ref="J61">INDEX(Step2!J:J, 11 + ROW(I61)*3)</f>
        <v>0.60560000000000003</v>
      </c>
      <c r="K61" s="270" cm="1">
        <f t="array" ref="K61">INDEX(Step2!J:J, 12 + ROW(I61)*3)</f>
        <v>1.0994999999999999</v>
      </c>
      <c r="L61" s="269" cm="1">
        <f t="array" ref="L61">L$6+INDEX(Step3!D:D, 10 + ROW(L61)*3)</f>
        <v>34082</v>
      </c>
      <c r="M61" s="270" cm="1">
        <f t="array" ref="M61">INDEX(Step3!D:D, 11 + ROW(L61)*3)</f>
        <v>0.66759999999999997</v>
      </c>
      <c r="N61" s="270" cm="1">
        <f t="array" ref="N61">INDEX(Step3!D:D, 12 + ROW(L61)*3)</f>
        <v>1.1076999999999999</v>
      </c>
      <c r="O61" s="269" cm="1">
        <f t="array" ref="O61">O$6+INDEX(Step3!J:J, 10 + ROW(O61)*3)</f>
        <v>35805</v>
      </c>
      <c r="P61" s="270" cm="1">
        <f t="array" ref="P61">INDEX(Step3!J:J, 11 + ROW(O61)*3)</f>
        <v>0.6028</v>
      </c>
      <c r="Q61" s="270" cm="1">
        <f t="array" ref="Q61">INDEX(Step3!J:J, 12 + ROW(O61)*3)</f>
        <v>1.0649</v>
      </c>
    </row>
    <row r="62" spans="1:17" x14ac:dyDescent="0.3">
      <c r="A62">
        <v>60</v>
      </c>
      <c r="B62" s="269">
        <v>110000</v>
      </c>
      <c r="C62" s="269" cm="1">
        <f t="array" ref="C62">INDEX(Step1_final!D:D, 3 + (ROW(C58)-1)*3)</f>
        <v>16039</v>
      </c>
      <c r="D62" s="270" cm="1">
        <f t="array" ref="D62">INDEX(Step1_final!D:D, 4 + (ROW(D58)-1)*3)</f>
        <v>0.64810000000000001</v>
      </c>
      <c r="E62" s="270" cm="1">
        <f t="array" ref="E62">INDEX(Step1_final!D:D, 5 + (ROW(E58)-1)*3)</f>
        <v>1.1085</v>
      </c>
      <c r="F62" s="269" cm="1">
        <f t="array" ref="F62">F$6+INDEX(Step2!D:D, 10 + ROW(F62)*3)</f>
        <v>24287</v>
      </c>
      <c r="G62" s="270" cm="1">
        <f t="array" ref="G62">INDEX(Step2!D:D, 11 + ROW(F62)*3)</f>
        <v>0.67330000000000001</v>
      </c>
      <c r="H62" s="270" cm="1">
        <f t="array" ref="H62">INDEX(Step2!D:D, 12 + ROW(F62)*3)</f>
        <v>1.1021000000000001</v>
      </c>
      <c r="I62" s="269" cm="1">
        <f t="array" ref="I62">I$6+INDEX(Step2!J:J, 10 + ROW(I62)*3)</f>
        <v>25077</v>
      </c>
      <c r="J62" s="270" cm="1">
        <f t="array" ref="J62">INDEX(Step2!J:J, 11 + ROW(I62)*3)</f>
        <v>0.60570000000000002</v>
      </c>
      <c r="K62" s="270" cm="1">
        <f t="array" ref="K62">INDEX(Step2!J:J, 12 + ROW(I62)*3)</f>
        <v>1.1186</v>
      </c>
      <c r="L62" s="269" cm="1">
        <f t="array" ref="L62">L$6+INDEX(Step3!D:D, 10 + ROW(L62)*3)</f>
        <v>34374</v>
      </c>
      <c r="M62" s="270" cm="1">
        <f t="array" ref="M62">INDEX(Step3!D:D, 11 + ROW(L62)*3)</f>
        <v>0.66439999999999999</v>
      </c>
      <c r="N62" s="270" cm="1">
        <f t="array" ref="N62">INDEX(Step3!D:D, 12 + ROW(L62)*3)</f>
        <v>1.0909</v>
      </c>
      <c r="O62" s="269" cm="1">
        <f t="array" ref="O62">O$6+INDEX(Step3!J:J, 10 + ROW(O62)*3)</f>
        <v>36097</v>
      </c>
      <c r="P62" s="270" cm="1">
        <f t="array" ref="P62">INDEX(Step3!J:J, 11 + ROW(O62)*3)</f>
        <v>0.59850000000000003</v>
      </c>
      <c r="Q62" s="270" cm="1">
        <f t="array" ref="Q62">INDEX(Step3!J:J, 12 + ROW(O62)*3)</f>
        <v>1.0924</v>
      </c>
    </row>
    <row r="63" spans="1:17" x14ac:dyDescent="0.3">
      <c r="A63">
        <v>61</v>
      </c>
      <c r="B63" s="269">
        <v>112000</v>
      </c>
      <c r="C63" s="269" cm="1">
        <f t="array" ref="C63">INDEX(Step1_final!D:D, 3 + (ROW(C59)-1)*3)</f>
        <v>16344</v>
      </c>
      <c r="D63" s="270" cm="1">
        <f t="array" ref="D63">INDEX(Step1_final!D:D, 4 + (ROW(D59)-1)*3)</f>
        <v>0.65310000000000001</v>
      </c>
      <c r="E63" s="270" cm="1">
        <f t="array" ref="E63">INDEX(Step1_final!D:D, 5 + (ROW(E59)-1)*3)</f>
        <v>1.0919000000000001</v>
      </c>
      <c r="F63" s="269" cm="1">
        <f t="array" ref="F63">F$6+INDEX(Step2!D:D, 10 + ROW(F63)*3)</f>
        <v>24577</v>
      </c>
      <c r="G63" s="270" cm="1">
        <f t="array" ref="G63">INDEX(Step2!D:D, 11 + ROW(F63)*3)</f>
        <v>0.67110000000000003</v>
      </c>
      <c r="H63" s="270" cm="1">
        <f t="array" ref="H63">INDEX(Step2!D:D, 12 + ROW(F63)*3)</f>
        <v>1.077</v>
      </c>
      <c r="I63" s="269" cm="1">
        <f t="array" ref="I63">I$6+INDEX(Step2!J:J, 10 + ROW(I63)*3)</f>
        <v>25381</v>
      </c>
      <c r="J63" s="270" cm="1">
        <f t="array" ref="J63">INDEX(Step2!J:J, 11 + ROW(I63)*3)</f>
        <v>0.60299999999999998</v>
      </c>
      <c r="K63" s="270" cm="1">
        <f t="array" ref="K63">INDEX(Step2!J:J, 12 + ROW(I63)*3)</f>
        <v>1.1214</v>
      </c>
      <c r="L63" s="269" cm="1">
        <f t="array" ref="L63">L$6+INDEX(Step3!D:D, 10 + ROW(L63)*3)</f>
        <v>34664</v>
      </c>
      <c r="M63" s="270" cm="1">
        <f t="array" ref="M63">INDEX(Step3!D:D, 11 + ROW(L63)*3)</f>
        <v>0.67449999999999999</v>
      </c>
      <c r="N63" s="270" cm="1">
        <f t="array" ref="N63">INDEX(Step3!D:D, 12 + ROW(L63)*3)</f>
        <v>1.1066</v>
      </c>
      <c r="O63" s="269" cm="1">
        <f t="array" ref="O63">O$6+INDEX(Step3!J:J, 10 + ROW(O63)*3)</f>
        <v>36388</v>
      </c>
      <c r="P63" s="270" cm="1">
        <f t="array" ref="P63">INDEX(Step3!J:J, 11 + ROW(O63)*3)</f>
        <v>0.59470000000000001</v>
      </c>
      <c r="Q63" s="270" cm="1">
        <f t="array" ref="Q63">INDEX(Step3!J:J, 12 + ROW(O63)*3)</f>
        <v>1.0808</v>
      </c>
    </row>
    <row r="64" spans="1:17" x14ac:dyDescent="0.3">
      <c r="A64">
        <v>62</v>
      </c>
      <c r="B64" s="269">
        <v>114000</v>
      </c>
      <c r="C64" s="269" cm="1">
        <f t="array" ref="C64">INDEX(Step1_final!D:D, 3 + (ROW(C60)-1)*3)</f>
        <v>16644</v>
      </c>
      <c r="D64" s="270" cm="1">
        <f t="array" ref="D64">INDEX(Step1_final!D:D, 4 + (ROW(D60)-1)*3)</f>
        <v>0.64980000000000004</v>
      </c>
      <c r="E64" s="270" cm="1">
        <f t="array" ref="E64">INDEX(Step1_final!D:D, 5 + (ROW(E60)-1)*3)</f>
        <v>1.1047</v>
      </c>
      <c r="F64" s="269" cm="1">
        <f t="array" ref="F64">F$6+INDEX(Step2!D:D, 10 + ROW(F64)*3)</f>
        <v>24867</v>
      </c>
      <c r="G64" s="270" cm="1">
        <f t="array" ref="G64">INDEX(Step2!D:D, 11 + ROW(F64)*3)</f>
        <v>0.67789999999999995</v>
      </c>
      <c r="H64" s="270" cm="1">
        <f t="array" ref="H64">INDEX(Step2!D:D, 12 + ROW(F64)*3)</f>
        <v>1.0916999999999999</v>
      </c>
      <c r="I64" s="269" cm="1">
        <f t="array" ref="I64">I$6+INDEX(Step2!J:J, 10 + ROW(I64)*3)</f>
        <v>25686</v>
      </c>
      <c r="J64" s="270" cm="1">
        <f t="array" ref="J64">INDEX(Step2!J:J, 11 + ROW(I64)*3)</f>
        <v>0.6069</v>
      </c>
      <c r="K64" s="270" cm="1">
        <f t="array" ref="K64">INDEX(Step2!J:J, 12 + ROW(I64)*3)</f>
        <v>1.1164000000000001</v>
      </c>
      <c r="L64" s="269" cm="1">
        <f t="array" ref="L64">L$6+INDEX(Step3!D:D, 10 + ROW(L64)*3)</f>
        <v>34954</v>
      </c>
      <c r="M64" s="270" cm="1">
        <f t="array" ref="M64">INDEX(Step3!D:D, 11 + ROW(L64)*3)</f>
        <v>0.66749999999999998</v>
      </c>
      <c r="N64" s="270" cm="1">
        <f t="array" ref="N64">INDEX(Step3!D:D, 12 + ROW(L64)*3)</f>
        <v>1.1134999999999999</v>
      </c>
      <c r="O64" s="269" cm="1">
        <f t="array" ref="O64">O$6+INDEX(Step3!J:J, 10 + ROW(O64)*3)</f>
        <v>36690</v>
      </c>
      <c r="P64" s="270" cm="1">
        <f t="array" ref="P64">INDEX(Step3!J:J, 11 + ROW(O64)*3)</f>
        <v>0.6018</v>
      </c>
      <c r="Q64" s="270" cm="1">
        <f t="array" ref="Q64">INDEX(Step3!J:J, 12 + ROW(O64)*3)</f>
        <v>1.0989</v>
      </c>
    </row>
    <row r="65" spans="1:17" x14ac:dyDescent="0.3">
      <c r="A65">
        <v>63</v>
      </c>
      <c r="B65" s="269">
        <v>116000</v>
      </c>
      <c r="C65" s="269" cm="1">
        <f t="array" ref="C65">INDEX(Step1_final!D:D, 3 + (ROW(C61)-1)*3)</f>
        <v>16937</v>
      </c>
      <c r="D65" s="270" cm="1">
        <f t="array" ref="D65">INDEX(Step1_final!D:D, 4 + (ROW(D61)-1)*3)</f>
        <v>0.64539999999999997</v>
      </c>
      <c r="E65" s="270" cm="1">
        <f t="array" ref="E65">INDEX(Step1_final!D:D, 5 + (ROW(E61)-1)*3)</f>
        <v>1.1287</v>
      </c>
      <c r="F65" s="269" cm="1">
        <f t="array" ref="F65">F$6+INDEX(Step2!D:D, 10 + ROW(F65)*3)</f>
        <v>25156</v>
      </c>
      <c r="G65" s="270" cm="1">
        <f t="array" ref="G65">INDEX(Step2!D:D, 11 + ROW(F65)*3)</f>
        <v>0.66930000000000001</v>
      </c>
      <c r="H65" s="270" cm="1">
        <f t="array" ref="H65">INDEX(Step2!D:D, 12 + ROW(F65)*3)</f>
        <v>1.0784</v>
      </c>
      <c r="I65" s="269" cm="1">
        <f t="array" ref="I65">I$6+INDEX(Step2!J:J, 10 + ROW(I65)*3)</f>
        <v>25985</v>
      </c>
      <c r="J65" s="270" cm="1">
        <f t="array" ref="J65">INDEX(Step2!J:J, 11 + ROW(I65)*3)</f>
        <v>0.60019999999999996</v>
      </c>
      <c r="K65" s="270" cm="1">
        <f t="array" ref="K65">INDEX(Step2!J:J, 12 + ROW(I65)*3)</f>
        <v>1.1049</v>
      </c>
      <c r="L65" s="269" cm="1">
        <f t="array" ref="L65">L$6+INDEX(Step3!D:D, 10 + ROW(L65)*3)</f>
        <v>35244</v>
      </c>
      <c r="M65" s="270" cm="1">
        <f t="array" ref="M65">INDEX(Step3!D:D, 11 + ROW(L65)*3)</f>
        <v>0.66020000000000001</v>
      </c>
      <c r="N65" s="270" cm="1">
        <f t="array" ref="N65">INDEX(Step3!D:D, 12 + ROW(L65)*3)</f>
        <v>1.0931999999999999</v>
      </c>
      <c r="O65" s="269" cm="1">
        <f t="array" ref="O65">O$6+INDEX(Step3!J:J, 10 + ROW(O65)*3)</f>
        <v>36991</v>
      </c>
      <c r="P65" s="270" cm="1">
        <f t="array" ref="P65">INDEX(Step3!J:J, 11 + ROW(O65)*3)</f>
        <v>0.59589999999999999</v>
      </c>
      <c r="Q65" s="270" cm="1">
        <f t="array" ref="Q65">INDEX(Step3!J:J, 12 + ROW(O65)*3)</f>
        <v>1.1008</v>
      </c>
    </row>
    <row r="66" spans="1:17" x14ac:dyDescent="0.3">
      <c r="A66">
        <v>64</v>
      </c>
      <c r="B66" s="269">
        <v>118000</v>
      </c>
      <c r="C66" s="269" cm="1">
        <f t="array" ref="C66">INDEX(Step1_final!D:D, 3 + (ROW(C62)-1)*3)</f>
        <v>17230</v>
      </c>
      <c r="D66" s="270" cm="1">
        <f t="array" ref="D66">INDEX(Step1_final!D:D, 4 + (ROW(D62)-1)*3)</f>
        <v>0.64890000000000003</v>
      </c>
      <c r="E66" s="270" cm="1">
        <f t="array" ref="E66">INDEX(Step1_final!D:D, 5 + (ROW(E62)-1)*3)</f>
        <v>1.0991</v>
      </c>
      <c r="F66" s="269" cm="1">
        <f t="array" ref="F66">F$6+INDEX(Step2!D:D, 10 + ROW(F66)*3)</f>
        <v>25446</v>
      </c>
      <c r="G66" s="270" cm="1">
        <f t="array" ref="G66">INDEX(Step2!D:D, 11 + ROW(F66)*3)</f>
        <v>0.66910000000000003</v>
      </c>
      <c r="H66" s="270" cm="1">
        <f t="array" ref="H66">INDEX(Step2!D:D, 12 + ROW(F66)*3)</f>
        <v>1.0737000000000001</v>
      </c>
      <c r="I66" s="269" cm="1">
        <f t="array" ref="I66">I$6+INDEX(Step2!J:J, 10 + ROW(I66)*3)</f>
        <v>26288</v>
      </c>
      <c r="J66" s="270" cm="1">
        <f t="array" ref="J66">INDEX(Step2!J:J, 11 + ROW(I66)*3)</f>
        <v>0.59840000000000004</v>
      </c>
      <c r="K66" s="270" cm="1">
        <f t="array" ref="K66">INDEX(Step2!J:J, 12 + ROW(I66)*3)</f>
        <v>1.1144000000000001</v>
      </c>
      <c r="L66" s="269" cm="1">
        <f t="array" ref="L66">L$6+INDEX(Step3!D:D, 10 + ROW(L66)*3)</f>
        <v>35534</v>
      </c>
      <c r="M66" s="270" cm="1">
        <f t="array" ref="M66">INDEX(Step3!D:D, 11 + ROW(L66)*3)</f>
        <v>0.66369999999999996</v>
      </c>
      <c r="N66" s="270" cm="1">
        <f t="array" ref="N66">INDEX(Step3!D:D, 12 + ROW(L66)*3)</f>
        <v>1.0825</v>
      </c>
      <c r="O66" s="269" cm="1">
        <f t="array" ref="O66">O$6+INDEX(Step3!J:J, 10 + ROW(O66)*3)</f>
        <v>37290</v>
      </c>
      <c r="P66" s="270" cm="1">
        <f t="array" ref="P66">INDEX(Step3!J:J, 11 + ROW(O66)*3)</f>
        <v>0.59030000000000005</v>
      </c>
      <c r="Q66" s="270" cm="1">
        <f t="array" ref="Q66">INDEX(Step3!J:J, 12 + ROW(O66)*3)</f>
        <v>1.0921000000000001</v>
      </c>
    </row>
    <row r="67" spans="1:17" x14ac:dyDescent="0.3">
      <c r="A67">
        <v>65</v>
      </c>
      <c r="B67" s="269">
        <v>120000</v>
      </c>
      <c r="C67" s="269" cm="1">
        <f t="array" ref="C67">INDEX(Step1_final!D:D, 3 + (ROW(C63)-1)*3)</f>
        <v>17521</v>
      </c>
      <c r="D67" s="270" cm="1">
        <f t="array" ref="D67">INDEX(Step1_final!D:D, 4 + (ROW(D63)-1)*3)</f>
        <v>0.64659999999999995</v>
      </c>
      <c r="E67" s="270" cm="1">
        <f t="array" ref="E67">INDEX(Step1_final!D:D, 5 + (ROW(E63)-1)*3)</f>
        <v>1.0961000000000001</v>
      </c>
      <c r="F67" s="269" cm="1">
        <f t="array" ref="F67">F$6+INDEX(Step2!D:D, 10 + ROW(F67)*3)</f>
        <v>25736</v>
      </c>
      <c r="G67" s="270" cm="1">
        <f t="array" ref="G67">INDEX(Step2!D:D, 11 + ROW(F67)*3)</f>
        <v>0.66910000000000003</v>
      </c>
      <c r="H67" s="270" cm="1">
        <f t="array" ref="H67">INDEX(Step2!D:D, 12 + ROW(F67)*3)</f>
        <v>1.0960000000000001</v>
      </c>
      <c r="I67" s="269" cm="1">
        <f t="array" ref="I67">I$6+INDEX(Step2!J:J, 10 + ROW(I67)*3)</f>
        <v>26589</v>
      </c>
      <c r="J67" s="270" cm="1">
        <f t="array" ref="J67">INDEX(Step2!J:J, 11 + ROW(I67)*3)</f>
        <v>0.60189999999999999</v>
      </c>
      <c r="K67" s="270" cm="1">
        <f t="array" ref="K67">INDEX(Step2!J:J, 12 + ROW(I67)*3)</f>
        <v>1.1122000000000001</v>
      </c>
      <c r="L67" s="269" cm="1">
        <f t="array" ref="L67">L$6+INDEX(Step3!D:D, 10 + ROW(L67)*3)</f>
        <v>35823</v>
      </c>
      <c r="M67" s="270" cm="1">
        <f t="array" ref="M67">INDEX(Step3!D:D, 11 + ROW(L67)*3)</f>
        <v>0.65869999999999995</v>
      </c>
      <c r="N67" s="270" cm="1">
        <f t="array" ref="N67">INDEX(Step3!D:D, 12 + ROW(L67)*3)</f>
        <v>1.0871999999999999</v>
      </c>
      <c r="O67" s="269" cm="1">
        <f t="array" ref="O67">O$6+INDEX(Step3!J:J, 10 + ROW(O67)*3)</f>
        <v>37607</v>
      </c>
      <c r="P67" s="270" cm="1">
        <f t="array" ref="P67">INDEX(Step3!J:J, 11 + ROW(O67)*3)</f>
        <v>0.59570000000000001</v>
      </c>
      <c r="Q67" s="270" cm="1">
        <f t="array" ref="Q67">INDEX(Step3!J:J, 12 + ROW(O67)*3)</f>
        <v>1.1031</v>
      </c>
    </row>
    <row r="68" spans="1:17" x14ac:dyDescent="0.3">
      <c r="A68">
        <v>66</v>
      </c>
      <c r="B68" s="269">
        <v>122000</v>
      </c>
      <c r="C68" s="269" cm="1">
        <f t="array" ref="C68">INDEX(Step1_final!D:D, 3 + (ROW(C64)-1)*3)</f>
        <v>17820</v>
      </c>
      <c r="D68" s="270" cm="1">
        <f t="array" ref="D68">INDEX(Step1_final!D:D, 4 + (ROW(D64)-1)*3)</f>
        <v>0.65310000000000001</v>
      </c>
      <c r="E68" s="270" cm="1">
        <f t="array" ref="E68">INDEX(Step1_final!D:D, 5 + (ROW(E64)-1)*3)</f>
        <v>1.1062000000000001</v>
      </c>
      <c r="F68" s="269" cm="1">
        <f t="array" ref="F68">F$6+INDEX(Step2!D:D, 10 + ROW(F68)*3)</f>
        <v>26026</v>
      </c>
      <c r="G68" s="270" cm="1">
        <f t="array" ref="G68">INDEX(Step2!D:D, 11 + ROW(F68)*3)</f>
        <v>0.66469999999999996</v>
      </c>
      <c r="H68" s="270" cm="1">
        <f t="array" ref="H68">INDEX(Step2!D:D, 12 + ROW(F68)*3)</f>
        <v>1.0815999999999999</v>
      </c>
      <c r="I68" s="269" cm="1">
        <f t="array" ref="I68">I$6+INDEX(Step2!J:J, 10 + ROW(I68)*3)</f>
        <v>26891</v>
      </c>
      <c r="J68" s="270" cm="1">
        <f t="array" ref="J68">INDEX(Step2!J:J, 11 + ROW(I68)*3)</f>
        <v>0.59550000000000003</v>
      </c>
      <c r="K68" s="270" cm="1">
        <f t="array" ref="K68">INDEX(Step2!J:J, 12 + ROW(I68)*3)</f>
        <v>1.1121000000000001</v>
      </c>
      <c r="L68" s="269" cm="1">
        <f t="array" ref="L68">L$6+INDEX(Step3!D:D, 10 + ROW(L68)*3)</f>
        <v>36113</v>
      </c>
      <c r="M68" s="270" cm="1">
        <f t="array" ref="M68">INDEX(Step3!D:D, 11 + ROW(L68)*3)</f>
        <v>0.66349999999999998</v>
      </c>
      <c r="N68" s="270" cm="1">
        <f t="array" ref="N68">INDEX(Step3!D:D, 12 + ROW(L68)*3)</f>
        <v>1.1073999999999999</v>
      </c>
      <c r="O68" s="269" cm="1">
        <f t="array" ref="O68">O$6+INDEX(Step3!J:J, 10 + ROW(O68)*3)</f>
        <v>37917</v>
      </c>
      <c r="P68" s="270" cm="1">
        <f t="array" ref="P68">INDEX(Step3!J:J, 11 + ROW(O68)*3)</f>
        <v>0.58799999999999997</v>
      </c>
      <c r="Q68" s="270" cm="1">
        <f t="array" ref="Q68">INDEX(Step3!J:J, 12 + ROW(O68)*3)</f>
        <v>1.0704</v>
      </c>
    </row>
    <row r="69" spans="1:17" x14ac:dyDescent="0.3">
      <c r="A69">
        <v>67</v>
      </c>
      <c r="B69" s="269">
        <v>124000</v>
      </c>
      <c r="C69" s="269" cm="1">
        <f t="array" ref="C69">INDEX(Step1_final!D:D, 3 + (ROW(C65)-1)*3)</f>
        <v>18122</v>
      </c>
      <c r="D69" s="270" cm="1">
        <f t="array" ref="D69">INDEX(Step1_final!D:D, 4 + (ROW(D65)-1)*3)</f>
        <v>0.64570000000000005</v>
      </c>
      <c r="E69" s="270" cm="1">
        <f t="array" ref="E69">INDEX(Step1_final!D:D, 5 + (ROW(E65)-1)*3)</f>
        <v>1.0938000000000001</v>
      </c>
      <c r="F69" s="269" cm="1">
        <f t="array" ref="F69">F$6+INDEX(Step2!D:D, 10 + ROW(F69)*3)</f>
        <v>26324</v>
      </c>
      <c r="G69" s="270" cm="1">
        <f t="array" ref="G69">INDEX(Step2!D:D, 11 + ROW(F69)*3)</f>
        <v>0.66500000000000004</v>
      </c>
      <c r="H69" s="270" cm="1">
        <f t="array" ref="H69">INDEX(Step2!D:D, 12 + ROW(F69)*3)</f>
        <v>1.0863</v>
      </c>
      <c r="I69" s="269" cm="1">
        <f t="array" ref="I69">I$6+INDEX(Step2!J:J, 10 + ROW(I69)*3)</f>
        <v>27196</v>
      </c>
      <c r="J69" s="270" cm="1">
        <f t="array" ref="J69">INDEX(Step2!J:J, 11 + ROW(I69)*3)</f>
        <v>0.59519999999999995</v>
      </c>
      <c r="K69" s="270" cm="1">
        <f t="array" ref="K69">INDEX(Step2!J:J, 12 + ROW(I69)*3)</f>
        <v>1.1113</v>
      </c>
      <c r="L69" s="269" cm="1">
        <f t="array" ref="L69">L$6+INDEX(Step3!D:D, 10 + ROW(L69)*3)</f>
        <v>36403</v>
      </c>
      <c r="M69" s="270" cm="1">
        <f t="array" ref="M69">INDEX(Step3!D:D, 11 + ROW(L69)*3)</f>
        <v>0.66169999999999995</v>
      </c>
      <c r="N69" s="270" cm="1">
        <f t="array" ref="N69">INDEX(Step3!D:D, 12 + ROW(L69)*3)</f>
        <v>1.0904</v>
      </c>
      <c r="O69" s="269" cm="1">
        <f t="array" ref="O69">O$6+INDEX(Step3!J:J, 10 + ROW(O69)*3)</f>
        <v>38221</v>
      </c>
      <c r="P69" s="270" cm="1">
        <f t="array" ref="P69">INDEX(Step3!J:J, 11 + ROW(O69)*3)</f>
        <v>0.59570000000000001</v>
      </c>
      <c r="Q69" s="270" cm="1">
        <f t="array" ref="Q69">INDEX(Step3!J:J, 12 + ROW(O69)*3)</f>
        <v>1.0786</v>
      </c>
    </row>
    <row r="70" spans="1:17" x14ac:dyDescent="0.3">
      <c r="A70">
        <v>68</v>
      </c>
      <c r="B70" s="269">
        <v>126000</v>
      </c>
      <c r="C70" s="269" cm="1">
        <f t="array" ref="C70">INDEX(Step1_final!D:D, 3 + (ROW(C66)-1)*3)</f>
        <v>18417</v>
      </c>
      <c r="D70" s="270" cm="1">
        <f t="array" ref="D70">INDEX(Step1_final!D:D, 4 + (ROW(D66)-1)*3)</f>
        <v>0.63749999999999996</v>
      </c>
      <c r="E70" s="270" cm="1">
        <f t="array" ref="E70">INDEX(Step1_final!D:D, 5 + (ROW(E66)-1)*3)</f>
        <v>1.0929</v>
      </c>
      <c r="F70" s="269" cm="1">
        <f t="array" ref="F70">F$6+INDEX(Step2!D:D, 10 + ROW(F70)*3)</f>
        <v>26633</v>
      </c>
      <c r="G70" s="270" cm="1">
        <f t="array" ref="G70">INDEX(Step2!D:D, 11 + ROW(F70)*3)</f>
        <v>0.66859999999999997</v>
      </c>
      <c r="H70" s="270" cm="1">
        <f t="array" ref="H70">INDEX(Step2!D:D, 12 + ROW(F70)*3)</f>
        <v>1.0939000000000001</v>
      </c>
      <c r="I70" s="269" cm="1">
        <f t="array" ref="I70">I$6+INDEX(Step2!J:J, 10 + ROW(I70)*3)</f>
        <v>27502</v>
      </c>
      <c r="J70" s="270" cm="1">
        <f t="array" ref="J70">INDEX(Step2!J:J, 11 + ROW(I70)*3)</f>
        <v>0.59940000000000004</v>
      </c>
      <c r="K70" s="270" cm="1">
        <f t="array" ref="K70">INDEX(Step2!J:J, 12 + ROW(I70)*3)</f>
        <v>1.1095999999999999</v>
      </c>
      <c r="L70" s="269" cm="1">
        <f t="array" ref="L70">L$6+INDEX(Step3!D:D, 10 + ROW(L70)*3)</f>
        <v>36693</v>
      </c>
      <c r="M70" s="270" cm="1">
        <f t="array" ref="M70">INDEX(Step3!D:D, 11 + ROW(L70)*3)</f>
        <v>0.65939999999999999</v>
      </c>
      <c r="N70" s="270" cm="1">
        <f t="array" ref="N70">INDEX(Step3!D:D, 12 + ROW(L70)*3)</f>
        <v>1.0948</v>
      </c>
      <c r="O70" s="269" cm="1">
        <f t="array" ref="O70">O$6+INDEX(Step3!J:J, 10 + ROW(O70)*3)</f>
        <v>38522</v>
      </c>
      <c r="P70" s="270" cm="1">
        <f t="array" ref="P70">INDEX(Step3!J:J, 11 + ROW(O70)*3)</f>
        <v>0.59370000000000001</v>
      </c>
      <c r="Q70" s="270" cm="1">
        <f t="array" ref="Q70">INDEX(Step3!J:J, 12 + ROW(O70)*3)</f>
        <v>1.0881000000000001</v>
      </c>
    </row>
    <row r="71" spans="1:17" x14ac:dyDescent="0.3">
      <c r="A71">
        <v>69</v>
      </c>
      <c r="B71" s="269">
        <v>128000</v>
      </c>
      <c r="C71" s="269" cm="1">
        <f t="array" ref="C71">INDEX(Step1_final!D:D, 3 + (ROW(C67)-1)*3)</f>
        <v>18722</v>
      </c>
      <c r="D71" s="270" cm="1">
        <f t="array" ref="D71">INDEX(Step1_final!D:D, 4 + (ROW(D67)-1)*3)</f>
        <v>0.64470000000000005</v>
      </c>
      <c r="E71" s="270" cm="1">
        <f t="array" ref="E71">INDEX(Step1_final!D:D, 5 + (ROW(E67)-1)*3)</f>
        <v>1.095</v>
      </c>
      <c r="F71" s="269" cm="1">
        <f t="array" ref="F71">F$6+INDEX(Step2!D:D, 10 + ROW(F71)*3)</f>
        <v>26947</v>
      </c>
      <c r="G71" s="270" cm="1">
        <f t="array" ref="G71">INDEX(Step2!D:D, 11 + ROW(F71)*3)</f>
        <v>0.66259999999999997</v>
      </c>
      <c r="H71" s="270" cm="1">
        <f t="array" ref="H71">INDEX(Step2!D:D, 12 + ROW(F71)*3)</f>
        <v>1.0843</v>
      </c>
      <c r="I71" s="269" cm="1">
        <f t="array" ref="I71">I$6+INDEX(Step2!J:J, 10 + ROW(I71)*3)</f>
        <v>27804</v>
      </c>
      <c r="J71" s="270" cm="1">
        <f t="array" ref="J71">INDEX(Step2!J:J, 11 + ROW(I71)*3)</f>
        <v>0.59350000000000003</v>
      </c>
      <c r="K71" s="270" cm="1">
        <f t="array" ref="K71">INDEX(Step2!J:J, 12 + ROW(I71)*3)</f>
        <v>1.1169</v>
      </c>
      <c r="L71" s="269" cm="1">
        <f t="array" ref="L71">L$6+INDEX(Step3!D:D, 10 + ROW(L71)*3)</f>
        <v>36982</v>
      </c>
      <c r="M71" s="270" cm="1">
        <f t="array" ref="M71">INDEX(Step3!D:D, 11 + ROW(L71)*3)</f>
        <v>0.6552</v>
      </c>
      <c r="N71" s="270" cm="1">
        <f t="array" ref="N71">INDEX(Step3!D:D, 12 + ROW(L71)*3)</f>
        <v>1.0900000000000001</v>
      </c>
      <c r="O71" s="269" cm="1">
        <f t="array" ref="O71">O$6+INDEX(Step3!J:J, 10 + ROW(O71)*3)</f>
        <v>38825</v>
      </c>
      <c r="P71" s="270" cm="1">
        <f t="array" ref="P71">INDEX(Step3!J:J, 11 + ROW(O71)*3)</f>
        <v>0.59079999999999999</v>
      </c>
      <c r="Q71" s="270" cm="1">
        <f t="array" ref="Q71">INDEX(Step3!J:J, 12 + ROW(O71)*3)</f>
        <v>1.0886</v>
      </c>
    </row>
    <row r="72" spans="1:17" x14ac:dyDescent="0.3">
      <c r="A72">
        <v>70</v>
      </c>
      <c r="B72" s="269">
        <v>130000</v>
      </c>
      <c r="C72" s="269" cm="1">
        <f t="array" ref="C72">INDEX(Step1_final!D:D, 3 + (ROW(C68)-1)*3)</f>
        <v>19030</v>
      </c>
      <c r="D72" s="270" cm="1">
        <f t="array" ref="D72">INDEX(Step1_final!D:D, 4 + (ROW(D68)-1)*3)</f>
        <v>0.64480000000000004</v>
      </c>
      <c r="E72" s="270" cm="1">
        <f t="array" ref="E72">INDEX(Step1_final!D:D, 5 + (ROW(E68)-1)*3)</f>
        <v>1.0958000000000001</v>
      </c>
      <c r="F72" s="269" cm="1">
        <f t="array" ref="F72">F$6+INDEX(Step2!D:D, 10 + ROW(F72)*3)</f>
        <v>27246</v>
      </c>
      <c r="G72" s="270" cm="1">
        <f t="array" ref="G72">INDEX(Step2!D:D, 11 + ROW(F72)*3)</f>
        <v>0.65610000000000002</v>
      </c>
      <c r="H72" s="270" cm="1">
        <f t="array" ref="H72">INDEX(Step2!D:D, 12 + ROW(F72)*3)</f>
        <v>1.0791999999999999</v>
      </c>
      <c r="I72" s="269" cm="1">
        <f t="array" ref="I72">I$6+INDEX(Step2!J:J, 10 + ROW(I72)*3)</f>
        <v>28103</v>
      </c>
      <c r="J72" s="270" cm="1">
        <f t="array" ref="J72">INDEX(Step2!J:J, 11 + ROW(I72)*3)</f>
        <v>0.58860000000000001</v>
      </c>
      <c r="K72" s="270" cm="1">
        <f t="array" ref="K72">INDEX(Step2!J:J, 12 + ROW(I72)*3)</f>
        <v>1.1053999999999999</v>
      </c>
      <c r="L72" s="269" cm="1">
        <f t="array" ref="L72">L$6+INDEX(Step3!D:D, 10 + ROW(L72)*3)</f>
        <v>37272</v>
      </c>
      <c r="M72" s="270" cm="1">
        <f t="array" ref="M72">INDEX(Step3!D:D, 11 + ROW(L72)*3)</f>
        <v>0.65839999999999999</v>
      </c>
      <c r="N72" s="270" cm="1">
        <f t="array" ref="N72">INDEX(Step3!D:D, 12 + ROW(L72)*3)</f>
        <v>1.0998000000000001</v>
      </c>
      <c r="O72" s="269" cm="1">
        <f t="array" ref="O72">O$6+INDEX(Step3!J:J, 10 + ROW(O72)*3)</f>
        <v>39119</v>
      </c>
      <c r="P72" s="270" cm="1">
        <f t="array" ref="P72">INDEX(Step3!J:J, 11 + ROW(O72)*3)</f>
        <v>0.58879999999999999</v>
      </c>
      <c r="Q72" s="270" cm="1">
        <f t="array" ref="Q72">INDEX(Step3!J:J, 12 + ROW(O72)*3)</f>
        <v>1.0803</v>
      </c>
    </row>
    <row r="73" spans="1:17" x14ac:dyDescent="0.3">
      <c r="A73">
        <v>71</v>
      </c>
      <c r="B73" s="269">
        <v>132000</v>
      </c>
      <c r="C73" s="269" cm="1">
        <f t="array" ref="C73">INDEX(Step1_final!D:D, 3 + (ROW(C69)-1)*3)</f>
        <v>19336</v>
      </c>
      <c r="D73" s="270" cm="1">
        <f t="array" ref="D73">INDEX(Step1_final!D:D, 4 + (ROW(D69)-1)*3)</f>
        <v>0.64480000000000004</v>
      </c>
      <c r="E73" s="270" cm="1">
        <f t="array" ref="E73">INDEX(Step1_final!D:D, 5 + (ROW(E69)-1)*3)</f>
        <v>1.1119000000000001</v>
      </c>
      <c r="F73" s="269" cm="1">
        <f t="array" ref="F73">F$6+INDEX(Step2!D:D, 10 + ROW(F73)*3)</f>
        <v>27550</v>
      </c>
      <c r="G73" s="270" cm="1">
        <f t="array" ref="G73">INDEX(Step2!D:D, 11 + ROW(F73)*3)</f>
        <v>0.66310000000000002</v>
      </c>
      <c r="H73" s="270" cm="1">
        <f t="array" ref="H73">INDEX(Step2!D:D, 12 + ROW(F73)*3)</f>
        <v>1.0743</v>
      </c>
      <c r="I73" s="269" cm="1">
        <f t="array" ref="I73">I$6+INDEX(Step2!J:J, 10 + ROW(I73)*3)</f>
        <v>28407</v>
      </c>
      <c r="J73" s="270" cm="1">
        <f t="array" ref="J73">INDEX(Step2!J:J, 11 + ROW(I73)*3)</f>
        <v>0.59419999999999995</v>
      </c>
      <c r="K73" s="270" cm="1">
        <f t="array" ref="K73">INDEX(Step2!J:J, 12 + ROW(I73)*3)</f>
        <v>1.1049</v>
      </c>
      <c r="L73" s="269" cm="1">
        <f t="array" ref="L73">L$6+INDEX(Step3!D:D, 10 + ROW(L73)*3)</f>
        <v>37562</v>
      </c>
      <c r="M73" s="270" cm="1">
        <f t="array" ref="M73">INDEX(Step3!D:D, 11 + ROW(L73)*3)</f>
        <v>0.66600000000000004</v>
      </c>
      <c r="N73" s="270" cm="1">
        <f t="array" ref="N73">INDEX(Step3!D:D, 12 + ROW(L73)*3)</f>
        <v>1.0982000000000001</v>
      </c>
      <c r="O73" s="269" cm="1">
        <f t="array" ref="O73">O$6+INDEX(Step3!J:J, 10 + ROW(O73)*3)</f>
        <v>39420</v>
      </c>
      <c r="P73" s="270" cm="1">
        <f t="array" ref="P73">INDEX(Step3!J:J, 11 + ROW(O73)*3)</f>
        <v>0.58660000000000001</v>
      </c>
      <c r="Q73" s="270" cm="1">
        <f t="array" ref="Q73">INDEX(Step3!J:J, 12 + ROW(O73)*3)</f>
        <v>1.0738000000000001</v>
      </c>
    </row>
    <row r="74" spans="1:17" x14ac:dyDescent="0.3">
      <c r="A74">
        <v>72</v>
      </c>
      <c r="B74" s="269">
        <v>134000</v>
      </c>
      <c r="C74" s="269" cm="1">
        <f t="array" ref="C74">INDEX(Step1_final!D:D, 3 + (ROW(C70)-1)*3)</f>
        <v>19637</v>
      </c>
      <c r="D74" s="270" cm="1">
        <f t="array" ref="D74">INDEX(Step1_final!D:D, 4 + (ROW(D70)-1)*3)</f>
        <v>0.64380000000000004</v>
      </c>
      <c r="E74" s="270" cm="1">
        <f t="array" ref="E74">INDEX(Step1_final!D:D, 5 + (ROW(E70)-1)*3)</f>
        <v>1.1147</v>
      </c>
      <c r="F74" s="269" cm="1">
        <f t="array" ref="F74">F$6+INDEX(Step2!D:D, 10 + ROW(F74)*3)</f>
        <v>27856</v>
      </c>
      <c r="G74" s="270" cm="1">
        <f t="array" ref="G74">INDEX(Step2!D:D, 11 + ROW(F74)*3)</f>
        <v>0.65720000000000001</v>
      </c>
      <c r="H74" s="270" cm="1">
        <f t="array" ref="H74">INDEX(Step2!D:D, 12 + ROW(F74)*3)</f>
        <v>1.0815999999999999</v>
      </c>
      <c r="I74" s="269" cm="1">
        <f t="array" ref="I74">I$6+INDEX(Step2!J:J, 10 + ROW(I74)*3)</f>
        <v>28711</v>
      </c>
      <c r="J74" s="270" cm="1">
        <f t="array" ref="J74">INDEX(Step2!J:J, 11 + ROW(I74)*3)</f>
        <v>0.58979999999999999</v>
      </c>
      <c r="K74" s="270" cm="1">
        <f t="array" ref="K74">INDEX(Step2!J:J, 12 + ROW(I74)*3)</f>
        <v>1.1104000000000001</v>
      </c>
      <c r="L74" s="269" cm="1">
        <f t="array" ref="L74">L$6+INDEX(Step3!D:D, 10 + ROW(L74)*3)</f>
        <v>37852</v>
      </c>
      <c r="M74" s="270" cm="1">
        <f t="array" ref="M74">INDEX(Step3!D:D, 11 + ROW(L74)*3)</f>
        <v>0.65769999999999995</v>
      </c>
      <c r="N74" s="270" cm="1">
        <f t="array" ref="N74">INDEX(Step3!D:D, 12 + ROW(L74)*3)</f>
        <v>1.1054999999999999</v>
      </c>
      <c r="O74" s="269" cm="1">
        <f t="array" ref="O74">O$6+INDEX(Step3!J:J, 10 + ROW(O74)*3)</f>
        <v>39716</v>
      </c>
      <c r="P74" s="270" cm="1">
        <f t="array" ref="P74">INDEX(Step3!J:J, 11 + ROW(O74)*3)</f>
        <v>0.59309999999999996</v>
      </c>
      <c r="Q74" s="270" cm="1">
        <f t="array" ref="Q74">INDEX(Step3!J:J, 12 + ROW(O74)*3)</f>
        <v>1.0911999999999999</v>
      </c>
    </row>
    <row r="75" spans="1:17" x14ac:dyDescent="0.3">
      <c r="A75">
        <v>73</v>
      </c>
      <c r="B75" s="269">
        <v>136000</v>
      </c>
      <c r="C75" s="269" cm="1">
        <f t="array" ref="C75">INDEX(Step1_final!D:D, 3 + (ROW(C71)-1)*3)</f>
        <v>19934</v>
      </c>
      <c r="D75" s="270" cm="1">
        <f t="array" ref="D75">INDEX(Step1_final!D:D, 4 + (ROW(D71)-1)*3)</f>
        <v>0.64170000000000005</v>
      </c>
      <c r="E75" s="270" cm="1">
        <f t="array" ref="E75">INDEX(Step1_final!D:D, 5 + (ROW(E71)-1)*3)</f>
        <v>1.1034999999999999</v>
      </c>
      <c r="F75" s="269" cm="1">
        <f t="array" ref="F75">F$6+INDEX(Step2!D:D, 10 + ROW(F75)*3)</f>
        <v>28159</v>
      </c>
      <c r="G75" s="270" cm="1">
        <f t="array" ref="G75">INDEX(Step2!D:D, 11 + ROW(F75)*3)</f>
        <v>0.6613</v>
      </c>
      <c r="H75" s="270" cm="1">
        <f t="array" ref="H75">INDEX(Step2!D:D, 12 + ROW(F75)*3)</f>
        <v>1.0774999999999999</v>
      </c>
      <c r="I75" s="269" cm="1">
        <f t="array" ref="I75">I$6+INDEX(Step2!J:J, 10 + ROW(I75)*3)</f>
        <v>29011</v>
      </c>
      <c r="J75" s="270" cm="1">
        <f t="array" ref="J75">INDEX(Step2!J:J, 11 + ROW(I75)*3)</f>
        <v>0.59350000000000003</v>
      </c>
      <c r="K75" s="270" cm="1">
        <f t="array" ref="K75">INDEX(Step2!J:J, 12 + ROW(I75)*3)</f>
        <v>1.1133999999999999</v>
      </c>
      <c r="L75" s="269" cm="1">
        <f t="array" ref="L75">L$6+INDEX(Step3!D:D, 10 + ROW(L75)*3)</f>
        <v>38141</v>
      </c>
      <c r="M75" s="270" cm="1">
        <f t="array" ref="M75">INDEX(Step3!D:D, 11 + ROW(L75)*3)</f>
        <v>0.65549999999999997</v>
      </c>
      <c r="N75" s="270" cm="1">
        <f t="array" ref="N75">INDEX(Step3!D:D, 12 + ROW(L75)*3)</f>
        <v>1.0886</v>
      </c>
      <c r="O75" s="269" cm="1">
        <f t="array" ref="O75">O$6+INDEX(Step3!J:J, 10 + ROW(O75)*3)</f>
        <v>40011</v>
      </c>
      <c r="P75" s="270" cm="1">
        <f t="array" ref="P75">INDEX(Step3!J:J, 11 + ROW(O75)*3)</f>
        <v>0.58919999999999995</v>
      </c>
      <c r="Q75" s="270" cm="1">
        <f t="array" ref="Q75">INDEX(Step3!J:J, 12 + ROW(O75)*3)</f>
        <v>1.0888</v>
      </c>
    </row>
    <row r="76" spans="1:17" x14ac:dyDescent="0.3">
      <c r="A76">
        <v>74</v>
      </c>
      <c r="B76" s="269">
        <v>138000</v>
      </c>
      <c r="C76" s="269" cm="1">
        <f t="array" ref="C76">INDEX(Step1_final!D:D, 3 + (ROW(C72)-1)*3)</f>
        <v>20228</v>
      </c>
      <c r="D76" s="270" cm="1">
        <f t="array" ref="D76">INDEX(Step1_final!D:D, 4 + (ROW(D72)-1)*3)</f>
        <v>0.63880000000000003</v>
      </c>
      <c r="E76" s="270" cm="1">
        <f t="array" ref="E76">INDEX(Step1_final!D:D, 5 + (ROW(E72)-1)*3)</f>
        <v>1.1005</v>
      </c>
      <c r="F76" s="269" cm="1">
        <f t="array" ref="F76">F$6+INDEX(Step2!D:D, 10 + ROW(F76)*3)</f>
        <v>28460</v>
      </c>
      <c r="G76" s="270" cm="1">
        <f t="array" ref="G76">INDEX(Step2!D:D, 11 + ROW(F76)*3)</f>
        <v>0.6583</v>
      </c>
      <c r="H76" s="270" cm="1">
        <f t="array" ref="H76">INDEX(Step2!D:D, 12 + ROW(F76)*3)</f>
        <v>1.0846</v>
      </c>
      <c r="I76" s="269" cm="1">
        <f t="array" ref="I76">I$6+INDEX(Step2!J:J, 10 + ROW(I76)*3)</f>
        <v>29313</v>
      </c>
      <c r="J76" s="270" cm="1">
        <f t="array" ref="J76">INDEX(Step2!J:J, 11 + ROW(I76)*3)</f>
        <v>0.59040000000000004</v>
      </c>
      <c r="K76" s="270" cm="1">
        <f t="array" ref="K76">INDEX(Step2!J:J, 12 + ROW(I76)*3)</f>
        <v>1.1163000000000001</v>
      </c>
      <c r="L76" s="269" cm="1">
        <f t="array" ref="L76">L$6+INDEX(Step3!D:D, 10 + ROW(L76)*3)</f>
        <v>38431</v>
      </c>
      <c r="M76" s="270" cm="1">
        <f t="array" ref="M76">INDEX(Step3!D:D, 11 + ROW(L76)*3)</f>
        <v>0.6573</v>
      </c>
      <c r="N76" s="270" cm="1">
        <f t="array" ref="N76">INDEX(Step3!D:D, 12 + ROW(L76)*3)</f>
        <v>1.0834999999999999</v>
      </c>
      <c r="O76" s="269" cm="1">
        <f t="array" ref="O76">O$6+INDEX(Step3!J:J, 10 + ROW(O76)*3)</f>
        <v>40306</v>
      </c>
      <c r="P76" s="270" cm="1">
        <f t="array" ref="P76">INDEX(Step3!J:J, 11 + ROW(O76)*3)</f>
        <v>0.58520000000000005</v>
      </c>
      <c r="Q76" s="270" cm="1">
        <f t="array" ref="Q76">INDEX(Step3!J:J, 12 + ROW(O76)*3)</f>
        <v>1.0855999999999999</v>
      </c>
    </row>
    <row r="77" spans="1:17" x14ac:dyDescent="0.3">
      <c r="A77">
        <v>75</v>
      </c>
      <c r="B77" s="269">
        <v>140000</v>
      </c>
      <c r="C77" s="269" cm="1">
        <f t="array" ref="C77">INDEX(Step1_final!D:D, 3 + (ROW(C73)-1)*3)</f>
        <v>20522</v>
      </c>
      <c r="D77" s="270" cm="1">
        <f t="array" ref="D77">INDEX(Step1_final!D:D, 4 + (ROW(D73)-1)*3)</f>
        <v>0.63780000000000003</v>
      </c>
      <c r="E77" s="270" cm="1">
        <f t="array" ref="E77">INDEX(Step1_final!D:D, 5 + (ROW(E73)-1)*3)</f>
        <v>1.1031</v>
      </c>
      <c r="F77" s="269" cm="1">
        <f t="array" ref="F77">F$6+INDEX(Step2!D:D, 10 + ROW(F77)*3)</f>
        <v>28760</v>
      </c>
      <c r="G77" s="270" cm="1">
        <f t="array" ref="G77">INDEX(Step2!D:D, 11 + ROW(F77)*3)</f>
        <v>0.65739999999999998</v>
      </c>
      <c r="H77" s="270" cm="1">
        <f t="array" ref="H77">INDEX(Step2!D:D, 12 + ROW(F77)*3)</f>
        <v>1.0801000000000001</v>
      </c>
      <c r="I77" s="269" cm="1">
        <f t="array" ref="I77">I$6+INDEX(Step2!J:J, 10 + ROW(I77)*3)</f>
        <v>29616</v>
      </c>
      <c r="J77" s="270" cm="1">
        <f t="array" ref="J77">INDEX(Step2!J:J, 11 + ROW(I77)*3)</f>
        <v>0.58960000000000001</v>
      </c>
      <c r="K77" s="270" cm="1">
        <f t="array" ref="K77">INDEX(Step2!J:J, 12 + ROW(I77)*3)</f>
        <v>1.127</v>
      </c>
      <c r="L77" s="269" cm="1">
        <f t="array" ref="L77">L$6+INDEX(Step3!D:D, 10 + ROW(L77)*3)</f>
        <v>38721</v>
      </c>
      <c r="M77" s="270" cm="1">
        <f t="array" ref="M77">INDEX(Step3!D:D, 11 + ROW(L77)*3)</f>
        <v>0.6512</v>
      </c>
      <c r="N77" s="270" cm="1">
        <f t="array" ref="N77">INDEX(Step3!D:D, 12 + ROW(L77)*3)</f>
        <v>1.0831999999999999</v>
      </c>
      <c r="O77" s="269" cm="1">
        <f t="array" ref="O77">O$6+INDEX(Step3!J:J, 10 + ROW(O77)*3)</f>
        <v>40601</v>
      </c>
      <c r="P77" s="270" cm="1">
        <f t="array" ref="P77">INDEX(Step3!J:J, 11 + ROW(O77)*3)</f>
        <v>0.58689999999999998</v>
      </c>
      <c r="Q77" s="270" cm="1">
        <f t="array" ref="Q77">INDEX(Step3!J:J, 12 + ROW(O77)*3)</f>
        <v>1.0999000000000001</v>
      </c>
    </row>
    <row r="78" spans="1:17" x14ac:dyDescent="0.3">
      <c r="A78">
        <v>76</v>
      </c>
      <c r="B78" s="269">
        <v>142000</v>
      </c>
      <c r="C78" s="269" cm="1">
        <f t="array" ref="C78">INDEX(Step1_final!D:D, 3 + (ROW(C74)-1)*3)</f>
        <v>20822</v>
      </c>
      <c r="D78" s="270" cm="1">
        <f t="array" ref="D78">INDEX(Step1_final!D:D, 4 + (ROW(D74)-1)*3)</f>
        <v>0.63670000000000004</v>
      </c>
      <c r="E78" s="270" cm="1">
        <f t="array" ref="E78">INDEX(Step1_final!D:D, 5 + (ROW(E74)-1)*3)</f>
        <v>1.1037999999999999</v>
      </c>
      <c r="F78" s="269" cm="1">
        <f t="array" ref="F78">F$6+INDEX(Step2!D:D, 10 + ROW(F78)*3)</f>
        <v>29065</v>
      </c>
      <c r="G78" s="270" cm="1">
        <f t="array" ref="G78">INDEX(Step2!D:D, 11 + ROW(F78)*3)</f>
        <v>0.65480000000000005</v>
      </c>
      <c r="H78" s="270" cm="1">
        <f t="array" ref="H78">INDEX(Step2!D:D, 12 + ROW(F78)*3)</f>
        <v>1.0853999999999999</v>
      </c>
      <c r="I78" s="269" cm="1">
        <f t="array" ref="I78">I$6+INDEX(Step2!J:J, 10 + ROW(I78)*3)</f>
        <v>29920</v>
      </c>
      <c r="J78" s="270" cm="1">
        <f t="array" ref="J78">INDEX(Step2!J:J, 11 + ROW(I78)*3)</f>
        <v>0.5867</v>
      </c>
      <c r="K78" s="270" cm="1">
        <f t="array" ref="K78">INDEX(Step2!J:J, 12 + ROW(I78)*3)</f>
        <v>1.1156999999999999</v>
      </c>
      <c r="L78" s="269" cm="1">
        <f t="array" ref="L78">L$6+INDEX(Step3!D:D, 10 + ROW(L78)*3)</f>
        <v>39010</v>
      </c>
      <c r="M78" s="270" cm="1">
        <f t="array" ref="M78">INDEX(Step3!D:D, 11 + ROW(L78)*3)</f>
        <v>0.65110000000000001</v>
      </c>
      <c r="N78" s="270" cm="1">
        <f t="array" ref="N78">INDEX(Step3!D:D, 12 + ROW(L78)*3)</f>
        <v>1.0863</v>
      </c>
      <c r="O78" s="269" cm="1">
        <f t="array" ref="O78">O$6+INDEX(Step3!J:J, 10 + ROW(O78)*3)</f>
        <v>40898</v>
      </c>
      <c r="P78" s="270" cm="1">
        <f t="array" ref="P78">INDEX(Step3!J:J, 11 + ROW(O78)*3)</f>
        <v>0.58130000000000004</v>
      </c>
      <c r="Q78" s="270" cm="1">
        <f t="array" ref="Q78">INDEX(Step3!J:J, 12 + ROW(O78)*3)</f>
        <v>1.087</v>
      </c>
    </row>
    <row r="79" spans="1:17" x14ac:dyDescent="0.3">
      <c r="A79">
        <v>77</v>
      </c>
      <c r="B79" s="269">
        <v>144000</v>
      </c>
      <c r="C79" s="269" cm="1">
        <f t="array" ref="C79">INDEX(Step1_final!D:D, 3 + (ROW(C75)-1)*3)</f>
        <v>21125</v>
      </c>
      <c r="D79" s="270" cm="1">
        <f t="array" ref="D79">INDEX(Step1_final!D:D, 4 + (ROW(D75)-1)*3)</f>
        <v>0.64200000000000002</v>
      </c>
      <c r="E79" s="270" cm="1">
        <f t="array" ref="E79">INDEX(Step1_final!D:D, 5 + (ROW(E75)-1)*3)</f>
        <v>1.0896999999999999</v>
      </c>
      <c r="F79" s="269" cm="1">
        <f t="array" ref="F79">F$6+INDEX(Step2!D:D, 10 + ROW(F79)*3)</f>
        <v>29371</v>
      </c>
      <c r="G79" s="270" cm="1">
        <f t="array" ref="G79">INDEX(Step2!D:D, 11 + ROW(F79)*3)</f>
        <v>0.65269999999999995</v>
      </c>
      <c r="H79" s="270" cm="1">
        <f t="array" ref="H79">INDEX(Step2!D:D, 12 + ROW(F79)*3)</f>
        <v>1.0810999999999999</v>
      </c>
      <c r="I79" s="269" cm="1">
        <f t="array" ref="I79">I$6+INDEX(Step2!J:J, 10 + ROW(I79)*3)</f>
        <v>30222</v>
      </c>
      <c r="J79" s="270" cm="1">
        <f t="array" ref="J79">INDEX(Step2!J:J, 11 + ROW(I79)*3)</f>
        <v>0.58520000000000005</v>
      </c>
      <c r="K79" s="270" cm="1">
        <f t="array" ref="K79">INDEX(Step2!J:J, 12 + ROW(I79)*3)</f>
        <v>1.1060000000000001</v>
      </c>
      <c r="L79" s="269" cm="1">
        <f t="array" ref="L79">L$6+INDEX(Step3!D:D, 10 + ROW(L79)*3)</f>
        <v>39300</v>
      </c>
      <c r="M79" s="270" cm="1">
        <f t="array" ref="M79">INDEX(Step3!D:D, 11 + ROW(L79)*3)</f>
        <v>0.64859999999999995</v>
      </c>
      <c r="N79" s="270" cm="1">
        <f t="array" ref="N79">INDEX(Step3!D:D, 12 + ROW(L79)*3)</f>
        <v>1.1023000000000001</v>
      </c>
      <c r="O79" s="269" cm="1">
        <f t="array" ref="O79">O$6+INDEX(Step3!J:J, 10 + ROW(O79)*3)</f>
        <v>41197</v>
      </c>
      <c r="P79" s="270" cm="1">
        <f t="array" ref="P79">INDEX(Step3!J:J, 11 + ROW(O79)*3)</f>
        <v>0.58079999999999998</v>
      </c>
      <c r="Q79" s="270" cm="1">
        <f t="array" ref="Q79">INDEX(Step3!J:J, 12 + ROW(O79)*3)</f>
        <v>1.0833999999999999</v>
      </c>
    </row>
    <row r="80" spans="1:17" x14ac:dyDescent="0.3">
      <c r="A80">
        <v>78</v>
      </c>
      <c r="B80" s="269">
        <v>146000</v>
      </c>
      <c r="C80" s="269" cm="1">
        <f t="array" ref="C80">INDEX(Step1_final!D:D, 3 + (ROW(C76)-1)*3)</f>
        <v>21429</v>
      </c>
      <c r="D80" s="270" cm="1">
        <f t="array" ref="D80">INDEX(Step1_final!D:D, 4 + (ROW(D76)-1)*3)</f>
        <v>0.63439999999999996</v>
      </c>
      <c r="E80" s="270" cm="1">
        <f t="array" ref="E80">INDEX(Step1_final!D:D, 5 + (ROW(E76)-1)*3)</f>
        <v>1.1002000000000001</v>
      </c>
      <c r="F80" s="269" cm="1">
        <f t="array" ref="F80">F$6+INDEX(Step2!D:D, 10 + ROW(F80)*3)</f>
        <v>29669</v>
      </c>
      <c r="G80" s="270" cm="1">
        <f t="array" ref="G80">INDEX(Step2!D:D, 11 + ROW(F80)*3)</f>
        <v>0.66049999999999998</v>
      </c>
      <c r="H80" s="270" cm="1">
        <f t="array" ref="H80">INDEX(Step2!D:D, 12 + ROW(F80)*3)</f>
        <v>1.087</v>
      </c>
      <c r="I80" s="269" cm="1">
        <f t="array" ref="I80">I$6+INDEX(Step2!J:J, 10 + ROW(I80)*3)</f>
        <v>30533</v>
      </c>
      <c r="J80" s="270" cm="1">
        <f t="array" ref="J80">INDEX(Step2!J:J, 11 + ROW(I80)*3)</f>
        <v>0.59119999999999995</v>
      </c>
      <c r="K80" s="270" cm="1">
        <f t="array" ref="K80">INDEX(Step2!J:J, 12 + ROW(I80)*3)</f>
        <v>1.1200000000000001</v>
      </c>
      <c r="L80" s="269" cm="1">
        <f t="array" ref="L80">L$6+INDEX(Step3!D:D, 10 + ROW(L80)*3)</f>
        <v>39590</v>
      </c>
      <c r="M80" s="270" cm="1">
        <f t="array" ref="M80">INDEX(Step3!D:D, 11 + ROW(L80)*3)</f>
        <v>0.65080000000000005</v>
      </c>
      <c r="N80" s="270" cm="1">
        <f t="array" ref="N80">INDEX(Step3!D:D, 12 + ROW(L80)*3)</f>
        <v>1.0929</v>
      </c>
      <c r="O80" s="269"/>
      <c r="P80" s="270"/>
      <c r="Q80" s="270"/>
    </row>
    <row r="81" spans="1:17" x14ac:dyDescent="0.3">
      <c r="A81">
        <v>79</v>
      </c>
      <c r="B81" s="269">
        <v>148000</v>
      </c>
      <c r="C81" s="269" cm="1">
        <f t="array" ref="C81">INDEX(Step1_final!D:D, 3 + (ROW(C77)-1)*3)</f>
        <v>21733</v>
      </c>
      <c r="D81" s="270" cm="1">
        <f t="array" ref="D81">INDEX(Step1_final!D:D, 4 + (ROW(D77)-1)*3)</f>
        <v>0.63600000000000001</v>
      </c>
      <c r="E81" s="270" cm="1">
        <f t="array" ref="E81">INDEX(Step1_final!D:D, 5 + (ROW(E77)-1)*3)</f>
        <v>1.103</v>
      </c>
      <c r="F81" s="269" cm="1">
        <f t="array" ref="F81">F$6+INDEX(Step2!D:D, 10 + ROW(F81)*3)</f>
        <v>29961</v>
      </c>
      <c r="G81" s="270" cm="1">
        <f t="array" ref="G81">INDEX(Step2!D:D, 11 + ROW(F81)*3)</f>
        <v>0.65569999999999995</v>
      </c>
      <c r="H81" s="270" cm="1">
        <f t="array" ref="H81">INDEX(Step2!D:D, 12 + ROW(F81)*3)</f>
        <v>1.0810999999999999</v>
      </c>
      <c r="I81" s="269" cm="1">
        <f t="array" ref="I81">I$6+INDEX(Step2!J:J, 10 + ROW(I81)*3)</f>
        <v>30840</v>
      </c>
      <c r="J81" s="270" cm="1">
        <f t="array" ref="J81">INDEX(Step2!J:J, 11 + ROW(I81)*3)</f>
        <v>0.58620000000000005</v>
      </c>
      <c r="K81" s="270" cm="1">
        <f t="array" ref="K81">INDEX(Step2!J:J, 12 + ROW(I81)*3)</f>
        <v>1.1168</v>
      </c>
      <c r="L81" s="269" cm="1">
        <f t="array" ref="L81">L$6+INDEX(Step3!D:D, 10 + ROW(L81)*3)</f>
        <v>39880</v>
      </c>
      <c r="M81" s="270" cm="1">
        <f t="array" ref="M81">INDEX(Step3!D:D, 11 + ROW(L81)*3)</f>
        <v>0.65139999999999998</v>
      </c>
      <c r="N81" s="270" cm="1">
        <f t="array" ref="N81">INDEX(Step3!D:D, 12 + ROW(L81)*3)</f>
        <v>1.0936999999999999</v>
      </c>
      <c r="O81" s="269"/>
      <c r="P81" s="270"/>
      <c r="Q81" s="270"/>
    </row>
    <row r="82" spans="1:17" x14ac:dyDescent="0.3">
      <c r="A82">
        <v>80</v>
      </c>
      <c r="B82" s="269">
        <v>150000</v>
      </c>
      <c r="C82" s="269" cm="1">
        <f t="array" ref="C82">INDEX(Step1_final!D:D, 3 + (ROW(C78)-1)*3)</f>
        <v>22045</v>
      </c>
      <c r="D82" s="270" cm="1">
        <f t="array" ref="D82">INDEX(Step1_final!D:D, 4 + (ROW(D78)-1)*3)</f>
        <v>0.63500000000000001</v>
      </c>
      <c r="E82" s="270" cm="1">
        <f t="array" ref="E82">INDEX(Step1_final!D:D, 5 + (ROW(E78)-1)*3)</f>
        <v>1.1008</v>
      </c>
      <c r="F82" s="269" cm="1">
        <f t="array" ref="F82">F$6+INDEX(Step2!D:D, 10 + ROW(F82)*3)</f>
        <v>30261</v>
      </c>
      <c r="G82" s="270" cm="1">
        <f t="array" ref="G82">INDEX(Step2!D:D, 11 + ROW(F82)*3)</f>
        <v>0.64829999999999999</v>
      </c>
      <c r="H82" s="270" cm="1">
        <f t="array" ref="H82">INDEX(Step2!D:D, 12 + ROW(F82)*3)</f>
        <v>1.0693999999999999</v>
      </c>
      <c r="I82" s="269" cm="1">
        <f t="array" ref="I82">I$6+INDEX(Step2!J:J, 10 + ROW(I82)*3)</f>
        <v>31141</v>
      </c>
      <c r="J82" s="270" cm="1">
        <f t="array" ref="J82">INDEX(Step2!J:J, 11 + ROW(I82)*3)</f>
        <v>0.58130000000000004</v>
      </c>
      <c r="K82" s="270" cm="1">
        <f t="array" ref="K82">INDEX(Step2!J:J, 12 + ROW(I82)*3)</f>
        <v>1.105</v>
      </c>
      <c r="L82" s="269" cm="1">
        <f t="array" ref="L82">L$6+INDEX(Step3!D:D, 10 + ROW(L82)*3)</f>
        <v>40169</v>
      </c>
      <c r="M82" s="270" cm="1">
        <f t="array" ref="M82">INDEX(Step3!D:D, 11 + ROW(L82)*3)</f>
        <v>0.65200000000000002</v>
      </c>
      <c r="N82" s="270" cm="1">
        <f t="array" ref="N82">INDEX(Step3!D:D, 12 + ROW(L82)*3)</f>
        <v>1.1025</v>
      </c>
      <c r="O82" s="269"/>
      <c r="P82" s="270"/>
      <c r="Q82" s="270"/>
    </row>
    <row r="83" spans="1:17" x14ac:dyDescent="0.3">
      <c r="A83">
        <v>81</v>
      </c>
      <c r="B83" s="269">
        <v>152000</v>
      </c>
      <c r="C83" s="269" cm="1">
        <f t="array" ref="C83">INDEX(Step1_final!D:D, 3 + (ROW(C79)-1)*3)</f>
        <v>22343</v>
      </c>
      <c r="D83" s="270" cm="1">
        <f t="array" ref="D83">INDEX(Step1_final!D:D, 4 + (ROW(D79)-1)*3)</f>
        <v>0.63729999999999998</v>
      </c>
      <c r="E83" s="270" cm="1">
        <f t="array" ref="E83">INDEX(Step1_final!D:D, 5 + (ROW(E79)-1)*3)</f>
        <v>1.1077999999999999</v>
      </c>
      <c r="F83" s="269" cm="1">
        <f t="array" ref="F83">F$6+INDEX(Step2!D:D, 10 + ROW(F83)*3)</f>
        <v>30572</v>
      </c>
      <c r="G83" s="270" cm="1">
        <f t="array" ref="G83">INDEX(Step2!D:D, 11 + ROW(F83)*3)</f>
        <v>0.65329999999999999</v>
      </c>
      <c r="H83" s="270" cm="1">
        <f t="array" ref="H83">INDEX(Step2!D:D, 12 + ROW(F83)*3)</f>
        <v>1.0858000000000001</v>
      </c>
      <c r="I83" s="269" cm="1">
        <f t="array" ref="I83">I$6+INDEX(Step2!J:J, 10 + ROW(I83)*3)</f>
        <v>31439</v>
      </c>
      <c r="J83" s="270" cm="1">
        <f t="array" ref="J83">INDEX(Step2!J:J, 11 + ROW(I83)*3)</f>
        <v>0.58560000000000001</v>
      </c>
      <c r="K83" s="270" cm="1">
        <f t="array" ref="K83">INDEX(Step2!J:J, 12 + ROW(I83)*3)</f>
        <v>1.1206</v>
      </c>
      <c r="L83" s="269" cm="1">
        <f t="array" ref="L83">L$6+INDEX(Step3!D:D, 10 + ROW(L83)*3)</f>
        <v>40470</v>
      </c>
      <c r="M83" s="270" cm="1">
        <f t="array" ref="M83">INDEX(Step3!D:D, 11 + ROW(L83)*3)</f>
        <v>0.6492</v>
      </c>
      <c r="N83" s="270" cm="1">
        <f t="array" ref="N83">INDEX(Step3!D:D, 12 + ROW(L83)*3)</f>
        <v>1.0914999999999999</v>
      </c>
      <c r="O83" s="269"/>
      <c r="P83" s="270"/>
      <c r="Q83" s="270"/>
    </row>
    <row r="84" spans="1:17" x14ac:dyDescent="0.3">
      <c r="A84">
        <v>82</v>
      </c>
      <c r="B84" s="269">
        <v>154000</v>
      </c>
      <c r="C84" s="269" cm="1">
        <f t="array" ref="C84">INDEX(Step1_final!D:D, 3 + (ROW(C80)-1)*3)</f>
        <v>22647</v>
      </c>
      <c r="D84" s="270" cm="1">
        <f t="array" ref="D84">INDEX(Step1_final!D:D, 4 + (ROW(D80)-1)*3)</f>
        <v>0.6351</v>
      </c>
      <c r="E84" s="270" cm="1">
        <f t="array" ref="E84">INDEX(Step1_final!D:D, 5 + (ROW(E80)-1)*3)</f>
        <v>1.0939000000000001</v>
      </c>
      <c r="F84" s="269" cm="1">
        <f t="array" ref="F84">F$6+INDEX(Step2!D:D, 10 + ROW(F84)*3)</f>
        <v>30880</v>
      </c>
      <c r="G84" s="270" cm="1">
        <f t="array" ref="G84">INDEX(Step2!D:D, 11 + ROW(F84)*3)</f>
        <v>0.64810000000000001</v>
      </c>
      <c r="H84" s="270" cm="1">
        <f t="array" ref="H84">INDEX(Step2!D:D, 12 + ROW(F84)*3)</f>
        <v>1.0902000000000001</v>
      </c>
      <c r="I84" s="269" cm="1">
        <f t="array" ref="I84">I$6+INDEX(Step2!J:J, 10 + ROW(I84)*3)</f>
        <v>31737</v>
      </c>
      <c r="J84" s="270" cm="1">
        <f t="array" ref="J84">INDEX(Step2!J:J, 11 + ROW(I84)*3)</f>
        <v>0.57969999999999999</v>
      </c>
      <c r="K84" s="270" cm="1">
        <f t="array" ref="K84">INDEX(Step2!J:J, 12 + ROW(I84)*3)</f>
        <v>1.1004</v>
      </c>
      <c r="L84" s="269" cm="1">
        <f t="array" ref="L84">L$6+INDEX(Step3!D:D, 10 + ROW(L84)*3)</f>
        <v>40777</v>
      </c>
      <c r="M84" s="270" cm="1">
        <f t="array" ref="M84">INDEX(Step3!D:D, 11 + ROW(L84)*3)</f>
        <v>0.6452</v>
      </c>
      <c r="N84" s="270" cm="1">
        <f t="array" ref="N84">INDEX(Step3!D:D, 12 + ROW(L84)*3)</f>
        <v>1.1004</v>
      </c>
      <c r="O84" s="269"/>
      <c r="P84" s="270"/>
      <c r="Q84" s="270"/>
    </row>
    <row r="85" spans="1:17" x14ac:dyDescent="0.3">
      <c r="A85">
        <v>83</v>
      </c>
      <c r="B85" s="269">
        <v>156000</v>
      </c>
      <c r="C85" s="269" cm="1">
        <f t="array" ref="C85">INDEX(Step1_final!D:D, 3 + (ROW(C81)-1)*3)</f>
        <v>22945</v>
      </c>
      <c r="D85" s="270" cm="1">
        <f t="array" ref="D85">INDEX(Step1_final!D:D, 4 + (ROW(D81)-1)*3)</f>
        <v>0.63070000000000004</v>
      </c>
      <c r="E85" s="270" cm="1">
        <f t="array" ref="E85">INDEX(Step1_final!D:D, 5 + (ROW(E81)-1)*3)</f>
        <v>1.1064000000000001</v>
      </c>
      <c r="F85" s="269" cm="1">
        <f t="array" ref="F85">F$6+INDEX(Step2!D:D, 10 + ROW(F85)*3)</f>
        <v>31180</v>
      </c>
      <c r="G85" s="270" cm="1">
        <f t="array" ref="G85">INDEX(Step2!D:D, 11 + ROW(F85)*3)</f>
        <v>0.64680000000000004</v>
      </c>
      <c r="H85" s="270" cm="1">
        <f t="array" ref="H85">INDEX(Step2!D:D, 12 + ROW(F85)*3)</f>
        <v>1.0603</v>
      </c>
      <c r="I85" s="269"/>
      <c r="J85" s="270"/>
      <c r="K85" s="270"/>
      <c r="L85" s="269" cm="1">
        <f t="array" ref="L85">L$6+INDEX(Step3!D:D, 10 + ROW(L85)*3)</f>
        <v>41076</v>
      </c>
      <c r="M85" s="270" cm="1">
        <f t="array" ref="M85">INDEX(Step3!D:D, 11 + ROW(L85)*3)</f>
        <v>0.64749999999999996</v>
      </c>
      <c r="N85" s="270" cm="1">
        <f t="array" ref="N85">INDEX(Step3!D:D, 12 + ROW(L85)*3)</f>
        <v>1.0871999999999999</v>
      </c>
      <c r="O85" s="269"/>
      <c r="P85" s="270"/>
      <c r="Q85" s="270"/>
    </row>
    <row r="86" spans="1:17" x14ac:dyDescent="0.3">
      <c r="A86">
        <v>84</v>
      </c>
      <c r="B86" s="269">
        <v>158000</v>
      </c>
      <c r="C86" s="269" cm="1">
        <f t="array" ref="C86">INDEX(Step1_final!D:D, 3 + (ROW(C82)-1)*3)</f>
        <v>23254</v>
      </c>
      <c r="D86" s="270" cm="1">
        <f t="array" ref="D86">INDEX(Step1_final!D:D, 4 + (ROW(D82)-1)*3)</f>
        <v>0.62949999999999995</v>
      </c>
      <c r="E86" s="270" cm="1">
        <f t="array" ref="E86">INDEX(Step1_final!D:D, 5 + (ROW(E82)-1)*3)</f>
        <v>1.0993999999999999</v>
      </c>
      <c r="F86" s="269" cm="1">
        <f t="array" ref="F86">F$6+INDEX(Step2!D:D, 10 + ROW(F86)*3)</f>
        <v>31481</v>
      </c>
      <c r="G86" s="270" cm="1">
        <f t="array" ref="G86">INDEX(Step2!D:D, 11 + ROW(F86)*3)</f>
        <v>0.64570000000000005</v>
      </c>
      <c r="H86" s="270" cm="1">
        <f t="array" ref="H86">INDEX(Step2!D:D, 12 + ROW(F86)*3)</f>
        <v>1.0960000000000001</v>
      </c>
      <c r="I86" s="269"/>
      <c r="J86" s="270"/>
      <c r="K86" s="270"/>
      <c r="L86" s="269" cm="1">
        <f t="array" ref="L86">L$6+INDEX(Step3!D:D, 10 + ROW(L86)*3)</f>
        <v>41375</v>
      </c>
      <c r="M86" s="270" cm="1">
        <f t="array" ref="M86">INDEX(Step3!D:D, 11 + ROW(L86)*3)</f>
        <v>0.64270000000000005</v>
      </c>
      <c r="N86" s="270" cm="1">
        <f t="array" ref="N86">INDEX(Step3!D:D, 12 + ROW(L86)*3)</f>
        <v>1.0976999999999999</v>
      </c>
      <c r="O86" s="269"/>
      <c r="P86" s="270"/>
      <c r="Q86" s="270"/>
    </row>
    <row r="87" spans="1:17" x14ac:dyDescent="0.3">
      <c r="A87">
        <v>85</v>
      </c>
      <c r="B87" s="269">
        <v>160000</v>
      </c>
      <c r="C87" s="269" cm="1">
        <f t="array" ref="C87">INDEX(Step1_final!D:D, 3 + (ROW(C83)-1)*3)</f>
        <v>23559</v>
      </c>
      <c r="D87" s="270" cm="1">
        <f t="array" ref="D87">INDEX(Step1_final!D:D, 4 + (ROW(D83)-1)*3)</f>
        <v>0.63180000000000003</v>
      </c>
      <c r="E87" s="270" cm="1">
        <f t="array" ref="E87">INDEX(Step1_final!D:D, 5 + (ROW(E83)-1)*3)</f>
        <v>1.1352</v>
      </c>
      <c r="F87" s="269" cm="1">
        <f t="array" ref="F87">F$6+INDEX(Step2!D:D, 10 + ROW(F87)*3)</f>
        <v>31786</v>
      </c>
      <c r="G87" s="270" cm="1">
        <f t="array" ref="G87">INDEX(Step2!D:D, 11 + ROW(F87)*3)</f>
        <v>0.64990000000000003</v>
      </c>
      <c r="H87" s="270" cm="1">
        <f t="array" ref="H87">INDEX(Step2!D:D, 12 + ROW(F87)*3)</f>
        <v>1.0769</v>
      </c>
      <c r="I87" s="269"/>
      <c r="J87" s="270"/>
      <c r="K87" s="270"/>
      <c r="L87" s="269" cm="1">
        <f t="array" ref="L87">L$6+INDEX(Step3!D:D, 10 + ROW(L87)*3)</f>
        <v>41677</v>
      </c>
      <c r="M87" s="270" cm="1">
        <f t="array" ref="M87">INDEX(Step3!D:D, 11 + ROW(L87)*3)</f>
        <v>0.6431</v>
      </c>
      <c r="N87" s="270" cm="1">
        <f t="array" ref="N87">INDEX(Step3!D:D, 12 + ROW(L87)*3)</f>
        <v>1.1012999999999999</v>
      </c>
      <c r="O87" s="269"/>
      <c r="P87" s="270"/>
      <c r="Q87" s="270"/>
    </row>
    <row r="88" spans="1:17" x14ac:dyDescent="0.3">
      <c r="A88">
        <v>86</v>
      </c>
      <c r="B88" s="269">
        <v>162000</v>
      </c>
      <c r="C88" s="269" cm="1">
        <f t="array" ref="C88">INDEX(Step1_final!D:D, 3 + (ROW(C84)-1)*3)</f>
        <v>23871</v>
      </c>
      <c r="D88" s="270" cm="1">
        <f t="array" ref="D88">INDEX(Step1_final!D:D, 4 + (ROW(D84)-1)*3)</f>
        <v>0.62519999999999998</v>
      </c>
      <c r="E88" s="270" cm="1">
        <f t="array" ref="E88">INDEX(Step1_final!D:D, 5 + (ROW(E84)-1)*3)</f>
        <v>1.1059000000000001</v>
      </c>
      <c r="F88" s="269" cm="1">
        <f t="array" ref="F88">F$6+INDEX(Step2!D:D, 10 + ROW(F88)*3)</f>
        <v>32084</v>
      </c>
      <c r="G88" s="270" cm="1">
        <f t="array" ref="G88">INDEX(Step2!D:D, 11 + ROW(F88)*3)</f>
        <v>0.64680000000000004</v>
      </c>
      <c r="H88" s="270" cm="1">
        <f t="array" ref="H88">INDEX(Step2!D:D, 12 + ROW(F88)*3)</f>
        <v>1.0806</v>
      </c>
      <c r="I88" s="269"/>
      <c r="J88" s="270"/>
      <c r="K88" s="270"/>
      <c r="L88" s="269" cm="1">
        <f t="array" ref="L88">L$6+INDEX(Step3!D:D, 10 + ROW(L88)*3)</f>
        <v>41979</v>
      </c>
      <c r="M88" s="270" cm="1">
        <f t="array" ref="M88">INDEX(Step3!D:D, 11 + ROW(L88)*3)</f>
        <v>0.64680000000000004</v>
      </c>
      <c r="N88" s="270" cm="1">
        <f t="array" ref="N88">INDEX(Step3!D:D, 12 + ROW(L88)*3)</f>
        <v>1.1029</v>
      </c>
      <c r="O88" s="269"/>
      <c r="P88" s="270"/>
      <c r="Q88" s="270"/>
    </row>
    <row r="89" spans="1:17" x14ac:dyDescent="0.3">
      <c r="A89">
        <v>87</v>
      </c>
      <c r="B89" s="269">
        <v>164000</v>
      </c>
      <c r="C89" s="269" cm="1">
        <f t="array" ref="C89">INDEX(Step1_final!D:D, 3 + (ROW(C85)-1)*3)</f>
        <v>24174</v>
      </c>
      <c r="D89" s="270" cm="1">
        <f t="array" ref="D89">INDEX(Step1_final!D:D, 4 + (ROW(D85)-1)*3)</f>
        <v>0.62919999999999998</v>
      </c>
      <c r="E89" s="270" cm="1">
        <f t="array" ref="E89">INDEX(Step1_final!D:D, 5 + (ROW(E85)-1)*3)</f>
        <v>1.125</v>
      </c>
      <c r="F89" s="269" cm="1">
        <f t="array" ref="F89">F$6+INDEX(Step2!D:D, 10 + ROW(F89)*3)</f>
        <v>32387</v>
      </c>
      <c r="G89" s="270" cm="1">
        <f t="array" ref="G89">INDEX(Step2!D:D, 11 + ROW(F89)*3)</f>
        <v>0.64910000000000001</v>
      </c>
      <c r="H89" s="270" cm="1">
        <f t="array" ref="H89">INDEX(Step2!D:D, 12 + ROW(F89)*3)</f>
        <v>1.0763</v>
      </c>
      <c r="I89" s="269"/>
      <c r="J89" s="270"/>
      <c r="K89" s="270"/>
      <c r="L89" s="269" cm="1">
        <f t="array" ref="L89">L$6+INDEX(Step3!D:D, 10 + ROW(L89)*3)</f>
        <v>42286</v>
      </c>
      <c r="M89" s="270" cm="1">
        <f t="array" ref="M89">INDEX(Step3!D:D, 11 + ROW(L89)*3)</f>
        <v>0.64159999999999995</v>
      </c>
      <c r="N89" s="270" cm="1">
        <f t="array" ref="N89">INDEX(Step3!D:D, 12 + ROW(L89)*3)</f>
        <v>1.0992</v>
      </c>
      <c r="O89" s="269"/>
      <c r="P89" s="270"/>
      <c r="Q89" s="270"/>
    </row>
    <row r="90" spans="1:17" x14ac:dyDescent="0.3">
      <c r="A90">
        <v>88</v>
      </c>
      <c r="B90" s="269">
        <v>166000</v>
      </c>
      <c r="C90" s="269" cm="1">
        <f t="array" ref="C90">INDEX(Step1_final!D:D, 3 + (ROW(C86)-1)*3)</f>
        <v>24467</v>
      </c>
      <c r="D90" s="270" cm="1">
        <f t="array" ref="D90">INDEX(Step1_final!D:D, 4 + (ROW(D86)-1)*3)</f>
        <v>0.62570000000000003</v>
      </c>
      <c r="E90" s="270" cm="1">
        <f t="array" ref="E90">INDEX(Step1_final!D:D, 5 + (ROW(E86)-1)*3)</f>
        <v>1.1080000000000001</v>
      </c>
      <c r="F90" s="269" cm="1">
        <f t="array" ref="F90">F$6+INDEX(Step2!D:D, 10 + ROW(F90)*3)</f>
        <v>32689</v>
      </c>
      <c r="G90" s="270" cm="1">
        <f t="array" ref="G90">INDEX(Step2!D:D, 11 + ROW(F90)*3)</f>
        <v>0.64629999999999999</v>
      </c>
      <c r="H90" s="270" cm="1">
        <f t="array" ref="H90">INDEX(Step2!D:D, 12 + ROW(F90)*3)</f>
        <v>1.0613999999999999</v>
      </c>
      <c r="I90" s="269"/>
      <c r="J90" s="270"/>
      <c r="K90" s="270"/>
      <c r="L90" s="269" cm="1">
        <f t="array" ref="L90">L$6+INDEX(Step3!D:D, 10 + ROW(L90)*3)</f>
        <v>42593</v>
      </c>
      <c r="M90" s="270" cm="1">
        <f t="array" ref="M90">INDEX(Step3!D:D, 11 + ROW(L90)*3)</f>
        <v>0.64459999999999995</v>
      </c>
      <c r="N90" s="270" cm="1">
        <f t="array" ref="N90">INDEX(Step3!D:D, 12 + ROW(L90)*3)</f>
        <v>1.0782</v>
      </c>
      <c r="O90" s="269"/>
      <c r="P90" s="270"/>
      <c r="Q90" s="270"/>
    </row>
    <row r="91" spans="1:17" x14ac:dyDescent="0.3">
      <c r="A91">
        <v>89</v>
      </c>
      <c r="B91" s="269">
        <v>168000</v>
      </c>
      <c r="C91" s="269" cm="1">
        <f t="array" ref="C91">INDEX(Step1_final!D:D, 3 + (ROW(C87)-1)*3)</f>
        <v>24759</v>
      </c>
      <c r="D91" s="270" cm="1">
        <f t="array" ref="D91">INDEX(Step1_final!D:D, 4 + (ROW(D87)-1)*3)</f>
        <v>0.62450000000000006</v>
      </c>
      <c r="E91" s="270" cm="1">
        <f t="array" ref="E91">INDEX(Step1_final!D:D, 5 + (ROW(E87)-1)*3)</f>
        <v>1.089</v>
      </c>
      <c r="F91" s="269" cm="1">
        <f t="array" ref="F91">F$6+INDEX(Step2!D:D, 10 + ROW(F91)*3)</f>
        <v>33002</v>
      </c>
      <c r="G91" s="270" cm="1">
        <f t="array" ref="G91">INDEX(Step2!D:D, 11 + ROW(F91)*3)</f>
        <v>0.6421</v>
      </c>
      <c r="H91" s="270" cm="1">
        <f t="array" ref="H91">INDEX(Step2!D:D, 12 + ROW(F91)*3)</f>
        <v>1.0646</v>
      </c>
      <c r="I91" s="269"/>
      <c r="J91" s="270"/>
      <c r="K91" s="270"/>
      <c r="L91" s="269" cm="1">
        <f t="array" ref="L91">L$6+INDEX(Step3!D:D, 10 + ROW(L91)*3)</f>
        <v>42900</v>
      </c>
      <c r="M91" s="270" cm="1">
        <f t="array" ref="M91">INDEX(Step3!D:D, 11 + ROW(L91)*3)</f>
        <v>0.64710000000000001</v>
      </c>
      <c r="N91" s="270" cm="1">
        <f t="array" ref="N91">INDEX(Step3!D:D, 12 + ROW(L91)*3)</f>
        <v>1.0944</v>
      </c>
      <c r="O91" s="269"/>
      <c r="P91" s="270"/>
      <c r="Q91" s="270"/>
    </row>
    <row r="92" spans="1:17" x14ac:dyDescent="0.3">
      <c r="A92">
        <v>90</v>
      </c>
      <c r="B92" s="269">
        <v>170000</v>
      </c>
      <c r="C92" s="269" cm="1">
        <f t="array" ref="C92">INDEX(Step1_final!D:D, 3 + (ROW(C88)-1)*3)</f>
        <v>25049</v>
      </c>
      <c r="D92" s="270" cm="1">
        <f t="array" ref="D92">INDEX(Step1_final!D:D, 4 + (ROW(D88)-1)*3)</f>
        <v>0.62860000000000005</v>
      </c>
      <c r="E92" s="270" cm="1">
        <f t="array" ref="E92">INDEX(Step1_final!D:D, 5 + (ROW(E88)-1)*3)</f>
        <v>1.1129</v>
      </c>
      <c r="F92" s="269" cm="1">
        <f t="array" ref="F92">F$6+INDEX(Step2!D:D, 10 + ROW(F92)*3)</f>
        <v>33299</v>
      </c>
      <c r="G92" s="270" cm="1">
        <f t="array" ref="G92">INDEX(Step2!D:D, 11 + ROW(F92)*3)</f>
        <v>0.64410000000000001</v>
      </c>
      <c r="H92" s="270" cm="1">
        <f t="array" ref="H92">INDEX(Step2!D:D, 12 + ROW(F92)*3)</f>
        <v>1.0789</v>
      </c>
      <c r="I92" s="269"/>
      <c r="J92" s="270"/>
      <c r="K92" s="270"/>
      <c r="L92" s="269" cm="1">
        <f t="array" ref="L92">L$6+INDEX(Step3!D:D, 10 + ROW(L92)*3)</f>
        <v>43196</v>
      </c>
      <c r="M92" s="270" cm="1">
        <f t="array" ref="M92">INDEX(Step3!D:D, 11 + ROW(L92)*3)</f>
        <v>0.64419999999999999</v>
      </c>
      <c r="N92" s="270" cm="1">
        <f t="array" ref="N92">INDEX(Step3!D:D, 12 + ROW(L92)*3)</f>
        <v>1.0932999999999999</v>
      </c>
      <c r="O92" s="269"/>
      <c r="P92" s="270"/>
      <c r="Q92" s="270"/>
    </row>
    <row r="93" spans="1:17" x14ac:dyDescent="0.3">
      <c r="A93">
        <v>91</v>
      </c>
      <c r="B93" s="269">
        <v>172000</v>
      </c>
      <c r="C93" s="269" cm="1">
        <f t="array" ref="C93">INDEX(Step1_final!D:D, 3 + (ROW(C89)-1)*3)</f>
        <v>25339</v>
      </c>
      <c r="D93" s="270" cm="1">
        <f t="array" ref="D93">INDEX(Step1_final!D:D, 4 + (ROW(D89)-1)*3)</f>
        <v>0.62490000000000001</v>
      </c>
      <c r="E93" s="270" cm="1">
        <f t="array" ref="E93">INDEX(Step1_final!D:D, 5 + (ROW(E89)-1)*3)</f>
        <v>1.0920000000000001</v>
      </c>
      <c r="F93" s="269" cm="1">
        <f t="array" ref="F93">F$6+INDEX(Step2!D:D, 10 + ROW(F93)*3)</f>
        <v>33605</v>
      </c>
      <c r="G93" s="270" cm="1">
        <f t="array" ref="G93">INDEX(Step2!D:D, 11 + ROW(F93)*3)</f>
        <v>0.64</v>
      </c>
      <c r="H93" s="270" cm="1">
        <f t="array" ref="H93">INDEX(Step2!D:D, 12 + ROW(F93)*3)</f>
        <v>1.0801000000000001</v>
      </c>
      <c r="I93" s="269"/>
      <c r="J93" s="270"/>
      <c r="K93" s="270"/>
      <c r="L93" s="269" cm="1">
        <f t="array" ref="L93">L$6+INDEX(Step3!D:D, 10 + ROW(L93)*3)</f>
        <v>43489</v>
      </c>
      <c r="M93" s="270" cm="1">
        <f t="array" ref="M93">INDEX(Step3!D:D, 11 + ROW(L93)*3)</f>
        <v>0.64090000000000003</v>
      </c>
      <c r="N93" s="270" cm="1">
        <f t="array" ref="N93">INDEX(Step3!D:D, 12 + ROW(L93)*3)</f>
        <v>1.0972999999999999</v>
      </c>
      <c r="O93" s="269"/>
      <c r="P93" s="270"/>
      <c r="Q93" s="270"/>
    </row>
    <row r="94" spans="1:17" x14ac:dyDescent="0.3">
      <c r="A94">
        <v>92</v>
      </c>
      <c r="B94" s="269">
        <v>174000</v>
      </c>
      <c r="C94" s="269" cm="1">
        <f t="array" ref="C94">INDEX(Step1_final!D:D, 3 + (ROW(C90)-1)*3)</f>
        <v>25629</v>
      </c>
      <c r="D94" s="270" cm="1">
        <f t="array" ref="D94">INDEX(Step1_final!D:D, 4 + (ROW(D90)-1)*3)</f>
        <v>0.62880000000000003</v>
      </c>
      <c r="E94" s="270" cm="1">
        <f t="array" ref="E94">INDEX(Step1_final!D:D, 5 + (ROW(E90)-1)*3)</f>
        <v>1.1007</v>
      </c>
      <c r="F94" s="269" cm="1">
        <f t="array" ref="F94">F$6+INDEX(Step2!D:D, 10 + ROW(F94)*3)</f>
        <v>33907</v>
      </c>
      <c r="G94" s="270" cm="1">
        <f t="array" ref="G94">INDEX(Step2!D:D, 11 + ROW(F94)*3)</f>
        <v>0.6401</v>
      </c>
      <c r="H94" s="270" cm="1">
        <f t="array" ref="H94">INDEX(Step2!D:D, 12 + ROW(F94)*3)</f>
        <v>1.0775999999999999</v>
      </c>
      <c r="I94" s="269"/>
      <c r="J94" s="270"/>
      <c r="K94" s="270"/>
      <c r="L94" s="269" cm="1">
        <f t="array" ref="L94">L$6+INDEX(Step3!D:D, 10 + ROW(L94)*3)</f>
        <v>43802</v>
      </c>
      <c r="M94" s="270" cm="1">
        <f t="array" ref="M94">INDEX(Step3!D:D, 11 + ROW(L94)*3)</f>
        <v>0.63970000000000005</v>
      </c>
      <c r="N94" s="270" cm="1">
        <f t="array" ref="N94">INDEX(Step3!D:D, 12 + ROW(L94)*3)</f>
        <v>1.0916999999999999</v>
      </c>
      <c r="O94" s="269"/>
      <c r="P94" s="270"/>
      <c r="Q94" s="270"/>
    </row>
    <row r="95" spans="1:17" x14ac:dyDescent="0.3">
      <c r="A95">
        <v>93</v>
      </c>
      <c r="B95" s="269">
        <v>176000</v>
      </c>
      <c r="C95" s="269" cm="1">
        <f t="array" ref="C95">INDEX(Step1_final!D:D, 3 + (ROW(C91)-1)*3)</f>
        <v>25919</v>
      </c>
      <c r="D95" s="270" cm="1">
        <f t="array" ref="D95">INDEX(Step1_final!D:D, 4 + (ROW(D91)-1)*3)</f>
        <v>0.62509999999999999</v>
      </c>
      <c r="E95" s="270" cm="1">
        <f t="array" ref="E95">INDEX(Step1_final!D:D, 5 + (ROW(E91)-1)*3)</f>
        <v>1.1081000000000001</v>
      </c>
      <c r="F95" s="269" cm="1">
        <f t="array" ref="F95">F$6+INDEX(Step2!D:D, 10 + ROW(F95)*3)</f>
        <v>34205</v>
      </c>
      <c r="G95" s="270" cm="1">
        <f t="array" ref="G95">INDEX(Step2!D:D, 11 + ROW(F95)*3)</f>
        <v>0.6431</v>
      </c>
      <c r="H95" s="270" cm="1">
        <f t="array" ref="H95">INDEX(Step2!D:D, 12 + ROW(F95)*3)</f>
        <v>1.0807</v>
      </c>
      <c r="I95" s="269"/>
      <c r="J95" s="270"/>
      <c r="K95" s="270"/>
      <c r="L95" s="269" cm="1">
        <f t="array" ref="L95">L$6+INDEX(Step3!D:D, 10 + ROW(L95)*3)</f>
        <v>44107</v>
      </c>
      <c r="M95" s="270" cm="1">
        <f t="array" ref="M95">INDEX(Step3!D:D, 11 + ROW(L95)*3)</f>
        <v>0.63480000000000003</v>
      </c>
      <c r="N95" s="270" cm="1">
        <f t="array" ref="N95">INDEX(Step3!D:D, 12 + ROW(L95)*3)</f>
        <v>1.0765</v>
      </c>
      <c r="O95" s="269"/>
      <c r="P95" s="270"/>
      <c r="Q95" s="270"/>
    </row>
    <row r="96" spans="1:17" x14ac:dyDescent="0.3">
      <c r="A96">
        <v>94</v>
      </c>
      <c r="B96" s="269">
        <v>178000</v>
      </c>
      <c r="C96" s="269" cm="1">
        <f t="array" ref="C96">INDEX(Step1_final!D:D, 3 + (ROW(C92)-1)*3)</f>
        <v>26209</v>
      </c>
      <c r="D96" s="270" cm="1">
        <f t="array" ref="D96">INDEX(Step1_final!D:D, 4 + (ROW(D92)-1)*3)</f>
        <v>0.62390000000000001</v>
      </c>
      <c r="E96" s="270" cm="1">
        <f t="array" ref="E96">INDEX(Step1_final!D:D, 5 + (ROW(E92)-1)*3)</f>
        <v>1.1092</v>
      </c>
      <c r="F96" s="269" cm="1">
        <f t="array" ref="F96">F$6+INDEX(Step2!D:D, 10 + ROW(F96)*3)</f>
        <v>34503</v>
      </c>
      <c r="G96" s="270" cm="1">
        <f t="array" ref="G96">INDEX(Step2!D:D, 11 + ROW(F96)*3)</f>
        <v>0.63629999999999998</v>
      </c>
      <c r="H96" s="270" cm="1">
        <f t="array" ref="H96">INDEX(Step2!D:D, 12 + ROW(F96)*3)</f>
        <v>1.0624</v>
      </c>
      <c r="I96" s="269"/>
      <c r="J96" s="270"/>
      <c r="K96" s="270"/>
      <c r="L96" s="269" cm="1">
        <f t="array" ref="L96">L$6+INDEX(Step3!D:D, 10 + ROW(L96)*3)</f>
        <v>44407</v>
      </c>
      <c r="M96" s="270" cm="1">
        <f t="array" ref="M96">INDEX(Step3!D:D, 11 + ROW(L96)*3)</f>
        <v>0.64090000000000003</v>
      </c>
      <c r="N96" s="270" cm="1">
        <f t="array" ref="N96">INDEX(Step3!D:D, 12 + ROW(L96)*3)</f>
        <v>1.0722</v>
      </c>
      <c r="O96" s="269"/>
      <c r="P96" s="270"/>
      <c r="Q96" s="270"/>
    </row>
    <row r="97" spans="1:17" x14ac:dyDescent="0.3">
      <c r="A97">
        <v>95</v>
      </c>
      <c r="B97" s="269">
        <v>180000</v>
      </c>
      <c r="C97" s="269" cm="1">
        <f t="array" ref="C97">INDEX(Step1_final!D:D, 3 + (ROW(C93)-1)*3)</f>
        <v>26499</v>
      </c>
      <c r="D97" s="270" cm="1">
        <f t="array" ref="D97">INDEX(Step1_final!D:D, 4 + (ROW(D93)-1)*3)</f>
        <v>0.62490000000000001</v>
      </c>
      <c r="E97" s="270" cm="1">
        <f t="array" ref="E97">INDEX(Step1_final!D:D, 5 + (ROW(E93)-1)*3)</f>
        <v>1.1178999999999999</v>
      </c>
      <c r="F97" s="269" cm="1">
        <f t="array" ref="F97">F$6+INDEX(Step2!D:D, 10 + ROW(F97)*3)</f>
        <v>34809</v>
      </c>
      <c r="G97" s="270" cm="1">
        <f t="array" ref="G97">INDEX(Step2!D:D, 11 + ROW(F97)*3)</f>
        <v>0.6421</v>
      </c>
      <c r="H97" s="270" cm="1">
        <f t="array" ref="H97">INDEX(Step2!D:D, 12 + ROW(F97)*3)</f>
        <v>1.0601</v>
      </c>
      <c r="I97" s="269"/>
      <c r="J97" s="270"/>
      <c r="K97" s="270"/>
      <c r="L97" s="269" cm="1">
        <f t="array" ref="L97">L$6+INDEX(Step3!D:D, 10 + ROW(L97)*3)</f>
        <v>44704</v>
      </c>
      <c r="M97" s="270" cm="1">
        <f t="array" ref="M97">INDEX(Step3!D:D, 11 + ROW(L97)*3)</f>
        <v>0.6431</v>
      </c>
      <c r="N97" s="270" cm="1">
        <f t="array" ref="N97">INDEX(Step3!D:D, 12 + ROW(L97)*3)</f>
        <v>1.0782</v>
      </c>
      <c r="O97" s="269"/>
      <c r="P97" s="270"/>
      <c r="Q97" s="270"/>
    </row>
    <row r="98" spans="1:17" x14ac:dyDescent="0.3">
      <c r="A98">
        <v>96</v>
      </c>
      <c r="B98" s="269">
        <v>182000</v>
      </c>
      <c r="C98" s="269" cm="1">
        <f t="array" ref="C98">INDEX(Step1_final!D:D, 3 + (ROW(C94)-1)*3)</f>
        <v>26790</v>
      </c>
      <c r="D98" s="270" cm="1">
        <f t="array" ref="D98">INDEX(Step1_final!D:D, 4 + (ROW(D94)-1)*3)</f>
        <v>0.62809999999999999</v>
      </c>
      <c r="E98" s="270" cm="1">
        <f t="array" ref="E98">INDEX(Step1_final!D:D, 5 + (ROW(E94)-1)*3)</f>
        <v>1.1069</v>
      </c>
      <c r="F98" s="269" cm="1">
        <f t="array" ref="F98">F$6+INDEX(Step2!D:D, 10 + ROW(F98)*3)</f>
        <v>35101</v>
      </c>
      <c r="G98" s="270" cm="1">
        <f t="array" ref="G98">INDEX(Step2!D:D, 11 + ROW(F98)*3)</f>
        <v>0.64290000000000003</v>
      </c>
      <c r="H98" s="270" cm="1">
        <f t="array" ref="H98">INDEX(Step2!D:D, 12 + ROW(F98)*3)</f>
        <v>1.0821000000000001</v>
      </c>
      <c r="I98" s="269"/>
      <c r="J98" s="270"/>
      <c r="K98" s="270"/>
      <c r="L98" s="269" cm="1">
        <f t="array" ref="L98">L$6+INDEX(Step3!D:D, 10 + ROW(L98)*3)</f>
        <v>45011</v>
      </c>
      <c r="M98" s="270" cm="1">
        <f t="array" ref="M98">INDEX(Step3!D:D, 11 + ROW(L98)*3)</f>
        <v>0.64170000000000005</v>
      </c>
      <c r="N98" s="270" cm="1">
        <f t="array" ref="N98">INDEX(Step3!D:D, 12 + ROW(L98)*3)</f>
        <v>1.0967</v>
      </c>
      <c r="O98" s="269"/>
      <c r="P98" s="270"/>
      <c r="Q98" s="270"/>
    </row>
    <row r="99" spans="1:17" x14ac:dyDescent="0.3">
      <c r="A99">
        <v>97</v>
      </c>
      <c r="B99" s="269">
        <v>184000</v>
      </c>
      <c r="C99" s="269" cm="1">
        <f t="array" ref="C99">INDEX(Step1_final!D:D, 3 + (ROW(C95)-1)*3)</f>
        <v>27080</v>
      </c>
      <c r="D99" s="270" cm="1">
        <f t="array" ref="D99">INDEX(Step1_final!D:D, 4 + (ROW(D95)-1)*3)</f>
        <v>0.62029999999999996</v>
      </c>
      <c r="E99" s="270" cm="1">
        <f t="array" ref="E99">INDEX(Step1_final!D:D, 5 + (ROW(E95)-1)*3)</f>
        <v>1.1113999999999999</v>
      </c>
      <c r="F99" s="269" cm="1">
        <f t="array" ref="F99">F$6+INDEX(Step2!D:D, 10 + ROW(F99)*3)</f>
        <v>35392</v>
      </c>
      <c r="G99" s="270" cm="1">
        <f t="array" ref="G99">INDEX(Step2!D:D, 11 + ROW(F99)*3)</f>
        <v>0.64200000000000002</v>
      </c>
      <c r="H99" s="270" cm="1">
        <f t="array" ref="H99">INDEX(Step2!D:D, 12 + ROW(F99)*3)</f>
        <v>1.0797000000000001</v>
      </c>
      <c r="I99" s="269"/>
      <c r="J99" s="270"/>
      <c r="K99" s="270"/>
      <c r="L99" s="269" cm="1">
        <f t="array" ref="L99">L$6+INDEX(Step3!D:D, 10 + ROW(L99)*3)</f>
        <v>45315</v>
      </c>
      <c r="M99" s="270" cm="1">
        <f t="array" ref="M99">INDEX(Step3!D:D, 11 + ROW(L99)*3)</f>
        <v>0.63649999999999995</v>
      </c>
      <c r="N99" s="270" cm="1">
        <f t="array" ref="N99">INDEX(Step3!D:D, 12 + ROW(L99)*3)</f>
        <v>1.0931999999999999</v>
      </c>
      <c r="O99" s="269"/>
      <c r="P99" s="270"/>
      <c r="Q99" s="270"/>
    </row>
    <row r="100" spans="1:17" x14ac:dyDescent="0.3">
      <c r="A100">
        <v>98</v>
      </c>
      <c r="B100" s="269">
        <v>186000</v>
      </c>
      <c r="C100" s="269" cm="1">
        <f t="array" ref="C100">INDEX(Step1_final!D:D, 3 + (ROW(C96)-1)*3)</f>
        <v>27370</v>
      </c>
      <c r="D100" s="270" cm="1">
        <f t="array" ref="D100">INDEX(Step1_final!D:D, 4 + (ROW(D96)-1)*3)</f>
        <v>0.62060000000000004</v>
      </c>
      <c r="E100" s="270" cm="1">
        <f t="array" ref="E100">INDEX(Step1_final!D:D, 5 + (ROW(E96)-1)*3)</f>
        <v>1.1119000000000001</v>
      </c>
      <c r="F100" s="269" cm="1">
        <f t="array" ref="F100">F$6+INDEX(Step2!D:D, 10 + ROW(F100)*3)</f>
        <v>35682</v>
      </c>
      <c r="G100" s="270" cm="1">
        <f t="array" ref="G100">INDEX(Step2!D:D, 11 + ROW(F100)*3)</f>
        <v>0.63729999999999998</v>
      </c>
      <c r="H100" s="270" cm="1">
        <f t="array" ref="H100">INDEX(Step2!D:D, 12 + ROW(F100)*3)</f>
        <v>1.0688</v>
      </c>
      <c r="I100" s="269"/>
      <c r="J100" s="270"/>
      <c r="K100" s="270"/>
      <c r="L100" s="269" cm="1">
        <f t="array" ref="L100">L$6+INDEX(Step3!D:D, 10 + ROW(L100)*3)</f>
        <v>45624</v>
      </c>
      <c r="M100" s="270" cm="1">
        <f t="array" ref="M100">INDEX(Step3!D:D, 11 + ROW(L100)*3)</f>
        <v>0.64149999999999996</v>
      </c>
      <c r="N100" s="270" cm="1">
        <f t="array" ref="N100">INDEX(Step3!D:D, 12 + ROW(L100)*3)</f>
        <v>1.0789</v>
      </c>
      <c r="O100" s="269"/>
      <c r="P100" s="270"/>
      <c r="Q100" s="270"/>
    </row>
    <row r="101" spans="1:17" x14ac:dyDescent="0.3">
      <c r="A101">
        <v>99</v>
      </c>
      <c r="B101" s="269">
        <v>188000</v>
      </c>
      <c r="C101" s="269" cm="1">
        <f t="array" ref="C101">INDEX(Step1_final!D:D, 3 + (ROW(C97)-1)*3)</f>
        <v>27660</v>
      </c>
      <c r="D101" s="270" cm="1">
        <f t="array" ref="D101">INDEX(Step1_final!D:D, 4 + (ROW(D97)-1)*3)</f>
        <v>0.61839999999999995</v>
      </c>
      <c r="E101" s="270" cm="1">
        <f t="array" ref="E101">INDEX(Step1_final!D:D, 5 + (ROW(E97)-1)*3)</f>
        <v>1.1016999999999999</v>
      </c>
      <c r="F101" s="269" cm="1">
        <f t="array" ref="F101">F$6+INDEX(Step2!D:D, 10 + ROW(F101)*3)</f>
        <v>35972</v>
      </c>
      <c r="G101" s="270" cm="1">
        <f t="array" ref="G101">INDEX(Step2!D:D, 11 + ROW(F101)*3)</f>
        <v>0.63580000000000003</v>
      </c>
      <c r="H101" s="270" cm="1">
        <f t="array" ref="H101">INDEX(Step2!D:D, 12 + ROW(F101)*3)</f>
        <v>1.075</v>
      </c>
      <c r="I101" s="269"/>
      <c r="J101" s="270"/>
      <c r="K101" s="270"/>
      <c r="L101" s="269" cm="1">
        <f t="array" ref="L101">L$6+INDEX(Step3!D:D, 10 + ROW(L101)*3)</f>
        <v>45936</v>
      </c>
      <c r="M101" s="270" cm="1">
        <f t="array" ref="M101">INDEX(Step3!D:D, 11 + ROW(L101)*3)</f>
        <v>0.64039999999999997</v>
      </c>
      <c r="N101" s="270" cm="1">
        <f t="array" ref="N101">INDEX(Step3!D:D, 12 + ROW(L101)*3)</f>
        <v>1.099</v>
      </c>
      <c r="O101" s="269"/>
      <c r="P101" s="270"/>
      <c r="Q101" s="270"/>
    </row>
    <row r="102" spans="1:17" x14ac:dyDescent="0.3">
      <c r="A102">
        <v>100</v>
      </c>
      <c r="B102" s="269">
        <v>190000</v>
      </c>
      <c r="C102" s="269" cm="1">
        <f t="array" ref="C102">INDEX(Step1_final!D:D, 3 + (ROW(C98)-1)*3)</f>
        <v>27950</v>
      </c>
      <c r="D102" s="270" cm="1">
        <f t="array" ref="D102">INDEX(Step1_final!D:D, 4 + (ROW(D98)-1)*3)</f>
        <v>0.62170000000000003</v>
      </c>
      <c r="E102" s="270" cm="1">
        <f t="array" ref="E102">INDEX(Step1_final!D:D, 5 + (ROW(E98)-1)*3)</f>
        <v>1.1187</v>
      </c>
      <c r="F102" s="269" cm="1">
        <f t="array" ref="F102">F$6+INDEX(Step2!D:D, 10 + ROW(F102)*3)</f>
        <v>36266</v>
      </c>
      <c r="G102" s="270" cm="1">
        <f t="array" ref="G102">INDEX(Step2!D:D, 11 + ROW(F102)*3)</f>
        <v>0.6331</v>
      </c>
      <c r="H102" s="270" cm="1">
        <f t="array" ref="H102">INDEX(Step2!D:D, 12 + ROW(F102)*3)</f>
        <v>1.0734999999999999</v>
      </c>
      <c r="I102" s="269"/>
      <c r="J102" s="270"/>
      <c r="K102" s="270"/>
      <c r="L102" s="269" cm="1">
        <f t="array" ref="L102">L$6+INDEX(Step3!D:D, 10 + ROW(L102)*3)</f>
        <v>46241</v>
      </c>
      <c r="M102" s="270" cm="1">
        <f t="array" ref="M102">INDEX(Step3!D:D, 11 + ROW(L102)*3)</f>
        <v>0.63480000000000003</v>
      </c>
      <c r="N102" s="270" cm="1">
        <f t="array" ref="N102">INDEX(Step3!D:D, 12 + ROW(L102)*3)</f>
        <v>1.0801000000000001</v>
      </c>
      <c r="O102" s="269"/>
      <c r="P102" s="270"/>
      <c r="Q102" s="270"/>
    </row>
    <row r="103" spans="1:17" x14ac:dyDescent="0.3">
      <c r="A103">
        <v>101</v>
      </c>
      <c r="B103" s="269">
        <v>192000</v>
      </c>
      <c r="C103" s="269" cm="1">
        <f t="array" ref="C103">INDEX(Step1_final!D:D, 3 + (ROW(C99)-1)*3)</f>
        <v>28240</v>
      </c>
      <c r="D103" s="270" cm="1">
        <f t="array" ref="D103">INDEX(Step1_final!D:D, 4 + (ROW(D99)-1)*3)</f>
        <v>0.61829999999999996</v>
      </c>
      <c r="E103" s="270" cm="1">
        <f t="array" ref="E103">INDEX(Step1_final!D:D, 5 + (ROW(E99)-1)*3)</f>
        <v>1.0979000000000001</v>
      </c>
      <c r="F103" s="269" cm="1">
        <f t="array" ref="F103">F$6+INDEX(Step2!D:D, 10 + ROW(F103)*3)</f>
        <v>36565</v>
      </c>
      <c r="G103" s="270" cm="1">
        <f t="array" ref="G103">INDEX(Step2!D:D, 11 + ROW(F103)*3)</f>
        <v>0.63619999999999999</v>
      </c>
      <c r="H103" s="270" cm="1">
        <f t="array" ref="H103">INDEX(Step2!D:D, 12 + ROW(F103)*3)</f>
        <v>1.0597000000000001</v>
      </c>
      <c r="I103" s="269"/>
      <c r="J103" s="270"/>
      <c r="K103" s="270"/>
      <c r="L103" s="269" cm="1">
        <f t="array" ref="L103">L$6+INDEX(Step3!D:D, 10 + ROW(L103)*3)</f>
        <v>46547</v>
      </c>
      <c r="M103" s="270" cm="1">
        <f t="array" ref="M103">INDEX(Step3!D:D, 11 + ROW(L103)*3)</f>
        <v>0.6391</v>
      </c>
      <c r="N103" s="270" cm="1">
        <f t="array" ref="N103">INDEX(Step3!D:D, 12 + ROW(L103)*3)</f>
        <v>1.0873999999999999</v>
      </c>
      <c r="O103" s="269"/>
      <c r="P103" s="270"/>
      <c r="Q103" s="270"/>
    </row>
    <row r="104" spans="1:17" x14ac:dyDescent="0.3">
      <c r="A104">
        <v>102</v>
      </c>
      <c r="B104" s="269">
        <v>194000</v>
      </c>
      <c r="C104" s="269" cm="1">
        <f t="array" ref="C104">INDEX(Step1_final!D:D, 3 + (ROW(C100)-1)*3)</f>
        <v>28530</v>
      </c>
      <c r="D104" s="270" cm="1">
        <f t="array" ref="D104">INDEX(Step1_final!D:D, 4 + (ROW(D100)-1)*3)</f>
        <v>0.61770000000000003</v>
      </c>
      <c r="E104" s="270" cm="1">
        <f t="array" ref="E104">INDEX(Step1_final!D:D, 5 + (ROW(E100)-1)*3)</f>
        <v>1.1041000000000001</v>
      </c>
      <c r="F104" s="269" cm="1">
        <f t="array" ref="F104">F$6+INDEX(Step2!D:D, 10 + ROW(F104)*3)</f>
        <v>36857</v>
      </c>
      <c r="G104" s="270" cm="1">
        <f t="array" ref="G104">INDEX(Step2!D:D, 11 + ROW(F104)*3)</f>
        <v>0.63790000000000002</v>
      </c>
      <c r="H104" s="270" cm="1">
        <f t="array" ref="H104">INDEX(Step2!D:D, 12 + ROW(F104)*3)</f>
        <v>1.0551999999999999</v>
      </c>
      <c r="I104" s="269"/>
      <c r="J104" s="270"/>
      <c r="K104" s="270"/>
      <c r="L104" s="269" cm="1">
        <f t="array" ref="L104">L$6+INDEX(Step3!D:D, 10 + ROW(L104)*3)</f>
        <v>46850</v>
      </c>
      <c r="M104" s="270" cm="1">
        <f t="array" ref="M104">INDEX(Step3!D:D, 11 + ROW(L104)*3)</f>
        <v>0.62929999999999997</v>
      </c>
      <c r="N104" s="270" cm="1">
        <f t="array" ref="N104">INDEX(Step3!D:D, 12 + ROW(L104)*3)</f>
        <v>1.1051</v>
      </c>
      <c r="O104" s="269"/>
      <c r="P104" s="270"/>
      <c r="Q104" s="270"/>
    </row>
    <row r="105" spans="1:17" x14ac:dyDescent="0.3">
      <c r="A105">
        <v>103</v>
      </c>
      <c r="B105" s="269">
        <v>196000</v>
      </c>
      <c r="C105" s="269" cm="1">
        <f t="array" ref="C105">INDEX(Step1_final!D:D, 3 + (ROW(C101)-1)*3)</f>
        <v>28820</v>
      </c>
      <c r="D105" s="270" cm="1">
        <f t="array" ref="D105">INDEX(Step1_final!D:D, 4 + (ROW(D101)-1)*3)</f>
        <v>0.61919999999999997</v>
      </c>
      <c r="E105" s="270" cm="1">
        <f t="array" ref="E105">INDEX(Step1_final!D:D, 5 + (ROW(E101)-1)*3)</f>
        <v>1.103</v>
      </c>
      <c r="F105" s="269" cm="1">
        <f t="array" ref="F105">F$6+INDEX(Step2!D:D, 10 + ROW(F105)*3)</f>
        <v>37149</v>
      </c>
      <c r="G105" s="270" cm="1">
        <f t="array" ref="G105">INDEX(Step2!D:D, 11 + ROW(F105)*3)</f>
        <v>0.63619999999999999</v>
      </c>
      <c r="H105" s="270" cm="1">
        <f t="array" ref="H105">INDEX(Step2!D:D, 12 + ROW(F105)*3)</f>
        <v>1.0643</v>
      </c>
      <c r="I105" s="269"/>
      <c r="J105" s="270"/>
      <c r="K105" s="270"/>
      <c r="L105" s="269" cm="1">
        <f t="array" ref="L105">L$6+INDEX(Step3!D:D, 10 + ROW(L105)*3)</f>
        <v>47161</v>
      </c>
      <c r="M105" s="270" cm="1">
        <f t="array" ref="M105">INDEX(Step3!D:D, 11 + ROW(L105)*3)</f>
        <v>0.63480000000000003</v>
      </c>
      <c r="N105" s="270" cm="1">
        <f t="array" ref="N105">INDEX(Step3!D:D, 12 + ROW(L105)*3)</f>
        <v>1.1091</v>
      </c>
      <c r="O105" s="269"/>
      <c r="P105" s="270"/>
      <c r="Q105" s="270"/>
    </row>
    <row r="106" spans="1:17" x14ac:dyDescent="0.3">
      <c r="A106">
        <v>104</v>
      </c>
      <c r="B106" s="269">
        <v>198000</v>
      </c>
      <c r="C106" s="269" cm="1">
        <f t="array" ref="C106">INDEX(Step1_final!D:D, 3 + (ROW(C102)-1)*3)</f>
        <v>29110</v>
      </c>
      <c r="D106" s="270" cm="1">
        <f t="array" ref="D106">INDEX(Step1_final!D:D, 4 + (ROW(D102)-1)*3)</f>
        <v>0.61709999999999998</v>
      </c>
      <c r="E106" s="270" cm="1">
        <f t="array" ref="E106">INDEX(Step1_final!D:D, 5 + (ROW(E102)-1)*3)</f>
        <v>1.1044</v>
      </c>
      <c r="F106" s="269" cm="1">
        <f t="array" ref="F106">F$6+INDEX(Step2!D:D, 10 + ROW(F106)*3)</f>
        <v>37438</v>
      </c>
      <c r="G106" s="270" cm="1">
        <f t="array" ref="G106">INDEX(Step2!D:D, 11 + ROW(F106)*3)</f>
        <v>0.6321</v>
      </c>
      <c r="H106" s="270" cm="1">
        <f t="array" ref="H106">INDEX(Step2!D:D, 12 + ROW(F106)*3)</f>
        <v>1.0697000000000001</v>
      </c>
      <c r="I106" s="269"/>
      <c r="J106" s="270"/>
      <c r="K106" s="270"/>
      <c r="L106" s="269" cm="1">
        <f t="array" ref="L106">L$6+INDEX(Step3!D:D, 10 + ROW(L106)*3)</f>
        <v>47466</v>
      </c>
      <c r="M106" s="270" cm="1">
        <f t="array" ref="M106">INDEX(Step3!D:D, 11 + ROW(L106)*3)</f>
        <v>0.63670000000000004</v>
      </c>
      <c r="N106" s="270" cm="1">
        <f t="array" ref="N106">INDEX(Step3!D:D, 12 + ROW(L106)*3)</f>
        <v>1.0923</v>
      </c>
      <c r="O106" s="269"/>
      <c r="P106" s="270"/>
      <c r="Q106" s="270"/>
    </row>
    <row r="107" spans="1:17" x14ac:dyDescent="0.3">
      <c r="A107">
        <v>105</v>
      </c>
      <c r="B107" s="269">
        <v>200000</v>
      </c>
      <c r="C107" s="269" cm="1">
        <f t="array" ref="C107">INDEX(Step1_final!D:D, 3 + (ROW(C103)-1)*3)</f>
        <v>29401</v>
      </c>
      <c r="D107" s="270" cm="1">
        <f t="array" ref="D107">INDEX(Step1_final!D:D, 4 + (ROW(D103)-1)*3)</f>
        <v>0.61780000000000002</v>
      </c>
      <c r="E107" s="270" cm="1">
        <f t="array" ref="E107">INDEX(Step1_final!D:D, 5 + (ROW(E103)-1)*3)</f>
        <v>1.1115999999999999</v>
      </c>
      <c r="F107" s="269" cm="1">
        <f t="array" ref="F107">F$6+INDEX(Step2!D:D, 10 + ROW(F107)*3)</f>
        <v>37728</v>
      </c>
      <c r="G107" s="270" cm="1">
        <f t="array" ref="G107">INDEX(Step2!D:D, 11 + ROW(F107)*3)</f>
        <v>0.63580000000000003</v>
      </c>
      <c r="H107" s="270" cm="1">
        <f t="array" ref="H107">INDEX(Step2!D:D, 12 + ROW(F107)*3)</f>
        <v>1.0569</v>
      </c>
      <c r="I107" s="269"/>
      <c r="J107" s="270"/>
      <c r="K107" s="270"/>
      <c r="L107" s="269" cm="1">
        <f t="array" ref="L107">L$6+INDEX(Step3!D:D, 10 + ROW(L107)*3)</f>
        <v>47770</v>
      </c>
      <c r="M107" s="270" cm="1">
        <f t="array" ref="M107">INDEX(Step3!D:D, 11 + ROW(L107)*3)</f>
        <v>0.63790000000000002</v>
      </c>
      <c r="N107" s="270" cm="1">
        <f t="array" ref="N107">INDEX(Step3!D:D, 12 + ROW(L107)*3)</f>
        <v>1.1035999999999999</v>
      </c>
      <c r="O107" s="269"/>
      <c r="P107" s="270"/>
      <c r="Q107" s="270"/>
    </row>
    <row r="108" spans="1:17" x14ac:dyDescent="0.3">
      <c r="A108">
        <v>106</v>
      </c>
      <c r="B108" s="269">
        <v>202000</v>
      </c>
      <c r="C108" s="269" cm="1">
        <f t="array" ref="C108">INDEX(Step1_final!D:D, 3 + (ROW(C104)-1)*3)</f>
        <v>29691</v>
      </c>
      <c r="D108" s="270" cm="1">
        <f t="array" ref="D108">INDEX(Step1_final!D:D, 4 + (ROW(D104)-1)*3)</f>
        <v>0.61839999999999995</v>
      </c>
      <c r="E108" s="270" cm="1">
        <f t="array" ref="E108">INDEX(Step1_final!D:D, 5 + (ROW(E104)-1)*3)</f>
        <v>1.109</v>
      </c>
      <c r="F108" s="269" cm="1">
        <f t="array" ref="F108">F$6+INDEX(Step2!D:D, 10 + ROW(F108)*3)</f>
        <v>38020</v>
      </c>
      <c r="G108" s="270" cm="1">
        <f t="array" ref="G108">INDEX(Step2!D:D, 11 + ROW(F108)*3)</f>
        <v>0.63429999999999997</v>
      </c>
      <c r="H108" s="270" cm="1">
        <f t="array" ref="H108">INDEX(Step2!D:D, 12 + ROW(F108)*3)</f>
        <v>1.0637000000000001</v>
      </c>
      <c r="I108" s="269"/>
      <c r="J108" s="270"/>
      <c r="K108" s="270"/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204000</v>
      </c>
      <c r="C109" s="269" cm="1">
        <f t="array" ref="C109">INDEX(Step1_final!D:D, 3 + (ROW(C105)-1)*3)</f>
        <v>29989</v>
      </c>
      <c r="D109" s="270" cm="1">
        <f t="array" ref="D109">INDEX(Step1_final!D:D, 4 + (ROW(D105)-1)*3)</f>
        <v>0.6139</v>
      </c>
      <c r="E109" s="270" cm="1">
        <f t="array" ref="E109">INDEX(Step1_final!D:D, 5 + (ROW(E105)-1)*3)</f>
        <v>1.1006</v>
      </c>
      <c r="F109" s="269" cm="1">
        <f t="array" ref="F109">F$6+INDEX(Step2!D:D, 10 + ROW(F109)*3)</f>
        <v>38312</v>
      </c>
      <c r="G109" s="270" cm="1">
        <f t="array" ref="G109">INDEX(Step2!D:D, 11 + ROW(F109)*3)</f>
        <v>0.6321</v>
      </c>
      <c r="H109" s="270" cm="1">
        <f t="array" ref="H109">INDEX(Step2!D:D, 12 + ROW(F109)*3)</f>
        <v>1.0616000000000001</v>
      </c>
      <c r="I109" s="269"/>
      <c r="J109" s="270"/>
      <c r="K109" s="270"/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206000</v>
      </c>
      <c r="C110" s="269" cm="1">
        <f t="array" ref="C110">INDEX(Step1_final!D:D, 3 + (ROW(C106)-1)*3)</f>
        <v>30306</v>
      </c>
      <c r="D110" s="270" cm="1">
        <f t="array" ref="D110">INDEX(Step1_final!D:D, 4 + (ROW(D106)-1)*3)</f>
        <v>0.61509999999999998</v>
      </c>
      <c r="E110" s="270" cm="1">
        <f t="array" ref="E110">INDEX(Step1_final!D:D, 5 + (ROW(E106)-1)*3)</f>
        <v>1.0946</v>
      </c>
      <c r="F110" s="269" cm="1">
        <f t="array" ref="F110">F$6+INDEX(Step2!D:D, 10 + ROW(F110)*3)</f>
        <v>38602</v>
      </c>
      <c r="G110" s="270" cm="1">
        <f t="array" ref="G110">INDEX(Step2!D:D, 11 + ROW(F110)*3)</f>
        <v>0.63500000000000001</v>
      </c>
      <c r="H110" s="270" cm="1">
        <f t="array" ref="H110">INDEX(Step2!D:D, 12 + ROW(F110)*3)</f>
        <v>1.0648</v>
      </c>
      <c r="I110" s="269"/>
      <c r="J110" s="270"/>
      <c r="K110" s="270"/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208000</v>
      </c>
      <c r="C111" s="269" cm="1">
        <f t="array" ref="C111">INDEX(Step1_final!D:D, 3 + (ROW(C107)-1)*3)</f>
        <v>30610</v>
      </c>
      <c r="D111" s="270" cm="1">
        <f t="array" ref="D111">INDEX(Step1_final!D:D, 4 + (ROW(D107)-1)*3)</f>
        <v>0.61890000000000001</v>
      </c>
      <c r="E111" s="270" cm="1">
        <f t="array" ref="E111">INDEX(Step1_final!D:D, 5 + (ROW(E107)-1)*3)</f>
        <v>1.1048</v>
      </c>
      <c r="F111" s="269" cm="1">
        <f t="array" ref="F111">F$6+INDEX(Step2!D:D, 10 + ROW(F111)*3)</f>
        <v>38892</v>
      </c>
      <c r="G111" s="270" cm="1">
        <f t="array" ref="G111">INDEX(Step2!D:D, 11 + ROW(F111)*3)</f>
        <v>0.62709999999999999</v>
      </c>
      <c r="H111" s="270" cm="1">
        <f t="array" ref="H111">INDEX(Step2!D:D, 12 + ROW(F111)*3)</f>
        <v>1.0661</v>
      </c>
      <c r="I111" s="269"/>
      <c r="J111" s="270"/>
      <c r="K111" s="270"/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210000</v>
      </c>
      <c r="C112" s="269" cm="1">
        <f t="array" ref="C112">INDEX(Step1_final!D:D, 3 + (ROW(C108)-1)*3)</f>
        <v>30909</v>
      </c>
      <c r="D112" s="270" cm="1">
        <f t="array" ref="D112">INDEX(Step1_final!D:D, 4 + (ROW(D108)-1)*3)</f>
        <v>0.61519999999999997</v>
      </c>
      <c r="E112" s="270" cm="1">
        <f t="array" ref="E112">INDEX(Step1_final!D:D, 5 + (ROW(E108)-1)*3)</f>
        <v>1.0980000000000001</v>
      </c>
      <c r="F112" s="269" cm="1">
        <f t="array" ref="F112">F$6+INDEX(Step2!D:D, 10 + ROW(F112)*3)</f>
        <v>39181</v>
      </c>
      <c r="G112" s="270" cm="1">
        <f t="array" ref="G112">INDEX(Step2!D:D, 11 + ROW(F112)*3)</f>
        <v>0.63019999999999998</v>
      </c>
      <c r="H112" s="270" cm="1">
        <f t="array" ref="H112">INDEX(Step2!D:D, 12 + ROW(F112)*3)</f>
        <v>1.0783</v>
      </c>
      <c r="I112" s="269"/>
      <c r="J112" s="270"/>
      <c r="K112" s="270"/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212000</v>
      </c>
      <c r="C113" s="269" cm="1">
        <f t="array" ref="C113">INDEX(Step1_final!D:D, 3 + (ROW(C109)-1)*3)</f>
        <v>31205</v>
      </c>
      <c r="D113" s="270" cm="1">
        <f t="array" ref="D113">INDEX(Step1_final!D:D, 4 + (ROW(D109)-1)*3)</f>
        <v>0.61470000000000002</v>
      </c>
      <c r="E113" s="270" cm="1">
        <f t="array" ref="E113">INDEX(Step1_final!D:D, 5 + (ROW(E109)-1)*3)</f>
        <v>1.0913999999999999</v>
      </c>
      <c r="F113" s="269" cm="1">
        <f t="array" ref="F113">F$6+INDEX(Step2!D:D, 10 + ROW(F113)*3)</f>
        <v>39471</v>
      </c>
      <c r="G113" s="270" cm="1">
        <f t="array" ref="G113">INDEX(Step2!D:D, 11 + ROW(F113)*3)</f>
        <v>0.63529999999999998</v>
      </c>
      <c r="H113" s="270" cm="1">
        <f t="array" ref="H113">INDEX(Step2!D:D, 12 + ROW(F113)*3)</f>
        <v>1.0694999999999999</v>
      </c>
      <c r="I113" s="269"/>
      <c r="J113" s="270"/>
      <c r="K113" s="270"/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214000</v>
      </c>
      <c r="C114" s="269" cm="1">
        <f t="array" ref="C114">INDEX(Step1_final!D:D, 3 + (ROW(C110)-1)*3)</f>
        <v>31512</v>
      </c>
      <c r="D114" s="270" cm="1">
        <f t="array" ref="D114">INDEX(Step1_final!D:D, 4 + (ROW(D110)-1)*3)</f>
        <v>0.61160000000000003</v>
      </c>
      <c r="E114" s="270" cm="1">
        <f t="array" ref="E114">INDEX(Step1_final!D:D, 5 + (ROW(E110)-1)*3)</f>
        <v>1.0991</v>
      </c>
      <c r="F114" s="269" cm="1">
        <f t="array" ref="F114">F$6+INDEX(Step2!D:D, 10 + ROW(F114)*3)</f>
        <v>39761</v>
      </c>
      <c r="G114" s="270" cm="1">
        <f t="array" ref="G114">INDEX(Step2!D:D, 11 + ROW(F114)*3)</f>
        <v>0.63160000000000005</v>
      </c>
      <c r="H114" s="270" cm="1">
        <f t="array" ref="H114">INDEX(Step2!D:D, 12 + ROW(F114)*3)</f>
        <v>1.0661</v>
      </c>
      <c r="I114" s="269"/>
      <c r="J114" s="270"/>
      <c r="K114" s="270"/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216000</v>
      </c>
      <c r="C115" s="269" cm="1">
        <f t="array" ref="C115">INDEX(Step1_final!D:D, 3 + (ROW(C111)-1)*3)</f>
        <v>31816</v>
      </c>
      <c r="D115" s="270" cm="1">
        <f t="array" ref="D115">INDEX(Step1_final!D:D, 4 + (ROW(D111)-1)*3)</f>
        <v>0.61019999999999996</v>
      </c>
      <c r="E115" s="270" cm="1">
        <f t="array" ref="E115">INDEX(Step1_final!D:D, 5 + (ROW(E111)-1)*3)</f>
        <v>1.0899000000000001</v>
      </c>
      <c r="F115" s="269" cm="1">
        <f t="array" ref="F115">F$6+INDEX(Step2!D:D, 10 + ROW(F115)*3)</f>
        <v>40050</v>
      </c>
      <c r="G115" s="270" cm="1">
        <f t="array" ref="G115">INDEX(Step2!D:D, 11 + ROW(F115)*3)</f>
        <v>0.62319999999999998</v>
      </c>
      <c r="H115" s="270" cm="1">
        <f t="array" ref="H115">INDEX(Step2!D:D, 12 + ROW(F115)*3)</f>
        <v>1.0681</v>
      </c>
      <c r="I115" s="269"/>
      <c r="J115" s="270"/>
      <c r="K115" s="270"/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218000</v>
      </c>
      <c r="C116" s="269" cm="1">
        <f t="array" ref="C116">INDEX(Step1_final!D:D, 3 + (ROW(C112)-1)*3)</f>
        <v>32120</v>
      </c>
      <c r="D116" s="270" cm="1">
        <f t="array" ref="D116">INDEX(Step1_final!D:D, 4 + (ROW(D112)-1)*3)</f>
        <v>0.61439999999999995</v>
      </c>
      <c r="E116" s="270" cm="1">
        <f t="array" ref="E116">INDEX(Step1_final!D:D, 5 + (ROW(E112)-1)*3)</f>
        <v>1.0881000000000001</v>
      </c>
      <c r="F116" s="269" cm="1">
        <f t="array" ref="F116">F$6+INDEX(Step2!D:D, 10 + ROW(F116)*3)</f>
        <v>40340</v>
      </c>
      <c r="G116" s="270" cm="1">
        <f t="array" ref="G116">INDEX(Step2!D:D, 11 + ROW(F116)*3)</f>
        <v>0.63049999999999995</v>
      </c>
      <c r="H116" s="270" cm="1">
        <f t="array" ref="H116">INDEX(Step2!D:D, 12 + ROW(F116)*3)</f>
        <v>1.0558000000000001</v>
      </c>
      <c r="I116" s="269"/>
      <c r="J116" s="270"/>
      <c r="K116" s="270"/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220000</v>
      </c>
      <c r="C117" s="269" cm="1">
        <f t="array" ref="C117">INDEX(Step1_final!D:D, 3 + (ROW(C113)-1)*3)</f>
        <v>32415</v>
      </c>
      <c r="D117" s="270" cm="1">
        <f t="array" ref="D117">INDEX(Step1_final!D:D, 4 + (ROW(D113)-1)*3)</f>
        <v>0.61270000000000002</v>
      </c>
      <c r="E117" s="270" cm="1">
        <f t="array" ref="E117">INDEX(Step1_final!D:D, 5 + (ROW(E113)-1)*3)</f>
        <v>1.0960000000000001</v>
      </c>
      <c r="F117" s="269" cm="1">
        <f t="array" ref="F117">F$6+INDEX(Step2!D:D, 10 + ROW(F117)*3)</f>
        <v>40629</v>
      </c>
      <c r="G117" s="270" cm="1">
        <f t="array" ref="G117">INDEX(Step2!D:D, 11 + ROW(F117)*3)</f>
        <v>0.63019999999999998</v>
      </c>
      <c r="H117" s="270" cm="1">
        <f t="array" ref="H117">INDEX(Step2!D:D, 12 + ROW(F117)*3)</f>
        <v>1.0527</v>
      </c>
      <c r="I117" s="269"/>
      <c r="J117" s="270"/>
      <c r="K117" s="270"/>
      <c r="L117" s="269"/>
      <c r="M117" s="270"/>
      <c r="N117" s="270"/>
      <c r="O117" s="269"/>
      <c r="P117" s="270"/>
      <c r="Q117" s="270"/>
    </row>
    <row r="118" spans="1:17" x14ac:dyDescent="0.3">
      <c r="A118">
        <v>116</v>
      </c>
      <c r="B118" s="269">
        <v>222000</v>
      </c>
      <c r="C118" s="269" cm="1">
        <f t="array" ref="C118">INDEX(Step1_final!D:D, 3 + (ROW(C114)-1)*3)</f>
        <v>32708</v>
      </c>
      <c r="D118" s="270" cm="1">
        <f t="array" ref="D118">INDEX(Step1_final!D:D, 4 + (ROW(D114)-1)*3)</f>
        <v>0.61419999999999997</v>
      </c>
      <c r="E118" s="270" cm="1">
        <f t="array" ref="E118">INDEX(Step1_final!D:D, 5 + (ROW(E114)-1)*3)</f>
        <v>1.0944</v>
      </c>
      <c r="F118" s="269" cm="1">
        <f t="array" ref="F118">F$6+INDEX(Step2!D:D, 10 + ROW(F118)*3)</f>
        <v>40919</v>
      </c>
      <c r="G118" s="270" cm="1">
        <f t="array" ref="G118">INDEX(Step2!D:D, 11 + ROW(F118)*3)</f>
        <v>0.62629999999999997</v>
      </c>
      <c r="H118" s="270" cm="1">
        <f t="array" ref="H118">INDEX(Step2!D:D, 12 + ROW(F118)*3)</f>
        <v>1.085</v>
      </c>
      <c r="I118" s="269"/>
      <c r="J118" s="270"/>
      <c r="K118" s="270"/>
      <c r="L118" s="269"/>
      <c r="M118" s="270"/>
      <c r="N118" s="270"/>
      <c r="O118" s="269"/>
      <c r="P118" s="270"/>
      <c r="Q118" s="270"/>
    </row>
    <row r="119" spans="1:17" x14ac:dyDescent="0.3">
      <c r="A119">
        <v>117</v>
      </c>
      <c r="B119" s="269">
        <v>224000</v>
      </c>
      <c r="C119" s="269" cm="1">
        <f t="array" ref="C119">INDEX(Step1_final!D:D, 3 + (ROW(C115)-1)*3)</f>
        <v>32998</v>
      </c>
      <c r="D119" s="270" cm="1">
        <f t="array" ref="D119">INDEX(Step1_final!D:D, 4 + (ROW(D115)-1)*3)</f>
        <v>0.6119</v>
      </c>
      <c r="E119" s="270" cm="1">
        <f t="array" ref="E119">INDEX(Step1_final!D:D, 5 + (ROW(E115)-1)*3)</f>
        <v>1.1004</v>
      </c>
      <c r="F119" s="269" cm="1">
        <f t="array" ref="F119">F$6+INDEX(Step2!D:D, 10 + ROW(F119)*3)</f>
        <v>41209</v>
      </c>
      <c r="G119" s="270" cm="1">
        <f t="array" ref="G119">INDEX(Step2!D:D, 11 + ROW(F119)*3)</f>
        <v>0.62270000000000003</v>
      </c>
      <c r="H119" s="270" cm="1">
        <f t="array" ref="H119">INDEX(Step2!D:D, 12 + ROW(F119)*3)</f>
        <v>1.0663</v>
      </c>
      <c r="I119" s="269"/>
      <c r="J119" s="270"/>
      <c r="K119" s="270"/>
      <c r="L119" s="269"/>
      <c r="M119" s="270"/>
      <c r="N119" s="270"/>
      <c r="O119" s="269"/>
      <c r="P119" s="270"/>
      <c r="Q119" s="270"/>
    </row>
    <row r="120" spans="1:17" x14ac:dyDescent="0.3">
      <c r="A120">
        <v>118</v>
      </c>
      <c r="B120" s="269">
        <v>226000</v>
      </c>
      <c r="C120" s="269" cm="1">
        <f t="array" ref="C120">INDEX(Step1_final!D:D, 3 + (ROW(C116)-1)*3)</f>
        <v>33289</v>
      </c>
      <c r="D120" s="270" cm="1">
        <f t="array" ref="D120">INDEX(Step1_final!D:D, 4 + (ROW(D116)-1)*3)</f>
        <v>0.60899999999999999</v>
      </c>
      <c r="E120" s="270" cm="1">
        <f t="array" ref="E120">INDEX(Step1_final!D:D, 5 + (ROW(E116)-1)*3)</f>
        <v>1.1001000000000001</v>
      </c>
      <c r="F120" s="269" cm="1">
        <f t="array" ref="F120">F$6+INDEX(Step2!D:D, 10 + ROW(F120)*3)</f>
        <v>41498</v>
      </c>
      <c r="G120" s="270" cm="1">
        <f t="array" ref="G120">INDEX(Step2!D:D, 11 + ROW(F120)*3)</f>
        <v>0.62570000000000003</v>
      </c>
      <c r="H120" s="270" cm="1">
        <f t="array" ref="H120">INDEX(Step2!D:D, 12 + ROW(F120)*3)</f>
        <v>1.0779000000000001</v>
      </c>
      <c r="I120" s="269"/>
      <c r="J120" s="270"/>
      <c r="K120" s="270"/>
      <c r="L120" s="269"/>
      <c r="M120" s="270"/>
      <c r="N120" s="270"/>
      <c r="O120" s="269"/>
      <c r="P120" s="270"/>
      <c r="Q120" s="270"/>
    </row>
    <row r="121" spans="1:17" x14ac:dyDescent="0.3">
      <c r="A121">
        <v>119</v>
      </c>
      <c r="B121" s="269">
        <v>228000</v>
      </c>
      <c r="C121" s="269" cm="1">
        <f t="array" ref="C121">INDEX(Step1_final!D:D, 3 + (ROW(C117)-1)*3)</f>
        <v>33579</v>
      </c>
      <c r="D121" s="270" cm="1">
        <f t="array" ref="D121">INDEX(Step1_final!D:D, 4 + (ROW(D117)-1)*3)</f>
        <v>0.61509999999999998</v>
      </c>
      <c r="E121" s="270" cm="1">
        <f t="array" ref="E121">INDEX(Step1_final!D:D, 5 + (ROW(E117)-1)*3)</f>
        <v>1.1023000000000001</v>
      </c>
      <c r="F121" s="269" cm="1">
        <f t="array" ref="F121">F$6+INDEX(Step2!D:D, 10 + ROW(F121)*3)</f>
        <v>41788</v>
      </c>
      <c r="G121" s="270" cm="1">
        <f t="array" ref="G121">INDEX(Step2!D:D, 11 + ROW(F121)*3)</f>
        <v>0.61850000000000005</v>
      </c>
      <c r="H121" s="270" cm="1">
        <f t="array" ref="H121">INDEX(Step2!D:D, 12 + ROW(F121)*3)</f>
        <v>1.0767</v>
      </c>
      <c r="I121" s="269"/>
      <c r="J121" s="270"/>
      <c r="K121" s="270"/>
      <c r="L121" s="269"/>
      <c r="M121" s="270"/>
      <c r="N121" s="270"/>
      <c r="O121" s="269"/>
      <c r="P121" s="270"/>
      <c r="Q121" s="270"/>
    </row>
    <row r="122" spans="1:17" x14ac:dyDescent="0.3">
      <c r="A122">
        <v>120</v>
      </c>
      <c r="B122" s="269">
        <v>230000</v>
      </c>
      <c r="C122" s="269" cm="1">
        <f t="array" ref="C122">INDEX(Step1_final!D:D, 3 + (ROW(C118)-1)*3)</f>
        <v>33869</v>
      </c>
      <c r="D122" s="270" cm="1">
        <f t="array" ref="D122">INDEX(Step1_final!D:D, 4 + (ROW(D118)-1)*3)</f>
        <v>0.60780000000000001</v>
      </c>
      <c r="E122" s="270" cm="1">
        <f t="array" ref="E122">INDEX(Step1_final!D:D, 5 + (ROW(E118)-1)*3)</f>
        <v>1.1008</v>
      </c>
      <c r="F122" s="269" cm="1">
        <f t="array" ref="F122">F$6+INDEX(Step2!D:D, 10 + ROW(F122)*3)</f>
        <v>42077</v>
      </c>
      <c r="G122" s="270" cm="1">
        <f t="array" ref="G122">INDEX(Step2!D:D, 11 + ROW(F122)*3)</f>
        <v>0.62670000000000003</v>
      </c>
      <c r="H122" s="270" cm="1">
        <f t="array" ref="H122">INDEX(Step2!D:D, 12 + ROW(F122)*3)</f>
        <v>1.0808</v>
      </c>
      <c r="I122" s="269"/>
      <c r="J122" s="270"/>
      <c r="K122" s="270"/>
      <c r="L122" s="269"/>
      <c r="M122" s="270"/>
      <c r="N122" s="270"/>
      <c r="O122" s="269"/>
      <c r="P122" s="270"/>
      <c r="Q122" s="270"/>
    </row>
    <row r="123" spans="1:17" x14ac:dyDescent="0.3">
      <c r="A123">
        <v>121</v>
      </c>
      <c r="B123" s="269">
        <v>232000</v>
      </c>
      <c r="C123" s="269" cm="1">
        <f t="array" ref="C123">INDEX(Step1_final!D:D, 3 + (ROW(C119)-1)*3)</f>
        <v>34159</v>
      </c>
      <c r="D123" s="270" cm="1">
        <f t="array" ref="D123">INDEX(Step1_final!D:D, 4 + (ROW(D119)-1)*3)</f>
        <v>0.61360000000000003</v>
      </c>
      <c r="E123" s="270" cm="1">
        <f t="array" ref="E123">INDEX(Step1_final!D:D, 5 + (ROW(E119)-1)*3)</f>
        <v>1.0808</v>
      </c>
      <c r="F123" s="269" cm="1">
        <f t="array" ref="F123">F$6+INDEX(Step2!D:D, 10 + ROW(F123)*3)</f>
        <v>42367</v>
      </c>
      <c r="G123" s="270" cm="1">
        <f t="array" ref="G123">INDEX(Step2!D:D, 11 + ROW(F123)*3)</f>
        <v>0.62619999999999998</v>
      </c>
      <c r="H123" s="270" cm="1">
        <f t="array" ref="H123">INDEX(Step2!D:D, 12 + ROW(F123)*3)</f>
        <v>1.0784</v>
      </c>
      <c r="I123" s="269"/>
      <c r="J123" s="270"/>
      <c r="K123" s="270"/>
      <c r="L123" s="269"/>
      <c r="M123" s="270"/>
      <c r="N123" s="270"/>
      <c r="O123" s="269"/>
      <c r="P123" s="270"/>
      <c r="Q123" s="270"/>
    </row>
    <row r="124" spans="1:17" x14ac:dyDescent="0.3">
      <c r="A124">
        <v>122</v>
      </c>
      <c r="B124" s="269">
        <v>234000</v>
      </c>
      <c r="C124" s="269" cm="1">
        <f t="array" ref="C124">INDEX(Step1_final!D:D, 3 + (ROW(C120)-1)*3)</f>
        <v>34451</v>
      </c>
      <c r="D124" s="270" cm="1">
        <f t="array" ref="D124">INDEX(Step1_final!D:D, 4 + (ROW(D120)-1)*3)</f>
        <v>0.61019999999999996</v>
      </c>
      <c r="E124" s="270" cm="1">
        <f t="array" ref="E124">INDEX(Step1_final!D:D, 5 + (ROW(E120)-1)*3)</f>
        <v>1.1127</v>
      </c>
      <c r="F124" s="269" cm="1">
        <f t="array" ref="F124">F$6+INDEX(Step2!D:D, 10 + ROW(F124)*3)</f>
        <v>42657</v>
      </c>
      <c r="G124" s="270" cm="1">
        <f t="array" ref="G124">INDEX(Step2!D:D, 11 + ROW(F124)*3)</f>
        <v>0.62290000000000001</v>
      </c>
      <c r="H124" s="270" cm="1">
        <f t="array" ref="H124">INDEX(Step2!D:D, 12 + ROW(F124)*3)</f>
        <v>1.0669</v>
      </c>
      <c r="I124" s="269"/>
      <c r="J124" s="270"/>
      <c r="K124" s="270"/>
      <c r="L124" s="269"/>
      <c r="M124" s="270"/>
      <c r="N124" s="270"/>
      <c r="O124" s="269"/>
      <c r="P124" s="270"/>
      <c r="Q124" s="270"/>
    </row>
    <row r="125" spans="1:17" x14ac:dyDescent="0.3">
      <c r="A125">
        <v>123</v>
      </c>
      <c r="B125" s="269">
        <v>236000</v>
      </c>
      <c r="C125" s="269" cm="1">
        <f t="array" ref="C125">INDEX(Step1_final!D:D, 3 + (ROW(C121)-1)*3)</f>
        <v>34744</v>
      </c>
      <c r="D125" s="270" cm="1">
        <f t="array" ref="D125">INDEX(Step1_final!D:D, 4 + (ROW(D121)-1)*3)</f>
        <v>0.61570000000000003</v>
      </c>
      <c r="E125" s="270" cm="1">
        <f t="array" ref="E125">INDEX(Step1_final!D:D, 5 + (ROW(E121)-1)*3)</f>
        <v>1.1160000000000001</v>
      </c>
      <c r="F125" s="269" cm="1">
        <f t="array" ref="F125">F$6+INDEX(Step2!D:D, 10 + ROW(F125)*3)</f>
        <v>42946</v>
      </c>
      <c r="G125" s="270" cm="1">
        <f t="array" ref="G125">INDEX(Step2!D:D, 11 + ROW(F125)*3)</f>
        <v>0.61799999999999999</v>
      </c>
      <c r="H125" s="270" cm="1">
        <f t="array" ref="H125">INDEX(Step2!D:D, 12 + ROW(F125)*3)</f>
        <v>1.0537000000000001</v>
      </c>
      <c r="I125" s="269"/>
      <c r="J125" s="270"/>
      <c r="K125" s="270"/>
      <c r="L125" s="269"/>
      <c r="M125" s="270"/>
      <c r="N125" s="270"/>
      <c r="O125" s="269"/>
      <c r="P125" s="270"/>
      <c r="Q125" s="270"/>
    </row>
    <row r="126" spans="1:17" x14ac:dyDescent="0.3">
      <c r="A126">
        <v>124</v>
      </c>
      <c r="B126" s="269">
        <v>238000</v>
      </c>
      <c r="C126" s="269" cm="1">
        <f t="array" ref="C126">INDEX(Step1_final!D:D, 3 + (ROW(C122)-1)*3)</f>
        <v>35044</v>
      </c>
      <c r="D126" s="270" cm="1">
        <f t="array" ref="D126">INDEX(Step1_final!D:D, 4 + (ROW(D122)-1)*3)</f>
        <v>0.61319999999999997</v>
      </c>
      <c r="E126" s="270" cm="1">
        <f t="array" ref="E126">INDEX(Step1_final!D:D, 5 + (ROW(E122)-1)*3)</f>
        <v>1.0976999999999999</v>
      </c>
      <c r="F126" s="269" cm="1">
        <f t="array" ref="F126">F$6+INDEX(Step2!D:D, 10 + ROW(F126)*3)</f>
        <v>43236</v>
      </c>
      <c r="G126" s="270" cm="1">
        <f t="array" ref="G126">INDEX(Step2!D:D, 11 + ROW(F126)*3)</f>
        <v>0.62890000000000001</v>
      </c>
      <c r="H126" s="270" cm="1">
        <f t="array" ref="H126">INDEX(Step2!D:D, 12 + ROW(F126)*3)</f>
        <v>1.0806</v>
      </c>
      <c r="I126" s="269"/>
      <c r="J126" s="270"/>
      <c r="K126" s="270"/>
      <c r="L126" s="269"/>
      <c r="M126" s="270"/>
      <c r="N126" s="270"/>
      <c r="O126" s="269"/>
      <c r="P126" s="270"/>
      <c r="Q126" s="270"/>
    </row>
    <row r="127" spans="1:17" x14ac:dyDescent="0.3">
      <c r="A127">
        <v>125</v>
      </c>
      <c r="B127" s="269">
        <v>240000</v>
      </c>
      <c r="C127" s="269" cm="1">
        <f t="array" ref="C127">INDEX(Step1_final!D:D, 3 + (ROW(C123)-1)*3)</f>
        <v>35338</v>
      </c>
      <c r="D127" s="270" cm="1">
        <f t="array" ref="D127">INDEX(Step1_final!D:D, 4 + (ROW(D123)-1)*3)</f>
        <v>0.60519999999999996</v>
      </c>
      <c r="E127" s="270" cm="1">
        <f t="array" ref="E127">INDEX(Step1_final!D:D, 5 + (ROW(E123)-1)*3)</f>
        <v>1.0809</v>
      </c>
      <c r="F127" s="269"/>
      <c r="G127" s="270"/>
      <c r="H127" s="270"/>
      <c r="I127" s="269"/>
      <c r="J127" s="270"/>
      <c r="K127" s="270"/>
      <c r="L127" s="269"/>
      <c r="M127" s="270"/>
      <c r="N127" s="270"/>
      <c r="O127" s="269"/>
      <c r="P127" s="270"/>
      <c r="Q127" s="270"/>
    </row>
    <row r="128" spans="1:17" x14ac:dyDescent="0.3">
      <c r="A128">
        <v>126</v>
      </c>
      <c r="B128" s="269">
        <v>242000</v>
      </c>
      <c r="C128" s="269" cm="1">
        <f t="array" ref="C128">INDEX(Step1_final!D:D, 3 + (ROW(C124)-1)*3)</f>
        <v>35635</v>
      </c>
      <c r="D128" s="270" cm="1">
        <f t="array" ref="D128">INDEX(Step1_final!D:D, 4 + (ROW(D124)-1)*3)</f>
        <v>0.60809999999999997</v>
      </c>
      <c r="E128" s="270" cm="1">
        <f t="array" ref="E128">INDEX(Step1_final!D:D, 5 + (ROW(E124)-1)*3)</f>
        <v>1.0902000000000001</v>
      </c>
      <c r="F128" s="269"/>
      <c r="G128" s="270"/>
      <c r="H128" s="270"/>
      <c r="I128" s="269"/>
      <c r="J128" s="270"/>
      <c r="K128" s="270"/>
      <c r="L128" s="269"/>
      <c r="M128" s="270"/>
      <c r="N128" s="270"/>
      <c r="O128" s="269"/>
      <c r="P128" s="270"/>
      <c r="Q128" s="270"/>
    </row>
    <row r="129" spans="1:17" x14ac:dyDescent="0.3">
      <c r="A129">
        <v>127</v>
      </c>
      <c r="B129" s="269">
        <v>244000</v>
      </c>
      <c r="C129" s="269" cm="1">
        <f t="array" ref="C129">INDEX(Step1_final!D:D, 3 + (ROW(C125)-1)*3)</f>
        <v>35934</v>
      </c>
      <c r="D129" s="270" cm="1">
        <f t="array" ref="D129">INDEX(Step1_final!D:D, 4 + (ROW(D125)-1)*3)</f>
        <v>0.60550000000000004</v>
      </c>
      <c r="E129" s="270" cm="1">
        <f t="array" ref="E129">INDEX(Step1_final!D:D, 5 + (ROW(E125)-1)*3)</f>
        <v>1.0919000000000001</v>
      </c>
      <c r="F129" s="269"/>
      <c r="G129" s="270"/>
      <c r="H129" s="270"/>
      <c r="I129" s="269"/>
      <c r="J129" s="270"/>
      <c r="K129" s="270"/>
      <c r="L129" s="269"/>
      <c r="M129" s="270"/>
      <c r="N129" s="270"/>
      <c r="O129" s="269"/>
      <c r="P129" s="270"/>
      <c r="Q129" s="270"/>
    </row>
    <row r="130" spans="1:17" x14ac:dyDescent="0.3">
      <c r="A130">
        <v>128</v>
      </c>
      <c r="B130" s="269">
        <v>246000</v>
      </c>
      <c r="C130" s="269" cm="1">
        <f t="array" ref="C130">INDEX(Step1_final!D:D, 3 + (ROW(C126)-1)*3)</f>
        <v>36252</v>
      </c>
      <c r="D130" s="270" cm="1">
        <f t="array" ref="D130">INDEX(Step1_final!D:D, 4 + (ROW(D126)-1)*3)</f>
        <v>0.60560000000000003</v>
      </c>
      <c r="E130" s="270" cm="1">
        <f t="array" ref="E130">INDEX(Step1_final!D:D, 5 + (ROW(E126)-1)*3)</f>
        <v>1.1141000000000001</v>
      </c>
      <c r="F130" s="269"/>
      <c r="G130" s="270"/>
      <c r="H130" s="270"/>
      <c r="I130" s="269"/>
      <c r="J130" s="270"/>
      <c r="K130" s="270"/>
      <c r="L130" s="269"/>
      <c r="M130" s="270"/>
      <c r="N130" s="270"/>
      <c r="O130" s="269"/>
      <c r="P130" s="270"/>
      <c r="Q130" s="270"/>
    </row>
    <row r="131" spans="1:17" x14ac:dyDescent="0.3">
      <c r="A131">
        <v>129</v>
      </c>
      <c r="B131" s="269">
        <v>248000</v>
      </c>
      <c r="C131" s="269" cm="1">
        <f t="array" ref="C131">INDEX(Step1_final!D:D, 3 + (ROW(C127)-1)*3)</f>
        <v>36563</v>
      </c>
      <c r="D131" s="270" cm="1">
        <f t="array" ref="D131">INDEX(Step1_final!D:D, 4 + (ROW(D127)-1)*3)</f>
        <v>0.60519999999999996</v>
      </c>
      <c r="E131" s="270" cm="1">
        <f t="array" ref="E131">INDEX(Step1_final!D:D, 5 + (ROW(E127)-1)*3)</f>
        <v>1.0907</v>
      </c>
      <c r="F131" s="269"/>
      <c r="G131" s="270"/>
      <c r="H131" s="270"/>
      <c r="I131" s="269"/>
      <c r="J131" s="270"/>
      <c r="K131" s="270"/>
      <c r="L131" s="269"/>
      <c r="M131" s="270"/>
      <c r="N131" s="270"/>
      <c r="O131" s="269"/>
      <c r="P131" s="270"/>
      <c r="Q131" s="270"/>
    </row>
    <row r="132" spans="1:17" x14ac:dyDescent="0.3">
      <c r="A132">
        <v>130</v>
      </c>
      <c r="B132" s="269">
        <v>250000</v>
      </c>
      <c r="C132" s="269" cm="1">
        <f t="array" ref="C132">INDEX(Step1_final!D:D, 3 + (ROW(C128)-1)*3)</f>
        <v>36873</v>
      </c>
      <c r="D132" s="270" cm="1">
        <f t="array" ref="D132">INDEX(Step1_final!D:D, 4 + (ROW(D128)-1)*3)</f>
        <v>0.60699999999999998</v>
      </c>
      <c r="E132" s="270" cm="1">
        <f t="array" ref="E132">INDEX(Step1_final!D:D, 5 + (ROW(E128)-1)*3)</f>
        <v>1.1040000000000001</v>
      </c>
      <c r="F132" s="269"/>
      <c r="G132" s="270"/>
      <c r="H132" s="270"/>
      <c r="I132" s="269"/>
      <c r="J132" s="270"/>
      <c r="K132" s="270"/>
      <c r="L132" s="269"/>
      <c r="M132" s="270"/>
      <c r="N132" s="270"/>
      <c r="O132" s="269"/>
      <c r="P132" s="270"/>
      <c r="Q132" s="270"/>
    </row>
    <row r="133" spans="1:17" x14ac:dyDescent="0.3">
      <c r="A133">
        <v>131</v>
      </c>
      <c r="B133" s="269">
        <v>252000</v>
      </c>
      <c r="C133" s="269" cm="1">
        <f t="array" ref="C133">INDEX(Step1_final!D:D, 3 + (ROW(C129)-1)*3)</f>
        <v>37172</v>
      </c>
      <c r="D133" s="270" cm="1">
        <f t="array" ref="D133">INDEX(Step1_final!D:D, 4 + (ROW(D129)-1)*3)</f>
        <v>0.60350000000000004</v>
      </c>
      <c r="E133" s="270" cm="1">
        <f t="array" ref="E133">INDEX(Step1_final!D:D, 5 + (ROW(E129)-1)*3)</f>
        <v>1.1132</v>
      </c>
      <c r="F133" s="269"/>
      <c r="G133" s="270"/>
      <c r="H133" s="270"/>
      <c r="I133" s="269"/>
      <c r="J133" s="270"/>
      <c r="K133" s="270"/>
      <c r="L133" s="269"/>
      <c r="M133" s="270"/>
      <c r="N133" s="270"/>
      <c r="O133" s="269"/>
      <c r="P133" s="270"/>
      <c r="Q133" s="270"/>
    </row>
    <row r="134" spans="1:17" x14ac:dyDescent="0.3">
      <c r="A134">
        <v>132</v>
      </c>
      <c r="B134" s="269">
        <v>254000</v>
      </c>
      <c r="C134" s="269" cm="1">
        <f t="array" ref="C134">INDEX(Step1_final!D:D, 3 + (ROW(C130)-1)*3)</f>
        <v>37469</v>
      </c>
      <c r="D134" s="270" cm="1">
        <f t="array" ref="D134">INDEX(Step1_final!D:D, 4 + (ROW(D130)-1)*3)</f>
        <v>0.60470000000000002</v>
      </c>
      <c r="E134" s="270" cm="1">
        <f t="array" ref="E134">INDEX(Step1_final!D:D, 5 + (ROW(E130)-1)*3)</f>
        <v>1.0907</v>
      </c>
      <c r="F134" s="269"/>
      <c r="G134" s="270"/>
      <c r="H134" s="270"/>
      <c r="I134" s="269"/>
      <c r="J134" s="270"/>
      <c r="K134" s="270"/>
      <c r="L134" s="269"/>
      <c r="M134" s="270"/>
      <c r="N134" s="270"/>
      <c r="O134" s="269"/>
      <c r="P134" s="270"/>
      <c r="Q134" s="270"/>
    </row>
    <row r="135" spans="1:17" x14ac:dyDescent="0.3">
      <c r="A135">
        <v>133</v>
      </c>
      <c r="B135" s="269">
        <v>256000</v>
      </c>
      <c r="C135" s="269" cm="1">
        <f t="array" ref="C135">INDEX(Step1_final!D:D, 3 + (ROW(C131)-1)*3)</f>
        <v>37779</v>
      </c>
      <c r="D135" s="270" cm="1">
        <f t="array" ref="D135">INDEX(Step1_final!D:D, 4 + (ROW(D131)-1)*3)</f>
        <v>0.60040000000000004</v>
      </c>
      <c r="E135" s="270" cm="1">
        <f t="array" ref="E135">INDEX(Step1_final!D:D, 5 + (ROW(E131)-1)*3)</f>
        <v>1.1127</v>
      </c>
      <c r="F135" s="269"/>
      <c r="G135" s="270"/>
      <c r="H135" s="270"/>
      <c r="I135" s="269"/>
      <c r="J135" s="270"/>
      <c r="K135" s="270"/>
      <c r="L135" s="269"/>
      <c r="M135" s="270"/>
      <c r="N135" s="270"/>
      <c r="O135" s="269"/>
      <c r="P135" s="270"/>
      <c r="Q135" s="270"/>
    </row>
    <row r="136" spans="1:17" x14ac:dyDescent="0.3">
      <c r="A136">
        <v>134</v>
      </c>
      <c r="B136" s="269">
        <v>258000</v>
      </c>
      <c r="C136" s="269" cm="1">
        <f t="array" ref="C136">INDEX(Step1_final!D:D, 3 + (ROW(C132)-1)*3)</f>
        <v>38087</v>
      </c>
      <c r="D136" s="270" cm="1">
        <f t="array" ref="D136">INDEX(Step1_final!D:D, 4 + (ROW(D132)-1)*3)</f>
        <v>0.60070000000000001</v>
      </c>
      <c r="E136" s="270" cm="1">
        <f t="array" ref="E136">INDEX(Step1_final!D:D, 5 + (ROW(E132)-1)*3)</f>
        <v>1.1105</v>
      </c>
      <c r="F136" s="269"/>
      <c r="G136" s="270"/>
      <c r="H136" s="270"/>
      <c r="I136" s="269"/>
      <c r="J136" s="270"/>
      <c r="K136" s="270"/>
      <c r="L136" s="269"/>
      <c r="M136" s="270"/>
      <c r="N136" s="270"/>
      <c r="O136" s="269"/>
      <c r="P136" s="270"/>
      <c r="Q136" s="270"/>
    </row>
    <row r="137" spans="1:17" x14ac:dyDescent="0.3">
      <c r="A137">
        <v>135</v>
      </c>
      <c r="B137" s="269">
        <v>260000</v>
      </c>
      <c r="C137" s="269" cm="1">
        <f t="array" ref="C137">INDEX(Step1_final!D:D, 3 + (ROW(C133)-1)*3)</f>
        <v>38395</v>
      </c>
      <c r="D137" s="270" cm="1">
        <f t="array" ref="D137">INDEX(Step1_final!D:D, 4 + (ROW(D133)-1)*3)</f>
        <v>0.60980000000000001</v>
      </c>
      <c r="E137" s="270" cm="1">
        <f t="array" ref="E137">INDEX(Step1_final!D:D, 5 + (ROW(E133)-1)*3)</f>
        <v>1.1075999999999999</v>
      </c>
      <c r="F137" s="269"/>
      <c r="G137" s="270"/>
      <c r="H137" s="270"/>
      <c r="I137" s="269"/>
      <c r="J137" s="270"/>
      <c r="K137" s="270"/>
      <c r="L137" s="269"/>
      <c r="M137" s="270"/>
      <c r="N137" s="270"/>
      <c r="O137" s="269"/>
      <c r="P137" s="270"/>
      <c r="Q137" s="270"/>
    </row>
    <row r="138" spans="1:17" x14ac:dyDescent="0.3">
      <c r="A138">
        <v>136</v>
      </c>
      <c r="B138" s="269">
        <v>262000</v>
      </c>
      <c r="C138" s="269" cm="1">
        <f t="array" ref="C138">INDEX(Step1_final!D:D, 3 + (ROW(C134)-1)*3)</f>
        <v>38714</v>
      </c>
      <c r="D138" s="270" cm="1">
        <f t="array" ref="D138">INDEX(Step1_final!D:D, 4 + (ROW(D134)-1)*3)</f>
        <v>0.60540000000000005</v>
      </c>
      <c r="E138" s="270" cm="1">
        <f t="array" ref="E138">INDEX(Step1_final!D:D, 5 + (ROW(E134)-1)*3)</f>
        <v>1.1158999999999999</v>
      </c>
      <c r="F138" s="269"/>
      <c r="G138" s="270"/>
      <c r="H138" s="270"/>
      <c r="I138" s="269"/>
      <c r="J138" s="270"/>
      <c r="K138" s="270"/>
      <c r="L138" s="269"/>
      <c r="M138" s="270"/>
      <c r="N138" s="270"/>
      <c r="O138" s="269"/>
      <c r="P138" s="270"/>
      <c r="Q138" s="270"/>
    </row>
    <row r="139" spans="1:17" x14ac:dyDescent="0.3">
      <c r="A139">
        <v>137</v>
      </c>
      <c r="B139" s="269">
        <v>264000</v>
      </c>
      <c r="C139" s="269" cm="1">
        <f t="array" ref="C139">INDEX(Step1_final!D:D, 3 + (ROW(C135)-1)*3)</f>
        <v>39019</v>
      </c>
      <c r="D139" s="270" cm="1">
        <f t="array" ref="D139">INDEX(Step1_final!D:D, 4 + (ROW(D135)-1)*3)</f>
        <v>0.5978</v>
      </c>
      <c r="E139" s="270" cm="1">
        <f t="array" ref="E139">INDEX(Step1_final!D:D, 5 + (ROW(E135)-1)*3)</f>
        <v>1.0959000000000001</v>
      </c>
      <c r="F139" s="269"/>
      <c r="G139" s="270"/>
      <c r="H139" s="270"/>
      <c r="I139" s="269"/>
      <c r="J139" s="270"/>
      <c r="K139" s="270"/>
      <c r="L139" s="269"/>
      <c r="M139" s="270"/>
      <c r="N139" s="270"/>
      <c r="O139" s="269"/>
      <c r="P139" s="270"/>
      <c r="Q139" s="270"/>
    </row>
    <row r="140" spans="1:17" x14ac:dyDescent="0.3">
      <c r="A140">
        <v>138</v>
      </c>
      <c r="B140" s="269">
        <v>266000</v>
      </c>
      <c r="C140" s="269" cm="1">
        <f t="array" ref="C140">INDEX(Step1_final!D:D, 3 + (ROW(C136)-1)*3)</f>
        <v>39323</v>
      </c>
      <c r="D140" s="270" cm="1">
        <f t="array" ref="D140">INDEX(Step1_final!D:D, 4 + (ROW(D136)-1)*3)</f>
        <v>0.59919999999999995</v>
      </c>
      <c r="E140" s="270" cm="1">
        <f t="array" ref="E140">INDEX(Step1_final!D:D, 5 + (ROW(E136)-1)*3)</f>
        <v>1.1173</v>
      </c>
      <c r="F140" s="269"/>
      <c r="G140" s="270"/>
      <c r="H140" s="270"/>
      <c r="I140" s="269"/>
      <c r="J140" s="270"/>
      <c r="K140" s="270"/>
      <c r="L140" s="269"/>
      <c r="M140" s="270"/>
      <c r="N140" s="270"/>
      <c r="O140" s="269"/>
      <c r="P140" s="270"/>
      <c r="Q140" s="270"/>
    </row>
    <row r="141" spans="1:17" x14ac:dyDescent="0.3">
      <c r="A141">
        <v>139</v>
      </c>
      <c r="B141" s="269">
        <v>268000</v>
      </c>
      <c r="C141" s="269" cm="1">
        <f t="array" ref="C141">INDEX(Step1_final!D:D, 3 + (ROW(C137)-1)*3)</f>
        <v>39616</v>
      </c>
      <c r="D141" s="270" cm="1">
        <f t="array" ref="D141">INDEX(Step1_final!D:D, 4 + (ROW(D137)-1)*3)</f>
        <v>0.60089999999999999</v>
      </c>
      <c r="E141" s="270" cm="1">
        <f t="array" ref="E141">INDEX(Step1_final!D:D, 5 + (ROW(E137)-1)*3)</f>
        <v>1.0952999999999999</v>
      </c>
      <c r="F141" s="269"/>
      <c r="G141" s="270"/>
      <c r="H141" s="270"/>
      <c r="I141" s="269"/>
      <c r="J141" s="270"/>
      <c r="K141" s="270"/>
      <c r="L141" s="269"/>
      <c r="M141" s="270"/>
      <c r="N141" s="270"/>
      <c r="O141" s="269"/>
      <c r="P141" s="270"/>
      <c r="Q141" s="270"/>
    </row>
    <row r="142" spans="1:17" x14ac:dyDescent="0.3">
      <c r="A142">
        <v>140</v>
      </c>
      <c r="B142" s="269">
        <v>270000</v>
      </c>
      <c r="C142" s="269" cm="1">
        <f t="array" ref="C142">INDEX(Step1_final!D:D, 3 + (ROW(C138)-1)*3)</f>
        <v>39923</v>
      </c>
      <c r="D142" s="270" cm="1">
        <f t="array" ref="D142">INDEX(Step1_final!D:D, 4 + (ROW(D138)-1)*3)</f>
        <v>0.60089999999999999</v>
      </c>
      <c r="E142" s="270" cm="1">
        <f t="array" ref="E142">INDEX(Step1_final!D:D, 5 + (ROW(E138)-1)*3)</f>
        <v>1.0960000000000001</v>
      </c>
      <c r="F142" s="269"/>
      <c r="G142" s="270"/>
      <c r="H142" s="270"/>
      <c r="I142" s="269"/>
      <c r="J142" s="270"/>
      <c r="K142" s="270"/>
      <c r="L142" s="269"/>
      <c r="M142" s="270"/>
      <c r="N142" s="270"/>
      <c r="O142" s="269"/>
      <c r="P142" s="270"/>
      <c r="Q142" s="270"/>
    </row>
    <row r="143" spans="1:17" x14ac:dyDescent="0.3">
      <c r="A143">
        <v>141</v>
      </c>
      <c r="B143" s="269">
        <v>272000</v>
      </c>
      <c r="C143" s="269" cm="1">
        <f t="array" ref="C143">INDEX(Step1_final!D:D, 3 + (ROW(C139)-1)*3)</f>
        <v>40217</v>
      </c>
      <c r="D143" s="270" cm="1">
        <f t="array" ref="D143">INDEX(Step1_final!D:D, 4 + (ROW(D139)-1)*3)</f>
        <v>0.60119999999999996</v>
      </c>
      <c r="E143" s="270" cm="1">
        <f t="array" ref="E143">INDEX(Step1_final!D:D, 5 + (ROW(E139)-1)*3)</f>
        <v>1.0876999999999999</v>
      </c>
      <c r="F143" s="269"/>
      <c r="G143" s="270"/>
      <c r="H143" s="270"/>
      <c r="I143" s="269"/>
      <c r="J143" s="270"/>
      <c r="K143" s="270"/>
      <c r="L143" s="269"/>
      <c r="M143" s="270"/>
      <c r="N143" s="270"/>
      <c r="O143" s="269"/>
      <c r="P143" s="270"/>
      <c r="Q143" s="270"/>
    </row>
    <row r="144" spans="1:17" x14ac:dyDescent="0.3">
      <c r="A144">
        <v>142</v>
      </c>
      <c r="B144" s="269">
        <v>274000</v>
      </c>
      <c r="C144" s="269" cm="1">
        <f t="array" ref="C144">INDEX(Step1_final!D:D, 3 + (ROW(C140)-1)*3)</f>
        <v>40521</v>
      </c>
      <c r="D144" s="270" cm="1">
        <f t="array" ref="D144">INDEX(Step1_final!D:D, 4 + (ROW(D140)-1)*3)</f>
        <v>0.59850000000000003</v>
      </c>
      <c r="E144" s="270" cm="1">
        <f t="array" ref="E144">INDEX(Step1_final!D:D, 5 + (ROW(E140)-1)*3)</f>
        <v>1.1000000000000001</v>
      </c>
      <c r="F144" s="269"/>
      <c r="G144" s="270"/>
      <c r="H144" s="270"/>
      <c r="I144" s="269"/>
      <c r="J144" s="270"/>
      <c r="K144" s="270"/>
      <c r="L144" s="269"/>
      <c r="M144" s="270"/>
      <c r="N144" s="270"/>
      <c r="O144" s="269"/>
      <c r="P144" s="270"/>
      <c r="Q144" s="270"/>
    </row>
    <row r="145" spans="1:17" x14ac:dyDescent="0.3">
      <c r="A145">
        <v>143</v>
      </c>
      <c r="B145" s="269">
        <v>276000</v>
      </c>
      <c r="C145" s="269" cm="1">
        <f t="array" ref="C145">INDEX(Step1_final!D:D, 3 + (ROW(C141)-1)*3)</f>
        <v>40819</v>
      </c>
      <c r="D145" s="270" cm="1">
        <f t="array" ref="D145">INDEX(Step1_final!D:D, 4 + (ROW(D141)-1)*3)</f>
        <v>0.60640000000000005</v>
      </c>
      <c r="E145" s="270" cm="1">
        <f t="array" ref="E145">INDEX(Step1_final!D:D, 5 + (ROW(E141)-1)*3)</f>
        <v>1.0962000000000001</v>
      </c>
      <c r="F145" s="269"/>
      <c r="G145" s="270"/>
      <c r="H145" s="270"/>
      <c r="I145" s="269"/>
      <c r="J145" s="270"/>
      <c r="K145" s="270"/>
      <c r="L145" s="269"/>
      <c r="M145" s="270"/>
      <c r="N145" s="270"/>
      <c r="O145" s="269"/>
      <c r="P145" s="270"/>
      <c r="Q145" s="270"/>
    </row>
    <row r="146" spans="1:17" x14ac:dyDescent="0.3">
      <c r="A146">
        <v>144</v>
      </c>
      <c r="B146" s="269">
        <v>278000</v>
      </c>
      <c r="C146" s="269" cm="1">
        <f t="array" ref="C146">INDEX(Step1_final!D:D, 3 + (ROW(C142)-1)*3)</f>
        <v>41118</v>
      </c>
      <c r="D146" s="270" cm="1">
        <f t="array" ref="D146">INDEX(Step1_final!D:D, 4 + (ROW(D142)-1)*3)</f>
        <v>0.60640000000000005</v>
      </c>
      <c r="E146" s="270" cm="1">
        <f t="array" ref="E146">INDEX(Step1_final!D:D, 5 + (ROW(E142)-1)*3)</f>
        <v>1.0980000000000001</v>
      </c>
      <c r="F146" s="269"/>
      <c r="G146" s="270"/>
      <c r="H146" s="270"/>
      <c r="I146" s="269"/>
      <c r="J146" s="270"/>
      <c r="K146" s="270"/>
      <c r="L146" s="269"/>
      <c r="M146" s="270"/>
      <c r="N146" s="270"/>
      <c r="O146" s="269"/>
      <c r="P146" s="270"/>
      <c r="Q146" s="270"/>
    </row>
    <row r="147" spans="1:17" x14ac:dyDescent="0.3">
      <c r="A147">
        <v>145</v>
      </c>
      <c r="B147" s="269">
        <v>280000</v>
      </c>
      <c r="C147" s="269" cm="1">
        <f t="array" ref="C147">INDEX(Step1_final!D:D, 3 + (ROW(C143)-1)*3)</f>
        <v>41416</v>
      </c>
      <c r="D147" s="270" cm="1">
        <f t="array" ref="D147">INDEX(Step1_final!D:D, 4 + (ROW(D143)-1)*3)</f>
        <v>0.59840000000000004</v>
      </c>
      <c r="E147" s="270" cm="1">
        <f t="array" ref="E147">INDEX(Step1_final!D:D, 5 + (ROW(E143)-1)*3)</f>
        <v>1.0932999999999999</v>
      </c>
      <c r="F147" s="269"/>
      <c r="L147" s="269"/>
    </row>
    <row r="148" spans="1:17" x14ac:dyDescent="0.3">
      <c r="A148">
        <v>146</v>
      </c>
      <c r="B148" s="269">
        <v>282000</v>
      </c>
      <c r="C148" s="269" cm="1">
        <f t="array" ref="C148">INDEX(Step1_final!D:D, 3 + (ROW(C144)-1)*3)</f>
        <v>41716</v>
      </c>
      <c r="D148" s="270" cm="1">
        <f t="array" ref="D148">INDEX(Step1_final!D:D, 4 + (ROW(D144)-1)*3)</f>
        <v>0.60460000000000003</v>
      </c>
      <c r="E148" s="270" cm="1">
        <f t="array" ref="E148">INDEX(Step1_final!D:D, 5 + (ROW(E144)-1)*3)</f>
        <v>1.1068</v>
      </c>
      <c r="F148" s="269"/>
      <c r="L148" s="269"/>
    </row>
    <row r="149" spans="1:17" x14ac:dyDescent="0.3">
      <c r="A149">
        <v>147</v>
      </c>
      <c r="B149" s="269">
        <v>284000</v>
      </c>
      <c r="C149" s="269" cm="1">
        <f t="array" ref="C149">INDEX(Step1_final!D:D, 3 + (ROW(C145)-1)*3)</f>
        <v>42019</v>
      </c>
      <c r="D149" s="270" cm="1">
        <f t="array" ref="D149">INDEX(Step1_final!D:D, 4 + (ROW(D145)-1)*3)</f>
        <v>0.60250000000000004</v>
      </c>
      <c r="E149" s="270" cm="1">
        <f t="array" ref="E149">INDEX(Step1_final!D:D, 5 + (ROW(E145)-1)*3)</f>
        <v>1.1108</v>
      </c>
      <c r="F149" s="269"/>
      <c r="L149" s="269"/>
    </row>
    <row r="150" spans="1:17" x14ac:dyDescent="0.3">
      <c r="A150">
        <v>148</v>
      </c>
      <c r="B150" s="269">
        <v>286000</v>
      </c>
      <c r="C150" s="269" cm="1">
        <f t="array" ref="C150">INDEX(Step1_final!D:D, 3 + (ROW(C146)-1)*3)</f>
        <v>42320</v>
      </c>
      <c r="D150" s="270" cm="1">
        <f t="array" ref="D150">INDEX(Step1_final!D:D, 4 + (ROW(D146)-1)*3)</f>
        <v>0.60129999999999995</v>
      </c>
      <c r="E150" s="270" cm="1">
        <f t="array" ref="E150">INDEX(Step1_final!D:D, 5 + (ROW(E146)-1)*3)</f>
        <v>1.1057999999999999</v>
      </c>
      <c r="F150" s="269"/>
      <c r="L150" s="269"/>
    </row>
    <row r="151" spans="1:17" x14ac:dyDescent="0.3">
      <c r="C151" s="269"/>
      <c r="D151" s="270"/>
      <c r="E151" s="270"/>
    </row>
    <row r="152" spans="1:17" x14ac:dyDescent="0.3">
      <c r="C152" s="269"/>
      <c r="D152" s="270"/>
      <c r="E152" s="270"/>
    </row>
    <row r="153" spans="1:17" x14ac:dyDescent="0.3">
      <c r="C153" s="269"/>
      <c r="D153" s="270"/>
      <c r="E153" s="270"/>
    </row>
    <row r="154" spans="1:17" x14ac:dyDescent="0.3">
      <c r="C154" s="269"/>
      <c r="D154" s="270"/>
      <c r="E154" s="270"/>
    </row>
    <row r="155" spans="1:17" x14ac:dyDescent="0.3">
      <c r="C155" s="269"/>
      <c r="D155" s="270"/>
      <c r="E155" s="270"/>
    </row>
    <row r="156" spans="1:17" x14ac:dyDescent="0.3">
      <c r="C156" s="269"/>
      <c r="D156" s="270"/>
      <c r="E156" s="270"/>
    </row>
    <row r="157" spans="1:17" x14ac:dyDescent="0.3">
      <c r="C157" s="269"/>
      <c r="D157" s="270"/>
      <c r="E157" s="270"/>
    </row>
    <row r="158" spans="1:17" x14ac:dyDescent="0.3">
      <c r="C158" s="269"/>
      <c r="D158" s="270"/>
      <c r="E158" s="270"/>
    </row>
    <row r="159" spans="1:17" x14ac:dyDescent="0.3">
      <c r="C159" s="269"/>
      <c r="D159" s="270"/>
      <c r="E159" s="270"/>
    </row>
    <row r="160" spans="1:17" x14ac:dyDescent="0.3">
      <c r="C160" s="269"/>
      <c r="D160" s="270"/>
      <c r="E160" s="270"/>
    </row>
    <row r="161" spans="3:5" x14ac:dyDescent="0.3">
      <c r="C161" s="269"/>
      <c r="D161" s="270"/>
      <c r="E161" s="270"/>
    </row>
    <row r="162" spans="3:5" x14ac:dyDescent="0.3">
      <c r="C162" s="269"/>
      <c r="D162" s="270"/>
      <c r="E162" s="270"/>
    </row>
    <row r="163" spans="3:5" x14ac:dyDescent="0.3">
      <c r="C163" s="269"/>
      <c r="D163" s="270"/>
      <c r="E163" s="270"/>
    </row>
    <row r="164" spans="3:5" x14ac:dyDescent="0.3">
      <c r="C164" s="269"/>
      <c r="D164" s="270"/>
      <c r="E164" s="270"/>
    </row>
    <row r="165" spans="3:5" x14ac:dyDescent="0.3">
      <c r="C165" s="269"/>
      <c r="D165" s="270"/>
      <c r="E165" s="270"/>
    </row>
    <row r="166" spans="3:5" x14ac:dyDescent="0.3">
      <c r="C166" s="269"/>
      <c r="D166" s="270"/>
      <c r="E166" s="270"/>
    </row>
    <row r="167" spans="3:5" x14ac:dyDescent="0.3">
      <c r="C167" s="269"/>
      <c r="D167" s="270"/>
      <c r="E167" s="270"/>
    </row>
    <row r="168" spans="3:5" x14ac:dyDescent="0.3">
      <c r="C168" s="269"/>
      <c r="D168" s="270"/>
      <c r="E168" s="270"/>
    </row>
    <row r="169" spans="3:5" x14ac:dyDescent="0.3">
      <c r="C169" s="269"/>
      <c r="D169" s="270"/>
      <c r="E169" s="270"/>
    </row>
    <row r="170" spans="3:5" x14ac:dyDescent="0.3">
      <c r="C170" s="269"/>
      <c r="D170" s="270"/>
      <c r="E170" s="270"/>
    </row>
    <row r="171" spans="3:5" x14ac:dyDescent="0.3">
      <c r="C171" s="269"/>
      <c r="D171" s="270"/>
      <c r="E171" s="270"/>
    </row>
    <row r="172" spans="3:5" x14ac:dyDescent="0.3">
      <c r="C172" s="269"/>
      <c r="D172" s="270"/>
      <c r="E172" s="270"/>
    </row>
    <row r="173" spans="3:5" x14ac:dyDescent="0.3">
      <c r="C173" s="269"/>
      <c r="D173" s="270"/>
      <c r="E173" s="270"/>
    </row>
    <row r="174" spans="3:5" x14ac:dyDescent="0.3">
      <c r="C174" s="269"/>
      <c r="D174" s="270"/>
      <c r="E174" s="270"/>
    </row>
    <row r="175" spans="3:5" x14ac:dyDescent="0.3">
      <c r="C175" s="269"/>
      <c r="D175" s="270"/>
      <c r="E175" s="270"/>
    </row>
    <row r="176" spans="3:5" x14ac:dyDescent="0.3">
      <c r="C176" s="269"/>
      <c r="D176" s="270"/>
      <c r="E176" s="270"/>
    </row>
    <row r="177" spans="3:5" x14ac:dyDescent="0.3">
      <c r="C177" s="269"/>
      <c r="D177" s="270"/>
      <c r="E177" s="270"/>
    </row>
    <row r="178" spans="3:5" x14ac:dyDescent="0.3">
      <c r="C178" s="269"/>
      <c r="D178" s="270"/>
      <c r="E178" s="270"/>
    </row>
    <row r="179" spans="3:5" x14ac:dyDescent="0.3">
      <c r="C179" s="269"/>
      <c r="D179" s="270"/>
      <c r="E179" s="270"/>
    </row>
    <row r="180" spans="3:5" x14ac:dyDescent="0.3">
      <c r="C180" s="269"/>
      <c r="D180" s="270"/>
      <c r="E180" s="270"/>
    </row>
    <row r="181" spans="3:5" x14ac:dyDescent="0.3">
      <c r="C181" s="269"/>
      <c r="D181" s="270"/>
      <c r="E181" s="270"/>
    </row>
    <row r="182" spans="3:5" x14ac:dyDescent="0.3">
      <c r="C182" s="269"/>
      <c r="D182" s="270"/>
      <c r="E182" s="270"/>
    </row>
    <row r="183" spans="3:5" x14ac:dyDescent="0.3">
      <c r="C183" s="269"/>
      <c r="D183" s="270"/>
      <c r="E183" s="270"/>
    </row>
    <row r="184" spans="3:5" x14ac:dyDescent="0.3">
      <c r="C184" s="269"/>
      <c r="D184" s="270"/>
      <c r="E184" s="270"/>
    </row>
    <row r="185" spans="3:5" x14ac:dyDescent="0.3">
      <c r="C185" s="269"/>
      <c r="D185" s="270"/>
      <c r="E185" s="270"/>
    </row>
    <row r="186" spans="3:5" x14ac:dyDescent="0.3">
      <c r="C186" s="269"/>
      <c r="D186" s="270"/>
      <c r="E186" s="270"/>
    </row>
    <row r="187" spans="3:5" x14ac:dyDescent="0.3">
      <c r="C187" s="269"/>
      <c r="D187" s="270"/>
      <c r="E187" s="270"/>
    </row>
    <row r="188" spans="3:5" x14ac:dyDescent="0.3">
      <c r="C188" s="269"/>
      <c r="D188" s="270"/>
      <c r="E188" s="270"/>
    </row>
    <row r="189" spans="3:5" x14ac:dyDescent="0.3">
      <c r="C189" s="269"/>
      <c r="D189" s="270"/>
      <c r="E189" s="270"/>
    </row>
    <row r="190" spans="3:5" x14ac:dyDescent="0.3">
      <c r="C190" s="269"/>
      <c r="D190" s="270"/>
      <c r="E190" s="270"/>
    </row>
    <row r="191" spans="3:5" x14ac:dyDescent="0.3">
      <c r="C191" s="269"/>
      <c r="D191" s="270"/>
      <c r="E191" s="270"/>
    </row>
    <row r="192" spans="3:5" x14ac:dyDescent="0.3">
      <c r="C192" s="269"/>
      <c r="D192" s="270"/>
      <c r="E192" s="270"/>
    </row>
    <row r="193" spans="3:5" x14ac:dyDescent="0.3">
      <c r="C193" s="269"/>
      <c r="D193" s="270"/>
      <c r="E193" s="270"/>
    </row>
    <row r="194" spans="3:5" x14ac:dyDescent="0.3">
      <c r="C194" s="269"/>
      <c r="D194" s="270"/>
      <c r="E194" s="270"/>
    </row>
    <row r="195" spans="3:5" x14ac:dyDescent="0.3">
      <c r="C195" s="269"/>
      <c r="D195" s="270"/>
      <c r="E195" s="270"/>
    </row>
    <row r="196" spans="3:5" x14ac:dyDescent="0.3">
      <c r="C196" s="269"/>
      <c r="D196" s="270"/>
      <c r="E196" s="270"/>
    </row>
    <row r="197" spans="3:5" x14ac:dyDescent="0.3">
      <c r="C197" s="269"/>
      <c r="D197" s="270"/>
      <c r="E197" s="270"/>
    </row>
    <row r="198" spans="3:5" x14ac:dyDescent="0.3">
      <c r="C198" s="269"/>
      <c r="D198" s="270"/>
      <c r="E198" s="270"/>
    </row>
    <row r="199" spans="3:5" x14ac:dyDescent="0.3">
      <c r="C199" s="269"/>
      <c r="D199" s="270"/>
      <c r="E199" s="270"/>
    </row>
    <row r="200" spans="3:5" x14ac:dyDescent="0.3">
      <c r="C200" s="269"/>
      <c r="D200" s="270"/>
      <c r="E200" s="270"/>
    </row>
    <row r="201" spans="3:5" x14ac:dyDescent="0.3">
      <c r="C201" s="269"/>
      <c r="D201" s="270"/>
      <c r="E201" s="270"/>
    </row>
    <row r="202" spans="3:5" x14ac:dyDescent="0.3">
      <c r="C202" s="269"/>
      <c r="D202" s="270"/>
      <c r="E202" s="270"/>
    </row>
    <row r="203" spans="3:5" x14ac:dyDescent="0.3">
      <c r="C203" s="269"/>
      <c r="D203" s="270"/>
      <c r="E203" s="270"/>
    </row>
    <row r="204" spans="3:5" x14ac:dyDescent="0.3">
      <c r="C204" s="269"/>
      <c r="D204" s="270"/>
      <c r="E204" s="270"/>
    </row>
    <row r="205" spans="3:5" x14ac:dyDescent="0.3">
      <c r="C205" s="269"/>
      <c r="D205" s="270"/>
      <c r="E205" s="270"/>
    </row>
    <row r="206" spans="3:5" x14ac:dyDescent="0.3">
      <c r="C206" s="269"/>
      <c r="D206" s="270"/>
      <c r="E206" s="270"/>
    </row>
    <row r="207" spans="3:5" x14ac:dyDescent="0.3">
      <c r="C207" s="269"/>
      <c r="D207" s="270"/>
      <c r="E207" s="270"/>
    </row>
    <row r="208" spans="3:5" x14ac:dyDescent="0.3">
      <c r="C208" s="269"/>
      <c r="D208" s="270"/>
      <c r="E208" s="270"/>
    </row>
    <row r="209" spans="3:5" x14ac:dyDescent="0.3">
      <c r="C209" s="269"/>
      <c r="D209" s="270"/>
      <c r="E209" s="270"/>
    </row>
    <row r="210" spans="3:5" x14ac:dyDescent="0.3">
      <c r="C210" s="269"/>
      <c r="D210" s="270"/>
      <c r="E210" s="270"/>
    </row>
    <row r="211" spans="3:5" x14ac:dyDescent="0.3">
      <c r="C211" s="269"/>
      <c r="D211" s="270"/>
      <c r="E211" s="270"/>
    </row>
    <row r="212" spans="3:5" x14ac:dyDescent="0.3">
      <c r="C212" s="269"/>
      <c r="D212" s="270"/>
      <c r="E212" s="270"/>
    </row>
    <row r="213" spans="3:5" x14ac:dyDescent="0.3">
      <c r="C213" s="269"/>
      <c r="D213" s="270"/>
      <c r="E213" s="270"/>
    </row>
    <row r="214" spans="3:5" x14ac:dyDescent="0.3">
      <c r="C214" s="269"/>
      <c r="D214" s="270"/>
      <c r="E214" s="270"/>
    </row>
    <row r="215" spans="3:5" x14ac:dyDescent="0.3">
      <c r="C215" s="269"/>
      <c r="D215" s="270"/>
      <c r="E215" s="270"/>
    </row>
    <row r="216" spans="3:5" x14ac:dyDescent="0.3">
      <c r="C216" s="269"/>
      <c r="D216" s="270"/>
      <c r="E216" s="270"/>
    </row>
    <row r="217" spans="3:5" x14ac:dyDescent="0.3">
      <c r="C217" s="269"/>
      <c r="D217" s="270"/>
      <c r="E217" s="270"/>
    </row>
    <row r="218" spans="3:5" x14ac:dyDescent="0.3">
      <c r="C218" s="269"/>
      <c r="D218" s="270"/>
      <c r="E218" s="270"/>
    </row>
    <row r="219" spans="3:5" x14ac:dyDescent="0.3">
      <c r="D219" s="270"/>
      <c r="E219" s="270"/>
    </row>
    <row r="220" spans="3:5" x14ac:dyDescent="0.3">
      <c r="D220" s="270"/>
      <c r="E220" s="270"/>
    </row>
    <row r="221" spans="3:5" x14ac:dyDescent="0.3">
      <c r="D221" s="270"/>
      <c r="E221" s="270"/>
    </row>
    <row r="222" spans="3:5" x14ac:dyDescent="0.3">
      <c r="D222" s="270"/>
      <c r="E222" s="270"/>
    </row>
    <row r="223" spans="3:5" x14ac:dyDescent="0.3">
      <c r="D223" s="270"/>
      <c r="E223" s="270"/>
    </row>
    <row r="224" spans="3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  <row r="511" spans="4:5" x14ac:dyDescent="0.3">
      <c r="D511" s="270"/>
      <c r="E511" s="270"/>
    </row>
    <row r="512" spans="4:5" x14ac:dyDescent="0.3">
      <c r="D512" s="270"/>
      <c r="E512" s="270"/>
    </row>
    <row r="513" spans="4:5" x14ac:dyDescent="0.3">
      <c r="D513" s="270"/>
      <c r="E513" s="270"/>
    </row>
    <row r="514" spans="4:5" x14ac:dyDescent="0.3">
      <c r="D514" s="270"/>
      <c r="E514" s="270"/>
    </row>
    <row r="515" spans="4:5" x14ac:dyDescent="0.3">
      <c r="D515" s="270"/>
      <c r="E515" s="270"/>
    </row>
    <row r="516" spans="4:5" x14ac:dyDescent="0.3">
      <c r="D516" s="270"/>
      <c r="E516" s="270"/>
    </row>
    <row r="517" spans="4:5" x14ac:dyDescent="0.3">
      <c r="D517" s="270"/>
      <c r="E517" s="270"/>
    </row>
    <row r="518" spans="4:5" x14ac:dyDescent="0.3">
      <c r="D518" s="270"/>
      <c r="E518" s="270"/>
    </row>
    <row r="519" spans="4:5" x14ac:dyDescent="0.3">
      <c r="D519" s="270"/>
      <c r="E519" s="270"/>
    </row>
    <row r="520" spans="4:5" x14ac:dyDescent="0.3">
      <c r="D520" s="270"/>
      <c r="E520" s="270"/>
    </row>
    <row r="521" spans="4:5" x14ac:dyDescent="0.3">
      <c r="D521" s="270"/>
      <c r="E521" s="270"/>
    </row>
    <row r="522" spans="4:5" x14ac:dyDescent="0.3">
      <c r="D522" s="270"/>
      <c r="E522" s="270"/>
    </row>
    <row r="523" spans="4:5" x14ac:dyDescent="0.3">
      <c r="D523" s="270"/>
      <c r="E523" s="270"/>
    </row>
    <row r="524" spans="4:5" x14ac:dyDescent="0.3">
      <c r="D524" s="270"/>
      <c r="E524" s="270"/>
    </row>
    <row r="525" spans="4:5" x14ac:dyDescent="0.3">
      <c r="D525" s="270"/>
      <c r="E525" s="270"/>
    </row>
    <row r="526" spans="4:5" x14ac:dyDescent="0.3">
      <c r="D526" s="270"/>
      <c r="E526" s="270"/>
    </row>
    <row r="527" spans="4:5" x14ac:dyDescent="0.3">
      <c r="D527" s="270"/>
      <c r="E527" s="270"/>
    </row>
    <row r="528" spans="4:5" x14ac:dyDescent="0.3">
      <c r="D528" s="270"/>
      <c r="E528" s="270"/>
    </row>
    <row r="529" spans="4:5" x14ac:dyDescent="0.3">
      <c r="D529" s="270"/>
      <c r="E529" s="270"/>
    </row>
    <row r="530" spans="4:5" x14ac:dyDescent="0.3">
      <c r="D530" s="270"/>
      <c r="E530" s="270"/>
    </row>
    <row r="531" spans="4:5" x14ac:dyDescent="0.3">
      <c r="D531" s="270"/>
      <c r="E531" s="270"/>
    </row>
    <row r="532" spans="4:5" x14ac:dyDescent="0.3">
      <c r="D532" s="270"/>
      <c r="E532" s="270"/>
    </row>
    <row r="533" spans="4:5" x14ac:dyDescent="0.3">
      <c r="D533" s="270"/>
      <c r="E533" s="270"/>
    </row>
    <row r="534" spans="4:5" x14ac:dyDescent="0.3">
      <c r="D534" s="270"/>
      <c r="E534" s="270"/>
    </row>
    <row r="535" spans="4:5" x14ac:dyDescent="0.3">
      <c r="D535" s="270"/>
      <c r="E535" s="270"/>
    </row>
    <row r="536" spans="4:5" x14ac:dyDescent="0.3">
      <c r="D536" s="270"/>
      <c r="E536" s="270"/>
    </row>
    <row r="537" spans="4:5" x14ac:dyDescent="0.3">
      <c r="D537" s="270"/>
      <c r="E537" s="270"/>
    </row>
    <row r="538" spans="4:5" x14ac:dyDescent="0.3">
      <c r="D538" s="270"/>
      <c r="E538" s="270"/>
    </row>
    <row r="539" spans="4:5" x14ac:dyDescent="0.3">
      <c r="D539" s="270"/>
      <c r="E539" s="270"/>
    </row>
    <row r="540" spans="4:5" x14ac:dyDescent="0.3">
      <c r="D540" s="270"/>
      <c r="E540" s="270"/>
    </row>
    <row r="541" spans="4:5" x14ac:dyDescent="0.3">
      <c r="D541" s="270"/>
      <c r="E541" s="270"/>
    </row>
    <row r="542" spans="4:5" x14ac:dyDescent="0.3">
      <c r="D542" s="270"/>
      <c r="E542" s="270"/>
    </row>
    <row r="543" spans="4:5" x14ac:dyDescent="0.3">
      <c r="D543" s="270"/>
      <c r="E543" s="270"/>
    </row>
    <row r="544" spans="4:5" x14ac:dyDescent="0.3">
      <c r="D544" s="270"/>
      <c r="E544" s="270"/>
    </row>
    <row r="545" spans="4:5" x14ac:dyDescent="0.3">
      <c r="D545" s="270"/>
      <c r="E545" s="270"/>
    </row>
    <row r="546" spans="4:5" x14ac:dyDescent="0.3">
      <c r="D546" s="270"/>
      <c r="E546" s="270"/>
    </row>
    <row r="547" spans="4:5" x14ac:dyDescent="0.3">
      <c r="D547" s="270"/>
      <c r="E547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6264-839E-45DB-A307-F649E1E42F55}">
  <dimension ref="A1"/>
  <sheetViews>
    <sheetView workbookViewId="0">
      <selection activeCell="U20" sqref="U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A0A2-ED92-42AB-9F2A-2C40B6454BB0}">
  <dimension ref="A1"/>
  <sheetViews>
    <sheetView workbookViewId="0">
      <selection activeCell="U14" sqref="U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680C-A105-455B-B003-4E024B1FF462}">
  <dimension ref="A1"/>
  <sheetViews>
    <sheetView workbookViewId="0">
      <selection activeCell="T17" sqref="T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E8B0-4D27-424B-977D-17A6810E1C78}">
  <dimension ref="A1"/>
  <sheetViews>
    <sheetView workbookViewId="0">
      <selection activeCell="V19" sqref="V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CBD9-C64D-4174-ABFD-79057DCC0053}">
  <dimension ref="A1:W517"/>
  <sheetViews>
    <sheetView topLeftCell="A87" workbookViewId="0">
      <selection activeCell="F122" sqref="F122"/>
    </sheetView>
  </sheetViews>
  <sheetFormatPr defaultRowHeight="14.4" x14ac:dyDescent="0.3"/>
  <cols>
    <col min="1" max="1" width="4" bestFit="1" customWidth="1"/>
    <col min="2" max="2" width="9.33203125" bestFit="1" customWidth="1"/>
    <col min="12" max="12" width="9.88671875" bestFit="1" customWidth="1"/>
    <col min="19" max="19" width="10" bestFit="1" customWidth="1"/>
  </cols>
  <sheetData>
    <row r="1" spans="1:23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38</v>
      </c>
      <c r="G1" s="293"/>
      <c r="H1" s="293"/>
      <c r="I1" s="293" t="s">
        <v>39</v>
      </c>
      <c r="J1" s="293"/>
      <c r="K1" s="293"/>
      <c r="L1" s="293" t="s">
        <v>52</v>
      </c>
      <c r="M1" s="293"/>
      <c r="N1" s="293"/>
      <c r="O1" s="293" t="s">
        <v>53</v>
      </c>
      <c r="P1" s="293"/>
      <c r="Q1" s="293"/>
      <c r="R1" s="293" t="s">
        <v>54</v>
      </c>
      <c r="S1" s="293"/>
      <c r="T1" s="293"/>
      <c r="U1" s="293" t="s">
        <v>55</v>
      </c>
      <c r="V1" s="293"/>
      <c r="W1" s="293"/>
    </row>
    <row r="2" spans="1:23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  <c r="R2" t="s">
        <v>99</v>
      </c>
      <c r="S2" t="s">
        <v>100</v>
      </c>
      <c r="T2" t="s">
        <v>101</v>
      </c>
      <c r="U2" t="s">
        <v>99</v>
      </c>
      <c r="V2" t="s">
        <v>100</v>
      </c>
      <c r="W2" t="s">
        <v>101</v>
      </c>
    </row>
    <row r="3" spans="1:23" x14ac:dyDescent="0.3">
      <c r="A3">
        <v>1</v>
      </c>
      <c r="F3" s="269">
        <f>Step2!F12</f>
        <v>435</v>
      </c>
      <c r="G3" s="270">
        <f>Step2!F13</f>
        <v>1.3102</v>
      </c>
      <c r="H3" s="270">
        <f>Step2!F14</f>
        <v>1.7717000000000001</v>
      </c>
      <c r="I3" s="269">
        <f>Step2!L12</f>
        <v>407</v>
      </c>
      <c r="J3" s="270">
        <f>Step2!L13</f>
        <v>1.3102</v>
      </c>
      <c r="K3" s="270">
        <f>Step2!L14</f>
        <v>1.7717000000000001</v>
      </c>
      <c r="L3" s="269">
        <f>Step3!F12</f>
        <v>437</v>
      </c>
      <c r="M3" s="270">
        <f>Step3!F13</f>
        <v>1.2235</v>
      </c>
      <c r="N3" s="270">
        <f>Step3!F14</f>
        <v>1.8825000000000001</v>
      </c>
      <c r="O3" s="269">
        <f>Step3!L12</f>
        <v>437</v>
      </c>
      <c r="P3" s="270">
        <f>Step3!L13</f>
        <v>1.2235</v>
      </c>
      <c r="Q3" s="270">
        <f>Step3!L14</f>
        <v>1.8825000000000001</v>
      </c>
      <c r="R3" s="269">
        <f>Step4!F12</f>
        <v>629</v>
      </c>
      <c r="S3" s="270">
        <f>Step4!F13</f>
        <v>1.6868000000000001</v>
      </c>
      <c r="T3" s="270">
        <f>Step4!F14</f>
        <v>2.0345</v>
      </c>
      <c r="U3" s="269">
        <f>Step4!L12</f>
        <v>634</v>
      </c>
      <c r="V3" s="270">
        <f>Step4!L13</f>
        <v>1.6868000000000001</v>
      </c>
      <c r="W3" s="270">
        <f>Step4!L14</f>
        <v>2.0345</v>
      </c>
    </row>
    <row r="4" spans="1:23" x14ac:dyDescent="0.3">
      <c r="A4">
        <v>2</v>
      </c>
      <c r="F4" s="269">
        <f>F3+Step2!F17</f>
        <v>1537</v>
      </c>
      <c r="G4" s="270">
        <f>Step2!F18</f>
        <v>0.97230000000000005</v>
      </c>
      <c r="H4" s="270">
        <f>Step2!F19</f>
        <v>1.4231</v>
      </c>
      <c r="I4" s="269">
        <f>I3+Step2!L17</f>
        <v>1656</v>
      </c>
      <c r="J4" s="270">
        <f>Step2!L18</f>
        <v>0.95179999999999998</v>
      </c>
      <c r="K4" s="270">
        <f>Step2!L19</f>
        <v>1.4443999999999999</v>
      </c>
      <c r="L4" s="269">
        <f>L3+Step3!F17</f>
        <v>1927</v>
      </c>
      <c r="M4" s="270">
        <f>Step3!F18</f>
        <v>0.92220000000000002</v>
      </c>
      <c r="N4" s="270">
        <f>Step3!F19</f>
        <v>1.5611999999999999</v>
      </c>
      <c r="O4" s="269">
        <f>O3+Step3!L17</f>
        <v>1607</v>
      </c>
      <c r="P4" s="270">
        <f>Step3!L18</f>
        <v>0.90010000000000001</v>
      </c>
      <c r="Q4" s="270">
        <f>Step3!L19</f>
        <v>1.6081000000000001</v>
      </c>
      <c r="R4" s="269">
        <f>R3+Step4!F17</f>
        <v>974</v>
      </c>
      <c r="S4" s="270">
        <f>Step4!F18</f>
        <v>1.2954000000000001</v>
      </c>
      <c r="T4" s="270">
        <f>Step4!F19</f>
        <v>1.7185999999999999</v>
      </c>
      <c r="U4" s="269">
        <f>U3+Step4!L17</f>
        <v>981</v>
      </c>
      <c r="V4" s="270">
        <f>Step4!L18</f>
        <v>1.2531000000000001</v>
      </c>
      <c r="W4" s="270">
        <f>Step4!L19</f>
        <v>1.694</v>
      </c>
    </row>
    <row r="5" spans="1:23" x14ac:dyDescent="0.3">
      <c r="A5">
        <v>3</v>
      </c>
      <c r="F5" s="269">
        <f>F4+Step2!F22</f>
        <v>3292</v>
      </c>
      <c r="G5" s="270">
        <f>Step2!F23</f>
        <v>0.81089999999999995</v>
      </c>
      <c r="H5" s="270">
        <f>Step2!F24</f>
        <v>1.2945</v>
      </c>
      <c r="I5" s="269">
        <f>I4+Step2!L22</f>
        <v>3854</v>
      </c>
      <c r="J5" s="270">
        <f>Step2!L23</f>
        <v>0.76539999999999997</v>
      </c>
      <c r="K5" s="270">
        <f>Step2!L24</f>
        <v>1.3146</v>
      </c>
      <c r="L5" s="269">
        <f>L4+Step3!F22</f>
        <v>4226</v>
      </c>
      <c r="M5" s="270">
        <f>Step3!F23</f>
        <v>0.79339999999999999</v>
      </c>
      <c r="N5" s="270">
        <f>Step3!F24</f>
        <v>1.4298</v>
      </c>
      <c r="O5" s="269">
        <f>O4+Step3!L22</f>
        <v>3375</v>
      </c>
      <c r="P5" s="270">
        <f>Step3!L23</f>
        <v>0.75749999999999995</v>
      </c>
      <c r="Q5" s="270">
        <f>Step3!L24</f>
        <v>1.4683999999999999</v>
      </c>
      <c r="R5" s="269">
        <f>R4+Step4!F22</f>
        <v>1592</v>
      </c>
      <c r="S5" s="270">
        <f>Step4!F23</f>
        <v>1.1249</v>
      </c>
      <c r="T5" s="270">
        <f>Step4!F24</f>
        <v>1.6025</v>
      </c>
      <c r="U5" s="269">
        <f>U4+Step4!L22</f>
        <v>1748</v>
      </c>
      <c r="V5" s="270">
        <f>Step4!L23</f>
        <v>1.0328999999999999</v>
      </c>
      <c r="W5" s="270">
        <f>Step4!L24</f>
        <v>1.5197000000000001</v>
      </c>
    </row>
    <row r="6" spans="1:23" x14ac:dyDescent="0.3">
      <c r="A6">
        <v>4</v>
      </c>
      <c r="F6" s="269">
        <f>F5+Step2!F27</f>
        <v>10522</v>
      </c>
      <c r="G6" s="270">
        <f>Step2!F28</f>
        <v>0.69430000000000003</v>
      </c>
      <c r="H6" s="270">
        <f>Step2!F29</f>
        <v>1.1233</v>
      </c>
      <c r="I6" s="269">
        <f>I5+Step2!L27</f>
        <v>10484</v>
      </c>
      <c r="J6" s="270">
        <f>Step2!L28</f>
        <v>0.65680000000000005</v>
      </c>
      <c r="K6" s="270">
        <f>Step2!L29</f>
        <v>1.1328</v>
      </c>
      <c r="L6" s="269">
        <f>L5+Step3!F27</f>
        <v>18276</v>
      </c>
      <c r="M6" s="270">
        <f>Step3!F28</f>
        <v>0.627</v>
      </c>
      <c r="N6" s="270">
        <f>Step3!F29</f>
        <v>1.2289000000000001</v>
      </c>
      <c r="O6" s="269">
        <f>O5+Step3!L27</f>
        <v>17370</v>
      </c>
      <c r="P6" s="270">
        <f>Step3!L28</f>
        <v>0.56120000000000003</v>
      </c>
      <c r="Q6" s="270">
        <f>Step3!L29</f>
        <v>1.2464</v>
      </c>
      <c r="R6" s="269">
        <f>R5+Step4!F27</f>
        <v>2546</v>
      </c>
      <c r="S6" s="270">
        <f>Step4!F28</f>
        <v>0.9587</v>
      </c>
      <c r="T6" s="270">
        <f>Step4!F29</f>
        <v>1.4207000000000001</v>
      </c>
      <c r="U6" s="269">
        <f>U5+Step4!L27</f>
        <v>2997</v>
      </c>
      <c r="V6" s="270">
        <f>Step4!L28</f>
        <v>0.90149999999999997</v>
      </c>
      <c r="W6" s="270">
        <f>Step4!L29</f>
        <v>1.4006000000000001</v>
      </c>
    </row>
    <row r="7" spans="1:23" x14ac:dyDescent="0.3">
      <c r="A7">
        <v>5</v>
      </c>
      <c r="F7" s="269"/>
      <c r="G7" s="270"/>
      <c r="H7" s="270"/>
      <c r="I7" s="269"/>
      <c r="J7" s="270"/>
      <c r="K7" s="270"/>
      <c r="L7" s="269"/>
      <c r="M7" s="270"/>
      <c r="N7" s="270"/>
      <c r="O7" s="269"/>
      <c r="P7" s="270"/>
      <c r="Q7" s="270"/>
      <c r="R7" s="269">
        <f>R6+Step4!F32</f>
        <v>6946</v>
      </c>
      <c r="S7" s="270">
        <f>Step4!F33</f>
        <v>0.79359999999999997</v>
      </c>
      <c r="T7" s="270">
        <f>Step4!F34</f>
        <v>1.2869999999999999</v>
      </c>
      <c r="U7" s="269">
        <f>U6+Step4!L32</f>
        <v>8511</v>
      </c>
      <c r="V7" s="270">
        <f>Step4!L33</f>
        <v>0.7157</v>
      </c>
      <c r="W7" s="270">
        <f>Step4!L34</f>
        <v>1.2931999999999999</v>
      </c>
    </row>
    <row r="8" spans="1:23" x14ac:dyDescent="0.3">
      <c r="A8">
        <v>6</v>
      </c>
      <c r="F8" s="269"/>
      <c r="G8" s="270"/>
      <c r="H8" s="270"/>
      <c r="I8" s="269"/>
      <c r="J8" s="270"/>
      <c r="K8" s="270"/>
      <c r="L8" s="269"/>
      <c r="M8" s="270"/>
      <c r="N8" s="270"/>
      <c r="O8" s="269"/>
      <c r="P8" s="270"/>
      <c r="Q8" s="270"/>
      <c r="R8" s="269">
        <f>R7+Step4!F37</f>
        <v>19373</v>
      </c>
      <c r="S8" s="270">
        <f>Step4!F38</f>
        <v>0.70589999999999997</v>
      </c>
      <c r="T8" s="270">
        <f>Step4!F39</f>
        <v>1.1929000000000001</v>
      </c>
      <c r="U8" s="269">
        <f>U7+Step4!L37</f>
        <v>15514</v>
      </c>
      <c r="V8" s="270">
        <f>Step4!L38</f>
        <v>0.6603</v>
      </c>
      <c r="W8" s="270">
        <f>Step4!L39</f>
        <v>1.2183999999999999</v>
      </c>
    </row>
    <row r="9" spans="1:23" x14ac:dyDescent="0.3">
      <c r="A9">
        <v>7</v>
      </c>
      <c r="F9" s="269"/>
      <c r="G9" s="270"/>
      <c r="H9" s="270"/>
      <c r="I9" s="269"/>
      <c r="J9" s="270"/>
      <c r="K9" s="270"/>
      <c r="L9" s="269"/>
      <c r="M9" s="270"/>
      <c r="N9" s="270"/>
      <c r="O9" s="269"/>
      <c r="P9" s="270"/>
      <c r="Q9" s="270"/>
      <c r="R9" s="269">
        <f>R8+Step4!F42</f>
        <v>30676</v>
      </c>
      <c r="S9" s="270">
        <f>Step4!F43</f>
        <v>0.68220000000000003</v>
      </c>
      <c r="T9" s="270">
        <f>Step4!F44</f>
        <v>1.1214</v>
      </c>
      <c r="U9" s="269">
        <f>U8+Step4!L42</f>
        <v>23487</v>
      </c>
      <c r="V9" s="270">
        <f>Step4!L43</f>
        <v>0.62690000000000001</v>
      </c>
      <c r="W9" s="270">
        <f>Step4!L44</f>
        <v>1.1136999999999999</v>
      </c>
    </row>
    <row r="10" spans="1:23" x14ac:dyDescent="0.3">
      <c r="A10">
        <v>8</v>
      </c>
      <c r="F10" s="269"/>
      <c r="G10" s="270"/>
      <c r="H10" s="270"/>
      <c r="I10" s="269"/>
      <c r="J10" s="270"/>
      <c r="K10" s="270"/>
      <c r="L10" s="269"/>
      <c r="M10" s="270"/>
      <c r="N10" s="270"/>
      <c r="O10" s="269"/>
      <c r="P10" s="270"/>
      <c r="Q10" s="270"/>
      <c r="R10" s="269">
        <f>R9+Step4!F47</f>
        <v>36715</v>
      </c>
      <c r="S10" s="270">
        <f>Step4!F48</f>
        <v>0.65469999999999995</v>
      </c>
      <c r="T10" s="270">
        <f>Step4!F49</f>
        <v>1.1133</v>
      </c>
      <c r="U10" s="269">
        <f>U9+Step4!L47</f>
        <v>29316</v>
      </c>
      <c r="V10" s="270">
        <f>Step4!L48</f>
        <v>0.59440000000000004</v>
      </c>
      <c r="W10" s="270">
        <f>Step4!L49</f>
        <v>1.1135999999999999</v>
      </c>
    </row>
    <row r="11" spans="1:23" x14ac:dyDescent="0.3">
      <c r="A11">
        <v>9</v>
      </c>
      <c r="F11" s="269"/>
      <c r="G11" s="270"/>
      <c r="H11" s="270"/>
      <c r="I11" s="269"/>
      <c r="J11" s="270"/>
      <c r="K11" s="270"/>
      <c r="L11" s="269"/>
      <c r="M11" s="270"/>
      <c r="N11" s="270"/>
      <c r="O11" s="269"/>
      <c r="P11" s="270"/>
      <c r="Q11" s="270"/>
      <c r="R11" s="269">
        <f>R10+Step4!F52</f>
        <v>43553</v>
      </c>
      <c r="S11" s="270">
        <f>Step4!F53</f>
        <v>0.61550000000000005</v>
      </c>
      <c r="T11" s="270">
        <f>Step4!F54</f>
        <v>1.073</v>
      </c>
      <c r="U11" s="269">
        <f>U10+Step4!L52</f>
        <v>36118</v>
      </c>
      <c r="V11" s="270">
        <f>Step4!L53</f>
        <v>0.54669999999999996</v>
      </c>
      <c r="W11" s="270">
        <f>Step4!L54</f>
        <v>1.0920000000000001</v>
      </c>
    </row>
    <row r="12" spans="1:23" x14ac:dyDescent="0.3">
      <c r="A12">
        <v>10</v>
      </c>
      <c r="B12" s="269">
        <v>0</v>
      </c>
      <c r="C12" s="269" cm="1">
        <f t="array" ref="C12">INDEX(Step1_final!F:F, 3 + (ROW(C12)-10)*3)</f>
        <v>5</v>
      </c>
      <c r="D12" s="270" cm="1">
        <f t="array" ref="D12">INDEX(Step1_final!F:F, 4 + (ROW(D12)-10)*3)</f>
        <v>4.585</v>
      </c>
      <c r="E12" s="270" cm="1">
        <f t="array" ref="E12">INDEX(Step1_final!F:F, 5 + (ROW(E12)-10)*3)</f>
        <v>4.7584999999999997</v>
      </c>
      <c r="F12" s="269" cm="1">
        <f t="array" ref="F12">F$6+INDEX(Step2!F:F, 1 + (ROW(F12)-2)*3)</f>
        <v>10522</v>
      </c>
      <c r="G12" s="270" cm="1">
        <f t="array" ref="G12">INDEX(Step2!F:F, 2 + (ROW(F12)-2)*3)</f>
        <v>3.7818999999999998</v>
      </c>
      <c r="H12" s="270" cm="1">
        <f t="array" ref="H12">INDEX(Step2!F:F, 3 + (ROW(F12)-2)*3)</f>
        <v>3.4962</v>
      </c>
      <c r="I12" s="269" cm="1">
        <f t="array" ref="I12">I$6+INDEX(Step2!L:L, 1 + (ROW(I12)-2)*3)</f>
        <v>10484</v>
      </c>
      <c r="J12" s="270" cm="1">
        <f t="array" ref="J12">INDEX(Step2!L:L, 2 + (ROW(I12)-2)*3)</f>
        <v>3.7378999999999998</v>
      </c>
      <c r="K12" s="270" cm="1">
        <f t="array" ref="K12">INDEX(Step2!L:L, 3 + (ROW(I12)-2)*3)</f>
        <v>3.7549999999999999</v>
      </c>
      <c r="L12" s="269" cm="1">
        <f t="array" ref="L12">L$6+INDEX(Step3!F:F, 1 + (ROW(L12)-2)*3)</f>
        <v>18276</v>
      </c>
      <c r="M12" s="270" cm="1">
        <f t="array" ref="M12">INDEX(Step3!F:F, 2 + (ROW(L12)-2)*3)</f>
        <v>3.4260000000000002</v>
      </c>
      <c r="N12" s="270" cm="1">
        <f t="array" ref="N12">INDEX(Step3!F:F, 3 + (ROW(L12)-2)*3)</f>
        <v>3.5825</v>
      </c>
      <c r="O12" s="269" cm="1">
        <f t="array" ref="O12">O$6+INDEX(Step3!L:L, 1 + (ROW(O12)-2)*3)</f>
        <v>17370</v>
      </c>
      <c r="P12" s="270" cm="1">
        <f t="array" ref="P12">INDEX(Step3!L:L, 2 + (ROW(O12)-2)*3)</f>
        <v>3.5825</v>
      </c>
      <c r="Q12" s="270" cm="1">
        <f t="array" ref="Q12">INDEX(Step3!L:L, 3 + (ROW(O12)-2)*3)</f>
        <v>3.6101999999999999</v>
      </c>
      <c r="R12" s="269" cm="1">
        <f t="array" ref="R12">R$11+INDEX(Step4!F:F, 30 + ROW(R12)*3)</f>
        <v>43553</v>
      </c>
      <c r="S12" s="270" cm="1">
        <f t="array" ref="S12">INDEX(Step4!F:F, 31 + ROW(R12)*3)</f>
        <v>3.0790000000000002</v>
      </c>
      <c r="T12" s="270" cm="1">
        <f t="array" ref="T12">INDEX(Step4!F:F, 32 + ROW(R12)*3)</f>
        <v>3.3740999999999999</v>
      </c>
      <c r="U12" s="269" cm="1">
        <f t="array" ref="U12">U$11+INDEX(Step4!L:L, 30 + ROW(U12)*3)</f>
        <v>36118</v>
      </c>
      <c r="V12" s="270" cm="1">
        <f t="array" ref="V12">INDEX(Step4!L:L, 31 + ROW(U12)*3)</f>
        <v>3.2246000000000001</v>
      </c>
      <c r="W12" s="270" cm="1">
        <f t="array" ref="W12">INDEX(Step4!L:L, 32 + ROW(U12)*3)</f>
        <v>3.0861999999999998</v>
      </c>
    </row>
    <row r="13" spans="1:23" x14ac:dyDescent="0.3">
      <c r="A13">
        <v>11</v>
      </c>
      <c r="B13" s="269">
        <v>2000</v>
      </c>
      <c r="C13" s="269" cm="1">
        <f t="array" ref="C13">INDEX(Step1_final!F:F, 3 + (ROW(C13)-10)*3)</f>
        <v>403</v>
      </c>
      <c r="D13" s="270" cm="1">
        <f t="array" ref="D13">INDEX(Step1_final!F:F, 4 + (ROW(D13)-10)*3)</f>
        <v>2.4113000000000002</v>
      </c>
      <c r="E13" s="270" cm="1">
        <f t="array" ref="E13">INDEX(Step1_final!F:F, 5 + (ROW(E13)-10)*3)</f>
        <v>2.6949000000000001</v>
      </c>
      <c r="F13" s="269" cm="1">
        <f t="array" ref="F13">F$6+INDEX(Step2!F:F, 1 + (ROW(F13)-2)*3)</f>
        <v>10886</v>
      </c>
      <c r="G13" s="270" cm="1">
        <f t="array" ref="G13">INDEX(Step2!F:F, 2 + (ROW(F13)-2)*3)</f>
        <v>0.76910000000000001</v>
      </c>
      <c r="H13" s="270" cm="1">
        <f t="array" ref="H13">INDEX(Step2!F:F, 3 + (ROW(F13)-2)*3)</f>
        <v>1.1228</v>
      </c>
      <c r="I13" s="269" cm="1">
        <f t="array" ref="I13">I$6+INDEX(Step2!L:L, 1 + (ROW(I13)-2)*3)</f>
        <v>10854</v>
      </c>
      <c r="J13" s="270" cm="1">
        <f t="array" ref="J13">INDEX(Step2!L:L, 2 + (ROW(I13)-2)*3)</f>
        <v>0.76049999999999995</v>
      </c>
      <c r="K13" s="270" cm="1">
        <f t="array" ref="K13">INDEX(Step2!L:L, 3 + (ROW(I13)-2)*3)</f>
        <v>1.1496999999999999</v>
      </c>
      <c r="L13" s="269" cm="1">
        <f t="array" ref="L13">L$6+INDEX(Step3!F:F, 1 + (ROW(L13)-2)*3)</f>
        <v>18640</v>
      </c>
      <c r="M13" s="270" cm="1">
        <f t="array" ref="M13">INDEX(Step3!F:F, 2 + (ROW(L13)-2)*3)</f>
        <v>0.77390000000000003</v>
      </c>
      <c r="N13" s="270" cm="1">
        <f t="array" ref="N13">INDEX(Step3!F:F, 3 + (ROW(L13)-2)*3)</f>
        <v>1.1642999999999999</v>
      </c>
      <c r="O13" s="269" cm="1">
        <f t="array" ref="O13">O$6+INDEX(Step3!L:L, 1 + (ROW(O13)-2)*3)</f>
        <v>17752</v>
      </c>
      <c r="P13" s="270" cm="1">
        <f t="array" ref="P13">INDEX(Step3!L:L, 2 + (ROW(O13)-2)*3)</f>
        <v>0.74970000000000003</v>
      </c>
      <c r="Q13" s="270" cm="1">
        <f t="array" ref="Q13">INDEX(Step3!L:L, 3 + (ROW(O13)-2)*3)</f>
        <v>1.1554</v>
      </c>
      <c r="R13" s="269" cm="1">
        <f t="array" ref="R13">R$11+INDEX(Step4!F:F, 30 + ROW(R13)*3)</f>
        <v>43931</v>
      </c>
      <c r="S13" s="270" cm="1">
        <f t="array" ref="S13">INDEX(Step4!F:F, 31 + ROW(R13)*3)</f>
        <v>0.66059999999999997</v>
      </c>
      <c r="T13" s="270" cm="1">
        <f t="array" ref="T13">INDEX(Step4!F:F, 32 + ROW(R13)*3)</f>
        <v>1.0995999999999999</v>
      </c>
      <c r="U13" s="269" cm="1">
        <f t="array" ref="U13">U$11+INDEX(Step4!L:L, 30 + ROW(U13)*3)</f>
        <v>36483</v>
      </c>
      <c r="V13" s="270" cm="1">
        <f t="array" ref="V13">INDEX(Step4!L:L, 31 + ROW(U13)*3)</f>
        <v>0.63460000000000005</v>
      </c>
      <c r="W13" s="270" cm="1">
        <f t="array" ref="W13">INDEX(Step4!L:L, 32 + ROW(U13)*3)</f>
        <v>1.0992999999999999</v>
      </c>
    </row>
    <row r="14" spans="1:23" x14ac:dyDescent="0.3">
      <c r="A14">
        <v>12</v>
      </c>
      <c r="B14" s="269">
        <v>4000</v>
      </c>
      <c r="C14" s="269" cm="1">
        <f t="array" ref="C14">INDEX(Step1_final!F:F, 3 + (ROW(C14)-10)*3)</f>
        <v>799</v>
      </c>
      <c r="D14" s="270" cm="1">
        <f t="array" ref="D14">INDEX(Step1_final!F:F, 4 + (ROW(D14)-10)*3)</f>
        <v>1.5336000000000001</v>
      </c>
      <c r="E14" s="270" cm="1">
        <f t="array" ref="E14">INDEX(Step1_final!F:F, 5 + (ROW(E14)-10)*3)</f>
        <v>1.9496</v>
      </c>
      <c r="F14" s="269" cm="1">
        <f t="array" ref="F14">F$6+INDEX(Step2!F:F, 1 + (ROW(F14)-2)*3)</f>
        <v>11250</v>
      </c>
      <c r="G14" s="270" cm="1">
        <f t="array" ref="G14">INDEX(Step2!F:F, 2 + (ROW(F14)-2)*3)</f>
        <v>0.73</v>
      </c>
      <c r="H14" s="270" cm="1">
        <f t="array" ref="H14">INDEX(Step2!F:F, 3 + (ROW(F14)-2)*3)</f>
        <v>1.0812999999999999</v>
      </c>
      <c r="I14" s="269" cm="1">
        <f t="array" ref="I14">I$6+INDEX(Step2!L:L, 1 + (ROW(I14)-2)*3)</f>
        <v>11226</v>
      </c>
      <c r="J14" s="270" cm="1">
        <f t="array" ref="J14">INDEX(Step2!L:L, 2 + (ROW(I14)-2)*3)</f>
        <v>0.70579999999999998</v>
      </c>
      <c r="K14" s="270" cm="1">
        <f t="array" ref="K14">INDEX(Step2!L:L, 3 + (ROW(I14)-2)*3)</f>
        <v>1.0869</v>
      </c>
      <c r="L14" s="269" cm="1">
        <f t="array" ref="L14">L$6+INDEX(Step3!F:F, 1 + (ROW(L14)-2)*3)</f>
        <v>19004</v>
      </c>
      <c r="M14" s="270" cm="1">
        <f t="array" ref="M14">INDEX(Step3!F:F, 2 + (ROW(L14)-2)*3)</f>
        <v>0.73399999999999999</v>
      </c>
      <c r="N14" s="270" cm="1">
        <f t="array" ref="N14">INDEX(Step3!F:F, 3 + (ROW(L14)-2)*3)</f>
        <v>1.1468</v>
      </c>
      <c r="O14" s="269" cm="1">
        <f t="array" ref="O14">O$6+INDEX(Step3!L:L, 1 + (ROW(O14)-2)*3)</f>
        <v>18131</v>
      </c>
      <c r="P14" s="270" cm="1">
        <f t="array" ref="P14">INDEX(Step3!L:L, 2 + (ROW(O14)-2)*3)</f>
        <v>0.69359999999999999</v>
      </c>
      <c r="Q14" s="270" cm="1">
        <f t="array" ref="Q14">INDEX(Step3!L:L, 3 + (ROW(O14)-2)*3)</f>
        <v>1.1432</v>
      </c>
      <c r="R14" s="269" cm="1">
        <f t="array" ref="R14">R$11+INDEX(Step4!F:F, 30 + ROW(R14)*3)</f>
        <v>44312</v>
      </c>
      <c r="S14" s="270" cm="1">
        <f t="array" ref="S14">INDEX(Step4!F:F, 31 + ROW(R14)*3)</f>
        <v>0.63939999999999997</v>
      </c>
      <c r="T14" s="270" cm="1">
        <f t="array" ref="T14">INDEX(Step4!F:F, 32 + ROW(R14)*3)</f>
        <v>1.0760000000000001</v>
      </c>
      <c r="U14" s="269" cm="1">
        <f t="array" ref="U14">U$11+INDEX(Step4!L:L, 30 + ROW(U14)*3)</f>
        <v>36848</v>
      </c>
      <c r="V14" s="270" cm="1">
        <f t="array" ref="V14">INDEX(Step4!L:L, 31 + ROW(U14)*3)</f>
        <v>0.59230000000000005</v>
      </c>
      <c r="W14" s="270" cm="1">
        <f t="array" ref="W14">INDEX(Step4!L:L, 32 + ROW(U14)*3)</f>
        <v>1.0820000000000001</v>
      </c>
    </row>
    <row r="15" spans="1:23" x14ac:dyDescent="0.3">
      <c r="A15">
        <v>13</v>
      </c>
      <c r="B15" s="269">
        <v>6000</v>
      </c>
      <c r="C15" s="269" cm="1">
        <f t="array" ref="C15">INDEX(Step1_final!F:F, 3 + (ROW(C15)-10)*3)</f>
        <v>1192</v>
      </c>
      <c r="D15" s="270" cm="1">
        <f t="array" ref="D15">INDEX(Step1_final!F:F, 4 + (ROW(D15)-10)*3)</f>
        <v>1.0790999999999999</v>
      </c>
      <c r="E15" s="270" cm="1">
        <f t="array" ref="E15">INDEX(Step1_final!F:F, 5 + (ROW(E15)-10)*3)</f>
        <v>1.4426000000000001</v>
      </c>
      <c r="F15" s="269" cm="1">
        <f t="array" ref="F15">F$6+INDEX(Step2!F:F, 1 + (ROW(F15)-2)*3)</f>
        <v>11614</v>
      </c>
      <c r="G15" s="270" cm="1">
        <f t="array" ref="G15">INDEX(Step2!F:F, 2 + (ROW(F15)-2)*3)</f>
        <v>0.71250000000000002</v>
      </c>
      <c r="H15" s="270" cm="1">
        <f t="array" ref="H15">INDEX(Step2!F:F, 3 + (ROW(F15)-2)*3)</f>
        <v>1.1055999999999999</v>
      </c>
      <c r="I15" s="269" cm="1">
        <f t="array" ref="I15">I$6+INDEX(Step2!L:L, 1 + (ROW(I15)-2)*3)</f>
        <v>11594</v>
      </c>
      <c r="J15" s="270" cm="1">
        <f t="array" ref="J15">INDEX(Step2!L:L, 2 + (ROW(I15)-2)*3)</f>
        <v>0.68359999999999999</v>
      </c>
      <c r="K15" s="270" cm="1">
        <f t="array" ref="K15">INDEX(Step2!L:L, 3 + (ROW(I15)-2)*3)</f>
        <v>1.0865</v>
      </c>
      <c r="L15" s="269" cm="1">
        <f t="array" ref="L15">L$6+INDEX(Step3!F:F, 1 + (ROW(L15)-2)*3)</f>
        <v>19374</v>
      </c>
      <c r="M15" s="270" cm="1">
        <f t="array" ref="M15">INDEX(Step3!F:F, 2 + (ROW(L15)-2)*3)</f>
        <v>0.71160000000000001</v>
      </c>
      <c r="N15" s="270" cm="1">
        <f t="array" ref="N15">INDEX(Step3!F:F, 3 + (ROW(L15)-2)*3)</f>
        <v>1.1283000000000001</v>
      </c>
      <c r="O15" s="269" cm="1">
        <f t="array" ref="O15">O$6+INDEX(Step3!L:L, 1 + (ROW(O15)-2)*3)</f>
        <v>18510</v>
      </c>
      <c r="P15" s="270" cm="1">
        <f t="array" ref="P15">INDEX(Step3!L:L, 2 + (ROW(O15)-2)*3)</f>
        <v>0.67459999999999998</v>
      </c>
      <c r="Q15" s="270" cm="1">
        <f t="array" ref="Q15">INDEX(Step3!L:L, 3 + (ROW(O15)-2)*3)</f>
        <v>1.1129</v>
      </c>
      <c r="R15" s="269" cm="1">
        <f t="array" ref="R15">R$11+INDEX(Step4!F:F, 30 + ROW(R15)*3)</f>
        <v>44693</v>
      </c>
      <c r="S15" s="270" cm="1">
        <f t="array" ref="S15">INDEX(Step4!F:F, 31 + ROW(R15)*3)</f>
        <v>0.63160000000000005</v>
      </c>
      <c r="T15" s="270" cm="1">
        <f t="array" ref="T15">INDEX(Step4!F:F, 32 + ROW(R15)*3)</f>
        <v>1.0921000000000001</v>
      </c>
      <c r="U15" s="269" cm="1">
        <f t="array" ref="U15">U$11+INDEX(Step4!L:L, 30 + ROW(U15)*3)</f>
        <v>37213</v>
      </c>
      <c r="V15" s="270" cm="1">
        <f t="array" ref="V15">INDEX(Step4!L:L, 31 + ROW(U15)*3)</f>
        <v>0.57720000000000005</v>
      </c>
      <c r="W15" s="270" cm="1">
        <f t="array" ref="W15">INDEX(Step4!L:L, 32 + ROW(U15)*3)</f>
        <v>1.073</v>
      </c>
    </row>
    <row r="16" spans="1:23" x14ac:dyDescent="0.3">
      <c r="A16">
        <v>14</v>
      </c>
      <c r="B16" s="269">
        <v>8000</v>
      </c>
      <c r="C16" s="269" cm="1">
        <f t="array" ref="C16">INDEX(Step1_final!F:F, 3 + (ROW(C16)-10)*3)</f>
        <v>1570</v>
      </c>
      <c r="D16" s="270" cm="1">
        <f t="array" ref="D16">INDEX(Step1_final!F:F, 4 + (ROW(D16)-10)*3)</f>
        <v>0.95679999999999998</v>
      </c>
      <c r="E16" s="270" cm="1">
        <f t="array" ref="E16">INDEX(Step1_final!F:F, 5 + (ROW(E16)-10)*3)</f>
        <v>1.3024</v>
      </c>
      <c r="F16" s="269" cm="1">
        <f t="array" ref="F16">F$6+INDEX(Step2!F:F, 1 + (ROW(F16)-2)*3)</f>
        <v>11978</v>
      </c>
      <c r="G16" s="270" cm="1">
        <f t="array" ref="G16">INDEX(Step2!F:F, 2 + (ROW(F16)-2)*3)</f>
        <v>0.70150000000000001</v>
      </c>
      <c r="H16" s="270" cm="1">
        <f t="array" ref="H16">INDEX(Step2!F:F, 3 + (ROW(F16)-2)*3)</f>
        <v>1.1146</v>
      </c>
      <c r="I16" s="269" cm="1">
        <f t="array" ref="I16">I$6+INDEX(Step2!L:L, 1 + (ROW(I16)-2)*3)</f>
        <v>11963</v>
      </c>
      <c r="J16" s="270" cm="1">
        <f t="array" ref="J16">INDEX(Step2!L:L, 2 + (ROW(I16)-2)*3)</f>
        <v>0.67049999999999998</v>
      </c>
      <c r="K16" s="270" cm="1">
        <f t="array" ref="K16">INDEX(Step2!L:L, 3 + (ROW(I16)-2)*3)</f>
        <v>1.1119000000000001</v>
      </c>
      <c r="L16" s="269" cm="1">
        <f t="array" ref="L16">L$6+INDEX(Step3!F:F, 1 + (ROW(L16)-2)*3)</f>
        <v>19740</v>
      </c>
      <c r="M16" s="270" cm="1">
        <f t="array" ref="M16">INDEX(Step3!F:F, 2 + (ROW(L16)-2)*3)</f>
        <v>0.70369999999999999</v>
      </c>
      <c r="N16" s="270" cm="1">
        <f t="array" ref="N16">INDEX(Step3!F:F, 3 + (ROW(L16)-2)*3)</f>
        <v>1.1133</v>
      </c>
      <c r="O16" s="269" cm="1">
        <f t="array" ref="O16">O$6+INDEX(Step3!L:L, 1 + (ROW(O16)-2)*3)</f>
        <v>18891</v>
      </c>
      <c r="P16" s="270" cm="1">
        <f t="array" ref="P16">INDEX(Step3!L:L, 2 + (ROW(O16)-2)*3)</f>
        <v>0.65490000000000004</v>
      </c>
      <c r="Q16" s="270" cm="1">
        <f t="array" ref="Q16">INDEX(Step3!L:L, 3 + (ROW(O16)-2)*3)</f>
        <v>1.1323000000000001</v>
      </c>
      <c r="R16" s="269" cm="1">
        <f t="array" ref="R16">R$11+INDEX(Step4!F:F, 30 + ROW(R16)*3)</f>
        <v>45070</v>
      </c>
      <c r="S16" s="270" cm="1">
        <f t="array" ref="S16">INDEX(Step4!F:F, 31 + ROW(R16)*3)</f>
        <v>0.62519999999999998</v>
      </c>
      <c r="T16" s="270" cm="1">
        <f t="array" ref="T16">INDEX(Step4!F:F, 32 + ROW(R16)*3)</f>
        <v>1.0848</v>
      </c>
      <c r="U16" s="269" cm="1">
        <f t="array" ref="U16">U$11+INDEX(Step4!L:L, 30 + ROW(U16)*3)</f>
        <v>37577</v>
      </c>
      <c r="V16" s="270" cm="1">
        <f t="array" ref="V16">INDEX(Step4!L:L, 31 + ROW(U16)*3)</f>
        <v>0.56769999999999998</v>
      </c>
      <c r="W16" s="270" cm="1">
        <f t="array" ref="W16">INDEX(Step4!L:L, 32 + ROW(U16)*3)</f>
        <v>1.0696000000000001</v>
      </c>
    </row>
    <row r="17" spans="1:23" x14ac:dyDescent="0.3">
      <c r="A17">
        <v>15</v>
      </c>
      <c r="B17" s="269">
        <v>10000</v>
      </c>
      <c r="C17" s="269" cm="1">
        <f t="array" ref="C17">INDEX(Step1_final!F:F, 3 + (ROW(C17)-10)*3)</f>
        <v>1938</v>
      </c>
      <c r="D17" s="270" cm="1">
        <f t="array" ref="D17">INDEX(Step1_final!F:F, 4 + (ROW(D17)-10)*3)</f>
        <v>0.90559999999999996</v>
      </c>
      <c r="E17" s="270" cm="1">
        <f t="array" ref="E17">INDEX(Step1_final!F:F, 5 + (ROW(E17)-10)*3)</f>
        <v>1.2450000000000001</v>
      </c>
      <c r="F17" s="269" cm="1">
        <f t="array" ref="F17">F$6+INDEX(Step2!F:F, 1 + (ROW(F17)-2)*3)</f>
        <v>12342</v>
      </c>
      <c r="G17" s="270" cm="1">
        <f t="array" ref="G17">INDEX(Step2!F:F, 2 + (ROW(F17)-2)*3)</f>
        <v>0.69650000000000001</v>
      </c>
      <c r="H17" s="270" cm="1">
        <f t="array" ref="H17">INDEX(Step2!F:F, 3 + (ROW(F17)-2)*3)</f>
        <v>1.0940000000000001</v>
      </c>
      <c r="I17" s="269" cm="1">
        <f t="array" ref="I17">I$6+INDEX(Step2!L:L, 1 + (ROW(I17)-2)*3)</f>
        <v>12330</v>
      </c>
      <c r="J17" s="270" cm="1">
        <f t="array" ref="J17">INDEX(Step2!L:L, 2 + (ROW(I17)-2)*3)</f>
        <v>0.65949999999999998</v>
      </c>
      <c r="K17" s="270" cm="1">
        <f t="array" ref="K17">INDEX(Step2!L:L, 3 + (ROW(I17)-2)*3)</f>
        <v>1.0926</v>
      </c>
      <c r="L17" s="269" cm="1">
        <f t="array" ref="L17">L$6+INDEX(Step3!F:F, 1 + (ROW(L17)-2)*3)</f>
        <v>20104</v>
      </c>
      <c r="M17" s="270" cm="1">
        <f t="array" ref="M17">INDEX(Step3!F:F, 2 + (ROW(L17)-2)*3)</f>
        <v>0.68779999999999997</v>
      </c>
      <c r="N17" s="270" cm="1">
        <f t="array" ref="N17">INDEX(Step3!F:F, 3 + (ROW(L17)-2)*3)</f>
        <v>1.1052</v>
      </c>
      <c r="O17" s="269" cm="1">
        <f t="array" ref="O17">O$6+INDEX(Step3!L:L, 1 + (ROW(O17)-2)*3)</f>
        <v>19269</v>
      </c>
      <c r="P17" s="270" cm="1">
        <f t="array" ref="P17">INDEX(Step3!L:L, 2 + (ROW(O17)-2)*3)</f>
        <v>0.64300000000000002</v>
      </c>
      <c r="Q17" s="270" cm="1">
        <f t="array" ref="Q17">INDEX(Step3!L:L, 3 + (ROW(O17)-2)*3)</f>
        <v>1.1061000000000001</v>
      </c>
      <c r="R17" s="269" cm="1">
        <f t="array" ref="R17">R$11+INDEX(Step4!F:F, 30 + ROW(R17)*3)</f>
        <v>45441</v>
      </c>
      <c r="S17" s="270" cm="1">
        <f t="array" ref="S17">INDEX(Step4!F:F, 31 + ROW(R17)*3)</f>
        <v>0.61860000000000004</v>
      </c>
      <c r="T17" s="270" cm="1">
        <f t="array" ref="T17">INDEX(Step4!F:F, 32 + ROW(R17)*3)</f>
        <v>1.089</v>
      </c>
      <c r="U17" s="269" cm="1">
        <f t="array" ref="U17">U$11+INDEX(Step4!L:L, 30 + ROW(U17)*3)</f>
        <v>37943</v>
      </c>
      <c r="V17" s="270" cm="1">
        <f t="array" ref="V17">INDEX(Step4!L:L, 31 + ROW(U17)*3)</f>
        <v>0.55659999999999998</v>
      </c>
      <c r="W17" s="270" cm="1">
        <f t="array" ref="W17">INDEX(Step4!L:L, 32 + ROW(U17)*3)</f>
        <v>1.0770999999999999</v>
      </c>
    </row>
    <row r="18" spans="1:23" x14ac:dyDescent="0.3">
      <c r="A18">
        <v>16</v>
      </c>
      <c r="B18" s="269">
        <v>12000</v>
      </c>
      <c r="C18" s="269" cm="1">
        <f t="array" ref="C18">INDEX(Step1_final!F:F, 3 + (ROW(C18)-10)*3)</f>
        <v>2303</v>
      </c>
      <c r="D18" s="270" cm="1">
        <f t="array" ref="D18">INDEX(Step1_final!F:F, 4 + (ROW(D18)-10)*3)</f>
        <v>0.86209999999999998</v>
      </c>
      <c r="E18" s="270" cm="1">
        <f t="array" ref="E18">INDEX(Step1_final!F:F, 5 + (ROW(E18)-10)*3)</f>
        <v>1.2082999999999999</v>
      </c>
      <c r="F18" s="269" cm="1">
        <f t="array" ref="F18">F$6+INDEX(Step2!F:F, 1 + (ROW(F18)-2)*3)</f>
        <v>12706</v>
      </c>
      <c r="G18" s="270" cm="1">
        <f t="array" ref="G18">INDEX(Step2!F:F, 2 + (ROW(F18)-2)*3)</f>
        <v>0.67789999999999995</v>
      </c>
      <c r="H18" s="270" cm="1">
        <f t="array" ref="H18">INDEX(Step2!F:F, 3 + (ROW(F18)-2)*3)</f>
        <v>1.0943000000000001</v>
      </c>
      <c r="I18" s="269" cm="1">
        <f t="array" ref="I18">I$6+INDEX(Step2!L:L, 1 + (ROW(I18)-2)*3)</f>
        <v>12695</v>
      </c>
      <c r="J18" s="270" cm="1">
        <f t="array" ref="J18">INDEX(Step2!L:L, 2 + (ROW(I18)-2)*3)</f>
        <v>0.64349999999999996</v>
      </c>
      <c r="K18" s="270" cm="1">
        <f t="array" ref="K18">INDEX(Step2!L:L, 3 + (ROW(I18)-2)*3)</f>
        <v>1.0854999999999999</v>
      </c>
      <c r="L18" s="269" cm="1">
        <f t="array" ref="L18">L$6+INDEX(Step3!F:F, 1 + (ROW(L18)-2)*3)</f>
        <v>20468</v>
      </c>
      <c r="M18" s="270" cm="1">
        <f t="array" ref="M18">INDEX(Step3!F:F, 2 + (ROW(L18)-2)*3)</f>
        <v>0.67559999999999998</v>
      </c>
      <c r="N18" s="270" cm="1">
        <f t="array" ref="N18">INDEX(Step3!F:F, 3 + (ROW(L18)-2)*3)</f>
        <v>1.1181000000000001</v>
      </c>
      <c r="O18" s="269" cm="1">
        <f t="array" ref="O18">O$6+INDEX(Step3!L:L, 1 + (ROW(O18)-2)*3)</f>
        <v>19638</v>
      </c>
      <c r="P18" s="270" cm="1">
        <f t="array" ref="P18">INDEX(Step3!L:L, 2 + (ROW(O18)-2)*3)</f>
        <v>0.63790000000000002</v>
      </c>
      <c r="Q18" s="270" cm="1">
        <f t="array" ref="Q18">INDEX(Step3!L:L, 3 + (ROW(O18)-2)*3)</f>
        <v>1.1056999999999999</v>
      </c>
      <c r="R18" s="269" cm="1">
        <f t="array" ref="R18">R$11+INDEX(Step4!F:F, 30 + ROW(R18)*3)</f>
        <v>45813</v>
      </c>
      <c r="S18" s="270" cm="1">
        <f t="array" ref="S18">INDEX(Step4!F:F, 31 + ROW(R18)*3)</f>
        <v>0.61580000000000001</v>
      </c>
      <c r="T18" s="270" cm="1">
        <f t="array" ref="T18">INDEX(Step4!F:F, 32 + ROW(R18)*3)</f>
        <v>1.1052</v>
      </c>
      <c r="U18" s="269" cm="1">
        <f t="array" ref="U18">U$11+INDEX(Step4!L:L, 30 + ROW(U18)*3)</f>
        <v>38318</v>
      </c>
      <c r="V18" s="270" cm="1">
        <f t="array" ref="V18">INDEX(Step4!L:L, 31 + ROW(U18)*3)</f>
        <v>0.55220000000000002</v>
      </c>
      <c r="W18" s="270" cm="1">
        <f t="array" ref="W18">INDEX(Step4!L:L, 32 + ROW(U18)*3)</f>
        <v>1.0916999999999999</v>
      </c>
    </row>
    <row r="19" spans="1:23" x14ac:dyDescent="0.3">
      <c r="A19">
        <v>17</v>
      </c>
      <c r="B19" s="269">
        <v>14000</v>
      </c>
      <c r="C19" s="269" cm="1">
        <f t="array" ref="C19">INDEX(Step1_final!F:F, 3 + (ROW(C19)-10)*3)</f>
        <v>2668</v>
      </c>
      <c r="D19" s="270" cm="1">
        <f t="array" ref="D19">INDEX(Step1_final!F:F, 4 + (ROW(D19)-10)*3)</f>
        <v>0.82940000000000003</v>
      </c>
      <c r="E19" s="270" cm="1">
        <f t="array" ref="E19">INDEX(Step1_final!F:F, 5 + (ROW(E19)-10)*3)</f>
        <v>1.2134</v>
      </c>
      <c r="F19" s="269" cm="1">
        <f t="array" ref="F19">F$6+INDEX(Step2!F:F, 1 + (ROW(F19)-2)*3)</f>
        <v>13070</v>
      </c>
      <c r="G19" s="270" cm="1">
        <f t="array" ref="G19">INDEX(Step2!F:F, 2 + (ROW(F19)-2)*3)</f>
        <v>0.67410000000000003</v>
      </c>
      <c r="H19" s="270" cm="1">
        <f t="array" ref="H19">INDEX(Step2!F:F, 3 + (ROW(F19)-2)*3)</f>
        <v>1.0901000000000001</v>
      </c>
      <c r="I19" s="269" cm="1">
        <f t="array" ref="I19">I$6+INDEX(Step2!L:L, 1 + (ROW(I19)-2)*3)</f>
        <v>13063</v>
      </c>
      <c r="J19" s="270" cm="1">
        <f t="array" ref="J19">INDEX(Step2!L:L, 2 + (ROW(I19)-2)*3)</f>
        <v>0.63719999999999999</v>
      </c>
      <c r="K19" s="270" cm="1">
        <f t="array" ref="K19">INDEX(Step2!L:L, 3 + (ROW(I19)-2)*3)</f>
        <v>1.0670999999999999</v>
      </c>
      <c r="L19" s="269" cm="1">
        <f t="array" ref="L19">L$6+INDEX(Step3!F:F, 1 + (ROW(L19)-2)*3)</f>
        <v>20844</v>
      </c>
      <c r="M19" s="270" cm="1">
        <f t="array" ref="M19">INDEX(Step3!F:F, 2 + (ROW(L19)-2)*3)</f>
        <v>0.66739999999999999</v>
      </c>
      <c r="N19" s="270" cm="1">
        <f t="array" ref="N19">INDEX(Step3!F:F, 3 + (ROW(L19)-2)*3)</f>
        <v>1.1234</v>
      </c>
      <c r="O19" s="269" cm="1">
        <f t="array" ref="O19">O$6+INDEX(Step3!L:L, 1 + (ROW(O19)-2)*3)</f>
        <v>20020</v>
      </c>
      <c r="P19" s="270" cm="1">
        <f t="array" ref="P19">INDEX(Step3!L:L, 2 + (ROW(O19)-2)*3)</f>
        <v>0.62780000000000002</v>
      </c>
      <c r="Q19" s="270" cm="1">
        <f t="array" ref="Q19">INDEX(Step3!L:L, 3 + (ROW(O19)-2)*3)</f>
        <v>1.1086</v>
      </c>
      <c r="R19" s="269" cm="1">
        <f t="array" ref="R19">R$11+INDEX(Step4!F:F, 30 + ROW(R19)*3)</f>
        <v>46181</v>
      </c>
      <c r="S19" s="270" cm="1">
        <f t="array" ref="S19">INDEX(Step4!F:F, 31 + ROW(R19)*3)</f>
        <v>0.61160000000000003</v>
      </c>
      <c r="T19" s="270" cm="1">
        <f t="array" ref="T19">INDEX(Step4!F:F, 32 + ROW(R19)*3)</f>
        <v>1.1074999999999999</v>
      </c>
      <c r="U19" s="269" cm="1">
        <f t="array" ref="U19">U$11+INDEX(Step4!L:L, 30 + ROW(U19)*3)</f>
        <v>38697</v>
      </c>
      <c r="V19" s="270" cm="1">
        <f t="array" ref="V19">INDEX(Step4!L:L, 31 + ROW(U19)*3)</f>
        <v>0.54430000000000001</v>
      </c>
      <c r="W19" s="270" cm="1">
        <f t="array" ref="W19">INDEX(Step4!L:L, 32 + ROW(U19)*3)</f>
        <v>1.0960000000000001</v>
      </c>
    </row>
    <row r="20" spans="1:23" x14ac:dyDescent="0.3">
      <c r="A20">
        <v>18</v>
      </c>
      <c r="B20" s="269">
        <v>16000</v>
      </c>
      <c r="C20" s="269" cm="1">
        <f t="array" ref="C20">INDEX(Step1_final!F:F, 3 + (ROW(C20)-10)*3)</f>
        <v>3033</v>
      </c>
      <c r="D20" s="270" cm="1">
        <f t="array" ref="D20">INDEX(Step1_final!F:F, 4 + (ROW(D20)-10)*3)</f>
        <v>0.81359999999999999</v>
      </c>
      <c r="E20" s="270" cm="1">
        <f t="array" ref="E20">INDEX(Step1_final!F:F, 5 + (ROW(E20)-10)*3)</f>
        <v>1.1709000000000001</v>
      </c>
      <c r="F20" s="269" cm="1">
        <f t="array" ref="F20">F$6+INDEX(Step2!F:F, 1 + (ROW(F20)-2)*3)</f>
        <v>13434</v>
      </c>
      <c r="G20" s="270" cm="1">
        <f t="array" ref="G20">INDEX(Step2!F:F, 2 + (ROW(F20)-2)*3)</f>
        <v>0.67490000000000006</v>
      </c>
      <c r="H20" s="270" cm="1">
        <f t="array" ref="H20">INDEX(Step2!F:F, 3 + (ROW(F20)-2)*3)</f>
        <v>1.1031</v>
      </c>
      <c r="I20" s="269" cm="1">
        <f t="array" ref="I20">I$6+INDEX(Step2!L:L, 1 + (ROW(I20)-2)*3)</f>
        <v>13437</v>
      </c>
      <c r="J20" s="270" cm="1">
        <f t="array" ref="J20">INDEX(Step2!L:L, 2 + (ROW(I20)-2)*3)</f>
        <v>0.63570000000000004</v>
      </c>
      <c r="K20" s="270" cm="1">
        <f t="array" ref="K20">INDEX(Step2!L:L, 3 + (ROW(I20)-2)*3)</f>
        <v>1.0904</v>
      </c>
      <c r="L20" s="269" cm="1">
        <f t="array" ref="L20">L$6+INDEX(Step3!F:F, 1 + (ROW(L20)-2)*3)</f>
        <v>21221</v>
      </c>
      <c r="M20" s="270" cm="1">
        <f t="array" ref="M20">INDEX(Step3!F:F, 2 + (ROW(L20)-2)*3)</f>
        <v>0.65980000000000005</v>
      </c>
      <c r="N20" s="270" cm="1">
        <f t="array" ref="N20">INDEX(Step3!F:F, 3 + (ROW(L20)-2)*3)</f>
        <v>1.1153999999999999</v>
      </c>
      <c r="O20" s="269" cm="1">
        <f t="array" ref="O20">O$6+INDEX(Step3!L:L, 1 + (ROW(O20)-2)*3)</f>
        <v>20398</v>
      </c>
      <c r="P20" s="270" cm="1">
        <f t="array" ref="P20">INDEX(Step3!L:L, 2 + (ROW(O20)-2)*3)</f>
        <v>0.61619999999999997</v>
      </c>
      <c r="Q20" s="270" cm="1">
        <f t="array" ref="Q20">INDEX(Step3!L:L, 3 + (ROW(O20)-2)*3)</f>
        <v>1.1294999999999999</v>
      </c>
      <c r="R20" s="269" cm="1">
        <f t="array" ref="R20">R$11+INDEX(Step4!F:F, 30 + ROW(R20)*3)</f>
        <v>46545</v>
      </c>
      <c r="S20" s="270" cm="1">
        <f t="array" ref="S20">INDEX(Step4!F:F, 31 + ROW(R20)*3)</f>
        <v>0.61040000000000005</v>
      </c>
      <c r="T20" s="270" cm="1">
        <f t="array" ref="T20">INDEX(Step4!F:F, 32 + ROW(R20)*3)</f>
        <v>1.1173</v>
      </c>
      <c r="U20" s="269" cm="1">
        <f t="array" ref="U20">U$11+INDEX(Step4!L:L, 30 + ROW(U20)*3)</f>
        <v>39078</v>
      </c>
      <c r="V20" s="270" cm="1">
        <f t="array" ref="V20">INDEX(Step4!L:L, 31 + ROW(U20)*3)</f>
        <v>0.54220000000000002</v>
      </c>
      <c r="W20" s="270" cm="1">
        <f t="array" ref="W20">INDEX(Step4!L:L, 32 + ROW(U20)*3)</f>
        <v>1.1203000000000001</v>
      </c>
    </row>
    <row r="21" spans="1:23" x14ac:dyDescent="0.3">
      <c r="A21">
        <v>19</v>
      </c>
      <c r="B21" s="269">
        <v>18000</v>
      </c>
      <c r="C21" s="269" cm="1">
        <f t="array" ref="C21">INDEX(Step1_final!F:F, 3 + (ROW(C21)-10)*3)</f>
        <v>3397</v>
      </c>
      <c r="D21" s="270" cm="1">
        <f t="array" ref="D21">INDEX(Step1_final!F:F, 4 + (ROW(D21)-10)*3)</f>
        <v>0.78669999999999995</v>
      </c>
      <c r="E21" s="270" cm="1">
        <f t="array" ref="E21">INDEX(Step1_final!F:F, 5 + (ROW(E21)-10)*3)</f>
        <v>1.1534</v>
      </c>
      <c r="F21" s="269" cm="1">
        <f t="array" ref="F21">F$6+INDEX(Step2!F:F, 1 + (ROW(F21)-2)*3)</f>
        <v>13798</v>
      </c>
      <c r="G21" s="270" cm="1">
        <f t="array" ref="G21">INDEX(Step2!F:F, 2 + (ROW(F21)-2)*3)</f>
        <v>0.6613</v>
      </c>
      <c r="H21" s="270" cm="1">
        <f t="array" ref="H21">INDEX(Step2!F:F, 3 + (ROW(F21)-2)*3)</f>
        <v>1.0985</v>
      </c>
      <c r="I21" s="269" cm="1">
        <f t="array" ref="I21">I$6+INDEX(Step2!L:L, 1 + (ROW(I21)-2)*3)</f>
        <v>13815</v>
      </c>
      <c r="J21" s="270" cm="1">
        <f t="array" ref="J21">INDEX(Step2!L:L, 2 + (ROW(I21)-2)*3)</f>
        <v>0.62019999999999997</v>
      </c>
      <c r="K21" s="270" cm="1">
        <f t="array" ref="K21">INDEX(Step2!L:L, 3 + (ROW(I21)-2)*3)</f>
        <v>1.0740000000000001</v>
      </c>
      <c r="L21" s="269" cm="1">
        <f t="array" ref="L21">L$6+INDEX(Step3!F:F, 1 + (ROW(L21)-2)*3)</f>
        <v>21598</v>
      </c>
      <c r="M21" s="270" cm="1">
        <f t="array" ref="M21">INDEX(Step3!F:F, 2 + (ROW(L21)-2)*3)</f>
        <v>0.65380000000000005</v>
      </c>
      <c r="N21" s="270" cm="1">
        <f t="array" ref="N21">INDEX(Step3!F:F, 3 + (ROW(L21)-2)*3)</f>
        <v>1.1237999999999999</v>
      </c>
      <c r="O21" s="269" cm="1">
        <f t="array" ref="O21">O$6+INDEX(Step3!L:L, 1 + (ROW(O21)-2)*3)</f>
        <v>20774</v>
      </c>
      <c r="P21" s="270" cm="1">
        <f t="array" ref="P21">INDEX(Step3!L:L, 2 + (ROW(O21)-2)*3)</f>
        <v>0.61399999999999999</v>
      </c>
      <c r="Q21" s="270" cm="1">
        <f t="array" ref="Q21">INDEX(Step3!L:L, 3 + (ROW(O21)-2)*3)</f>
        <v>1.1034999999999999</v>
      </c>
      <c r="R21" s="269" cm="1">
        <f t="array" ref="R21">R$11+INDEX(Step4!F:F, 30 + ROW(R21)*3)</f>
        <v>46909</v>
      </c>
      <c r="S21" s="270" cm="1">
        <f t="array" ref="S21">INDEX(Step4!F:F, 31 + ROW(R21)*3)</f>
        <v>0.6018</v>
      </c>
      <c r="T21" s="270" cm="1">
        <f t="array" ref="T21">INDEX(Step4!F:F, 32 + ROW(R21)*3)</f>
        <v>1.0952999999999999</v>
      </c>
      <c r="U21" s="269" cm="1">
        <f t="array" ref="U21">U$11+INDEX(Step4!L:L, 30 + ROW(U21)*3)</f>
        <v>39457</v>
      </c>
      <c r="V21" s="270" cm="1">
        <f t="array" ref="V21">INDEX(Step4!L:L, 31 + ROW(U21)*3)</f>
        <v>0.53400000000000003</v>
      </c>
      <c r="W21" s="270" cm="1">
        <f t="array" ref="W21">INDEX(Step4!L:L, 32 + ROW(U21)*3)</f>
        <v>1.0982000000000001</v>
      </c>
    </row>
    <row r="22" spans="1:23" x14ac:dyDescent="0.3">
      <c r="A22">
        <v>20</v>
      </c>
      <c r="B22" s="269">
        <v>20000</v>
      </c>
      <c r="C22" s="269" cm="1">
        <f t="array" ref="C22">INDEX(Step1_final!F:F, 3 + (ROW(C22)-10)*3)</f>
        <v>3762</v>
      </c>
      <c r="D22" s="270" cm="1">
        <f t="array" ref="D22">INDEX(Step1_final!F:F, 4 + (ROW(D22)-10)*3)</f>
        <v>0.77070000000000005</v>
      </c>
      <c r="E22" s="270" cm="1">
        <f t="array" ref="E22">INDEX(Step1_final!F:F, 5 + (ROW(E22)-10)*3)</f>
        <v>1.1355</v>
      </c>
      <c r="F22" s="269" cm="1">
        <f t="array" ref="F22">F$6+INDEX(Step2!F:F, 1 + (ROW(F22)-2)*3)</f>
        <v>14162</v>
      </c>
      <c r="G22" s="270" cm="1">
        <f t="array" ref="G22">INDEX(Step2!F:F, 2 + (ROW(F22)-2)*3)</f>
        <v>0.6573</v>
      </c>
      <c r="H22" s="270" cm="1">
        <f t="array" ref="H22">INDEX(Step2!F:F, 3 + (ROW(F22)-2)*3)</f>
        <v>1.1077999999999999</v>
      </c>
      <c r="I22" s="269" cm="1">
        <f t="array" ref="I22">I$6+INDEX(Step2!L:L, 1 + (ROW(I22)-2)*3)</f>
        <v>14199</v>
      </c>
      <c r="J22" s="270" cm="1">
        <f t="array" ref="J22">INDEX(Step2!L:L, 2 + (ROW(I22)-2)*3)</f>
        <v>0.61529999999999996</v>
      </c>
      <c r="K22" s="270" cm="1">
        <f t="array" ref="K22">INDEX(Step2!L:L, 3 + (ROW(I22)-2)*3)</f>
        <v>1.0903</v>
      </c>
      <c r="L22" s="269" cm="1">
        <f t="array" ref="L22">L$6+INDEX(Step3!F:F, 1 + (ROW(L22)-2)*3)</f>
        <v>21989</v>
      </c>
      <c r="M22" s="270" cm="1">
        <f t="array" ref="M22">INDEX(Step3!F:F, 2 + (ROW(L22)-2)*3)</f>
        <v>0.64029999999999998</v>
      </c>
      <c r="N22" s="270" cm="1">
        <f t="array" ref="N22">INDEX(Step3!F:F, 3 + (ROW(L22)-2)*3)</f>
        <v>1.1228</v>
      </c>
      <c r="O22" s="269" cm="1">
        <f t="array" ref="O22">O$6+INDEX(Step3!L:L, 1 + (ROW(O22)-2)*3)</f>
        <v>21142</v>
      </c>
      <c r="P22" s="270" cm="1">
        <f t="array" ref="P22">INDEX(Step3!L:L, 2 + (ROW(O22)-2)*3)</f>
        <v>0.59870000000000001</v>
      </c>
      <c r="Q22" s="270" cm="1">
        <f t="array" ref="Q22">INDEX(Step3!L:L, 3 + (ROW(O22)-2)*3)</f>
        <v>1.1204000000000001</v>
      </c>
      <c r="R22" s="269" cm="1">
        <f t="array" ref="R22">R$11+INDEX(Step4!F:F, 30 + ROW(R22)*3)</f>
        <v>47273</v>
      </c>
      <c r="S22" s="270" cm="1">
        <f t="array" ref="S22">INDEX(Step4!F:F, 31 + ROW(R22)*3)</f>
        <v>0.59570000000000001</v>
      </c>
      <c r="T22" s="270" cm="1">
        <f t="array" ref="T22">INDEX(Step4!F:F, 32 + ROW(R22)*3)</f>
        <v>1.1245000000000001</v>
      </c>
      <c r="U22" s="269" cm="1">
        <f t="array" ref="U22">U$11+INDEX(Step4!L:L, 30 + ROW(U22)*3)</f>
        <v>39851</v>
      </c>
      <c r="V22" s="270" cm="1">
        <f t="array" ref="V22">INDEX(Step4!L:L, 31 + ROW(U22)*3)</f>
        <v>0.5272</v>
      </c>
      <c r="W22" s="270" cm="1">
        <f t="array" ref="W22">INDEX(Step4!L:L, 32 + ROW(U22)*3)</f>
        <v>1.1307</v>
      </c>
    </row>
    <row r="23" spans="1:23" x14ac:dyDescent="0.3">
      <c r="A23">
        <v>21</v>
      </c>
      <c r="B23" s="269">
        <v>22000</v>
      </c>
      <c r="C23" s="269" cm="1">
        <f t="array" ref="C23">INDEX(Step1_final!F:F, 3 + (ROW(C23)-10)*3)</f>
        <v>4138</v>
      </c>
      <c r="D23" s="270" cm="1">
        <f t="array" ref="D23">INDEX(Step1_final!F:F, 4 + (ROW(D23)-10)*3)</f>
        <v>0.75280000000000002</v>
      </c>
      <c r="E23" s="270" cm="1">
        <f t="array" ref="E23">INDEX(Step1_final!F:F, 5 + (ROW(E23)-10)*3)</f>
        <v>1.1478999999999999</v>
      </c>
      <c r="F23" s="269" cm="1">
        <f t="array" ref="F23">F$6+INDEX(Step2!F:F, 1 + (ROW(F23)-2)*3)</f>
        <v>14526</v>
      </c>
      <c r="G23" s="270" cm="1">
        <f t="array" ref="G23">INDEX(Step2!F:F, 2 + (ROW(F23)-2)*3)</f>
        <v>0.65369999999999995</v>
      </c>
      <c r="H23" s="270" cm="1">
        <f t="array" ref="H23">INDEX(Step2!F:F, 3 + (ROW(F23)-2)*3)</f>
        <v>1.1012</v>
      </c>
      <c r="I23" s="269" cm="1">
        <f t="array" ref="I23">I$6+INDEX(Step2!L:L, 1 + (ROW(I23)-2)*3)</f>
        <v>14582</v>
      </c>
      <c r="J23" s="270" cm="1">
        <f t="array" ref="J23">INDEX(Step2!L:L, 2 + (ROW(I23)-2)*3)</f>
        <v>0.61080000000000001</v>
      </c>
      <c r="K23" s="270" cm="1">
        <f t="array" ref="K23">INDEX(Step2!L:L, 3 + (ROW(I23)-2)*3)</f>
        <v>1.0807</v>
      </c>
      <c r="L23" s="269" cm="1">
        <f t="array" ref="L23">L$6+INDEX(Step3!F:F, 1 + (ROW(L23)-2)*3)</f>
        <v>22371</v>
      </c>
      <c r="M23" s="270" cm="1">
        <f t="array" ref="M23">INDEX(Step3!F:F, 2 + (ROW(L23)-2)*3)</f>
        <v>0.64329999999999998</v>
      </c>
      <c r="N23" s="270" cm="1">
        <f t="array" ref="N23">INDEX(Step3!F:F, 3 + (ROW(L23)-2)*3)</f>
        <v>1.109</v>
      </c>
      <c r="O23" s="269" cm="1">
        <f t="array" ref="O23">O$6+INDEX(Step3!L:L, 1 + (ROW(O23)-2)*3)</f>
        <v>21507</v>
      </c>
      <c r="P23" s="270" cm="1">
        <f t="array" ref="P23">INDEX(Step3!L:L, 2 + (ROW(O23)-2)*3)</f>
        <v>0.59660000000000002</v>
      </c>
      <c r="Q23" s="270" cm="1">
        <f t="array" ref="Q23">INDEX(Step3!L:L, 3 + (ROW(O23)-2)*3)</f>
        <v>1.1183000000000001</v>
      </c>
      <c r="R23" s="269" cm="1">
        <f t="array" ref="R23">R$11+INDEX(Step4!F:F, 30 + ROW(R23)*3)</f>
        <v>47637</v>
      </c>
      <c r="S23" s="270" cm="1">
        <f t="array" ref="S23">INDEX(Step4!F:F, 31 + ROW(R23)*3)</f>
        <v>0.60099999999999998</v>
      </c>
      <c r="T23" s="270" cm="1">
        <f t="array" ref="T23">INDEX(Step4!F:F, 32 + ROW(R23)*3)</f>
        <v>1.1232</v>
      </c>
      <c r="U23" s="269" cm="1">
        <f t="array" ref="U23">U$11+INDEX(Step4!L:L, 30 + ROW(U23)*3)</f>
        <v>40245</v>
      </c>
      <c r="V23" s="270" cm="1">
        <f t="array" ref="V23">INDEX(Step4!L:L, 31 + ROW(U23)*3)</f>
        <v>0.53010000000000002</v>
      </c>
      <c r="W23" s="270" cm="1">
        <f t="array" ref="W23">INDEX(Step4!L:L, 32 + ROW(U23)*3)</f>
        <v>1.1075999999999999</v>
      </c>
    </row>
    <row r="24" spans="1:23" x14ac:dyDescent="0.3">
      <c r="A24">
        <v>22</v>
      </c>
      <c r="B24" s="269">
        <v>24000</v>
      </c>
      <c r="C24" s="269" cm="1">
        <f t="array" ref="C24">INDEX(Step1_final!F:F, 3 + (ROW(C24)-10)*3)</f>
        <v>4510</v>
      </c>
      <c r="D24" s="270" cm="1">
        <f t="array" ref="D24">INDEX(Step1_final!F:F, 4 + (ROW(D24)-10)*3)</f>
        <v>0.74529999999999996</v>
      </c>
      <c r="E24" s="270" cm="1">
        <f t="array" ref="E24">INDEX(Step1_final!F:F, 5 + (ROW(E24)-10)*3)</f>
        <v>1.1224000000000001</v>
      </c>
      <c r="F24" s="269" cm="1">
        <f t="array" ref="F24">F$6+INDEX(Step2!F:F, 1 + (ROW(F24)-2)*3)</f>
        <v>14890</v>
      </c>
      <c r="G24" s="270" cm="1">
        <f t="array" ref="G24">INDEX(Step2!F:F, 2 + (ROW(F24)-2)*3)</f>
        <v>0.64580000000000004</v>
      </c>
      <c r="H24" s="270" cm="1">
        <f t="array" ref="H24">INDEX(Step2!F:F, 3 + (ROW(F24)-2)*3)</f>
        <v>1.1123000000000001</v>
      </c>
      <c r="I24" s="269" cm="1">
        <f t="array" ref="I24">I$6+INDEX(Step2!L:L, 1 + (ROW(I24)-2)*3)</f>
        <v>14951</v>
      </c>
      <c r="J24" s="270" cm="1">
        <f t="array" ref="J24">INDEX(Step2!L:L, 2 + (ROW(I24)-2)*3)</f>
        <v>0.60240000000000005</v>
      </c>
      <c r="K24" s="270" cm="1">
        <f t="array" ref="K24">INDEX(Step2!L:L, 3 + (ROW(I24)-2)*3)</f>
        <v>1.0867</v>
      </c>
      <c r="L24" s="269" cm="1">
        <f t="array" ref="L24">L$6+INDEX(Step3!F:F, 1 + (ROW(L24)-2)*3)</f>
        <v>22768</v>
      </c>
      <c r="M24" s="270" cm="1">
        <f t="array" ref="M24">INDEX(Step3!F:F, 2 + (ROW(L24)-2)*3)</f>
        <v>0.62919999999999998</v>
      </c>
      <c r="N24" s="270" cm="1">
        <f t="array" ref="N24">INDEX(Step3!F:F, 3 + (ROW(L24)-2)*3)</f>
        <v>1.1053999999999999</v>
      </c>
      <c r="O24" s="269" cm="1">
        <f t="array" ref="O24">O$6+INDEX(Step3!L:L, 1 + (ROW(O24)-2)*3)</f>
        <v>21872</v>
      </c>
      <c r="P24" s="270" cm="1">
        <f t="array" ref="P24">INDEX(Step3!L:L, 2 + (ROW(O24)-2)*3)</f>
        <v>0.58589999999999998</v>
      </c>
      <c r="Q24" s="270" cm="1">
        <f t="array" ref="Q24">INDEX(Step3!L:L, 3 + (ROW(O24)-2)*3)</f>
        <v>1.1022000000000001</v>
      </c>
      <c r="R24" s="269" cm="1">
        <f t="array" ref="R24">R$11+INDEX(Step4!F:F, 30 + ROW(R24)*3)</f>
        <v>48001</v>
      </c>
      <c r="S24" s="270" cm="1">
        <f t="array" ref="S24">INDEX(Step4!F:F, 31 + ROW(R24)*3)</f>
        <v>0.59599999999999997</v>
      </c>
      <c r="T24" s="270" cm="1">
        <f t="array" ref="T24">INDEX(Step4!F:F, 32 + ROW(R24)*3)</f>
        <v>1.1087</v>
      </c>
      <c r="U24" s="269" cm="1">
        <f t="array" ref="U24">U$11+INDEX(Step4!L:L, 30 + ROW(U24)*3)</f>
        <v>40615</v>
      </c>
      <c r="V24" s="270" cm="1">
        <f t="array" ref="V24">INDEX(Step4!L:L, 31 + ROW(U24)*3)</f>
        <v>0.52370000000000005</v>
      </c>
      <c r="W24" s="270" cm="1">
        <f t="array" ref="W24">INDEX(Step4!L:L, 32 + ROW(U24)*3)</f>
        <v>1.1125</v>
      </c>
    </row>
    <row r="25" spans="1:23" x14ac:dyDescent="0.3">
      <c r="A25">
        <v>23</v>
      </c>
      <c r="B25" s="269">
        <v>26000</v>
      </c>
      <c r="C25" s="269" cm="1">
        <f t="array" ref="C25">INDEX(Step1_final!F:F, 3 + (ROW(C25)-10)*3)</f>
        <v>4887</v>
      </c>
      <c r="D25" s="270" cm="1">
        <f t="array" ref="D25">INDEX(Step1_final!F:F, 4 + (ROW(D25)-10)*3)</f>
        <v>0.73180000000000001</v>
      </c>
      <c r="E25" s="270" cm="1">
        <f t="array" ref="E25">INDEX(Step1_final!F:F, 5 + (ROW(E25)-10)*3)</f>
        <v>1.1347</v>
      </c>
      <c r="F25" s="269" cm="1">
        <f t="array" ref="F25">F$6+INDEX(Step2!F:F, 1 + (ROW(F25)-2)*3)</f>
        <v>15254</v>
      </c>
      <c r="G25" s="270" cm="1">
        <f t="array" ref="G25">INDEX(Step2!F:F, 2 + (ROW(F25)-2)*3)</f>
        <v>0.64</v>
      </c>
      <c r="H25" s="270" cm="1">
        <f t="array" ref="H25">INDEX(Step2!F:F, 3 + (ROW(F25)-2)*3)</f>
        <v>1.0993999999999999</v>
      </c>
      <c r="I25" s="269" cm="1">
        <f t="array" ref="I25">I$6+INDEX(Step2!L:L, 1 + (ROW(I25)-2)*3)</f>
        <v>15320</v>
      </c>
      <c r="J25" s="270" cm="1">
        <f t="array" ref="J25">INDEX(Step2!L:L, 2 + (ROW(I25)-2)*3)</f>
        <v>0.59550000000000003</v>
      </c>
      <c r="K25" s="270" cm="1">
        <f t="array" ref="K25">INDEX(Step2!L:L, 3 + (ROW(I25)-2)*3)</f>
        <v>1.1052</v>
      </c>
      <c r="L25" s="269" cm="1">
        <f t="array" ref="L25">L$6+INDEX(Step3!F:F, 1 + (ROW(L25)-2)*3)</f>
        <v>23157</v>
      </c>
      <c r="M25" s="270" cm="1">
        <f t="array" ref="M25">INDEX(Step3!F:F, 2 + (ROW(L25)-2)*3)</f>
        <v>0.62949999999999995</v>
      </c>
      <c r="N25" s="270" cm="1">
        <f t="array" ref="N25">INDEX(Step3!F:F, 3 + (ROW(L25)-2)*3)</f>
        <v>1.1092</v>
      </c>
      <c r="O25" s="269" cm="1">
        <f t="array" ref="O25">O$6+INDEX(Step3!L:L, 1 + (ROW(O25)-2)*3)</f>
        <v>22237</v>
      </c>
      <c r="P25" s="270" cm="1">
        <f t="array" ref="P25">INDEX(Step3!L:L, 2 + (ROW(O25)-2)*3)</f>
        <v>0.57830000000000004</v>
      </c>
      <c r="Q25" s="270" cm="1">
        <f t="array" ref="Q25">INDEX(Step3!L:L, 3 + (ROW(O25)-2)*3)</f>
        <v>1.1109</v>
      </c>
      <c r="R25" s="269" cm="1">
        <f t="array" ref="R25">R$11+INDEX(Step4!F:F, 30 + ROW(R25)*3)</f>
        <v>48365</v>
      </c>
      <c r="S25" s="270" cm="1">
        <f t="array" ref="S25">INDEX(Step4!F:F, 31 + ROW(R25)*3)</f>
        <v>0.59430000000000005</v>
      </c>
      <c r="T25" s="270" cm="1">
        <f t="array" ref="T25">INDEX(Step4!F:F, 32 + ROW(R25)*3)</f>
        <v>1.1044</v>
      </c>
      <c r="U25" s="269" cm="1">
        <f t="array" ref="U25">U$11+INDEX(Step4!L:L, 30 + ROW(U25)*3)</f>
        <v>40981</v>
      </c>
      <c r="V25" s="270" cm="1">
        <f t="array" ref="V25">INDEX(Step4!L:L, 31 + ROW(U25)*3)</f>
        <v>0.52229999999999999</v>
      </c>
      <c r="W25" s="270" cm="1">
        <f t="array" ref="W25">INDEX(Step4!L:L, 32 + ROW(U25)*3)</f>
        <v>1.1134999999999999</v>
      </c>
    </row>
    <row r="26" spans="1:23" x14ac:dyDescent="0.3">
      <c r="A26">
        <v>24</v>
      </c>
      <c r="B26" s="269">
        <v>28000</v>
      </c>
      <c r="C26" s="269" cm="1">
        <f t="array" ref="C26">INDEX(Step1_final!F:F, 3 + (ROW(C26)-10)*3)</f>
        <v>5258</v>
      </c>
      <c r="D26" s="270" cm="1">
        <f t="array" ref="D26">INDEX(Step1_final!F:F, 4 + (ROW(D26)-10)*3)</f>
        <v>0.72399999999999998</v>
      </c>
      <c r="E26" s="270" cm="1">
        <f t="array" ref="E26">INDEX(Step1_final!F:F, 5 + (ROW(E26)-10)*3)</f>
        <v>1.1155999999999999</v>
      </c>
      <c r="F26" s="269" cm="1">
        <f t="array" ref="F26">F$6+INDEX(Step2!F:F, 1 + (ROW(F26)-2)*3)</f>
        <v>15618</v>
      </c>
      <c r="G26" s="270" cm="1">
        <f t="array" ref="G26">INDEX(Step2!F:F, 2 + (ROW(F26)-2)*3)</f>
        <v>0.64049999999999996</v>
      </c>
      <c r="H26" s="270" cm="1">
        <f t="array" ref="H26">INDEX(Step2!F:F, 3 + (ROW(F26)-2)*3)</f>
        <v>1.0982000000000001</v>
      </c>
      <c r="I26" s="269" cm="1">
        <f t="array" ref="I26">I$6+INDEX(Step2!L:L, 1 + (ROW(I26)-2)*3)</f>
        <v>15686</v>
      </c>
      <c r="J26" s="270" cm="1">
        <f t="array" ref="J26">INDEX(Step2!L:L, 2 + (ROW(I26)-2)*3)</f>
        <v>0.59699999999999998</v>
      </c>
      <c r="K26" s="270" cm="1">
        <f t="array" ref="K26">INDEX(Step2!L:L, 3 + (ROW(I26)-2)*3)</f>
        <v>1.0738000000000001</v>
      </c>
      <c r="L26" s="269" cm="1">
        <f t="array" ref="L26">L$6+INDEX(Step3!F:F, 1 + (ROW(L26)-2)*3)</f>
        <v>23532</v>
      </c>
      <c r="M26" s="270" cm="1">
        <f t="array" ref="M26">INDEX(Step3!F:F, 2 + (ROW(L26)-2)*3)</f>
        <v>0.62819999999999998</v>
      </c>
      <c r="N26" s="270" cm="1">
        <f t="array" ref="N26">INDEX(Step3!F:F, 3 + (ROW(L26)-2)*3)</f>
        <v>1.1156999999999999</v>
      </c>
      <c r="O26" s="269" cm="1">
        <f t="array" ref="O26">O$6+INDEX(Step3!L:L, 1 + (ROW(O26)-2)*3)</f>
        <v>22602</v>
      </c>
      <c r="P26" s="270" cm="1">
        <f t="array" ref="P26">INDEX(Step3!L:L, 2 + (ROW(O26)-2)*3)</f>
        <v>0.57440000000000002</v>
      </c>
      <c r="Q26" s="270" cm="1">
        <f t="array" ref="Q26">INDEX(Step3!L:L, 3 + (ROW(O26)-2)*3)</f>
        <v>1.1076999999999999</v>
      </c>
      <c r="R26" s="269" cm="1">
        <f t="array" ref="R26">R$11+INDEX(Step4!F:F, 30 + ROW(R26)*3)</f>
        <v>48729</v>
      </c>
      <c r="S26" s="270" cm="1">
        <f t="array" ref="S26">INDEX(Step4!F:F, 31 + ROW(R26)*3)</f>
        <v>0.59060000000000001</v>
      </c>
      <c r="T26" s="270" cm="1">
        <f t="array" ref="T26">INDEX(Step4!F:F, 32 + ROW(R26)*3)</f>
        <v>1.1114999999999999</v>
      </c>
      <c r="U26" s="269" cm="1">
        <f t="array" ref="U26">U$11+INDEX(Step4!L:L, 30 + ROW(U26)*3)</f>
        <v>41350</v>
      </c>
      <c r="V26" s="270" cm="1">
        <f t="array" ref="V26">INDEX(Step4!L:L, 31 + ROW(U26)*3)</f>
        <v>0.51690000000000003</v>
      </c>
      <c r="W26" s="270" cm="1">
        <f t="array" ref="W26">INDEX(Step4!L:L, 32 + ROW(U26)*3)</f>
        <v>1.1180000000000001</v>
      </c>
    </row>
    <row r="27" spans="1:23" x14ac:dyDescent="0.3">
      <c r="A27">
        <v>25</v>
      </c>
      <c r="B27" s="269">
        <v>30000</v>
      </c>
      <c r="C27" s="269" cm="1">
        <f t="array" ref="C27">INDEX(Step1_final!F:F, 3 + (ROW(C27)-10)*3)</f>
        <v>5642</v>
      </c>
      <c r="D27" s="270" cm="1">
        <f t="array" ref="D27">INDEX(Step1_final!F:F, 4 + (ROW(D27)-10)*3)</f>
        <v>0.71430000000000005</v>
      </c>
      <c r="E27" s="270" cm="1">
        <f t="array" ref="E27">INDEX(Step1_final!F:F, 5 + (ROW(E27)-10)*3)</f>
        <v>1.119</v>
      </c>
      <c r="F27" s="269" cm="1">
        <f t="array" ref="F27">F$6+INDEX(Step2!F:F, 1 + (ROW(F27)-2)*3)</f>
        <v>15984</v>
      </c>
      <c r="G27" s="270" cm="1">
        <f t="array" ref="G27">INDEX(Step2!F:F, 2 + (ROW(F27)-2)*3)</f>
        <v>0.62760000000000005</v>
      </c>
      <c r="H27" s="270" cm="1">
        <f t="array" ref="H27">INDEX(Step2!F:F, 3 + (ROW(F27)-2)*3)</f>
        <v>1.1089</v>
      </c>
      <c r="I27" s="269" cm="1">
        <f t="array" ref="I27">I$6+INDEX(Step2!L:L, 1 + (ROW(I27)-2)*3)</f>
        <v>16051</v>
      </c>
      <c r="J27" s="270" cm="1">
        <f t="array" ref="J27">INDEX(Step2!L:L, 2 + (ROW(I27)-2)*3)</f>
        <v>0.58199999999999996</v>
      </c>
      <c r="K27" s="270" cm="1">
        <f t="array" ref="K27">INDEX(Step2!L:L, 3 + (ROW(I27)-2)*3)</f>
        <v>1.0907</v>
      </c>
      <c r="L27" s="269" cm="1">
        <f t="array" ref="L27">L$6+INDEX(Step3!F:F, 1 + (ROW(L27)-2)*3)</f>
        <v>23910</v>
      </c>
      <c r="M27" s="270" cm="1">
        <f t="array" ref="M27">INDEX(Step3!F:F, 2 + (ROW(L27)-2)*3)</f>
        <v>0.6119</v>
      </c>
      <c r="N27" s="270" cm="1">
        <f t="array" ref="N27">INDEX(Step3!F:F, 3 + (ROW(L27)-2)*3)</f>
        <v>1.1028</v>
      </c>
      <c r="O27" s="269" cm="1">
        <f t="array" ref="O27">O$6+INDEX(Step3!L:L, 1 + (ROW(O27)-2)*3)</f>
        <v>22967</v>
      </c>
      <c r="P27" s="270" cm="1">
        <f t="array" ref="P27">INDEX(Step3!L:L, 2 + (ROW(O27)-2)*3)</f>
        <v>0.56589999999999996</v>
      </c>
      <c r="Q27" s="270" cm="1">
        <f t="array" ref="Q27">INDEX(Step3!L:L, 3 + (ROW(O27)-2)*3)</f>
        <v>1.1194</v>
      </c>
      <c r="R27" s="269" cm="1">
        <f t="array" ref="R27">R$11+INDEX(Step4!F:F, 30 + ROW(R27)*3)</f>
        <v>49093</v>
      </c>
      <c r="S27" s="270" cm="1">
        <f t="array" ref="S27">INDEX(Step4!F:F, 31 + ROW(R27)*3)</f>
        <v>0.58850000000000002</v>
      </c>
      <c r="T27" s="270" cm="1">
        <f t="array" ref="T27">INDEX(Step4!F:F, 32 + ROW(R27)*3)</f>
        <v>1.1147</v>
      </c>
      <c r="U27" s="269" cm="1">
        <f t="array" ref="U27">U$11+INDEX(Step4!L:L, 30 + ROW(U27)*3)</f>
        <v>41718</v>
      </c>
      <c r="V27" s="270" cm="1">
        <f t="array" ref="V27">INDEX(Step4!L:L, 31 + ROW(U27)*3)</f>
        <v>0.51519999999999999</v>
      </c>
      <c r="W27" s="270" cm="1">
        <f t="array" ref="W27">INDEX(Step4!L:L, 32 + ROW(U27)*3)</f>
        <v>1.1238999999999999</v>
      </c>
    </row>
    <row r="28" spans="1:23" x14ac:dyDescent="0.3">
      <c r="A28">
        <v>26</v>
      </c>
      <c r="B28" s="269">
        <v>32000</v>
      </c>
      <c r="C28" s="269" cm="1">
        <f t="array" ref="C28">INDEX(Step1_final!F:F, 3 + (ROW(C28)-10)*3)</f>
        <v>6010</v>
      </c>
      <c r="D28" s="270" cm="1">
        <f t="array" ref="D28">INDEX(Step1_final!F:F, 4 + (ROW(D28)-10)*3)</f>
        <v>0.70779999999999998</v>
      </c>
      <c r="E28" s="270" cm="1">
        <f t="array" ref="E28">INDEX(Step1_final!F:F, 5 + (ROW(E28)-10)*3)</f>
        <v>1.1194999999999999</v>
      </c>
      <c r="F28" s="269" cm="1">
        <f t="array" ref="F28">F$6+INDEX(Step2!F:F, 1 + (ROW(F28)-2)*3)</f>
        <v>16361</v>
      </c>
      <c r="G28" s="270" cm="1">
        <f t="array" ref="G28">INDEX(Step2!F:F, 2 + (ROW(F28)-2)*3)</f>
        <v>0.62819999999999998</v>
      </c>
      <c r="H28" s="270" cm="1">
        <f t="array" ref="H28">INDEX(Step2!F:F, 3 + (ROW(F28)-2)*3)</f>
        <v>1.1002000000000001</v>
      </c>
      <c r="I28" s="269" cm="1">
        <f t="array" ref="I28">I$6+INDEX(Step2!L:L, 1 + (ROW(I28)-2)*3)</f>
        <v>16416</v>
      </c>
      <c r="J28" s="270" cm="1">
        <f t="array" ref="J28">INDEX(Step2!L:L, 2 + (ROW(I28)-2)*3)</f>
        <v>0.58109999999999995</v>
      </c>
      <c r="K28" s="270" cm="1">
        <f t="array" ref="K28">INDEX(Step2!L:L, 3 + (ROW(I28)-2)*3)</f>
        <v>1.0956999999999999</v>
      </c>
      <c r="L28" s="269" cm="1">
        <f t="array" ref="L28">L$6+INDEX(Step3!F:F, 1 + (ROW(L28)-2)*3)</f>
        <v>24288</v>
      </c>
      <c r="M28" s="270" cm="1">
        <f t="array" ref="M28">INDEX(Step3!F:F, 2 + (ROW(L28)-2)*3)</f>
        <v>0.6139</v>
      </c>
      <c r="N28" s="270" cm="1">
        <f t="array" ref="N28">INDEX(Step3!F:F, 3 + (ROW(L28)-2)*3)</f>
        <v>1.1208</v>
      </c>
      <c r="O28" s="269" cm="1">
        <f t="array" ref="O28">O$6+INDEX(Step3!L:L, 1 + (ROW(O28)-2)*3)</f>
        <v>23332</v>
      </c>
      <c r="P28" s="270" cm="1">
        <f t="array" ref="P28">INDEX(Step3!L:L, 2 + (ROW(O28)-2)*3)</f>
        <v>0.5595</v>
      </c>
      <c r="Q28" s="270" cm="1">
        <f t="array" ref="Q28">INDEX(Step3!L:L, 3 + (ROW(O28)-2)*3)</f>
        <v>1.1274999999999999</v>
      </c>
      <c r="R28" s="269" cm="1">
        <f t="array" ref="R28">R$11+INDEX(Step4!F:F, 30 + ROW(R28)*3)</f>
        <v>49457</v>
      </c>
      <c r="S28" s="270" cm="1">
        <f t="array" ref="S28">INDEX(Step4!F:F, 31 + ROW(R28)*3)</f>
        <v>0.58940000000000003</v>
      </c>
      <c r="T28" s="270" cm="1">
        <f t="array" ref="T28">INDEX(Step4!F:F, 32 + ROW(R28)*3)</f>
        <v>1.1313</v>
      </c>
      <c r="U28" s="269" cm="1">
        <f t="array" ref="U28">U$11+INDEX(Step4!L:L, 30 + ROW(U28)*3)</f>
        <v>42091</v>
      </c>
      <c r="V28" s="270" cm="1">
        <f t="array" ref="V28">INDEX(Step4!L:L, 31 + ROW(U28)*3)</f>
        <v>0.51119999999999999</v>
      </c>
      <c r="W28" s="270" cm="1">
        <f t="array" ref="W28">INDEX(Step4!L:L, 32 + ROW(U28)*3)</f>
        <v>1.1332</v>
      </c>
    </row>
    <row r="29" spans="1:23" x14ac:dyDescent="0.3">
      <c r="A29">
        <v>27</v>
      </c>
      <c r="B29" s="269">
        <v>34000</v>
      </c>
      <c r="C29" s="269" cm="1">
        <f t="array" ref="C29">INDEX(Step1_final!F:F, 3 + (ROW(C29)-10)*3)</f>
        <v>6385</v>
      </c>
      <c r="D29" s="270" cm="1">
        <f t="array" ref="D29">INDEX(Step1_final!F:F, 4 + (ROW(D29)-10)*3)</f>
        <v>0.6966</v>
      </c>
      <c r="E29" s="270" cm="1">
        <f t="array" ref="E29">INDEX(Step1_final!F:F, 5 + (ROW(E29)-10)*3)</f>
        <v>1.1108</v>
      </c>
      <c r="F29" s="269" cm="1">
        <f t="array" ref="F29">F$6+INDEX(Step2!F:F, 1 + (ROW(F29)-2)*3)</f>
        <v>16734</v>
      </c>
      <c r="G29" s="270" cm="1">
        <f t="array" ref="G29">INDEX(Step2!F:F, 2 + (ROW(F29)-2)*3)</f>
        <v>0.61909999999999998</v>
      </c>
      <c r="H29" s="270" cm="1">
        <f t="array" ref="H29">INDEX(Step2!F:F, 3 + (ROW(F29)-2)*3)</f>
        <v>1.1196999999999999</v>
      </c>
      <c r="I29" s="269" cm="1">
        <f t="array" ref="I29">I$6+INDEX(Step2!L:L, 1 + (ROW(I29)-2)*3)</f>
        <v>16781</v>
      </c>
      <c r="J29" s="270" cm="1">
        <f t="array" ref="J29">INDEX(Step2!L:L, 2 + (ROW(I29)-2)*3)</f>
        <v>0.56899999999999995</v>
      </c>
      <c r="K29" s="270" cm="1">
        <f t="array" ref="K29">INDEX(Step2!L:L, 3 + (ROW(I29)-2)*3)</f>
        <v>1.0961000000000001</v>
      </c>
      <c r="L29" s="269" cm="1">
        <f t="array" ref="L29">L$6+INDEX(Step3!F:F, 1 + (ROW(L29)-2)*3)</f>
        <v>24665</v>
      </c>
      <c r="M29" s="270" cm="1">
        <f t="array" ref="M29">INDEX(Step3!F:F, 2 + (ROW(L29)-2)*3)</f>
        <v>0.60719999999999996</v>
      </c>
      <c r="N29" s="270" cm="1">
        <f t="array" ref="N29">INDEX(Step3!F:F, 3 + (ROW(L29)-2)*3)</f>
        <v>1.1055999999999999</v>
      </c>
      <c r="O29" s="269" cm="1">
        <f t="array" ref="O29">O$6+INDEX(Step3!L:L, 1 + (ROW(O29)-2)*3)</f>
        <v>23697</v>
      </c>
      <c r="P29" s="270" cm="1">
        <f t="array" ref="P29">INDEX(Step3!L:L, 2 + (ROW(O29)-2)*3)</f>
        <v>0.55689999999999995</v>
      </c>
      <c r="Q29" s="270" cm="1">
        <f t="array" ref="Q29">INDEX(Step3!L:L, 3 + (ROW(O29)-2)*3)</f>
        <v>1.1462000000000001</v>
      </c>
      <c r="R29" s="269" cm="1">
        <f t="array" ref="R29">R$11+INDEX(Step4!F:F, 30 + ROW(R29)*3)</f>
        <v>49821</v>
      </c>
      <c r="S29" s="270" cm="1">
        <f t="array" ref="S29">INDEX(Step4!F:F, 31 + ROW(R29)*3)</f>
        <v>0.58579999999999999</v>
      </c>
      <c r="T29" s="270" cm="1">
        <f t="array" ref="T29">INDEX(Step4!F:F, 32 + ROW(R29)*3)</f>
        <v>1.1108</v>
      </c>
      <c r="U29" s="269" cm="1">
        <f t="array" ref="U29">U$11+INDEX(Step4!L:L, 30 + ROW(U29)*3)</f>
        <v>42459</v>
      </c>
      <c r="V29" s="270" cm="1">
        <f t="array" ref="V29">INDEX(Step4!L:L, 31 + ROW(U29)*3)</f>
        <v>0.5111</v>
      </c>
      <c r="W29" s="270" cm="1">
        <f t="array" ref="W29">INDEX(Step4!L:L, 32 + ROW(U29)*3)</f>
        <v>1.1126</v>
      </c>
    </row>
    <row r="30" spans="1:23" x14ac:dyDescent="0.3">
      <c r="A30">
        <v>28</v>
      </c>
      <c r="B30" s="269">
        <v>36000</v>
      </c>
      <c r="C30" s="269" cm="1">
        <f t="array" ref="C30">INDEX(Step1_final!F:F, 3 + (ROW(C30)-10)*3)</f>
        <v>6767</v>
      </c>
      <c r="D30" s="270" cm="1">
        <f t="array" ref="D30">INDEX(Step1_final!F:F, 4 + (ROW(D30)-10)*3)</f>
        <v>0.69140000000000001</v>
      </c>
      <c r="E30" s="270" cm="1">
        <f t="array" ref="E30">INDEX(Step1_final!F:F, 5 + (ROW(E30)-10)*3)</f>
        <v>1.1301000000000001</v>
      </c>
      <c r="F30" s="269" cm="1">
        <f t="array" ref="F30">F$6+INDEX(Step2!F:F, 1 + (ROW(F30)-2)*3)</f>
        <v>17104</v>
      </c>
      <c r="G30" s="270" cm="1">
        <f t="array" ref="G30">INDEX(Step2!F:F, 2 + (ROW(F30)-2)*3)</f>
        <v>0.61319999999999997</v>
      </c>
      <c r="H30" s="270" cm="1">
        <f t="array" ref="H30">INDEX(Step2!F:F, 3 + (ROW(F30)-2)*3)</f>
        <v>1.1044</v>
      </c>
      <c r="I30" s="269" cm="1">
        <f t="array" ref="I30">I$6+INDEX(Step2!L:L, 1 + (ROW(I30)-2)*3)</f>
        <v>17145</v>
      </c>
      <c r="J30" s="270" cm="1">
        <f t="array" ref="J30">INDEX(Step2!L:L, 2 + (ROW(I30)-2)*3)</f>
        <v>0.56330000000000002</v>
      </c>
      <c r="K30" s="270" cm="1">
        <f t="array" ref="K30">INDEX(Step2!L:L, 3 + (ROW(I30)-2)*3)</f>
        <v>1.087</v>
      </c>
      <c r="L30" s="269" cm="1">
        <f t="array" ref="L30">L$6+INDEX(Step3!F:F, 1 + (ROW(L30)-2)*3)</f>
        <v>25031</v>
      </c>
      <c r="M30" s="270" cm="1">
        <f t="array" ref="M30">INDEX(Step3!F:F, 2 + (ROW(L30)-2)*3)</f>
        <v>0.60489999999999999</v>
      </c>
      <c r="N30" s="270" cm="1">
        <f t="array" ref="N30">INDEX(Step3!F:F, 3 + (ROW(L30)-2)*3)</f>
        <v>1.1146</v>
      </c>
      <c r="O30" s="269" cm="1">
        <f t="array" ref="O30">O$6+INDEX(Step3!L:L, 1 + (ROW(O30)-2)*3)</f>
        <v>24062</v>
      </c>
      <c r="P30" s="270" cm="1">
        <f t="array" ref="P30">INDEX(Step3!L:L, 2 + (ROW(O30)-2)*3)</f>
        <v>0.5524</v>
      </c>
      <c r="Q30" s="270" cm="1">
        <f t="array" ref="Q30">INDEX(Step3!L:L, 3 + (ROW(O30)-2)*3)</f>
        <v>1.1597999999999999</v>
      </c>
      <c r="R30" s="269" cm="1">
        <f t="array" ref="R30">R$11+INDEX(Step4!F:F, 30 + ROW(R30)*3)</f>
        <v>50185</v>
      </c>
      <c r="S30" s="270" cm="1">
        <f t="array" ref="S30">INDEX(Step4!F:F, 31 + ROW(R30)*3)</f>
        <v>0.58389999999999997</v>
      </c>
      <c r="T30" s="270" cm="1">
        <f t="array" ref="T30">INDEX(Step4!F:F, 32 + ROW(R30)*3)</f>
        <v>1.1051</v>
      </c>
      <c r="U30" s="269" cm="1">
        <f t="array" ref="U30">U$11+INDEX(Step4!L:L, 30 + ROW(U30)*3)</f>
        <v>42824</v>
      </c>
      <c r="V30" s="270" cm="1">
        <f t="array" ref="V30">INDEX(Step4!L:L, 31 + ROW(U30)*3)</f>
        <v>0.50780000000000003</v>
      </c>
      <c r="W30" s="270" cm="1">
        <f t="array" ref="W30">INDEX(Step4!L:L, 32 + ROW(U30)*3)</f>
        <v>1.1214999999999999</v>
      </c>
    </row>
    <row r="31" spans="1:23" x14ac:dyDescent="0.3">
      <c r="A31">
        <v>29</v>
      </c>
      <c r="B31" s="269">
        <v>38000</v>
      </c>
      <c r="C31" s="269" cm="1">
        <f t="array" ref="C31">INDEX(Step1_final!F:F, 3 + (ROW(C31)-10)*3)</f>
        <v>7151</v>
      </c>
      <c r="D31" s="270" cm="1">
        <f t="array" ref="D31">INDEX(Step1_final!F:F, 4 + (ROW(D31)-10)*3)</f>
        <v>0.68420000000000003</v>
      </c>
      <c r="E31" s="270" cm="1">
        <f t="array" ref="E31">INDEX(Step1_final!F:F, 5 + (ROW(E31)-10)*3)</f>
        <v>1.0988</v>
      </c>
      <c r="F31" s="269" cm="1">
        <f t="array" ref="F31">F$6+INDEX(Step2!F:F, 1 + (ROW(F31)-2)*3)</f>
        <v>17479</v>
      </c>
      <c r="G31" s="270" cm="1">
        <f t="array" ref="G31">INDEX(Step2!F:F, 2 + (ROW(F31)-2)*3)</f>
        <v>0.61470000000000002</v>
      </c>
      <c r="H31" s="270" cm="1">
        <f t="array" ref="H31">INDEX(Step2!F:F, 3 + (ROW(F31)-2)*3)</f>
        <v>1.0984</v>
      </c>
      <c r="I31" s="269" cm="1">
        <f t="array" ref="I31">I$6+INDEX(Step2!L:L, 1 + (ROW(I31)-2)*3)</f>
        <v>17517</v>
      </c>
      <c r="J31" s="270" cm="1">
        <f t="array" ref="J31">INDEX(Step2!L:L, 2 + (ROW(I31)-2)*3)</f>
        <v>0.56210000000000004</v>
      </c>
      <c r="K31" s="270" cm="1">
        <f t="array" ref="K31">INDEX(Step2!L:L, 3 + (ROW(I31)-2)*3)</f>
        <v>1.1094999999999999</v>
      </c>
      <c r="L31" s="269" cm="1">
        <f t="array" ref="L31">L$6+INDEX(Step3!F:F, 1 + (ROW(L31)-2)*3)</f>
        <v>25421</v>
      </c>
      <c r="M31" s="270" cm="1">
        <f t="array" ref="M31">INDEX(Step3!F:F, 2 + (ROW(L31)-2)*3)</f>
        <v>0.60589999999999999</v>
      </c>
      <c r="N31" s="270" cm="1">
        <f t="array" ref="N31">INDEX(Step3!F:F, 3 + (ROW(L31)-2)*3)</f>
        <v>1.1301000000000001</v>
      </c>
      <c r="O31" s="269" cm="1">
        <f t="array" ref="O31">O$6+INDEX(Step3!L:L, 1 + (ROW(O31)-2)*3)</f>
        <v>24427</v>
      </c>
      <c r="P31" s="270" cm="1">
        <f t="array" ref="P31">INDEX(Step3!L:L, 2 + (ROW(O31)-2)*3)</f>
        <v>0.54390000000000005</v>
      </c>
      <c r="Q31" s="270" cm="1">
        <f t="array" ref="Q31">INDEX(Step3!L:L, 3 + (ROW(O31)-2)*3)</f>
        <v>1.1517999999999999</v>
      </c>
      <c r="R31" s="269" cm="1">
        <f t="array" ref="R31">R$11+INDEX(Step4!F:F, 30 + ROW(R31)*3)</f>
        <v>50548</v>
      </c>
      <c r="S31" s="270" cm="1">
        <f t="array" ref="S31">INDEX(Step4!F:F, 31 + ROW(R31)*3)</f>
        <v>0.57909999999999995</v>
      </c>
      <c r="T31" s="270" cm="1">
        <f t="array" ref="T31">INDEX(Step4!F:F, 32 + ROW(R31)*3)</f>
        <v>1.1215999999999999</v>
      </c>
      <c r="U31" s="269" cm="1">
        <f t="array" ref="U31">U$11+INDEX(Step4!L:L, 30 + ROW(U31)*3)</f>
        <v>43189</v>
      </c>
      <c r="V31" s="270" cm="1">
        <f t="array" ref="V31">INDEX(Step4!L:L, 31 + ROW(U31)*3)</f>
        <v>0.50219999999999998</v>
      </c>
      <c r="W31" s="270" cm="1">
        <f t="array" ref="W31">INDEX(Step4!L:L, 32 + ROW(U31)*3)</f>
        <v>1.1206</v>
      </c>
    </row>
    <row r="32" spans="1:23" x14ac:dyDescent="0.3">
      <c r="A32">
        <v>30</v>
      </c>
      <c r="B32" s="269">
        <v>40000</v>
      </c>
      <c r="C32" s="269" cm="1">
        <f t="array" ref="C32">INDEX(Step1_final!F:F, 3 + (ROW(C32)-10)*3)</f>
        <v>7547</v>
      </c>
      <c r="D32" s="270" cm="1">
        <f t="array" ref="D32">INDEX(Step1_final!F:F, 4 + (ROW(D32)-10)*3)</f>
        <v>0.67169999999999996</v>
      </c>
      <c r="E32" s="270" cm="1">
        <f t="array" ref="E32">INDEX(Step1_final!F:F, 5 + (ROW(E32)-10)*3)</f>
        <v>1.0989</v>
      </c>
      <c r="F32" s="269" cm="1">
        <f t="array" ref="F32">F$6+INDEX(Step2!F:F, 1 + (ROW(F32)-2)*3)</f>
        <v>17856</v>
      </c>
      <c r="G32" s="270" cm="1">
        <f t="array" ref="G32">INDEX(Step2!F:F, 2 + (ROW(F32)-2)*3)</f>
        <v>0.60750000000000004</v>
      </c>
      <c r="H32" s="270" cm="1">
        <f t="array" ref="H32">INDEX(Step2!F:F, 3 + (ROW(F32)-2)*3)</f>
        <v>1.1000000000000001</v>
      </c>
      <c r="I32" s="269" cm="1">
        <f t="array" ref="I32">I$6+INDEX(Step2!L:L, 1 + (ROW(I32)-2)*3)</f>
        <v>17903</v>
      </c>
      <c r="J32" s="270" cm="1">
        <f t="array" ref="J32">INDEX(Step2!L:L, 2 + (ROW(I32)-2)*3)</f>
        <v>0.5534</v>
      </c>
      <c r="K32" s="270" cm="1">
        <f t="array" ref="K32">INDEX(Step2!L:L, 3 + (ROW(I32)-2)*3)</f>
        <v>1.1028</v>
      </c>
      <c r="L32" s="269" cm="1">
        <f t="array" ref="L32">L$6+INDEX(Step3!F:F, 1 + (ROW(L32)-2)*3)</f>
        <v>25818</v>
      </c>
      <c r="M32" s="270" cm="1">
        <f t="array" ref="M32">INDEX(Step3!F:F, 2 + (ROW(L32)-2)*3)</f>
        <v>0.59989999999999999</v>
      </c>
      <c r="N32" s="270" cm="1">
        <f t="array" ref="N32">INDEX(Step3!F:F, 3 + (ROW(L32)-2)*3)</f>
        <v>1.1200000000000001</v>
      </c>
      <c r="O32" s="269" cm="1">
        <f t="array" ref="O32">O$6+INDEX(Step3!L:L, 1 + (ROW(O32)-2)*3)</f>
        <v>24791</v>
      </c>
      <c r="P32" s="270" cm="1">
        <f t="array" ref="P32">INDEX(Step3!L:L, 2 + (ROW(O32)-2)*3)</f>
        <v>0.5444</v>
      </c>
      <c r="Q32" s="270" cm="1">
        <f t="array" ref="Q32">INDEX(Step3!L:L, 3 + (ROW(O32)-2)*3)</f>
        <v>1.1480999999999999</v>
      </c>
      <c r="R32" s="269" cm="1">
        <f t="array" ref="R32">R$11+INDEX(Step4!F:F, 30 + ROW(R32)*3)</f>
        <v>50912</v>
      </c>
      <c r="S32" s="270" cm="1">
        <f t="array" ref="S32">INDEX(Step4!F:F, 31 + ROW(R32)*3)</f>
        <v>0.57640000000000002</v>
      </c>
      <c r="T32" s="270" cm="1">
        <f t="array" ref="T32">INDEX(Step4!F:F, 32 + ROW(R32)*3)</f>
        <v>1.1125</v>
      </c>
      <c r="U32" s="269" cm="1">
        <f t="array" ref="U32">U$11+INDEX(Step4!L:L, 30 + ROW(U32)*3)</f>
        <v>43554</v>
      </c>
      <c r="V32" s="270" cm="1">
        <f t="array" ref="V32">INDEX(Step4!L:L, 31 + ROW(U32)*3)</f>
        <v>0.49840000000000001</v>
      </c>
      <c r="W32" s="270" cm="1">
        <f t="array" ref="W32">INDEX(Step4!L:L, 32 + ROW(U32)*3)</f>
        <v>1.1217999999999999</v>
      </c>
    </row>
    <row r="33" spans="1:23" x14ac:dyDescent="0.3">
      <c r="A33">
        <v>31</v>
      </c>
      <c r="B33" s="269">
        <v>42000</v>
      </c>
      <c r="C33" s="269" cm="1">
        <f t="array" ref="C33">INDEX(Step1_final!F:F, 3 + (ROW(C33)-10)*3)</f>
        <v>7936</v>
      </c>
      <c r="D33" s="270" cm="1">
        <f t="array" ref="D33">INDEX(Step1_final!F:F, 4 + (ROW(D33)-10)*3)</f>
        <v>0.67100000000000004</v>
      </c>
      <c r="E33" s="270" cm="1">
        <f t="array" ref="E33">INDEX(Step1_final!F:F, 5 + (ROW(E33)-10)*3)</f>
        <v>1.103</v>
      </c>
      <c r="F33" s="269" cm="1">
        <f t="array" ref="F33">F$6+INDEX(Step2!F:F, 1 + (ROW(F33)-2)*3)</f>
        <v>18241</v>
      </c>
      <c r="G33" s="270" cm="1">
        <f t="array" ref="G33">INDEX(Step2!F:F, 2 + (ROW(F33)-2)*3)</f>
        <v>0.60250000000000004</v>
      </c>
      <c r="H33" s="270" cm="1">
        <f t="array" ref="H33">INDEX(Step2!F:F, 3 + (ROW(F33)-2)*3)</f>
        <v>1.1134999999999999</v>
      </c>
      <c r="I33" s="269" cm="1">
        <f t="array" ref="I33">I$6+INDEX(Step2!L:L, 1 + (ROW(I33)-2)*3)</f>
        <v>18281</v>
      </c>
      <c r="J33" s="270" cm="1">
        <f t="array" ref="J33">INDEX(Step2!L:L, 2 + (ROW(I33)-2)*3)</f>
        <v>0.54849999999999999</v>
      </c>
      <c r="K33" s="270" cm="1">
        <f t="array" ref="K33">INDEX(Step2!L:L, 3 + (ROW(I33)-2)*3)</f>
        <v>1.1041000000000001</v>
      </c>
      <c r="L33" s="269" cm="1">
        <f t="array" ref="L33">L$6+INDEX(Step3!F:F, 1 + (ROW(L33)-2)*3)</f>
        <v>26199</v>
      </c>
      <c r="M33" s="270" cm="1">
        <f t="array" ref="M33">INDEX(Step3!F:F, 2 + (ROW(L33)-2)*3)</f>
        <v>0.59179999999999999</v>
      </c>
      <c r="N33" s="270" cm="1">
        <f t="array" ref="N33">INDEX(Step3!F:F, 3 + (ROW(L33)-2)*3)</f>
        <v>1.1163000000000001</v>
      </c>
      <c r="O33" s="269" cm="1">
        <f t="array" ref="O33">O$6+INDEX(Step3!L:L, 1 + (ROW(O33)-2)*3)</f>
        <v>25156</v>
      </c>
      <c r="P33" s="270" cm="1">
        <f t="array" ref="P33">INDEX(Step3!L:L, 2 + (ROW(O33)-2)*3)</f>
        <v>0.5363</v>
      </c>
      <c r="Q33" s="270" cm="1">
        <f t="array" ref="Q33">INDEX(Step3!L:L, 3 + (ROW(O33)-2)*3)</f>
        <v>1.1435</v>
      </c>
      <c r="R33" s="269" cm="1">
        <f t="array" ref="R33">R$11+INDEX(Step4!F:F, 30 + ROW(R33)*3)</f>
        <v>51276</v>
      </c>
      <c r="S33" s="270" cm="1">
        <f t="array" ref="S33">INDEX(Step4!F:F, 31 + ROW(R33)*3)</f>
        <v>0.57709999999999995</v>
      </c>
      <c r="T33" s="270" cm="1">
        <f t="array" ref="T33">INDEX(Step4!F:F, 32 + ROW(R33)*3)</f>
        <v>1.0973999999999999</v>
      </c>
      <c r="U33" s="269" cm="1">
        <f t="array" ref="U33">U$11+INDEX(Step4!L:L, 30 + ROW(U33)*3)</f>
        <v>43918</v>
      </c>
      <c r="V33" s="270" cm="1">
        <f t="array" ref="V33">INDEX(Step4!L:L, 31 + ROW(U33)*3)</f>
        <v>0.49959999999999999</v>
      </c>
      <c r="W33" s="270" cm="1">
        <f t="array" ref="W33">INDEX(Step4!L:L, 32 + ROW(U33)*3)</f>
        <v>1.121</v>
      </c>
    </row>
    <row r="34" spans="1:23" x14ac:dyDescent="0.3">
      <c r="A34">
        <v>32</v>
      </c>
      <c r="B34" s="269">
        <v>44000</v>
      </c>
      <c r="C34" s="269" cm="1">
        <f t="array" ref="C34">INDEX(Step1_final!F:F, 3 + (ROW(C34)-10)*3)</f>
        <v>8340</v>
      </c>
      <c r="D34" s="270" cm="1">
        <f t="array" ref="D34">INDEX(Step1_final!F:F, 4 + (ROW(D34)-10)*3)</f>
        <v>0.66700000000000004</v>
      </c>
      <c r="E34" s="270" cm="1">
        <f t="array" ref="E34">INDEX(Step1_final!F:F, 5 + (ROW(E34)-10)*3)</f>
        <v>1.1025</v>
      </c>
      <c r="F34" s="269" cm="1">
        <f t="array" ref="F34">F$6+INDEX(Step2!F:F, 1 + (ROW(F34)-2)*3)</f>
        <v>18622</v>
      </c>
      <c r="G34" s="270" cm="1">
        <f t="array" ref="G34">INDEX(Step2!F:F, 2 + (ROW(F34)-2)*3)</f>
        <v>0.60140000000000005</v>
      </c>
      <c r="H34" s="270" cm="1">
        <f t="array" ref="H34">INDEX(Step2!F:F, 3 + (ROW(F34)-2)*3)</f>
        <v>1.1127</v>
      </c>
      <c r="I34" s="269" cm="1">
        <f t="array" ref="I34">I$6+INDEX(Step2!L:L, 1 + (ROW(I34)-2)*3)</f>
        <v>18653</v>
      </c>
      <c r="J34" s="270" cm="1">
        <f t="array" ref="J34">INDEX(Step2!L:L, 2 + (ROW(I34)-2)*3)</f>
        <v>0.54649999999999999</v>
      </c>
      <c r="K34" s="270" cm="1">
        <f t="array" ref="K34">INDEX(Step2!L:L, 3 + (ROW(I34)-2)*3)</f>
        <v>1.1183000000000001</v>
      </c>
      <c r="L34" s="269" cm="1">
        <f t="array" ref="L34">L$6+INDEX(Step3!F:F, 1 + (ROW(L34)-2)*3)</f>
        <v>26575</v>
      </c>
      <c r="M34" s="270" cm="1">
        <f t="array" ref="M34">INDEX(Step3!F:F, 2 + (ROW(L34)-2)*3)</f>
        <v>0.59240000000000004</v>
      </c>
      <c r="N34" s="270" cm="1">
        <f t="array" ref="N34">INDEX(Step3!F:F, 3 + (ROW(L34)-2)*3)</f>
        <v>1.1181000000000001</v>
      </c>
      <c r="O34" s="269" cm="1">
        <f t="array" ref="O34">O$6+INDEX(Step3!L:L, 1 + (ROW(O34)-2)*3)</f>
        <v>25521</v>
      </c>
      <c r="P34" s="270" cm="1">
        <f t="array" ref="P34">INDEX(Step3!L:L, 2 + (ROW(O34)-2)*3)</f>
        <v>0.5393</v>
      </c>
      <c r="Q34" s="270" cm="1">
        <f t="array" ref="Q34">INDEX(Step3!L:L, 3 + (ROW(O34)-2)*3)</f>
        <v>1.1702999999999999</v>
      </c>
      <c r="R34" s="269" cm="1">
        <f t="array" ref="R34">R$11+INDEX(Step4!F:F, 30 + ROW(R34)*3)</f>
        <v>51640</v>
      </c>
      <c r="S34" s="270" cm="1">
        <f t="array" ref="S34">INDEX(Step4!F:F, 31 + ROW(R34)*3)</f>
        <v>0.57199999999999995</v>
      </c>
      <c r="T34" s="270" cm="1">
        <f t="array" ref="T34">INDEX(Step4!F:F, 32 + ROW(R34)*3)</f>
        <v>1.1328</v>
      </c>
      <c r="U34" s="269" cm="1">
        <f t="array" ref="U34">U$11+INDEX(Step4!L:L, 30 + ROW(U34)*3)</f>
        <v>44283</v>
      </c>
      <c r="V34" s="270" cm="1">
        <f t="array" ref="V34">INDEX(Step4!L:L, 31 + ROW(U34)*3)</f>
        <v>0.49259999999999998</v>
      </c>
      <c r="W34" s="270" cm="1">
        <f t="array" ref="W34">INDEX(Step4!L:L, 32 + ROW(U34)*3)</f>
        <v>1.1354</v>
      </c>
    </row>
    <row r="35" spans="1:23" x14ac:dyDescent="0.3">
      <c r="A35">
        <v>33</v>
      </c>
      <c r="B35" s="269">
        <v>46000</v>
      </c>
      <c r="C35" s="269" cm="1">
        <f t="array" ref="C35">INDEX(Step1_final!F:F, 3 + (ROW(C35)-10)*3)</f>
        <v>8742</v>
      </c>
      <c r="D35" s="270" cm="1">
        <f t="array" ref="D35">INDEX(Step1_final!F:F, 4 + (ROW(D35)-10)*3)</f>
        <v>0.66149999999999998</v>
      </c>
      <c r="E35" s="270" cm="1">
        <f t="array" ref="E35">INDEX(Step1_final!F:F, 5 + (ROW(E35)-10)*3)</f>
        <v>1.1154999999999999</v>
      </c>
      <c r="F35" s="269" cm="1">
        <f t="array" ref="F35">F$6+INDEX(Step2!F:F, 1 + (ROW(F35)-2)*3)</f>
        <v>19012</v>
      </c>
      <c r="G35" s="270" cm="1">
        <f t="array" ref="G35">INDEX(Step2!F:F, 2 + (ROW(F35)-2)*3)</f>
        <v>0.59960000000000002</v>
      </c>
      <c r="H35" s="270" cm="1">
        <f t="array" ref="H35">INDEX(Step2!F:F, 3 + (ROW(F35)-2)*3)</f>
        <v>1.1091</v>
      </c>
      <c r="I35" s="269" cm="1">
        <f t="array" ref="I35">I$6+INDEX(Step2!L:L, 1 + (ROW(I35)-2)*3)</f>
        <v>19030</v>
      </c>
      <c r="J35" s="270" cm="1">
        <f t="array" ref="J35">INDEX(Step2!L:L, 2 + (ROW(I35)-2)*3)</f>
        <v>0.54400000000000004</v>
      </c>
      <c r="K35" s="270" cm="1">
        <f t="array" ref="K35">INDEX(Step2!L:L, 3 + (ROW(I35)-2)*3)</f>
        <v>1.1100000000000001</v>
      </c>
      <c r="L35" s="269" cm="1">
        <f t="array" ref="L35">L$6+INDEX(Step3!F:F, 1 + (ROW(L35)-2)*3)</f>
        <v>26951</v>
      </c>
      <c r="M35" s="270" cm="1">
        <f t="array" ref="M35">INDEX(Step3!F:F, 2 + (ROW(L35)-2)*3)</f>
        <v>0.59430000000000005</v>
      </c>
      <c r="N35" s="270" cm="1">
        <f t="array" ref="N35">INDEX(Step3!F:F, 3 + (ROW(L35)-2)*3)</f>
        <v>1.1151</v>
      </c>
      <c r="O35" s="269" cm="1">
        <f t="array" ref="O35">O$6+INDEX(Step3!L:L, 1 + (ROW(O35)-2)*3)</f>
        <v>25886</v>
      </c>
      <c r="P35" s="270" cm="1">
        <f t="array" ref="P35">INDEX(Step3!L:L, 2 + (ROW(O35)-2)*3)</f>
        <v>0.53510000000000002</v>
      </c>
      <c r="Q35" s="270" cm="1">
        <f t="array" ref="Q35">INDEX(Step3!L:L, 3 + (ROW(O35)-2)*3)</f>
        <v>1.1646000000000001</v>
      </c>
      <c r="R35" s="269" cm="1">
        <f t="array" ref="R35">R$11+INDEX(Step4!F:F, 30 + ROW(R35)*3)</f>
        <v>52004</v>
      </c>
      <c r="S35" s="270" cm="1">
        <f t="array" ref="S35">INDEX(Step4!F:F, 31 + ROW(R35)*3)</f>
        <v>0.5766</v>
      </c>
      <c r="T35" s="270" cm="1">
        <f t="array" ref="T35">INDEX(Step4!F:F, 32 + ROW(R35)*3)</f>
        <v>1.1285000000000001</v>
      </c>
      <c r="U35" s="269" cm="1">
        <f t="array" ref="U35">U$11+INDEX(Step4!L:L, 30 + ROW(U35)*3)</f>
        <v>44648</v>
      </c>
      <c r="V35" s="270" cm="1">
        <f t="array" ref="V35">INDEX(Step4!L:L, 31 + ROW(U35)*3)</f>
        <v>0.49609999999999999</v>
      </c>
      <c r="W35" s="270" cm="1">
        <f t="array" ref="W35">INDEX(Step4!L:L, 32 + ROW(U35)*3)</f>
        <v>1.139</v>
      </c>
    </row>
    <row r="36" spans="1:23" x14ac:dyDescent="0.3">
      <c r="A36">
        <v>34</v>
      </c>
      <c r="B36" s="269">
        <v>48000</v>
      </c>
      <c r="C36" s="269" cm="1">
        <f t="array" ref="C36">INDEX(Step1_final!F:F, 3 + (ROW(C36)-10)*3)</f>
        <v>9139</v>
      </c>
      <c r="D36" s="270" cm="1">
        <f t="array" ref="D36">INDEX(Step1_final!F:F, 4 + (ROW(D36)-10)*3)</f>
        <v>0.65229999999999999</v>
      </c>
      <c r="E36" s="270" cm="1">
        <f t="array" ref="E36">INDEX(Step1_final!F:F, 5 + (ROW(E36)-10)*3)</f>
        <v>1.0960000000000001</v>
      </c>
      <c r="F36" s="269" cm="1">
        <f t="array" ref="F36">F$6+INDEX(Step2!F:F, 1 + (ROW(F36)-2)*3)</f>
        <v>19387</v>
      </c>
      <c r="G36" s="270" cm="1">
        <f t="array" ref="G36">INDEX(Step2!F:F, 2 + (ROW(F36)-2)*3)</f>
        <v>0.59250000000000003</v>
      </c>
      <c r="H36" s="270" cm="1">
        <f t="array" ref="H36">INDEX(Step2!F:F, 3 + (ROW(F36)-2)*3)</f>
        <v>1.1145</v>
      </c>
      <c r="I36" s="269" cm="1">
        <f t="array" ref="I36">I$6+INDEX(Step2!L:L, 1 + (ROW(I36)-2)*3)</f>
        <v>19409</v>
      </c>
      <c r="J36" s="270" cm="1">
        <f t="array" ref="J36">INDEX(Step2!L:L, 2 + (ROW(I36)-2)*3)</f>
        <v>0.53700000000000003</v>
      </c>
      <c r="K36" s="270" cm="1">
        <f t="array" ref="K36">INDEX(Step2!L:L, 3 + (ROW(I36)-2)*3)</f>
        <v>1.1100000000000001</v>
      </c>
      <c r="L36" s="269" cm="1">
        <f t="array" ref="L36">L$6+INDEX(Step3!F:F, 1 + (ROW(L36)-2)*3)</f>
        <v>27325</v>
      </c>
      <c r="M36" s="270" cm="1">
        <f t="array" ref="M36">INDEX(Step3!F:F, 2 + (ROW(L36)-2)*3)</f>
        <v>0.58220000000000005</v>
      </c>
      <c r="N36" s="270" cm="1">
        <f t="array" ref="N36">INDEX(Step3!F:F, 3 + (ROW(L36)-2)*3)</f>
        <v>1.1279999999999999</v>
      </c>
      <c r="O36" s="269" cm="1">
        <f t="array" ref="O36">O$6+INDEX(Step3!L:L, 1 + (ROW(O36)-2)*3)</f>
        <v>26251</v>
      </c>
      <c r="P36" s="270" cm="1">
        <f t="array" ref="P36">INDEX(Step3!L:L, 2 + (ROW(O36)-2)*3)</f>
        <v>0.5302</v>
      </c>
      <c r="Q36" s="270" cm="1">
        <f t="array" ref="Q36">INDEX(Step3!L:L, 3 + (ROW(O36)-2)*3)</f>
        <v>1.1672</v>
      </c>
      <c r="R36" s="269" cm="1">
        <f t="array" ref="R36">R$11+INDEX(Step4!F:F, 30 + ROW(R36)*3)</f>
        <v>52368</v>
      </c>
      <c r="S36" s="270" cm="1">
        <f t="array" ref="S36">INDEX(Step4!F:F, 31 + ROW(R36)*3)</f>
        <v>0.56359999999999999</v>
      </c>
      <c r="T36" s="270" cm="1">
        <f t="array" ref="T36">INDEX(Step4!F:F, 32 + ROW(R36)*3)</f>
        <v>1.1249</v>
      </c>
      <c r="U36" s="269" cm="1">
        <f t="array" ref="U36">U$11+INDEX(Step4!L:L, 30 + ROW(U36)*3)</f>
        <v>45013</v>
      </c>
      <c r="V36" s="270" cm="1">
        <f t="array" ref="V36">INDEX(Step4!L:L, 31 + ROW(U36)*3)</f>
        <v>0.48509999999999998</v>
      </c>
      <c r="W36" s="270" cm="1">
        <f t="array" ref="W36">INDEX(Step4!L:L, 32 + ROW(U36)*3)</f>
        <v>1.1262000000000001</v>
      </c>
    </row>
    <row r="37" spans="1:23" x14ac:dyDescent="0.3">
      <c r="A37">
        <v>35</v>
      </c>
      <c r="B37" s="269">
        <v>50000</v>
      </c>
      <c r="C37" s="269" cm="1">
        <f t="array" ref="C37">INDEX(Step1_final!F:F, 3 + (ROW(C37)-10)*3)</f>
        <v>9523</v>
      </c>
      <c r="D37" s="270" cm="1">
        <f t="array" ref="D37">INDEX(Step1_final!F:F, 4 + (ROW(D37)-10)*3)</f>
        <v>0.65129999999999999</v>
      </c>
      <c r="E37" s="270" cm="1">
        <f t="array" ref="E37">INDEX(Step1_final!F:F, 5 + (ROW(E37)-10)*3)</f>
        <v>1.1017999999999999</v>
      </c>
      <c r="F37" s="269" cm="1">
        <f t="array" ref="F37">F$6+INDEX(Step2!F:F, 1 + (ROW(F37)-2)*3)</f>
        <v>19762</v>
      </c>
      <c r="G37" s="270" cm="1">
        <f t="array" ref="G37">INDEX(Step2!F:F, 2 + (ROW(F37)-2)*3)</f>
        <v>0.5948</v>
      </c>
      <c r="H37" s="270" cm="1">
        <f t="array" ref="H37">INDEX(Step2!F:F, 3 + (ROW(F37)-2)*3)</f>
        <v>1.1137999999999999</v>
      </c>
      <c r="I37" s="269" cm="1">
        <f t="array" ref="I37">I$6+INDEX(Step2!L:L, 1 + (ROW(I37)-2)*3)</f>
        <v>19790</v>
      </c>
      <c r="J37" s="270" cm="1">
        <f t="array" ref="J37">INDEX(Step2!L:L, 2 + (ROW(I37)-2)*3)</f>
        <v>0.53669999999999995</v>
      </c>
      <c r="K37" s="270" cm="1">
        <f t="array" ref="K37">INDEX(Step2!L:L, 3 + (ROW(I37)-2)*3)</f>
        <v>1.1241000000000001</v>
      </c>
      <c r="L37" s="269" cm="1">
        <f t="array" ref="L37">L$6+INDEX(Step3!F:F, 1 + (ROW(L37)-2)*3)</f>
        <v>27707</v>
      </c>
      <c r="M37" s="270" cm="1">
        <f t="array" ref="M37">INDEX(Step3!F:F, 2 + (ROW(L37)-2)*3)</f>
        <v>0.5806</v>
      </c>
      <c r="N37" s="270" cm="1">
        <f t="array" ref="N37">INDEX(Step3!F:F, 3 + (ROW(L37)-2)*3)</f>
        <v>1.1309</v>
      </c>
      <c r="O37" s="269" cm="1">
        <f t="array" ref="O37">O$6+INDEX(Step3!L:L, 1 + (ROW(O37)-2)*3)</f>
        <v>26616</v>
      </c>
      <c r="P37" s="270" cm="1">
        <f t="array" ref="P37">INDEX(Step3!L:L, 2 + (ROW(O37)-2)*3)</f>
        <v>0.52159999999999995</v>
      </c>
      <c r="Q37" s="270" cm="1">
        <f t="array" ref="Q37">INDEX(Step3!L:L, 3 + (ROW(O37)-2)*3)</f>
        <v>1.1717</v>
      </c>
      <c r="R37" s="269" cm="1">
        <f t="array" ref="R37">R$11+INDEX(Step4!F:F, 30 + ROW(R37)*3)</f>
        <v>52732</v>
      </c>
      <c r="S37" s="270" cm="1">
        <f t="array" ref="S37">INDEX(Step4!F:F, 31 + ROW(R37)*3)</f>
        <v>0.57130000000000003</v>
      </c>
      <c r="T37" s="270" cm="1">
        <f t="array" ref="T37">INDEX(Step4!F:F, 32 + ROW(R37)*3)</f>
        <v>1.0972999999999999</v>
      </c>
      <c r="U37" s="269" cm="1">
        <f t="array" ref="U37">U$11+INDEX(Step4!L:L, 30 + ROW(U37)*3)</f>
        <v>45378</v>
      </c>
      <c r="V37" s="270" cm="1">
        <f t="array" ref="V37">INDEX(Step4!L:L, 31 + ROW(U37)*3)</f>
        <v>0.48930000000000001</v>
      </c>
      <c r="W37" s="270" cm="1">
        <f t="array" ref="W37">INDEX(Step4!L:L, 32 + ROW(U37)*3)</f>
        <v>1.1365000000000001</v>
      </c>
    </row>
    <row r="38" spans="1:23" x14ac:dyDescent="0.3">
      <c r="A38">
        <v>36</v>
      </c>
      <c r="B38" s="269">
        <v>52000</v>
      </c>
      <c r="C38" s="269" cm="1">
        <f t="array" ref="C38">INDEX(Step1_final!F:F, 3 + (ROW(C38)-10)*3)</f>
        <v>9897</v>
      </c>
      <c r="D38" s="270" cm="1">
        <f t="array" ref="D38">INDEX(Step1_final!F:F, 4 + (ROW(D38)-10)*3)</f>
        <v>0.64800000000000002</v>
      </c>
      <c r="E38" s="270" cm="1">
        <f t="array" ref="E38">INDEX(Step1_final!F:F, 5 + (ROW(E38)-10)*3)</f>
        <v>1.1124000000000001</v>
      </c>
      <c r="F38" s="269" cm="1">
        <f t="array" ref="F38">F$6+INDEX(Step2!F:F, 1 + (ROW(F38)-2)*3)</f>
        <v>20143</v>
      </c>
      <c r="G38" s="270" cm="1">
        <f t="array" ref="G38">INDEX(Step2!F:F, 2 + (ROW(F38)-2)*3)</f>
        <v>0.58850000000000002</v>
      </c>
      <c r="H38" s="270" cm="1">
        <f t="array" ref="H38">INDEX(Step2!F:F, 3 + (ROW(F38)-2)*3)</f>
        <v>1.1066</v>
      </c>
      <c r="I38" s="269" cm="1">
        <f t="array" ref="I38">I$6+INDEX(Step2!L:L, 1 + (ROW(I38)-2)*3)</f>
        <v>20174</v>
      </c>
      <c r="J38" s="270" cm="1">
        <f t="array" ref="J38">INDEX(Step2!L:L, 2 + (ROW(I38)-2)*3)</f>
        <v>0.53069999999999995</v>
      </c>
      <c r="K38" s="270" cm="1">
        <f t="array" ref="K38">INDEX(Step2!L:L, 3 + (ROW(I38)-2)*3)</f>
        <v>1.1157999999999999</v>
      </c>
      <c r="L38" s="269" cm="1">
        <f t="array" ref="L38">L$6+INDEX(Step3!F:F, 1 + (ROW(L38)-2)*3)</f>
        <v>28080</v>
      </c>
      <c r="M38" s="270" cm="1">
        <f t="array" ref="M38">INDEX(Step3!F:F, 2 + (ROW(L38)-2)*3)</f>
        <v>0.58589999999999998</v>
      </c>
      <c r="N38" s="270" cm="1">
        <f t="array" ref="N38">INDEX(Step3!F:F, 3 + (ROW(L38)-2)*3)</f>
        <v>1.1172</v>
      </c>
      <c r="O38" s="269" cm="1">
        <f t="array" ref="O38">O$6+INDEX(Step3!L:L, 1 + (ROW(O38)-2)*3)</f>
        <v>26981</v>
      </c>
      <c r="P38" s="270" cm="1">
        <f t="array" ref="P38">INDEX(Step3!L:L, 2 + (ROW(O38)-2)*3)</f>
        <v>0.52659999999999996</v>
      </c>
      <c r="Q38" s="270" cm="1">
        <f t="array" ref="Q38">INDEX(Step3!L:L, 3 + (ROW(O38)-2)*3)</f>
        <v>1.1717</v>
      </c>
      <c r="R38" s="269" cm="1">
        <f t="array" ref="R38">R$11+INDEX(Step4!F:F, 30 + ROW(R38)*3)</f>
        <v>53096</v>
      </c>
      <c r="S38" s="270" cm="1">
        <f t="array" ref="S38">INDEX(Step4!F:F, 31 + ROW(R38)*3)</f>
        <v>0.56259999999999999</v>
      </c>
      <c r="T38" s="270" cm="1">
        <f t="array" ref="T38">INDEX(Step4!F:F, 32 + ROW(R38)*3)</f>
        <v>1.1211</v>
      </c>
      <c r="U38" s="269" cm="1">
        <f t="array" ref="U38">U$11+INDEX(Step4!L:L, 30 + ROW(U38)*3)</f>
        <v>45742</v>
      </c>
      <c r="V38" s="270" cm="1">
        <f t="array" ref="V38">INDEX(Step4!L:L, 31 + ROW(U38)*3)</f>
        <v>0.48520000000000002</v>
      </c>
      <c r="W38" s="270" cm="1">
        <f t="array" ref="W38">INDEX(Step4!L:L, 32 + ROW(U38)*3)</f>
        <v>1.1478999999999999</v>
      </c>
    </row>
    <row r="39" spans="1:23" x14ac:dyDescent="0.3">
      <c r="A39">
        <v>37</v>
      </c>
      <c r="B39" s="269">
        <v>54000</v>
      </c>
      <c r="C39" s="269" cm="1">
        <f t="array" ref="C39">INDEX(Step1_final!F:F, 3 + (ROW(C39)-10)*3)</f>
        <v>10278</v>
      </c>
      <c r="D39" s="270" cm="1">
        <f t="array" ref="D39">INDEX(Step1_final!F:F, 4 + (ROW(D39)-10)*3)</f>
        <v>0.64370000000000005</v>
      </c>
      <c r="E39" s="270" cm="1">
        <f t="array" ref="E39">INDEX(Step1_final!F:F, 5 + (ROW(E39)-10)*3)</f>
        <v>1.0919000000000001</v>
      </c>
      <c r="F39" s="269" cm="1">
        <f t="array" ref="F39">F$6+INDEX(Step2!F:F, 1 + (ROW(F39)-2)*3)</f>
        <v>20518</v>
      </c>
      <c r="G39" s="270" cm="1">
        <f t="array" ref="G39">INDEX(Step2!F:F, 2 + (ROW(F39)-2)*3)</f>
        <v>0.59050000000000002</v>
      </c>
      <c r="H39" s="270" cm="1">
        <f t="array" ref="H39">INDEX(Step2!F:F, 3 + (ROW(F39)-2)*3)</f>
        <v>1.1024</v>
      </c>
      <c r="I39" s="269" cm="1">
        <f t="array" ref="I39">I$6+INDEX(Step2!L:L, 1 + (ROW(I39)-2)*3)</f>
        <v>20555</v>
      </c>
      <c r="J39" s="270" cm="1">
        <f t="array" ref="J39">INDEX(Step2!L:L, 2 + (ROW(I39)-2)*3)</f>
        <v>0.53249999999999997</v>
      </c>
      <c r="K39" s="270" cm="1">
        <f t="array" ref="K39">INDEX(Step2!L:L, 3 + (ROW(I39)-2)*3)</f>
        <v>1.1099000000000001</v>
      </c>
      <c r="L39" s="269" cm="1">
        <f t="array" ref="L39">L$6+INDEX(Step3!F:F, 1 + (ROW(L39)-2)*3)</f>
        <v>28451</v>
      </c>
      <c r="M39" s="270" cm="1">
        <f t="array" ref="M39">INDEX(Step3!F:F, 2 + (ROW(L39)-2)*3)</f>
        <v>0.58330000000000004</v>
      </c>
      <c r="N39" s="270" cm="1">
        <f t="array" ref="N39">INDEX(Step3!F:F, 3 + (ROW(L39)-2)*3)</f>
        <v>1.1214999999999999</v>
      </c>
      <c r="O39" s="269" cm="1">
        <f t="array" ref="O39">O$6+INDEX(Step3!L:L, 1 + (ROW(O39)-2)*3)</f>
        <v>27345</v>
      </c>
      <c r="P39" s="270" cm="1">
        <f t="array" ref="P39">INDEX(Step3!L:L, 2 + (ROW(O39)-2)*3)</f>
        <v>0.52470000000000006</v>
      </c>
      <c r="Q39" s="270" cm="1">
        <f t="array" ref="Q39">INDEX(Step3!L:L, 3 + (ROW(O39)-2)*3)</f>
        <v>1.1702999999999999</v>
      </c>
      <c r="R39" s="269" cm="1">
        <f t="array" ref="R39">R$11+INDEX(Step4!F:F, 30 + ROW(R39)*3)</f>
        <v>53460</v>
      </c>
      <c r="S39" s="270" cm="1">
        <f t="array" ref="S39">INDEX(Step4!F:F, 31 + ROW(R39)*3)</f>
        <v>0.56940000000000002</v>
      </c>
      <c r="T39" s="270" cm="1">
        <f t="array" ref="T39">INDEX(Step4!F:F, 32 + ROW(R39)*3)</f>
        <v>1.1325000000000001</v>
      </c>
      <c r="U39" s="269" cm="1">
        <f t="array" ref="U39">U$11+INDEX(Step4!L:L, 30 + ROW(U39)*3)</f>
        <v>46113</v>
      </c>
      <c r="V39" s="270" cm="1">
        <f t="array" ref="V39">INDEX(Step4!L:L, 31 + ROW(U39)*3)</f>
        <v>0.48680000000000001</v>
      </c>
      <c r="W39" s="270" cm="1">
        <f t="array" ref="W39">INDEX(Step4!L:L, 32 + ROW(U39)*3)</f>
        <v>1.1359999999999999</v>
      </c>
    </row>
    <row r="40" spans="1:23" x14ac:dyDescent="0.3">
      <c r="A40">
        <v>38</v>
      </c>
      <c r="B40" s="269">
        <v>56000</v>
      </c>
      <c r="C40" s="269" cm="1">
        <f t="array" ref="C40">INDEX(Step1_final!F:F, 3 + (ROW(C40)-10)*3)</f>
        <v>10658</v>
      </c>
      <c r="D40" s="270" cm="1">
        <f t="array" ref="D40">INDEX(Step1_final!F:F, 4 + (ROW(D40)-10)*3)</f>
        <v>0.63270000000000004</v>
      </c>
      <c r="E40" s="270" cm="1">
        <f t="array" ref="E40">INDEX(Step1_final!F:F, 5 + (ROW(E40)-10)*3)</f>
        <v>1.1039000000000001</v>
      </c>
      <c r="F40" s="269" cm="1">
        <f t="array" ref="F40">F$6+INDEX(Step2!F:F, 1 + (ROW(F40)-2)*3)</f>
        <v>20897</v>
      </c>
      <c r="G40" s="270" cm="1">
        <f t="array" ref="G40">INDEX(Step2!F:F, 2 + (ROW(F40)-2)*3)</f>
        <v>0.58850000000000002</v>
      </c>
      <c r="H40" s="270" cm="1">
        <f t="array" ref="H40">INDEX(Step2!F:F, 3 + (ROW(F40)-2)*3)</f>
        <v>1.1359999999999999</v>
      </c>
      <c r="I40" s="269" cm="1">
        <f t="array" ref="I40">I$6+INDEX(Step2!L:L, 1 + (ROW(I40)-2)*3)</f>
        <v>20924</v>
      </c>
      <c r="J40" s="270" cm="1">
        <f t="array" ref="J40">INDEX(Step2!L:L, 2 + (ROW(I40)-2)*3)</f>
        <v>0.52839999999999998</v>
      </c>
      <c r="K40" s="270" cm="1">
        <f t="array" ref="K40">INDEX(Step2!L:L, 3 + (ROW(I40)-2)*3)</f>
        <v>1.1283000000000001</v>
      </c>
      <c r="L40" s="269" cm="1">
        <f t="array" ref="L40">L$6+INDEX(Step3!F:F, 1 + (ROW(L40)-2)*3)</f>
        <v>28818</v>
      </c>
      <c r="M40" s="270" cm="1">
        <f t="array" ref="M40">INDEX(Step3!F:F, 2 + (ROW(L40)-2)*3)</f>
        <v>0.57509999999999994</v>
      </c>
      <c r="N40" s="270" cm="1">
        <f t="array" ref="N40">INDEX(Step3!F:F, 3 + (ROW(L40)-2)*3)</f>
        <v>1.1103000000000001</v>
      </c>
      <c r="O40" s="269" cm="1">
        <f t="array" ref="O40">O$6+INDEX(Step3!L:L, 1 + (ROW(O40)-2)*3)</f>
        <v>27710</v>
      </c>
      <c r="P40" s="270" cm="1">
        <f t="array" ref="P40">INDEX(Step3!L:L, 2 + (ROW(O40)-2)*3)</f>
        <v>0.51939999999999997</v>
      </c>
      <c r="Q40" s="270" cm="1">
        <f t="array" ref="Q40">INDEX(Step3!L:L, 3 + (ROW(O40)-2)*3)</f>
        <v>1.1762999999999999</v>
      </c>
      <c r="R40" s="269" cm="1">
        <f t="array" ref="R40">R$11+INDEX(Step4!F:F, 30 + ROW(R40)*3)</f>
        <v>53824</v>
      </c>
      <c r="S40" s="270" cm="1">
        <f t="array" ref="S40">INDEX(Step4!F:F, 31 + ROW(R40)*3)</f>
        <v>0.56499999999999995</v>
      </c>
      <c r="T40" s="270" cm="1">
        <f t="array" ref="T40">INDEX(Step4!F:F, 32 + ROW(R40)*3)</f>
        <v>1.1269</v>
      </c>
      <c r="U40" s="269" cm="1">
        <f t="array" ref="U40">U$11+INDEX(Step4!L:L, 30 + ROW(U40)*3)</f>
        <v>46493</v>
      </c>
      <c r="V40" s="270" cm="1">
        <f t="array" ref="V40">INDEX(Step4!L:L, 31 + ROW(U40)*3)</f>
        <v>0.48220000000000002</v>
      </c>
      <c r="W40" s="270" cm="1">
        <f t="array" ref="W40">INDEX(Step4!L:L, 32 + ROW(U40)*3)</f>
        <v>1.1518999999999999</v>
      </c>
    </row>
    <row r="41" spans="1:23" x14ac:dyDescent="0.3">
      <c r="A41">
        <v>39</v>
      </c>
      <c r="B41" s="269">
        <v>58000</v>
      </c>
      <c r="C41" s="269" cm="1">
        <f t="array" ref="C41">INDEX(Step1_final!F:F, 3 + (ROW(C41)-10)*3)</f>
        <v>11025</v>
      </c>
      <c r="D41" s="270" cm="1">
        <f t="array" ref="D41">INDEX(Step1_final!F:F, 4 + (ROW(D41)-10)*3)</f>
        <v>0.63370000000000004</v>
      </c>
      <c r="E41" s="270" cm="1">
        <f t="array" ref="E41">INDEX(Step1_final!F:F, 5 + (ROW(E41)-10)*3)</f>
        <v>1.1055999999999999</v>
      </c>
      <c r="F41" s="269" cm="1">
        <f t="array" ref="F41">F$6+INDEX(Step2!F:F, 1 + (ROW(F41)-2)*3)</f>
        <v>21264</v>
      </c>
      <c r="G41" s="270" cm="1">
        <f t="array" ref="G41">INDEX(Step2!F:F, 2 + (ROW(F41)-2)*3)</f>
        <v>0.58360000000000001</v>
      </c>
      <c r="H41" s="270" cm="1">
        <f t="array" ref="H41">INDEX(Step2!F:F, 3 + (ROW(F41)-2)*3)</f>
        <v>1.1274</v>
      </c>
      <c r="I41" s="269" cm="1">
        <f t="array" ref="I41">I$6+INDEX(Step2!L:L, 1 + (ROW(I41)-2)*3)</f>
        <v>21300</v>
      </c>
      <c r="J41" s="270" cm="1">
        <f t="array" ref="J41">INDEX(Step2!L:L, 2 + (ROW(I41)-2)*3)</f>
        <v>0.52359999999999995</v>
      </c>
      <c r="K41" s="270" cm="1">
        <f t="array" ref="K41">INDEX(Step2!L:L, 3 + (ROW(I41)-2)*3)</f>
        <v>1.1186</v>
      </c>
      <c r="L41" s="269" cm="1">
        <f t="array" ref="L41">L$6+INDEX(Step3!F:F, 1 + (ROW(L41)-2)*3)</f>
        <v>29183</v>
      </c>
      <c r="M41" s="270" cm="1">
        <f t="array" ref="M41">INDEX(Step3!F:F, 2 + (ROW(L41)-2)*3)</f>
        <v>0.57599999999999996</v>
      </c>
      <c r="N41" s="270" cm="1">
        <f t="array" ref="N41">INDEX(Step3!F:F, 3 + (ROW(L41)-2)*3)</f>
        <v>1.1248</v>
      </c>
      <c r="O41" s="269" cm="1">
        <f t="array" ref="O41">O$6+INDEX(Step3!L:L, 1 + (ROW(O41)-2)*3)</f>
        <v>28075</v>
      </c>
      <c r="P41" s="270" cm="1">
        <f t="array" ref="P41">INDEX(Step3!L:L, 2 + (ROW(O41)-2)*3)</f>
        <v>0.51670000000000005</v>
      </c>
      <c r="Q41" s="270" cm="1">
        <f t="array" ref="Q41">INDEX(Step3!L:L, 3 + (ROW(O41)-2)*3)</f>
        <v>1.1800999999999999</v>
      </c>
      <c r="R41" s="269" cm="1">
        <f t="array" ref="R41">R$11+INDEX(Step4!F:F, 30 + ROW(R41)*3)</f>
        <v>54188</v>
      </c>
      <c r="S41" s="270" cm="1">
        <f t="array" ref="S41">INDEX(Step4!F:F, 31 + ROW(R41)*3)</f>
        <v>0.5645</v>
      </c>
      <c r="T41" s="270" cm="1">
        <f t="array" ref="T41">INDEX(Step4!F:F, 32 + ROW(R41)*3)</f>
        <v>1.1368</v>
      </c>
      <c r="U41" s="269" cm="1">
        <f t="array" ref="U41">U$11+INDEX(Step4!L:L, 30 + ROW(U41)*3)</f>
        <v>46866</v>
      </c>
      <c r="V41" s="270" cm="1">
        <f t="array" ref="V41">INDEX(Step4!L:L, 31 + ROW(U41)*3)</f>
        <v>0.48130000000000001</v>
      </c>
      <c r="W41" s="270" cm="1">
        <f t="array" ref="W41">INDEX(Step4!L:L, 32 + ROW(U41)*3)</f>
        <v>1.153</v>
      </c>
    </row>
    <row r="42" spans="1:23" x14ac:dyDescent="0.3">
      <c r="A42">
        <v>40</v>
      </c>
      <c r="B42" s="269">
        <v>60000</v>
      </c>
      <c r="C42" s="269" cm="1">
        <f t="array" ref="C42">INDEX(Step1_final!F:F, 3 + (ROW(C42)-10)*3)</f>
        <v>11390</v>
      </c>
      <c r="D42" s="270" cm="1">
        <f t="array" ref="D42">INDEX(Step1_final!F:F, 4 + (ROW(D42)-10)*3)</f>
        <v>0.62990000000000002</v>
      </c>
      <c r="E42" s="270" cm="1">
        <f t="array" ref="E42">INDEX(Step1_final!F:F, 5 + (ROW(E42)-10)*3)</f>
        <v>1.117</v>
      </c>
      <c r="F42" s="269" cm="1">
        <f t="array" ref="F42">F$6+INDEX(Step2!F:F, 1 + (ROW(F42)-2)*3)</f>
        <v>21639</v>
      </c>
      <c r="G42" s="270" cm="1">
        <f t="array" ref="G42">INDEX(Step2!F:F, 2 + (ROW(F42)-2)*3)</f>
        <v>0.57679999999999998</v>
      </c>
      <c r="H42" s="270" cm="1">
        <f t="array" ref="H42">INDEX(Step2!F:F, 3 + (ROW(F42)-2)*3)</f>
        <v>1.1222000000000001</v>
      </c>
      <c r="I42" s="269" cm="1">
        <f t="array" ref="I42">I$6+INDEX(Step2!L:L, 1 + (ROW(I42)-2)*3)</f>
        <v>21674</v>
      </c>
      <c r="J42" s="270" cm="1">
        <f t="array" ref="J42">INDEX(Step2!L:L, 2 + (ROW(I42)-2)*3)</f>
        <v>0.51619999999999999</v>
      </c>
      <c r="K42" s="270" cm="1">
        <f t="array" ref="K42">INDEX(Step2!L:L, 3 + (ROW(I42)-2)*3)</f>
        <v>1.1197999999999999</v>
      </c>
      <c r="L42" s="269" cm="1">
        <f t="array" ref="L42">L$6+INDEX(Step3!F:F, 1 + (ROW(L42)-2)*3)</f>
        <v>29547</v>
      </c>
      <c r="M42" s="270" cm="1">
        <f t="array" ref="M42">INDEX(Step3!F:F, 2 + (ROW(L42)-2)*3)</f>
        <v>0.57520000000000004</v>
      </c>
      <c r="N42" s="270" cm="1">
        <f t="array" ref="N42">INDEX(Step3!F:F, 3 + (ROW(L42)-2)*3)</f>
        <v>1.1234999999999999</v>
      </c>
      <c r="O42" s="269" cm="1">
        <f t="array" ref="O42">O$6+INDEX(Step3!L:L, 1 + (ROW(O42)-2)*3)</f>
        <v>28440</v>
      </c>
      <c r="P42" s="270" cm="1">
        <f t="array" ref="P42">INDEX(Step3!L:L, 2 + (ROW(O42)-2)*3)</f>
        <v>0.51390000000000002</v>
      </c>
      <c r="Q42" s="270" cm="1">
        <f t="array" ref="Q42">INDEX(Step3!L:L, 3 + (ROW(O42)-2)*3)</f>
        <v>1.1806000000000001</v>
      </c>
      <c r="R42" s="269" cm="1">
        <f t="array" ref="R42">R$11+INDEX(Step4!F:F, 30 + ROW(R42)*3)</f>
        <v>54552</v>
      </c>
      <c r="S42" s="270" cm="1">
        <f t="array" ref="S42">INDEX(Step4!F:F, 31 + ROW(R42)*3)</f>
        <v>0.56410000000000005</v>
      </c>
      <c r="T42" s="270" cm="1">
        <f t="array" ref="T42">INDEX(Step4!F:F, 32 + ROW(R42)*3)</f>
        <v>1.1234999999999999</v>
      </c>
      <c r="U42" s="269" cm="1">
        <f t="array" ref="U42">U$11+INDEX(Step4!L:L, 30 + ROW(U42)*3)</f>
        <v>47246</v>
      </c>
      <c r="V42" s="270" cm="1">
        <f t="array" ref="V42">INDEX(Step4!L:L, 31 + ROW(U42)*3)</f>
        <v>0.48099999999999998</v>
      </c>
      <c r="W42" s="270" cm="1">
        <f t="array" ref="W42">INDEX(Step4!L:L, 32 + ROW(U42)*3)</f>
        <v>1.1554</v>
      </c>
    </row>
    <row r="43" spans="1:23" x14ac:dyDescent="0.3">
      <c r="A43">
        <v>41</v>
      </c>
      <c r="B43" s="269">
        <v>62000</v>
      </c>
      <c r="C43" s="269" cm="1">
        <f t="array" ref="C43">INDEX(Step1_final!F:F, 3 + (ROW(C43)-10)*3)</f>
        <v>11766</v>
      </c>
      <c r="D43" s="270" cm="1">
        <f t="array" ref="D43">INDEX(Step1_final!F:F, 4 + (ROW(D43)-10)*3)</f>
        <v>0.62690000000000001</v>
      </c>
      <c r="E43" s="270" cm="1">
        <f t="array" ref="E43">INDEX(Step1_final!F:F, 5 + (ROW(E43)-10)*3)</f>
        <v>1.0984</v>
      </c>
      <c r="F43" s="269" cm="1">
        <f t="array" ref="F43">F$6+INDEX(Step2!F:F, 1 + (ROW(F43)-2)*3)</f>
        <v>22032</v>
      </c>
      <c r="G43" s="270" cm="1">
        <f t="array" ref="G43">INDEX(Step2!F:F, 2 + (ROW(F43)-2)*3)</f>
        <v>0.58260000000000001</v>
      </c>
      <c r="H43" s="270" cm="1">
        <f t="array" ref="H43">INDEX(Step2!F:F, 3 + (ROW(F43)-2)*3)</f>
        <v>1.1327</v>
      </c>
      <c r="I43" s="269" cm="1">
        <f t="array" ref="I43">I$6+INDEX(Step2!L:L, 1 + (ROW(I43)-2)*3)</f>
        <v>22050</v>
      </c>
      <c r="J43" s="270" cm="1">
        <f t="array" ref="J43">INDEX(Step2!L:L, 2 + (ROW(I43)-2)*3)</f>
        <v>0.52049999999999996</v>
      </c>
      <c r="K43" s="270" cm="1">
        <f t="array" ref="K43">INDEX(Step2!L:L, 3 + (ROW(I43)-2)*3)</f>
        <v>1.1263000000000001</v>
      </c>
      <c r="L43" s="269" cm="1">
        <f t="array" ref="L43">L$6+INDEX(Step3!F:F, 1 + (ROW(L43)-2)*3)</f>
        <v>29911</v>
      </c>
      <c r="M43" s="270" cm="1">
        <f t="array" ref="M43">INDEX(Step3!F:F, 2 + (ROW(L43)-2)*3)</f>
        <v>0.56920000000000004</v>
      </c>
      <c r="N43" s="270" cm="1">
        <f t="array" ref="N43">INDEX(Step3!F:F, 3 + (ROW(L43)-2)*3)</f>
        <v>1.1169</v>
      </c>
      <c r="O43" s="269" cm="1">
        <f t="array" ref="O43">O$6+INDEX(Step3!L:L, 1 + (ROW(O43)-2)*3)</f>
        <v>28805</v>
      </c>
      <c r="P43" s="270" cm="1">
        <f t="array" ref="P43">INDEX(Step3!L:L, 2 + (ROW(O43)-2)*3)</f>
        <v>0.51070000000000004</v>
      </c>
      <c r="Q43" s="270" cm="1">
        <f t="array" ref="Q43">INDEX(Step3!L:L, 3 + (ROW(O43)-2)*3)</f>
        <v>1.165</v>
      </c>
      <c r="R43" s="269" cm="1">
        <f t="array" ref="R43">R$11+INDEX(Step4!F:F, 30 + ROW(R43)*3)</f>
        <v>54916</v>
      </c>
      <c r="S43" s="270" cm="1">
        <f t="array" ref="S43">INDEX(Step4!F:F, 31 + ROW(R43)*3)</f>
        <v>0.56130000000000002</v>
      </c>
      <c r="T43" s="270" cm="1">
        <f t="array" ref="T43">INDEX(Step4!F:F, 32 + ROW(R43)*3)</f>
        <v>1.1220000000000001</v>
      </c>
      <c r="U43" s="269" cm="1">
        <f t="array" ref="U43">U$11+INDEX(Step4!L:L, 30 + ROW(U43)*3)</f>
        <v>47627</v>
      </c>
      <c r="V43" s="270" cm="1">
        <f t="array" ref="V43">INDEX(Step4!L:L, 31 + ROW(U43)*3)</f>
        <v>0.47760000000000002</v>
      </c>
      <c r="W43" s="270" cm="1">
        <f t="array" ref="W43">INDEX(Step4!L:L, 32 + ROW(U43)*3)</f>
        <v>1.1573</v>
      </c>
    </row>
    <row r="44" spans="1:23" x14ac:dyDescent="0.3">
      <c r="A44">
        <v>42</v>
      </c>
      <c r="B44" s="269">
        <v>64000</v>
      </c>
      <c r="C44" s="269" cm="1">
        <f t="array" ref="C44">INDEX(Step1_final!F:F, 3 + (ROW(C44)-10)*3)</f>
        <v>12133</v>
      </c>
      <c r="D44" s="270" cm="1">
        <f t="array" ref="D44">INDEX(Step1_final!F:F, 4 + (ROW(D44)-10)*3)</f>
        <v>0.62290000000000001</v>
      </c>
      <c r="E44" s="270" cm="1">
        <f t="array" ref="E44">INDEX(Step1_final!F:F, 5 + (ROW(E44)-10)*3)</f>
        <v>1.1034999999999999</v>
      </c>
      <c r="F44" s="269" cm="1">
        <f t="array" ref="F44">F$6+INDEX(Step2!F:F, 1 + (ROW(F44)-2)*3)</f>
        <v>22420</v>
      </c>
      <c r="G44" s="270" cm="1">
        <f t="array" ref="G44">INDEX(Step2!F:F, 2 + (ROW(F44)-2)*3)</f>
        <v>0.58160000000000001</v>
      </c>
      <c r="H44" s="270" cm="1">
        <f t="array" ref="H44">INDEX(Step2!F:F, 3 + (ROW(F44)-2)*3)</f>
        <v>1.1483000000000001</v>
      </c>
      <c r="I44" s="269" cm="1">
        <f t="array" ref="I44">I$6+INDEX(Step2!L:L, 1 + (ROW(I44)-2)*3)</f>
        <v>22431</v>
      </c>
      <c r="J44" s="270" cm="1">
        <f t="array" ref="J44">INDEX(Step2!L:L, 2 + (ROW(I44)-2)*3)</f>
        <v>0.51890000000000003</v>
      </c>
      <c r="K44" s="270" cm="1">
        <f t="array" ref="K44">INDEX(Step2!L:L, 3 + (ROW(I44)-2)*3)</f>
        <v>1.1432</v>
      </c>
      <c r="L44" s="269" cm="1">
        <f t="array" ref="L44">L$6+INDEX(Step3!F:F, 1 + (ROW(L44)-2)*3)</f>
        <v>30275</v>
      </c>
      <c r="M44" s="270" cm="1">
        <f t="array" ref="M44">INDEX(Step3!F:F, 2 + (ROW(L44)-2)*3)</f>
        <v>0.57189999999999996</v>
      </c>
      <c r="N44" s="270" cm="1">
        <f t="array" ref="N44">INDEX(Step3!F:F, 3 + (ROW(L44)-2)*3)</f>
        <v>1.1207</v>
      </c>
      <c r="O44" s="269" cm="1">
        <f t="array" ref="O44">O$6+INDEX(Step3!L:L, 1 + (ROW(O44)-2)*3)</f>
        <v>29170</v>
      </c>
      <c r="P44" s="270" cm="1">
        <f t="array" ref="P44">INDEX(Step3!L:L, 2 + (ROW(O44)-2)*3)</f>
        <v>0.51049999999999995</v>
      </c>
      <c r="Q44" s="270" cm="1">
        <f t="array" ref="Q44">INDEX(Step3!L:L, 3 + (ROW(O44)-2)*3)</f>
        <v>1.1704000000000001</v>
      </c>
      <c r="R44" s="269" cm="1">
        <f t="array" ref="R44">R$11+INDEX(Step4!F:F, 30 + ROW(R44)*3)</f>
        <v>55280</v>
      </c>
      <c r="S44" s="270" cm="1">
        <f t="array" ref="S44">INDEX(Step4!F:F, 31 + ROW(R44)*3)</f>
        <v>0.55730000000000002</v>
      </c>
      <c r="T44" s="270" cm="1">
        <f t="array" ref="T44">INDEX(Step4!F:F, 32 + ROW(R44)*3)</f>
        <v>1.1288</v>
      </c>
      <c r="U44" s="269" cm="1">
        <f t="array" ref="U44">U$11+INDEX(Step4!L:L, 30 + ROW(U44)*3)</f>
        <v>48001</v>
      </c>
      <c r="V44" s="270" cm="1">
        <f t="array" ref="V44">INDEX(Step4!L:L, 31 + ROW(U44)*3)</f>
        <v>0.47399999999999998</v>
      </c>
      <c r="W44" s="270" cm="1">
        <f t="array" ref="W44">INDEX(Step4!L:L, 32 + ROW(U44)*3)</f>
        <v>1.1572</v>
      </c>
    </row>
    <row r="45" spans="1:23" x14ac:dyDescent="0.3">
      <c r="A45">
        <v>43</v>
      </c>
      <c r="B45" s="269">
        <v>66000</v>
      </c>
      <c r="C45" s="269" cm="1">
        <f t="array" ref="C45">INDEX(Step1_final!F:F, 3 + (ROW(C45)-10)*3)</f>
        <v>12498</v>
      </c>
      <c r="D45" s="270" cm="1">
        <f t="array" ref="D45">INDEX(Step1_final!F:F, 4 + (ROW(D45)-10)*3)</f>
        <v>0.61939999999999995</v>
      </c>
      <c r="E45" s="270" cm="1">
        <f t="array" ref="E45">INDEX(Step1_final!F:F, 5 + (ROW(E45)-10)*3)</f>
        <v>1.1121000000000001</v>
      </c>
      <c r="F45" s="269" cm="1">
        <f t="array" ref="F45">F$6+INDEX(Step2!F:F, 1 + (ROW(F45)-2)*3)</f>
        <v>22793</v>
      </c>
      <c r="G45" s="270" cm="1">
        <f t="array" ref="G45">INDEX(Step2!F:F, 2 + (ROW(F45)-2)*3)</f>
        <v>0.57640000000000002</v>
      </c>
      <c r="H45" s="270" cm="1">
        <f t="array" ref="H45">INDEX(Step2!F:F, 3 + (ROW(F45)-2)*3)</f>
        <v>1.1143000000000001</v>
      </c>
      <c r="I45" s="269" cm="1">
        <f t="array" ref="I45">I$6+INDEX(Step2!L:L, 1 + (ROW(I45)-2)*3)</f>
        <v>22805</v>
      </c>
      <c r="J45" s="270" cm="1">
        <f t="array" ref="J45">INDEX(Step2!L:L, 2 + (ROW(I45)-2)*3)</f>
        <v>0.51270000000000004</v>
      </c>
      <c r="K45" s="270" cm="1">
        <f t="array" ref="K45">INDEX(Step2!L:L, 3 + (ROW(I45)-2)*3)</f>
        <v>1.1227</v>
      </c>
      <c r="L45" s="269" cm="1">
        <f t="array" ref="L45">L$6+INDEX(Step3!F:F, 1 + (ROW(L45)-2)*3)</f>
        <v>30639</v>
      </c>
      <c r="M45" s="270" cm="1">
        <f t="array" ref="M45">INDEX(Step3!F:F, 2 + (ROW(L45)-2)*3)</f>
        <v>0.56989999999999996</v>
      </c>
      <c r="N45" s="270" cm="1">
        <f t="array" ref="N45">INDEX(Step3!F:F, 3 + (ROW(L45)-2)*3)</f>
        <v>1.1301000000000001</v>
      </c>
      <c r="O45" s="269" cm="1">
        <f t="array" ref="O45">O$6+INDEX(Step3!L:L, 1 + (ROW(O45)-2)*3)</f>
        <v>29535</v>
      </c>
      <c r="P45" s="270" cm="1">
        <f t="array" ref="P45">INDEX(Step3!L:L, 2 + (ROW(O45)-2)*3)</f>
        <v>0.50560000000000005</v>
      </c>
      <c r="Q45" s="270" cm="1">
        <f t="array" ref="Q45">INDEX(Step3!L:L, 3 + (ROW(O45)-2)*3)</f>
        <v>1.1880999999999999</v>
      </c>
      <c r="R45" s="269" cm="1">
        <f t="array" ref="R45">R$11+INDEX(Step4!F:F, 30 + ROW(R45)*3)</f>
        <v>55643</v>
      </c>
      <c r="S45" s="270" cm="1">
        <f t="array" ref="S45">INDEX(Step4!F:F, 31 + ROW(R45)*3)</f>
        <v>0.56030000000000002</v>
      </c>
      <c r="T45" s="270" cm="1">
        <f t="array" ref="T45">INDEX(Step4!F:F, 32 + ROW(R45)*3)</f>
        <v>1.1580999999999999</v>
      </c>
      <c r="U45" s="269" cm="1">
        <f t="array" ref="U45">U$11+INDEX(Step4!L:L, 30 + ROW(U45)*3)</f>
        <v>48382</v>
      </c>
      <c r="V45" s="270" cm="1">
        <f t="array" ref="V45">INDEX(Step4!L:L, 31 + ROW(U45)*3)</f>
        <v>0.47499999999999998</v>
      </c>
      <c r="W45" s="270" cm="1">
        <f t="array" ref="W45">INDEX(Step4!L:L, 32 + ROW(U45)*3)</f>
        <v>1.1773</v>
      </c>
    </row>
    <row r="46" spans="1:23" x14ac:dyDescent="0.3">
      <c r="A46">
        <v>44</v>
      </c>
      <c r="B46" s="269">
        <v>68000</v>
      </c>
      <c r="C46" s="269" cm="1">
        <f t="array" ref="C46">INDEX(Step1_final!F:F, 3 + (ROW(C46)-10)*3)</f>
        <v>12863</v>
      </c>
      <c r="D46" s="270" cm="1">
        <f t="array" ref="D46">INDEX(Step1_final!F:F, 4 + (ROW(D46)-10)*3)</f>
        <v>0.61670000000000003</v>
      </c>
      <c r="E46" s="270" cm="1">
        <f t="array" ref="E46">INDEX(Step1_final!F:F, 5 + (ROW(E46)-10)*3)</f>
        <v>1.1034999999999999</v>
      </c>
      <c r="F46" s="269" cm="1">
        <f t="array" ref="F46">F$6+INDEX(Step2!F:F, 1 + (ROW(F46)-2)*3)</f>
        <v>23160</v>
      </c>
      <c r="G46" s="270" cm="1">
        <f t="array" ref="G46">INDEX(Step2!F:F, 2 + (ROW(F46)-2)*3)</f>
        <v>0.57169999999999999</v>
      </c>
      <c r="H46" s="270" cm="1">
        <f t="array" ref="H46">INDEX(Step2!F:F, 3 + (ROW(F46)-2)*3)</f>
        <v>1.125</v>
      </c>
      <c r="I46" s="269" cm="1">
        <f t="array" ref="I46">I$6+INDEX(Step2!L:L, 1 + (ROW(I46)-2)*3)</f>
        <v>23185</v>
      </c>
      <c r="J46" s="270" cm="1">
        <f t="array" ref="J46">INDEX(Step2!L:L, 2 + (ROW(I46)-2)*3)</f>
        <v>0.50880000000000003</v>
      </c>
      <c r="K46" s="270" cm="1">
        <f t="array" ref="K46">INDEX(Step2!L:L, 3 + (ROW(I46)-2)*3)</f>
        <v>1.1334</v>
      </c>
      <c r="L46" s="269" cm="1">
        <f t="array" ref="L46">L$6+INDEX(Step3!F:F, 1 + (ROW(L46)-2)*3)</f>
        <v>31002</v>
      </c>
      <c r="M46" s="270" cm="1">
        <f t="array" ref="M46">INDEX(Step3!F:F, 2 + (ROW(L46)-2)*3)</f>
        <v>0.56189999999999996</v>
      </c>
      <c r="N46" s="270" cm="1">
        <f t="array" ref="N46">INDEX(Step3!F:F, 3 + (ROW(L46)-2)*3)</f>
        <v>1.1321000000000001</v>
      </c>
      <c r="O46" s="269" cm="1">
        <f t="array" ref="O46">O$6+INDEX(Step3!L:L, 1 + (ROW(O46)-2)*3)</f>
        <v>29900</v>
      </c>
      <c r="P46" s="270" cm="1">
        <f t="array" ref="P46">INDEX(Step3!L:L, 2 + (ROW(O46)-2)*3)</f>
        <v>0.50139999999999996</v>
      </c>
      <c r="Q46" s="270" cm="1">
        <f t="array" ref="Q46">INDEX(Step3!L:L, 3 + (ROW(O46)-2)*3)</f>
        <v>1.1783999999999999</v>
      </c>
      <c r="R46" s="269" cm="1">
        <f t="array" ref="R46">R$11+INDEX(Step4!F:F, 30 + ROW(R46)*3)</f>
        <v>56007</v>
      </c>
      <c r="S46" s="270" cm="1">
        <f t="array" ref="S46">INDEX(Step4!F:F, 31 + ROW(R46)*3)</f>
        <v>0.55000000000000004</v>
      </c>
      <c r="T46" s="270" cm="1">
        <f t="array" ref="T46">INDEX(Step4!F:F, 32 + ROW(R46)*3)</f>
        <v>1.1276999999999999</v>
      </c>
      <c r="U46" s="269" cm="1">
        <f t="array" ref="U46">U$11+INDEX(Step4!L:L, 30 + ROW(U46)*3)</f>
        <v>48789</v>
      </c>
      <c r="V46" s="270" cm="1">
        <f t="array" ref="V46">INDEX(Step4!L:L, 31 + ROW(U46)*3)</f>
        <v>0.46810000000000002</v>
      </c>
      <c r="W46" s="270" cm="1">
        <f t="array" ref="W46">INDEX(Step4!L:L, 32 + ROW(U46)*3)</f>
        <v>1.1580999999999999</v>
      </c>
    </row>
    <row r="47" spans="1:23" x14ac:dyDescent="0.3">
      <c r="A47">
        <v>45</v>
      </c>
      <c r="B47" s="269">
        <v>70000</v>
      </c>
      <c r="C47" s="269" cm="1">
        <f t="array" ref="C47">INDEX(Step1_final!F:F, 3 + (ROW(C47)-10)*3)</f>
        <v>13227</v>
      </c>
      <c r="D47" s="270" cm="1">
        <f t="array" ref="D47">INDEX(Step1_final!F:F, 4 + (ROW(D47)-10)*3)</f>
        <v>0.61650000000000005</v>
      </c>
      <c r="E47" s="270" cm="1">
        <f t="array" ref="E47">INDEX(Step1_final!F:F, 5 + (ROW(E47)-10)*3)</f>
        <v>1.0929</v>
      </c>
      <c r="F47" s="269" cm="1">
        <f t="array" ref="F47">F$6+INDEX(Step2!F:F, 1 + (ROW(F47)-2)*3)</f>
        <v>23523</v>
      </c>
      <c r="G47" s="270" cm="1">
        <f t="array" ref="G47">INDEX(Step2!F:F, 2 + (ROW(F47)-2)*3)</f>
        <v>0.57140000000000002</v>
      </c>
      <c r="H47" s="270" cm="1">
        <f t="array" ref="H47">INDEX(Step2!F:F, 3 + (ROW(F47)-2)*3)</f>
        <v>1.1167</v>
      </c>
      <c r="I47" s="269" cm="1">
        <f t="array" ref="I47">I$6+INDEX(Step2!L:L, 1 + (ROW(I47)-2)*3)</f>
        <v>23570</v>
      </c>
      <c r="J47" s="270" cm="1">
        <f t="array" ref="J47">INDEX(Step2!L:L, 2 + (ROW(I47)-2)*3)</f>
        <v>0.50649999999999995</v>
      </c>
      <c r="K47" s="270" cm="1">
        <f t="array" ref="K47">INDEX(Step2!L:L, 3 + (ROW(I47)-2)*3)</f>
        <v>1.1332</v>
      </c>
      <c r="L47" s="269" cm="1">
        <f t="array" ref="L47">L$6+INDEX(Step3!F:F, 1 + (ROW(L47)-2)*3)</f>
        <v>31380</v>
      </c>
      <c r="M47" s="270" cm="1">
        <f t="array" ref="M47">INDEX(Step3!F:F, 2 + (ROW(L47)-2)*3)</f>
        <v>0.56189999999999996</v>
      </c>
      <c r="N47" s="270" cm="1">
        <f t="array" ref="N47">INDEX(Step3!F:F, 3 + (ROW(L47)-2)*3)</f>
        <v>1.1515</v>
      </c>
      <c r="O47" s="269" cm="1">
        <f t="array" ref="O47">O$6+INDEX(Step3!L:L, 1 + (ROW(O47)-2)*3)</f>
        <v>30264</v>
      </c>
      <c r="P47" s="270" cm="1">
        <f t="array" ref="P47">INDEX(Step3!L:L, 2 + (ROW(O47)-2)*3)</f>
        <v>0.50290000000000001</v>
      </c>
      <c r="Q47" s="270" cm="1">
        <f t="array" ref="Q47">INDEX(Step3!L:L, 3 + (ROW(O47)-2)*3)</f>
        <v>1.1878</v>
      </c>
      <c r="R47" s="269" cm="1">
        <f t="array" ref="R47">R$11+INDEX(Step4!F:F, 30 + ROW(R47)*3)</f>
        <v>56371</v>
      </c>
      <c r="S47" s="270" cm="1">
        <f t="array" ref="S47">INDEX(Step4!F:F, 31 + ROW(R47)*3)</f>
        <v>0.55510000000000004</v>
      </c>
      <c r="T47" s="270" cm="1">
        <f t="array" ref="T47">INDEX(Step4!F:F, 32 + ROW(R47)*3)</f>
        <v>1.1302000000000001</v>
      </c>
      <c r="U47" s="269" cm="1">
        <f t="array" ref="U47">U$11+INDEX(Step4!L:L, 30 + ROW(U47)*3)</f>
        <v>49160</v>
      </c>
      <c r="V47" s="270" cm="1">
        <f t="array" ref="V47">INDEX(Step4!L:L, 31 + ROW(U47)*3)</f>
        <v>0.47099999999999997</v>
      </c>
      <c r="W47" s="270" cm="1">
        <f t="array" ref="W47">INDEX(Step4!L:L, 32 + ROW(U47)*3)</f>
        <v>1.1788000000000001</v>
      </c>
    </row>
    <row r="48" spans="1:23" x14ac:dyDescent="0.3">
      <c r="A48">
        <v>46</v>
      </c>
      <c r="B48" s="269">
        <v>72000</v>
      </c>
      <c r="C48" s="269" cm="1">
        <f t="array" ref="C48">INDEX(Step1_final!F:F, 3 + (ROW(C48)-10)*3)</f>
        <v>13592</v>
      </c>
      <c r="D48" s="270" cm="1">
        <f t="array" ref="D48">INDEX(Step1_final!F:F, 4 + (ROW(D48)-10)*3)</f>
        <v>0.61650000000000005</v>
      </c>
      <c r="E48" s="270" cm="1">
        <f t="array" ref="E48">INDEX(Step1_final!F:F, 5 + (ROW(E48)-10)*3)</f>
        <v>1.1074999999999999</v>
      </c>
      <c r="F48" s="269" cm="1">
        <f t="array" ref="F48">F$6+INDEX(Step2!F:F, 1 + (ROW(F48)-2)*3)</f>
        <v>23887</v>
      </c>
      <c r="G48" s="270" cm="1">
        <f t="array" ref="G48">INDEX(Step2!F:F, 2 + (ROW(F48)-2)*3)</f>
        <v>0.56840000000000002</v>
      </c>
      <c r="H48" s="270" cm="1">
        <f t="array" ref="H48">INDEX(Step2!F:F, 3 + (ROW(F48)-2)*3)</f>
        <v>1.1355</v>
      </c>
      <c r="I48" s="269" cm="1">
        <f t="array" ref="I48">I$6+INDEX(Step2!L:L, 1 + (ROW(I48)-2)*3)</f>
        <v>23973</v>
      </c>
      <c r="J48" s="270" cm="1">
        <f t="array" ref="J48">INDEX(Step2!L:L, 2 + (ROW(I48)-2)*3)</f>
        <v>0.50470000000000004</v>
      </c>
      <c r="K48" s="270" cm="1">
        <f t="array" ref="K48">INDEX(Step2!L:L, 3 + (ROW(I48)-2)*3)</f>
        <v>1.1395999999999999</v>
      </c>
      <c r="L48" s="269" cm="1">
        <f t="array" ref="L48">L$6+INDEX(Step3!F:F, 1 + (ROW(L48)-2)*3)</f>
        <v>31757</v>
      </c>
      <c r="M48" s="270" cm="1">
        <f t="array" ref="M48">INDEX(Step3!F:F, 2 + (ROW(L48)-2)*3)</f>
        <v>0.56389999999999996</v>
      </c>
      <c r="N48" s="270" cm="1">
        <f t="array" ref="N48">INDEX(Step3!F:F, 3 + (ROW(L48)-2)*3)</f>
        <v>1.1337999999999999</v>
      </c>
      <c r="O48" s="269" cm="1">
        <f t="array" ref="O48">O$6+INDEX(Step3!L:L, 1 + (ROW(O48)-2)*3)</f>
        <v>30629</v>
      </c>
      <c r="P48" s="270" cm="1">
        <f t="array" ref="P48">INDEX(Step3!L:L, 2 + (ROW(O48)-2)*3)</f>
        <v>0.49759999999999999</v>
      </c>
      <c r="Q48" s="270" cm="1">
        <f t="array" ref="Q48">INDEX(Step3!L:L, 3 + (ROW(O48)-2)*3)</f>
        <v>1.1956</v>
      </c>
      <c r="R48" s="269" cm="1">
        <f t="array" ref="R48">R$11+INDEX(Step4!F:F, 30 + ROW(R48)*3)</f>
        <v>56739</v>
      </c>
      <c r="S48" s="270" cm="1">
        <f t="array" ref="S48">INDEX(Step4!F:F, 31 + ROW(R48)*3)</f>
        <v>0.55169999999999997</v>
      </c>
      <c r="T48" s="270" cm="1">
        <f t="array" ref="T48">INDEX(Step4!F:F, 32 + ROW(R48)*3)</f>
        <v>1.1209</v>
      </c>
      <c r="U48" s="269" cm="1">
        <f t="array" ref="U48">U$11+INDEX(Step4!L:L, 30 + ROW(U48)*3)</f>
        <v>49527</v>
      </c>
      <c r="V48" s="270" cm="1">
        <f t="array" ref="V48">INDEX(Step4!L:L, 31 + ROW(U48)*3)</f>
        <v>0.46810000000000002</v>
      </c>
      <c r="W48" s="270" cm="1">
        <f t="array" ref="W48">INDEX(Step4!L:L, 32 + ROW(U48)*3)</f>
        <v>1.1697</v>
      </c>
    </row>
    <row r="49" spans="1:23" x14ac:dyDescent="0.3">
      <c r="A49">
        <v>47</v>
      </c>
      <c r="B49" s="269">
        <v>74000</v>
      </c>
      <c r="C49" s="269" cm="1">
        <f t="array" ref="C49">INDEX(Step1_final!F:F, 3 + (ROW(C49)-10)*3)</f>
        <v>13957</v>
      </c>
      <c r="D49" s="270" cm="1">
        <f t="array" ref="D49">INDEX(Step1_final!F:F, 4 + (ROW(D49)-10)*3)</f>
        <v>0.60580000000000001</v>
      </c>
      <c r="E49" s="270" cm="1">
        <f t="array" ref="E49">INDEX(Step1_final!F:F, 5 + (ROW(E49)-10)*3)</f>
        <v>1.1072</v>
      </c>
      <c r="F49" s="269" cm="1">
        <f t="array" ref="F49">F$6+INDEX(Step2!F:F, 1 + (ROW(F49)-2)*3)</f>
        <v>24256</v>
      </c>
      <c r="G49" s="270" cm="1">
        <f t="array" ref="G49">INDEX(Step2!F:F, 2 + (ROW(F49)-2)*3)</f>
        <v>0.57240000000000002</v>
      </c>
      <c r="H49" s="270" cm="1">
        <f t="array" ref="H49">INDEX(Step2!F:F, 3 + (ROW(F49)-2)*3)</f>
        <v>1.1069</v>
      </c>
      <c r="I49" s="269" cm="1">
        <f t="array" ref="I49">I$6+INDEX(Step2!L:L, 1 + (ROW(I49)-2)*3)</f>
        <v>24342</v>
      </c>
      <c r="J49" s="270" cm="1">
        <f t="array" ref="J49">INDEX(Step2!L:L, 2 + (ROW(I49)-2)*3)</f>
        <v>0.50470000000000004</v>
      </c>
      <c r="K49" s="270" cm="1">
        <f t="array" ref="K49">INDEX(Step2!L:L, 3 + (ROW(I49)-2)*3)</f>
        <v>1.1376999999999999</v>
      </c>
      <c r="L49" s="269" cm="1">
        <f t="array" ref="L49">L$6+INDEX(Step3!F:F, 1 + (ROW(L49)-2)*3)</f>
        <v>32125</v>
      </c>
      <c r="M49" s="270" cm="1">
        <f t="array" ref="M49">INDEX(Step3!F:F, 2 + (ROW(L49)-2)*3)</f>
        <v>0.55879999999999996</v>
      </c>
      <c r="N49" s="270" cm="1">
        <f t="array" ref="N49">INDEX(Step3!F:F, 3 + (ROW(L49)-2)*3)</f>
        <v>1.1160000000000001</v>
      </c>
      <c r="O49" s="269" cm="1">
        <f t="array" ref="O49">O$6+INDEX(Step3!L:L, 1 + (ROW(O49)-2)*3)</f>
        <v>30994</v>
      </c>
      <c r="P49" s="270" cm="1">
        <f t="array" ref="P49">INDEX(Step3!L:L, 2 + (ROW(O49)-2)*3)</f>
        <v>0.49430000000000002</v>
      </c>
      <c r="Q49" s="270" cm="1">
        <f t="array" ref="Q49">INDEX(Step3!L:L, 3 + (ROW(O49)-2)*3)</f>
        <v>1.1852</v>
      </c>
      <c r="R49" s="269" cm="1">
        <f t="array" ref="R49">R$11+INDEX(Step4!F:F, 30 + ROW(R49)*3)</f>
        <v>57113</v>
      </c>
      <c r="S49" s="270" cm="1">
        <f t="array" ref="S49">INDEX(Step4!F:F, 31 + ROW(R49)*3)</f>
        <v>0.5575</v>
      </c>
      <c r="T49" s="270" cm="1">
        <f t="array" ref="T49">INDEX(Step4!F:F, 32 + ROW(R49)*3)</f>
        <v>1.1276999999999999</v>
      </c>
      <c r="U49" s="269" cm="1">
        <f t="array" ref="U49">U$11+INDEX(Step4!L:L, 30 + ROW(U49)*3)</f>
        <v>49892</v>
      </c>
      <c r="V49" s="270" cm="1">
        <f t="array" ref="V49">INDEX(Step4!L:L, 31 + ROW(U49)*3)</f>
        <v>0.47170000000000001</v>
      </c>
      <c r="W49" s="270" cm="1">
        <f t="array" ref="W49">INDEX(Step4!L:L, 32 + ROW(U49)*3)</f>
        <v>1.173</v>
      </c>
    </row>
    <row r="50" spans="1:23" x14ac:dyDescent="0.3">
      <c r="A50">
        <v>48</v>
      </c>
      <c r="B50" s="269">
        <v>76000</v>
      </c>
      <c r="C50" s="269" cm="1">
        <f t="array" ref="C50">INDEX(Step1_final!F:F, 3 + (ROW(C50)-10)*3)</f>
        <v>14321</v>
      </c>
      <c r="D50" s="270" cm="1">
        <f t="array" ref="D50">INDEX(Step1_final!F:F, 4 + (ROW(D50)-10)*3)</f>
        <v>0.60780000000000001</v>
      </c>
      <c r="E50" s="270" cm="1">
        <f t="array" ref="E50">INDEX(Step1_final!F:F, 5 + (ROW(E50)-10)*3)</f>
        <v>1.0876999999999999</v>
      </c>
      <c r="F50" s="269" cm="1">
        <f t="array" ref="F50">F$6+INDEX(Step2!F:F, 1 + (ROW(F50)-2)*3)</f>
        <v>24621</v>
      </c>
      <c r="G50" s="270" cm="1">
        <f t="array" ref="G50">INDEX(Step2!F:F, 2 + (ROW(F50)-2)*3)</f>
        <v>0.56640000000000001</v>
      </c>
      <c r="H50" s="270" cm="1">
        <f t="array" ref="H50">INDEX(Step2!F:F, 3 + (ROW(F50)-2)*3)</f>
        <v>1.1127</v>
      </c>
      <c r="I50" s="269" cm="1">
        <f t="array" ref="I50">I$6+INDEX(Step2!L:L, 1 + (ROW(I50)-2)*3)</f>
        <v>24709</v>
      </c>
      <c r="J50" s="270" cm="1">
        <f t="array" ref="J50">INDEX(Step2!L:L, 2 + (ROW(I50)-2)*3)</f>
        <v>0.50019999999999998</v>
      </c>
      <c r="K50" s="270" cm="1">
        <f t="array" ref="K50">INDEX(Step2!L:L, 3 + (ROW(I50)-2)*3)</f>
        <v>1.1305000000000001</v>
      </c>
      <c r="L50" s="269" cm="1">
        <f t="array" ref="L50">L$6+INDEX(Step3!F:F, 1 + (ROW(L50)-2)*3)</f>
        <v>32492</v>
      </c>
      <c r="M50" s="270" cm="1">
        <f t="array" ref="M50">INDEX(Step3!F:F, 2 + (ROW(L50)-2)*3)</f>
        <v>0.56140000000000001</v>
      </c>
      <c r="N50" s="270" cm="1">
        <f t="array" ref="N50">INDEX(Step3!F:F, 3 + (ROW(L50)-2)*3)</f>
        <v>1.1281000000000001</v>
      </c>
      <c r="O50" s="269" cm="1">
        <f t="array" ref="O50">O$6+INDEX(Step3!L:L, 1 + (ROW(O50)-2)*3)</f>
        <v>31359</v>
      </c>
      <c r="P50" s="270" cm="1">
        <f t="array" ref="P50">INDEX(Step3!L:L, 2 + (ROW(O50)-2)*3)</f>
        <v>0.50170000000000003</v>
      </c>
      <c r="Q50" s="270" cm="1">
        <f t="array" ref="Q50">INDEX(Step3!L:L, 3 + (ROW(O50)-2)*3)</f>
        <v>1.1741999999999999</v>
      </c>
      <c r="R50" s="269" cm="1">
        <f t="array" ref="R50">R$11+INDEX(Step4!F:F, 30 + ROW(R50)*3)</f>
        <v>57491</v>
      </c>
      <c r="S50" s="270" cm="1">
        <f t="array" ref="S50">INDEX(Step4!F:F, 31 + ROW(R50)*3)</f>
        <v>0.55169999999999997</v>
      </c>
      <c r="T50" s="270" cm="1">
        <f t="array" ref="T50">INDEX(Step4!F:F, 32 + ROW(R50)*3)</f>
        <v>1.1278999999999999</v>
      </c>
      <c r="U50" s="269" cm="1">
        <f t="array" ref="U50">U$11+INDEX(Step4!L:L, 30 + ROW(U50)*3)</f>
        <v>50269</v>
      </c>
      <c r="V50" s="270" cm="1">
        <f t="array" ref="V50">INDEX(Step4!L:L, 31 + ROW(U50)*3)</f>
        <v>0.46539999999999998</v>
      </c>
      <c r="W50" s="270" cm="1">
        <f t="array" ref="W50">INDEX(Step4!L:L, 32 + ROW(U50)*3)</f>
        <v>1.1529</v>
      </c>
    </row>
    <row r="51" spans="1:23" x14ac:dyDescent="0.3">
      <c r="A51">
        <v>49</v>
      </c>
      <c r="B51" s="269">
        <v>78000</v>
      </c>
      <c r="C51" s="269" cm="1">
        <f t="array" ref="C51">INDEX(Step1_final!F:F, 3 + (ROW(C51)-10)*3)</f>
        <v>14686</v>
      </c>
      <c r="D51" s="270" cm="1">
        <f t="array" ref="D51">INDEX(Step1_final!F:F, 4 + (ROW(D51)-10)*3)</f>
        <v>0.60050000000000003</v>
      </c>
      <c r="E51" s="270" cm="1">
        <f t="array" ref="E51">INDEX(Step1_final!F:F, 5 + (ROW(E51)-10)*3)</f>
        <v>1.1064000000000001</v>
      </c>
      <c r="F51" s="269" cm="1">
        <f t="array" ref="F51">F$6+INDEX(Step2!F:F, 1 + (ROW(F51)-2)*3)</f>
        <v>25001</v>
      </c>
      <c r="G51" s="270" cm="1">
        <f t="array" ref="G51">INDEX(Step2!F:F, 2 + (ROW(F51)-2)*3)</f>
        <v>0.56440000000000001</v>
      </c>
      <c r="H51" s="270" cm="1">
        <f t="array" ref="H51">INDEX(Step2!F:F, 3 + (ROW(F51)-2)*3)</f>
        <v>1.1231</v>
      </c>
      <c r="I51" s="269" cm="1">
        <f t="array" ref="I51">I$6+INDEX(Step2!L:L, 1 + (ROW(I51)-2)*3)</f>
        <v>25073</v>
      </c>
      <c r="J51" s="270" cm="1">
        <f t="array" ref="J51">INDEX(Step2!L:L, 2 + (ROW(I51)-2)*3)</f>
        <v>0.49840000000000001</v>
      </c>
      <c r="K51" s="270" cm="1">
        <f t="array" ref="K51">INDEX(Step2!L:L, 3 + (ROW(I51)-2)*3)</f>
        <v>1.1535</v>
      </c>
      <c r="L51" s="269" cm="1">
        <f t="array" ref="L51">L$6+INDEX(Step3!F:F, 1 + (ROW(L51)-2)*3)</f>
        <v>32860</v>
      </c>
      <c r="M51" s="270" cm="1">
        <f t="array" ref="M51">INDEX(Step3!F:F, 2 + (ROW(L51)-2)*3)</f>
        <v>0.56320000000000003</v>
      </c>
      <c r="N51" s="270" cm="1">
        <f t="array" ref="N51">INDEX(Step3!F:F, 3 + (ROW(L51)-2)*3)</f>
        <v>1.1168</v>
      </c>
      <c r="O51" s="269" cm="1">
        <f t="array" ref="O51">O$6+INDEX(Step3!L:L, 1 + (ROW(O51)-2)*3)</f>
        <v>31724</v>
      </c>
      <c r="P51" s="270" cm="1">
        <f t="array" ref="P51">INDEX(Step3!L:L, 2 + (ROW(O51)-2)*3)</f>
        <v>0.48970000000000002</v>
      </c>
      <c r="Q51" s="270" cm="1">
        <f t="array" ref="Q51">INDEX(Step3!L:L, 3 + (ROW(O51)-2)*3)</f>
        <v>1.1894</v>
      </c>
      <c r="R51" s="269" cm="1">
        <f t="array" ref="R51">R$11+INDEX(Step4!F:F, 30 + ROW(R51)*3)</f>
        <v>57869</v>
      </c>
      <c r="S51" s="270" cm="1">
        <f t="array" ref="S51">INDEX(Step4!F:F, 31 + ROW(R51)*3)</f>
        <v>0.54900000000000004</v>
      </c>
      <c r="T51" s="270" cm="1">
        <f t="array" ref="T51">INDEX(Step4!F:F, 32 + ROW(R51)*3)</f>
        <v>1.1477999999999999</v>
      </c>
      <c r="U51" s="269" cm="1">
        <f t="array" ref="U51">U$11+INDEX(Step4!L:L, 30 + ROW(U51)*3)</f>
        <v>50664</v>
      </c>
      <c r="V51" s="270" cm="1">
        <f t="array" ref="V51">INDEX(Step4!L:L, 31 + ROW(U51)*3)</f>
        <v>0.46300000000000002</v>
      </c>
      <c r="W51" s="270" cm="1">
        <f t="array" ref="W51">INDEX(Step4!L:L, 32 + ROW(U51)*3)</f>
        <v>1.1843999999999999</v>
      </c>
    </row>
    <row r="52" spans="1:23" x14ac:dyDescent="0.3">
      <c r="A52">
        <v>50</v>
      </c>
      <c r="B52" s="269">
        <v>80000</v>
      </c>
      <c r="C52" s="269" cm="1">
        <f t="array" ref="C52">INDEX(Step1_final!F:F, 3 + (ROW(C52)-10)*3)</f>
        <v>15050</v>
      </c>
      <c r="D52" s="270" cm="1">
        <f t="array" ref="D52">INDEX(Step1_final!F:F, 4 + (ROW(D52)-10)*3)</f>
        <v>0.60050000000000003</v>
      </c>
      <c r="E52" s="270" cm="1">
        <f t="array" ref="E52">INDEX(Step1_final!F:F, 5 + (ROW(E52)-10)*3)</f>
        <v>1.1152</v>
      </c>
      <c r="F52" s="269" cm="1">
        <f t="array" ref="F52">F$6+INDEX(Step2!F:F, 1 + (ROW(F52)-2)*3)</f>
        <v>25390</v>
      </c>
      <c r="G52" s="270" cm="1">
        <f t="array" ref="G52">INDEX(Step2!F:F, 2 + (ROW(F52)-2)*3)</f>
        <v>0.56540000000000001</v>
      </c>
      <c r="H52" s="270" cm="1">
        <f t="array" ref="H52">INDEX(Step2!F:F, 3 + (ROW(F52)-2)*3)</f>
        <v>1.1308</v>
      </c>
      <c r="I52" s="269" cm="1">
        <f t="array" ref="I52">I$6+INDEX(Step2!L:L, 1 + (ROW(I52)-2)*3)</f>
        <v>25438</v>
      </c>
      <c r="J52" s="270" cm="1">
        <f t="array" ref="J52">INDEX(Step2!L:L, 2 + (ROW(I52)-2)*3)</f>
        <v>0.49640000000000001</v>
      </c>
      <c r="K52" s="270" cm="1">
        <f t="array" ref="K52">INDEX(Step2!L:L, 3 + (ROW(I52)-2)*3)</f>
        <v>1.1423000000000001</v>
      </c>
      <c r="L52" s="269" cm="1">
        <f t="array" ref="L52">L$6+INDEX(Step3!F:F, 1 + (ROW(L52)-2)*3)</f>
        <v>33225</v>
      </c>
      <c r="M52" s="270" cm="1">
        <f t="array" ref="M52">INDEX(Step3!F:F, 2 + (ROW(L52)-2)*3)</f>
        <v>0.55249999999999999</v>
      </c>
      <c r="N52" s="270" cm="1">
        <f t="array" ref="N52">INDEX(Step3!F:F, 3 + (ROW(L52)-2)*3)</f>
        <v>1.1315999999999999</v>
      </c>
      <c r="O52" s="269" cm="1">
        <f t="array" ref="O52">O$6+INDEX(Step3!L:L, 1 + (ROW(O52)-2)*3)</f>
        <v>32088</v>
      </c>
      <c r="P52" s="270" cm="1">
        <f t="array" ref="P52">INDEX(Step3!L:L, 2 + (ROW(O52)-2)*3)</f>
        <v>0.48780000000000001</v>
      </c>
      <c r="Q52" s="270" cm="1">
        <f t="array" ref="Q52">INDEX(Step3!L:L, 3 + (ROW(O52)-2)*3)</f>
        <v>1.1693</v>
      </c>
      <c r="R52" s="269" cm="1">
        <f t="array" ref="R52">R$11+INDEX(Step4!F:F, 30 + ROW(R52)*3)</f>
        <v>58240</v>
      </c>
      <c r="S52" s="270" cm="1">
        <f t="array" ref="S52">INDEX(Step4!F:F, 31 + ROW(R52)*3)</f>
        <v>0.54749999999999999</v>
      </c>
      <c r="T52" s="270" cm="1">
        <f t="array" ref="T52">INDEX(Step4!F:F, 32 + ROW(R52)*3)</f>
        <v>1.1314</v>
      </c>
      <c r="U52" s="269" cm="1">
        <f t="array" ref="U52">U$11+INDEX(Step4!L:L, 30 + ROW(U52)*3)</f>
        <v>51039</v>
      </c>
      <c r="V52" s="270" cm="1">
        <f t="array" ref="V52">INDEX(Step4!L:L, 31 + ROW(U52)*3)</f>
        <v>0.4627</v>
      </c>
      <c r="W52" s="270" cm="1">
        <f t="array" ref="W52">INDEX(Step4!L:L, 32 + ROW(U52)*3)</f>
        <v>1.1693</v>
      </c>
    </row>
    <row r="53" spans="1:23" x14ac:dyDescent="0.3">
      <c r="A53">
        <v>51</v>
      </c>
      <c r="B53" s="269">
        <v>82000</v>
      </c>
      <c r="C53" s="269" cm="1">
        <f t="array" ref="C53">INDEX(Step1_final!F:F, 3 + (ROW(C53)-10)*3)</f>
        <v>15415</v>
      </c>
      <c r="D53" s="270" cm="1">
        <f t="array" ref="D53">INDEX(Step1_final!F:F, 4 + (ROW(D53)-10)*3)</f>
        <v>0.59689999999999999</v>
      </c>
      <c r="E53" s="270" cm="1">
        <f t="array" ref="E53">INDEX(Step1_final!F:F, 5 + (ROW(E53)-10)*3)</f>
        <v>1.1166</v>
      </c>
      <c r="F53" s="269" cm="1">
        <f t="array" ref="F53">F$6+INDEX(Step2!F:F, 1 + (ROW(F53)-2)*3)</f>
        <v>25758</v>
      </c>
      <c r="G53" s="270" cm="1">
        <f t="array" ref="G53">INDEX(Step2!F:F, 2 + (ROW(F53)-2)*3)</f>
        <v>0.56220000000000003</v>
      </c>
      <c r="H53" s="270" cm="1">
        <f t="array" ref="H53">INDEX(Step2!F:F, 3 + (ROW(F53)-2)*3)</f>
        <v>1.1293</v>
      </c>
      <c r="I53" s="269" cm="1">
        <f t="array" ref="I53">I$6+INDEX(Step2!L:L, 1 + (ROW(I53)-2)*3)</f>
        <v>25803</v>
      </c>
      <c r="J53" s="270" cm="1">
        <f t="array" ref="J53">INDEX(Step2!L:L, 2 + (ROW(I53)-2)*3)</f>
        <v>0.49390000000000001</v>
      </c>
      <c r="K53" s="270" cm="1">
        <f t="array" ref="K53">INDEX(Step2!L:L, 3 + (ROW(I53)-2)*3)</f>
        <v>1.1368</v>
      </c>
      <c r="L53" s="269" cm="1">
        <f t="array" ref="L53">L$6+INDEX(Step3!F:F, 1 + (ROW(L53)-2)*3)</f>
        <v>33589</v>
      </c>
      <c r="M53" s="270" cm="1">
        <f t="array" ref="M53">INDEX(Step3!F:F, 2 + (ROW(L53)-2)*3)</f>
        <v>0.54979999999999996</v>
      </c>
      <c r="N53" s="270" cm="1">
        <f t="array" ref="N53">INDEX(Step3!F:F, 3 + (ROW(L53)-2)*3)</f>
        <v>1.1269</v>
      </c>
      <c r="O53" s="269" cm="1">
        <f t="array" ref="O53">O$6+INDEX(Step3!L:L, 1 + (ROW(O53)-2)*3)</f>
        <v>32453</v>
      </c>
      <c r="P53" s="270" cm="1">
        <f t="array" ref="P53">INDEX(Step3!L:L, 2 + (ROW(O53)-2)*3)</f>
        <v>0.49149999999999999</v>
      </c>
      <c r="Q53" s="270" cm="1">
        <f t="array" ref="Q53">INDEX(Step3!L:L, 3 + (ROW(O53)-2)*3)</f>
        <v>1.1986000000000001</v>
      </c>
      <c r="R53" s="269" cm="1">
        <f t="array" ref="R53">R$11+INDEX(Step4!F:F, 30 + ROW(R53)*3)</f>
        <v>58613</v>
      </c>
      <c r="S53" s="270" cm="1">
        <f t="array" ref="S53">INDEX(Step4!F:F, 31 + ROW(R53)*3)</f>
        <v>0.54510000000000003</v>
      </c>
      <c r="T53" s="270" cm="1">
        <f t="array" ref="T53">INDEX(Step4!F:F, 32 + ROW(R53)*3)</f>
        <v>1.1284000000000001</v>
      </c>
      <c r="U53" s="269" cm="1">
        <f t="array" ref="U53">U$11+INDEX(Step4!L:L, 30 + ROW(U53)*3)</f>
        <v>51406</v>
      </c>
      <c r="V53" s="270" cm="1">
        <f t="array" ref="V53">INDEX(Step4!L:L, 31 + ROW(U53)*3)</f>
        <v>0.45860000000000001</v>
      </c>
      <c r="W53" s="270" cm="1">
        <f t="array" ref="W53">INDEX(Step4!L:L, 32 + ROW(U53)*3)</f>
        <v>1.1738</v>
      </c>
    </row>
    <row r="54" spans="1:23" x14ac:dyDescent="0.3">
      <c r="A54">
        <v>52</v>
      </c>
      <c r="B54" s="269">
        <v>84000</v>
      </c>
      <c r="C54" s="269" cm="1">
        <f t="array" ref="C54">INDEX(Step1_final!F:F, 3 + (ROW(C54)-10)*3)</f>
        <v>15780</v>
      </c>
      <c r="D54" s="270" cm="1">
        <f t="array" ref="D54">INDEX(Step1_final!F:F, 4 + (ROW(D54)-10)*3)</f>
        <v>0.59709999999999996</v>
      </c>
      <c r="E54" s="270" cm="1">
        <f t="array" ref="E54">INDEX(Step1_final!F:F, 5 + (ROW(E54)-10)*3)</f>
        <v>1.1198999999999999</v>
      </c>
      <c r="F54" s="269" cm="1">
        <f t="array" ref="F54">F$6+INDEX(Step2!F:F, 1 + (ROW(F54)-2)*3)</f>
        <v>26121</v>
      </c>
      <c r="G54" s="270" cm="1">
        <f t="array" ref="G54">INDEX(Step2!F:F, 2 + (ROW(F54)-2)*3)</f>
        <v>0.55830000000000002</v>
      </c>
      <c r="H54" s="270" cm="1">
        <f t="array" ref="H54">INDEX(Step2!F:F, 3 + (ROW(F54)-2)*3)</f>
        <v>1.1294999999999999</v>
      </c>
      <c r="I54" s="269" cm="1">
        <f t="array" ref="I54">I$6+INDEX(Step2!L:L, 1 + (ROW(I54)-2)*3)</f>
        <v>26167</v>
      </c>
      <c r="J54" s="270" cm="1">
        <f t="array" ref="J54">INDEX(Step2!L:L, 2 + (ROW(I54)-2)*3)</f>
        <v>0.49099999999999999</v>
      </c>
      <c r="K54" s="270" cm="1">
        <f t="array" ref="K54">INDEX(Step2!L:L, 3 + (ROW(I54)-2)*3)</f>
        <v>1.1473</v>
      </c>
      <c r="L54" s="269" cm="1">
        <f t="array" ref="L54">L$6+INDEX(Step3!F:F, 1 + (ROW(L54)-2)*3)</f>
        <v>33953</v>
      </c>
      <c r="M54" s="270" cm="1">
        <f t="array" ref="M54">INDEX(Step3!F:F, 2 + (ROW(L54)-2)*3)</f>
        <v>0.55059999999999998</v>
      </c>
      <c r="N54" s="270" cm="1">
        <f t="array" ref="N54">INDEX(Step3!F:F, 3 + (ROW(L54)-2)*3)</f>
        <v>1.1435</v>
      </c>
      <c r="O54" s="269" cm="1">
        <f t="array" ref="O54">O$6+INDEX(Step3!L:L, 1 + (ROW(O54)-2)*3)</f>
        <v>32818</v>
      </c>
      <c r="P54" s="270" cm="1">
        <f t="array" ref="P54">INDEX(Step3!L:L, 2 + (ROW(O54)-2)*3)</f>
        <v>0.48770000000000002</v>
      </c>
      <c r="Q54" s="270" cm="1">
        <f t="array" ref="Q54">INDEX(Step3!L:L, 3 + (ROW(O54)-2)*3)</f>
        <v>1.2178</v>
      </c>
      <c r="R54" s="269" cm="1">
        <f t="array" ref="R54">R$11+INDEX(Step4!F:F, 30 + ROW(R54)*3)</f>
        <v>58980</v>
      </c>
      <c r="S54" s="270" cm="1">
        <f t="array" ref="S54">INDEX(Step4!F:F, 31 + ROW(R54)*3)</f>
        <v>0.54830000000000001</v>
      </c>
      <c r="T54" s="270" cm="1">
        <f t="array" ref="T54">INDEX(Step4!F:F, 32 + ROW(R54)*3)</f>
        <v>1.1471</v>
      </c>
      <c r="U54" s="269" cm="1">
        <f t="array" ref="U54">U$11+INDEX(Step4!L:L, 30 + ROW(U54)*3)</f>
        <v>51771</v>
      </c>
      <c r="V54" s="270" cm="1">
        <f t="array" ref="V54">INDEX(Step4!L:L, 31 + ROW(U54)*3)</f>
        <v>0.46110000000000001</v>
      </c>
      <c r="W54" s="270" cm="1">
        <f t="array" ref="W54">INDEX(Step4!L:L, 32 + ROW(U54)*3)</f>
        <v>1.1805000000000001</v>
      </c>
    </row>
    <row r="55" spans="1:23" x14ac:dyDescent="0.3">
      <c r="A55">
        <v>53</v>
      </c>
      <c r="B55" s="269">
        <v>86000</v>
      </c>
      <c r="C55" s="269" cm="1">
        <f t="array" ref="C55">INDEX(Step1_final!F:F, 3 + (ROW(C55)-10)*3)</f>
        <v>16144</v>
      </c>
      <c r="D55" s="270" cm="1">
        <f t="array" ref="D55">INDEX(Step1_final!F:F, 4 + (ROW(D55)-10)*3)</f>
        <v>0.59489999999999998</v>
      </c>
      <c r="E55" s="270" cm="1">
        <f t="array" ref="E55">INDEX(Step1_final!F:F, 5 + (ROW(E55)-10)*3)</f>
        <v>1.1224000000000001</v>
      </c>
      <c r="F55" s="269" cm="1">
        <f t="array" ref="F55">F$6+INDEX(Step2!F:F, 1 + (ROW(F55)-2)*3)</f>
        <v>26487</v>
      </c>
      <c r="G55" s="270" cm="1">
        <f t="array" ref="G55">INDEX(Step2!F:F, 2 + (ROW(F55)-2)*3)</f>
        <v>0.56110000000000004</v>
      </c>
      <c r="H55" s="270" cm="1">
        <f t="array" ref="H55">INDEX(Step2!F:F, 3 + (ROW(F55)-2)*3)</f>
        <v>1.1355</v>
      </c>
      <c r="I55" s="269" cm="1">
        <f t="array" ref="I55">I$6+INDEX(Step2!L:L, 1 + (ROW(I55)-2)*3)</f>
        <v>26532</v>
      </c>
      <c r="J55" s="270" cm="1">
        <f t="array" ref="J55">INDEX(Step2!L:L, 2 + (ROW(I55)-2)*3)</f>
        <v>0.49569999999999997</v>
      </c>
      <c r="K55" s="270" cm="1">
        <f t="array" ref="K55">INDEX(Step2!L:L, 3 + (ROW(I55)-2)*3)</f>
        <v>1.1472</v>
      </c>
      <c r="L55" s="269" cm="1">
        <f t="array" ref="L55">L$6+INDEX(Step3!F:F, 1 + (ROW(L55)-2)*3)</f>
        <v>34317</v>
      </c>
      <c r="M55" s="270" cm="1">
        <f t="array" ref="M55">INDEX(Step3!F:F, 2 + (ROW(L55)-2)*3)</f>
        <v>0.5554</v>
      </c>
      <c r="N55" s="270" cm="1">
        <f t="array" ref="N55">INDEX(Step3!F:F, 3 + (ROW(L55)-2)*3)</f>
        <v>1.1323000000000001</v>
      </c>
      <c r="O55" s="269" cm="1">
        <f t="array" ref="O55">O$6+INDEX(Step3!L:L, 1 + (ROW(O55)-2)*3)</f>
        <v>33183</v>
      </c>
      <c r="P55" s="270" cm="1">
        <f t="array" ref="P55">INDEX(Step3!L:L, 2 + (ROW(O55)-2)*3)</f>
        <v>0.48570000000000002</v>
      </c>
      <c r="Q55" s="270" cm="1">
        <f t="array" ref="Q55">INDEX(Step3!L:L, 3 + (ROW(O55)-2)*3)</f>
        <v>1.2221</v>
      </c>
      <c r="R55" s="269" cm="1">
        <f t="array" ref="R55">R$11+INDEX(Step4!F:F, 30 + ROW(R55)*3)</f>
        <v>59344</v>
      </c>
      <c r="S55" s="270" cm="1">
        <f t="array" ref="S55">INDEX(Step4!F:F, 31 + ROW(R55)*3)</f>
        <v>0.54920000000000002</v>
      </c>
      <c r="T55" s="270" cm="1">
        <f t="array" ref="T55">INDEX(Step4!F:F, 32 + ROW(R55)*3)</f>
        <v>1.1445000000000001</v>
      </c>
      <c r="U55" s="269" cm="1">
        <f t="array" ref="U55">U$11+INDEX(Step4!L:L, 30 + ROW(U55)*3)</f>
        <v>52136</v>
      </c>
      <c r="V55" s="270" cm="1">
        <f t="array" ref="V55">INDEX(Step4!L:L, 31 + ROW(U55)*3)</f>
        <v>0.46139999999999998</v>
      </c>
      <c r="W55" s="270" cm="1">
        <f t="array" ref="W55">INDEX(Step4!L:L, 32 + ROW(U55)*3)</f>
        <v>1.1833</v>
      </c>
    </row>
    <row r="56" spans="1:23" x14ac:dyDescent="0.3">
      <c r="A56">
        <v>54</v>
      </c>
      <c r="B56" s="269">
        <v>88000</v>
      </c>
      <c r="C56" s="269" cm="1">
        <f t="array" ref="C56">INDEX(Step1_final!F:F, 3 + (ROW(C56)-10)*3)</f>
        <v>16509</v>
      </c>
      <c r="D56" s="270" cm="1">
        <f t="array" ref="D56">INDEX(Step1_final!F:F, 4 + (ROW(D56)-10)*3)</f>
        <v>0.58850000000000002</v>
      </c>
      <c r="E56" s="270" cm="1">
        <f t="array" ref="E56">INDEX(Step1_final!F:F, 5 + (ROW(E56)-10)*3)</f>
        <v>1.1243000000000001</v>
      </c>
      <c r="F56" s="269" cm="1">
        <f t="array" ref="F56">F$6+INDEX(Step2!F:F, 1 + (ROW(F56)-2)*3)</f>
        <v>26876</v>
      </c>
      <c r="G56" s="270" cm="1">
        <f t="array" ref="G56">INDEX(Step2!F:F, 2 + (ROW(F56)-2)*3)</f>
        <v>0.55379999999999996</v>
      </c>
      <c r="H56" s="270" cm="1">
        <f t="array" ref="H56">INDEX(Step2!F:F, 3 + (ROW(F56)-2)*3)</f>
        <v>1.1297999999999999</v>
      </c>
      <c r="I56" s="269" cm="1">
        <f t="array" ref="I56">I$6+INDEX(Step2!L:L, 1 + (ROW(I56)-2)*3)</f>
        <v>26896</v>
      </c>
      <c r="J56" s="270" cm="1">
        <f t="array" ref="J56">INDEX(Step2!L:L, 2 + (ROW(I56)-2)*3)</f>
        <v>0.4869</v>
      </c>
      <c r="K56" s="270" cm="1">
        <f t="array" ref="K56">INDEX(Step2!L:L, 3 + (ROW(I56)-2)*3)</f>
        <v>1.1515</v>
      </c>
      <c r="L56" s="269" cm="1">
        <f t="array" ref="L56">L$6+INDEX(Step3!F:F, 1 + (ROW(L56)-2)*3)</f>
        <v>34681</v>
      </c>
      <c r="M56" s="270" cm="1">
        <f t="array" ref="M56">INDEX(Step3!F:F, 2 + (ROW(L56)-2)*3)</f>
        <v>0.54659999999999997</v>
      </c>
      <c r="N56" s="270" cm="1">
        <f t="array" ref="N56">INDEX(Step3!F:F, 3 + (ROW(L56)-2)*3)</f>
        <v>1.1511</v>
      </c>
      <c r="O56" s="269" cm="1">
        <f t="array" ref="O56">O$6+INDEX(Step3!L:L, 1 + (ROW(O56)-2)*3)</f>
        <v>33548</v>
      </c>
      <c r="P56" s="270" cm="1">
        <f t="array" ref="P56">INDEX(Step3!L:L, 2 + (ROW(O56)-2)*3)</f>
        <v>0.48330000000000001</v>
      </c>
      <c r="Q56" s="270" cm="1">
        <f t="array" ref="Q56">INDEX(Step3!L:L, 3 + (ROW(O56)-2)*3)</f>
        <v>1.1926000000000001</v>
      </c>
      <c r="R56" s="269" cm="1">
        <f t="array" ref="R56">R$11+INDEX(Step4!F:F, 30 + ROW(R56)*3)</f>
        <v>59708</v>
      </c>
      <c r="S56" s="270" cm="1">
        <f t="array" ref="S56">INDEX(Step4!F:F, 31 + ROW(R56)*3)</f>
        <v>0.54769999999999996</v>
      </c>
      <c r="T56" s="270" cm="1">
        <f t="array" ref="T56">INDEX(Step4!F:F, 32 + ROW(R56)*3)</f>
        <v>1.1648000000000001</v>
      </c>
      <c r="U56" s="269" cm="1">
        <f t="array" ref="U56">U$11+INDEX(Step4!L:L, 30 + ROW(U56)*3)</f>
        <v>52501</v>
      </c>
      <c r="V56" s="270" cm="1">
        <f t="array" ref="V56">INDEX(Step4!L:L, 31 + ROW(U56)*3)</f>
        <v>0.46160000000000001</v>
      </c>
      <c r="W56" s="270" cm="1">
        <f t="array" ref="W56">INDEX(Step4!L:L, 32 + ROW(U56)*3)</f>
        <v>1.1780999999999999</v>
      </c>
    </row>
    <row r="57" spans="1:23" x14ac:dyDescent="0.3">
      <c r="A57">
        <v>55</v>
      </c>
      <c r="B57" s="269">
        <v>90000</v>
      </c>
      <c r="C57" s="269" cm="1">
        <f t="array" ref="C57">INDEX(Step1_final!F:F, 3 + (ROW(C57)-10)*3)</f>
        <v>16873</v>
      </c>
      <c r="D57" s="270" cm="1">
        <f t="array" ref="D57">INDEX(Step1_final!F:F, 4 + (ROW(D57)-10)*3)</f>
        <v>0.58979999999999999</v>
      </c>
      <c r="E57" s="270" cm="1">
        <f t="array" ref="E57">INDEX(Step1_final!F:F, 5 + (ROW(E57)-10)*3)</f>
        <v>1.1084000000000001</v>
      </c>
      <c r="F57" s="269" cm="1">
        <f t="array" ref="F57">F$6+INDEX(Step2!F:F, 1 + (ROW(F57)-2)*3)</f>
        <v>27266</v>
      </c>
      <c r="G57" s="270" cm="1">
        <f t="array" ref="G57">INDEX(Step2!F:F, 2 + (ROW(F57)-2)*3)</f>
        <v>0.55559999999999998</v>
      </c>
      <c r="H57" s="270" cm="1">
        <f t="array" ref="H57">INDEX(Step2!F:F, 3 + (ROW(F57)-2)*3)</f>
        <v>1.1227</v>
      </c>
      <c r="I57" s="269" cm="1">
        <f t="array" ref="I57">I$6+INDEX(Step2!L:L, 1 + (ROW(I57)-2)*3)</f>
        <v>27261</v>
      </c>
      <c r="J57" s="270" cm="1">
        <f t="array" ref="J57">INDEX(Step2!L:L, 2 + (ROW(I57)-2)*3)</f>
        <v>0.48609999999999998</v>
      </c>
      <c r="K57" s="270" cm="1">
        <f t="array" ref="K57">INDEX(Step2!L:L, 3 + (ROW(I57)-2)*3)</f>
        <v>1.1397999999999999</v>
      </c>
      <c r="L57" s="269" cm="1">
        <f t="array" ref="L57">L$6+INDEX(Step3!F:F, 1 + (ROW(L57)-2)*3)</f>
        <v>35045</v>
      </c>
      <c r="M57" s="270" cm="1">
        <f t="array" ref="M57">INDEX(Step3!F:F, 2 + (ROW(L57)-2)*3)</f>
        <v>0.54990000000000006</v>
      </c>
      <c r="N57" s="270" cm="1">
        <f t="array" ref="N57">INDEX(Step3!F:F, 3 + (ROW(L57)-2)*3)</f>
        <v>1.1254</v>
      </c>
      <c r="O57" s="269" cm="1">
        <f t="array" ref="O57">O$6+INDEX(Step3!L:L, 1 + (ROW(O57)-2)*3)</f>
        <v>33913</v>
      </c>
      <c r="P57" s="270" cm="1">
        <f t="array" ref="P57">INDEX(Step3!L:L, 2 + (ROW(O57)-2)*3)</f>
        <v>0.48099999999999998</v>
      </c>
      <c r="Q57" s="270" cm="1">
        <f t="array" ref="Q57">INDEX(Step3!L:L, 3 + (ROW(O57)-2)*3)</f>
        <v>1.1994</v>
      </c>
      <c r="R57" s="269" cm="1">
        <f t="array" ref="R57">R$11+INDEX(Step4!F:F, 30 + ROW(R57)*3)</f>
        <v>60072</v>
      </c>
      <c r="S57" s="270" cm="1">
        <f t="array" ref="S57">INDEX(Step4!F:F, 31 + ROW(R57)*3)</f>
        <v>0.53810000000000002</v>
      </c>
      <c r="T57" s="270" cm="1">
        <f t="array" ref="T57">INDEX(Step4!F:F, 32 + ROW(R57)*3)</f>
        <v>1.1399999999999999</v>
      </c>
      <c r="U57" s="269" cm="1">
        <f t="array" ref="U57">U$11+INDEX(Step4!L:L, 30 + ROW(U57)*3)</f>
        <v>52865</v>
      </c>
      <c r="V57" s="270" cm="1">
        <f t="array" ref="V57">INDEX(Step4!L:L, 31 + ROW(U57)*3)</f>
        <v>0.45040000000000002</v>
      </c>
      <c r="W57" s="270" cm="1">
        <f t="array" ref="W57">INDEX(Step4!L:L, 32 + ROW(U57)*3)</f>
        <v>1.179</v>
      </c>
    </row>
    <row r="58" spans="1:23" x14ac:dyDescent="0.3">
      <c r="A58">
        <v>56</v>
      </c>
      <c r="B58" s="269">
        <v>92000</v>
      </c>
      <c r="C58" s="269" cm="1">
        <f t="array" ref="C58">INDEX(Step1_final!F:F, 3 + (ROW(C58)-10)*3)</f>
        <v>17238</v>
      </c>
      <c r="D58" s="270" cm="1">
        <f t="array" ref="D58">INDEX(Step1_final!F:F, 4 + (ROW(D58)-10)*3)</f>
        <v>0.58730000000000004</v>
      </c>
      <c r="E58" s="270" cm="1">
        <f t="array" ref="E58">INDEX(Step1_final!F:F, 5 + (ROW(E58)-10)*3)</f>
        <v>1.1148</v>
      </c>
      <c r="F58" s="269" cm="1">
        <f t="array" ref="F58">F$6+INDEX(Step2!F:F, 1 + (ROW(F58)-2)*3)</f>
        <v>27643</v>
      </c>
      <c r="G58" s="270" cm="1">
        <f t="array" ref="G58">INDEX(Step2!F:F, 2 + (ROW(F58)-2)*3)</f>
        <v>0.55459999999999998</v>
      </c>
      <c r="H58" s="270" cm="1">
        <f t="array" ref="H58">INDEX(Step2!F:F, 3 + (ROW(F58)-2)*3)</f>
        <v>1.1451</v>
      </c>
      <c r="I58" s="269" cm="1">
        <f t="array" ref="I58">I$6+INDEX(Step2!L:L, 1 + (ROW(I58)-2)*3)</f>
        <v>27626</v>
      </c>
      <c r="J58" s="270" cm="1">
        <f t="array" ref="J58">INDEX(Step2!L:L, 2 + (ROW(I58)-2)*3)</f>
        <v>0.48480000000000001</v>
      </c>
      <c r="K58" s="270" cm="1">
        <f t="array" ref="K58">INDEX(Step2!L:L, 3 + (ROW(I58)-2)*3)</f>
        <v>1.1655</v>
      </c>
      <c r="L58" s="269" cm="1">
        <f t="array" ref="L58">L$6+INDEX(Step3!F:F, 1 + (ROW(L58)-2)*3)</f>
        <v>35409</v>
      </c>
      <c r="M58" s="270" cm="1">
        <f t="array" ref="M58">INDEX(Step3!F:F, 2 + (ROW(L58)-2)*3)</f>
        <v>0.54820000000000002</v>
      </c>
      <c r="N58" s="270" cm="1">
        <f t="array" ref="N58">INDEX(Step3!F:F, 3 + (ROW(L58)-2)*3)</f>
        <v>1.1486000000000001</v>
      </c>
      <c r="O58" s="269" cm="1">
        <f t="array" ref="O58">O$6+INDEX(Step3!L:L, 1 + (ROW(O58)-2)*3)</f>
        <v>34277</v>
      </c>
      <c r="P58" s="270" cm="1">
        <f t="array" ref="P58">INDEX(Step3!L:L, 2 + (ROW(O58)-2)*3)</f>
        <v>0.48549999999999999</v>
      </c>
      <c r="Q58" s="270" cm="1">
        <f t="array" ref="Q58">INDEX(Step3!L:L, 3 + (ROW(O58)-2)*3)</f>
        <v>1.2016</v>
      </c>
      <c r="R58" s="269" cm="1">
        <f t="array" ref="R58">R$11+INDEX(Step4!F:F, 30 + ROW(R58)*3)</f>
        <v>60436</v>
      </c>
      <c r="S58" s="270" cm="1">
        <f t="array" ref="S58">INDEX(Step4!F:F, 31 + ROW(R58)*3)</f>
        <v>0.54549999999999998</v>
      </c>
      <c r="T58" s="270" cm="1">
        <f t="array" ref="T58">INDEX(Step4!F:F, 32 + ROW(R58)*3)</f>
        <v>1.1442000000000001</v>
      </c>
      <c r="U58" s="269" cm="1">
        <f t="array" ref="U58">U$11+INDEX(Step4!L:L, 30 + ROW(U58)*3)</f>
        <v>53230</v>
      </c>
      <c r="V58" s="270" cm="1">
        <f t="array" ref="V58">INDEX(Step4!L:L, 31 + ROW(U58)*3)</f>
        <v>0.4556</v>
      </c>
      <c r="W58" s="270" cm="1">
        <f t="array" ref="W58">INDEX(Step4!L:L, 32 + ROW(U58)*3)</f>
        <v>1.1768000000000001</v>
      </c>
    </row>
    <row r="59" spans="1:23" x14ac:dyDescent="0.3">
      <c r="A59">
        <v>57</v>
      </c>
      <c r="B59" s="269">
        <v>94000</v>
      </c>
      <c r="C59" s="269" cm="1">
        <f t="array" ref="C59">INDEX(Step1_final!F:F, 3 + (ROW(C59)-10)*3)</f>
        <v>17603</v>
      </c>
      <c r="D59" s="270" cm="1">
        <f t="array" ref="D59">INDEX(Step1_final!F:F, 4 + (ROW(D59)-10)*3)</f>
        <v>0.58819999999999995</v>
      </c>
      <c r="E59" s="270" cm="1">
        <f t="array" ref="E59">INDEX(Step1_final!F:F, 5 + (ROW(E59)-10)*3)</f>
        <v>1.1061000000000001</v>
      </c>
      <c r="F59" s="269" cm="1">
        <f t="array" ref="F59">F$6+INDEX(Step2!F:F, 1 + (ROW(F59)-2)*3)</f>
        <v>28035</v>
      </c>
      <c r="G59" s="270" cm="1">
        <f t="array" ref="G59">INDEX(Step2!F:F, 2 + (ROW(F59)-2)*3)</f>
        <v>0.55549999999999999</v>
      </c>
      <c r="H59" s="270" cm="1">
        <f t="array" ref="H59">INDEX(Step2!F:F, 3 + (ROW(F59)-2)*3)</f>
        <v>1.1352</v>
      </c>
      <c r="I59" s="269" cm="1">
        <f t="array" ref="I59">I$6+INDEX(Step2!L:L, 1 + (ROW(I59)-2)*3)</f>
        <v>27990</v>
      </c>
      <c r="J59" s="270" cm="1">
        <f t="array" ref="J59">INDEX(Step2!L:L, 2 + (ROW(I59)-2)*3)</f>
        <v>0.48499999999999999</v>
      </c>
      <c r="K59" s="270" cm="1">
        <f t="array" ref="K59">INDEX(Step2!L:L, 3 + (ROW(I59)-2)*3)</f>
        <v>1.1536</v>
      </c>
      <c r="L59" s="269" cm="1">
        <f t="array" ref="L59">L$6+INDEX(Step3!F:F, 1 + (ROW(L59)-2)*3)</f>
        <v>35773</v>
      </c>
      <c r="M59" s="270" cm="1">
        <f t="array" ref="M59">INDEX(Step3!F:F, 2 + (ROW(L59)-2)*3)</f>
        <v>0.54469999999999996</v>
      </c>
      <c r="N59" s="270" cm="1">
        <f t="array" ref="N59">INDEX(Step3!F:F, 3 + (ROW(L59)-2)*3)</f>
        <v>1.1247</v>
      </c>
      <c r="O59" s="269" cm="1">
        <f t="array" ref="O59">O$6+INDEX(Step3!L:L, 1 + (ROW(O59)-2)*3)</f>
        <v>34642</v>
      </c>
      <c r="P59" s="270" cm="1">
        <f t="array" ref="P59">INDEX(Step3!L:L, 2 + (ROW(O59)-2)*3)</f>
        <v>0.47770000000000001</v>
      </c>
      <c r="Q59" s="270" cm="1">
        <f t="array" ref="Q59">INDEX(Step3!L:L, 3 + (ROW(O59)-2)*3)</f>
        <v>1.2033</v>
      </c>
      <c r="R59" s="269" cm="1">
        <f t="array" ref="R59">R$11+INDEX(Step4!F:F, 30 + ROW(R59)*3)</f>
        <v>60815</v>
      </c>
      <c r="S59" s="270" cm="1">
        <f t="array" ref="S59">INDEX(Step4!F:F, 31 + ROW(R59)*3)</f>
        <v>0.53939999999999999</v>
      </c>
      <c r="T59" s="270" cm="1">
        <f t="array" ref="T59">INDEX(Step4!F:F, 32 + ROW(R59)*3)</f>
        <v>1.1254</v>
      </c>
      <c r="U59" s="269" cm="1">
        <f t="array" ref="U59">U$11+INDEX(Step4!L:L, 30 + ROW(U59)*3)</f>
        <v>53595</v>
      </c>
      <c r="V59" s="270" cm="1">
        <f t="array" ref="V59">INDEX(Step4!L:L, 31 + ROW(U59)*3)</f>
        <v>0.4501</v>
      </c>
      <c r="W59" s="270" cm="1">
        <f t="array" ref="W59">INDEX(Step4!L:L, 32 + ROW(U59)*3)</f>
        <v>1.1783999999999999</v>
      </c>
    </row>
    <row r="60" spans="1:23" x14ac:dyDescent="0.3">
      <c r="A60">
        <v>58</v>
      </c>
      <c r="B60" s="269">
        <v>96000</v>
      </c>
      <c r="C60" s="269" cm="1">
        <f t="array" ref="C60">INDEX(Step1_final!F:F, 3 + (ROW(C60)-10)*3)</f>
        <v>17967</v>
      </c>
      <c r="D60" s="270" cm="1">
        <f t="array" ref="D60">INDEX(Step1_final!F:F, 4 + (ROW(D60)-10)*3)</f>
        <v>0.57750000000000001</v>
      </c>
      <c r="E60" s="270" cm="1">
        <f t="array" ref="E60">INDEX(Step1_final!F:F, 5 + (ROW(E60)-10)*3)</f>
        <v>1.1148</v>
      </c>
      <c r="F60" s="269" cm="1">
        <f t="array" ref="F60">F$6+INDEX(Step2!F:F, 1 + (ROW(F60)-2)*3)</f>
        <v>28429</v>
      </c>
      <c r="G60" s="270" cm="1">
        <f t="array" ref="G60">INDEX(Step2!F:F, 2 + (ROW(F60)-2)*3)</f>
        <v>0.55259999999999998</v>
      </c>
      <c r="H60" s="270" cm="1">
        <f t="array" ref="H60">INDEX(Step2!F:F, 3 + (ROW(F60)-2)*3)</f>
        <v>1.1191</v>
      </c>
      <c r="I60" s="269" cm="1">
        <f t="array" ref="I60">I$6+INDEX(Step2!L:L, 1 + (ROW(I60)-2)*3)</f>
        <v>28355</v>
      </c>
      <c r="J60" s="270" cm="1">
        <f t="array" ref="J60">INDEX(Step2!L:L, 2 + (ROW(I60)-2)*3)</f>
        <v>0.48159999999999997</v>
      </c>
      <c r="K60" s="270" cm="1">
        <f t="array" ref="K60">INDEX(Step2!L:L, 3 + (ROW(I60)-2)*3)</f>
        <v>1.1406000000000001</v>
      </c>
      <c r="L60" s="269" cm="1">
        <f t="array" ref="L60">L$6+INDEX(Step3!F:F, 1 + (ROW(L60)-2)*3)</f>
        <v>36137</v>
      </c>
      <c r="M60" s="270" cm="1">
        <f t="array" ref="M60">INDEX(Step3!F:F, 2 + (ROW(L60)-2)*3)</f>
        <v>0.54749999999999999</v>
      </c>
      <c r="N60" s="270" cm="1">
        <f t="array" ref="N60">INDEX(Step3!F:F, 3 + (ROW(L60)-2)*3)</f>
        <v>1.1282000000000001</v>
      </c>
      <c r="O60" s="269" cm="1">
        <f t="array" ref="O60">O$6+INDEX(Step3!L:L, 1 + (ROW(O60)-2)*3)</f>
        <v>35007</v>
      </c>
      <c r="P60" s="270" cm="1">
        <f t="array" ref="P60">INDEX(Step3!L:L, 2 + (ROW(O60)-2)*3)</f>
        <v>0.47949999999999998</v>
      </c>
      <c r="Q60" s="270" cm="1">
        <f t="array" ref="Q60">INDEX(Step3!L:L, 3 + (ROW(O60)-2)*3)</f>
        <v>1.2067000000000001</v>
      </c>
      <c r="R60" s="269" cm="1">
        <f t="array" ref="R60">R$11+INDEX(Step4!F:F, 30 + ROW(R60)*3)</f>
        <v>61201</v>
      </c>
      <c r="S60" s="270" cm="1">
        <f t="array" ref="S60">INDEX(Step4!F:F, 31 + ROW(R60)*3)</f>
        <v>0.5393</v>
      </c>
      <c r="T60" s="270" cm="1">
        <f t="array" ref="T60">INDEX(Step4!F:F, 32 + ROW(R60)*3)</f>
        <v>1.1399999999999999</v>
      </c>
      <c r="U60" s="269" cm="1">
        <f t="array" ref="U60">U$11+INDEX(Step4!L:L, 30 + ROW(U60)*3)</f>
        <v>53960</v>
      </c>
      <c r="V60" s="270" cm="1">
        <f t="array" ref="V60">INDEX(Step4!L:L, 31 + ROW(U60)*3)</f>
        <v>0.44940000000000002</v>
      </c>
      <c r="W60" s="270" cm="1">
        <f t="array" ref="W60">INDEX(Step4!L:L, 32 + ROW(U60)*3)</f>
        <v>1.1900999999999999</v>
      </c>
    </row>
    <row r="61" spans="1:23" x14ac:dyDescent="0.3">
      <c r="A61">
        <v>59</v>
      </c>
      <c r="B61" s="269">
        <v>98000</v>
      </c>
      <c r="C61" s="269" cm="1">
        <f t="array" ref="C61">INDEX(Step1_final!F:F, 3 + (ROW(C61)-10)*3)</f>
        <v>18332</v>
      </c>
      <c r="D61" s="270" cm="1">
        <f t="array" ref="D61">INDEX(Step1_final!F:F, 4 + (ROW(D61)-10)*3)</f>
        <v>0.58509999999999995</v>
      </c>
      <c r="E61" s="270" cm="1">
        <f t="array" ref="E61">INDEX(Step1_final!F:F, 5 + (ROW(E61)-10)*3)</f>
        <v>1.1086</v>
      </c>
      <c r="F61" s="269" cm="1">
        <f t="array" ref="F61">F$6+INDEX(Step2!F:F, 1 + (ROW(F61)-2)*3)</f>
        <v>28823</v>
      </c>
      <c r="G61" s="270" cm="1">
        <f t="array" ref="G61">INDEX(Step2!F:F, 2 + (ROW(F61)-2)*3)</f>
        <v>0.5504</v>
      </c>
      <c r="H61" s="270" cm="1">
        <f t="array" ref="H61">INDEX(Step2!F:F, 3 + (ROW(F61)-2)*3)</f>
        <v>1.1315</v>
      </c>
      <c r="I61" s="269" cm="1">
        <f t="array" ref="I61">I$6+INDEX(Step2!L:L, 1 + (ROW(I61)-2)*3)</f>
        <v>28720</v>
      </c>
      <c r="J61" s="270" cm="1">
        <f t="array" ref="J61">INDEX(Step2!L:L, 2 + (ROW(I61)-2)*3)</f>
        <v>0.47960000000000003</v>
      </c>
      <c r="K61" s="270" cm="1">
        <f t="array" ref="K61">INDEX(Step2!L:L, 3 + (ROW(I61)-2)*3)</f>
        <v>1.1507000000000001</v>
      </c>
      <c r="L61" s="269" cm="1">
        <f t="array" ref="L61">L$6+INDEX(Step3!F:F, 1 + (ROW(L61)-2)*3)</f>
        <v>36500</v>
      </c>
      <c r="M61" s="270" cm="1">
        <f t="array" ref="M61">INDEX(Step3!F:F, 2 + (ROW(L61)-2)*3)</f>
        <v>0.54269999999999996</v>
      </c>
      <c r="N61" s="270" cm="1">
        <f t="array" ref="N61">INDEX(Step3!F:F, 3 + (ROW(L61)-2)*3)</f>
        <v>1.1415999999999999</v>
      </c>
      <c r="O61" s="269" cm="1">
        <f t="array" ref="O61">O$6+INDEX(Step3!L:L, 1 + (ROW(O61)-2)*3)</f>
        <v>35372</v>
      </c>
      <c r="P61" s="270" cm="1">
        <f t="array" ref="P61">INDEX(Step3!L:L, 2 + (ROW(O61)-2)*3)</f>
        <v>0.4763</v>
      </c>
      <c r="Q61" s="270" cm="1">
        <f t="array" ref="Q61">INDEX(Step3!L:L, 3 + (ROW(O61)-2)*3)</f>
        <v>1.2162999999999999</v>
      </c>
      <c r="R61" s="269" cm="1">
        <f t="array" ref="R61">R$11+INDEX(Step4!F:F, 30 + ROW(R61)*3)</f>
        <v>61589</v>
      </c>
      <c r="S61" s="270" cm="1">
        <f t="array" ref="S61">INDEX(Step4!F:F, 31 + ROW(R61)*3)</f>
        <v>0.54020000000000001</v>
      </c>
      <c r="T61" s="270" cm="1">
        <f t="array" ref="T61">INDEX(Step4!F:F, 32 + ROW(R61)*3)</f>
        <v>1.1476</v>
      </c>
      <c r="U61" s="269" cm="1">
        <f t="array" ref="U61">U$11+INDEX(Step4!L:L, 30 + ROW(U61)*3)</f>
        <v>54324</v>
      </c>
      <c r="V61" s="270" cm="1">
        <f t="array" ref="V61">INDEX(Step4!L:L, 31 + ROW(U61)*3)</f>
        <v>0.45040000000000002</v>
      </c>
      <c r="W61" s="270" cm="1">
        <f t="array" ref="W61">INDEX(Step4!L:L, 32 + ROW(U61)*3)</f>
        <v>1.1918</v>
      </c>
    </row>
    <row r="62" spans="1:23" x14ac:dyDescent="0.3">
      <c r="A62">
        <v>60</v>
      </c>
      <c r="B62" s="269">
        <v>100000</v>
      </c>
      <c r="C62" s="269" cm="1">
        <f t="array" ref="C62">INDEX(Step1_final!F:F, 3 + (ROW(C62)-10)*3)</f>
        <v>18696</v>
      </c>
      <c r="D62" s="270" cm="1">
        <f t="array" ref="D62">INDEX(Step1_final!F:F, 4 + (ROW(D62)-10)*3)</f>
        <v>0.57750000000000001</v>
      </c>
      <c r="E62" s="270" cm="1">
        <f t="array" ref="E62">INDEX(Step1_final!F:F, 5 + (ROW(E62)-10)*3)</f>
        <v>1.1117999999999999</v>
      </c>
      <c r="F62" s="269" cm="1">
        <f t="array" ref="F62">F$6+INDEX(Step2!F:F, 1 + (ROW(F62)-2)*3)</f>
        <v>29204</v>
      </c>
      <c r="G62" s="270" cm="1">
        <f t="array" ref="G62">INDEX(Step2!F:F, 2 + (ROW(F62)-2)*3)</f>
        <v>0.5494</v>
      </c>
      <c r="H62" s="270" cm="1">
        <f t="array" ref="H62">INDEX(Step2!F:F, 3 + (ROW(F62)-2)*3)</f>
        <v>1.1463000000000001</v>
      </c>
      <c r="I62" s="269" cm="1">
        <f t="array" ref="I62">I$6+INDEX(Step2!L:L, 1 + (ROW(I62)-2)*3)</f>
        <v>29084</v>
      </c>
      <c r="J62" s="270" cm="1">
        <f t="array" ref="J62">INDEX(Step2!L:L, 2 + (ROW(I62)-2)*3)</f>
        <v>0.47820000000000001</v>
      </c>
      <c r="K62" s="270" cm="1">
        <f t="array" ref="K62">INDEX(Step2!L:L, 3 + (ROW(I62)-2)*3)</f>
        <v>1.1653</v>
      </c>
      <c r="L62" s="269" cm="1">
        <f t="array" ref="L62">L$6+INDEX(Step3!F:F, 1 + (ROW(L62)-2)*3)</f>
        <v>36864</v>
      </c>
      <c r="M62" s="270" cm="1">
        <f t="array" ref="M62">INDEX(Step3!F:F, 2 + (ROW(L62)-2)*3)</f>
        <v>0.54290000000000005</v>
      </c>
      <c r="N62" s="270" cm="1">
        <f t="array" ref="N62">INDEX(Step3!F:F, 3 + (ROW(L62)-2)*3)</f>
        <v>1.131</v>
      </c>
      <c r="O62" s="269" cm="1">
        <f t="array" ref="O62">O$6+INDEX(Step3!L:L, 1 + (ROW(O62)-2)*3)</f>
        <v>35737</v>
      </c>
      <c r="P62" s="270" cm="1">
        <f t="array" ref="P62">INDEX(Step3!L:L, 2 + (ROW(O62)-2)*3)</f>
        <v>0.47389999999999999</v>
      </c>
      <c r="Q62" s="270" cm="1">
        <f t="array" ref="Q62">INDEX(Step3!L:L, 3 + (ROW(O62)-2)*3)</f>
        <v>1.1923999999999999</v>
      </c>
      <c r="R62" s="269" cm="1">
        <f t="array" ref="R62">R$11+INDEX(Step4!F:F, 30 + ROW(R62)*3)</f>
        <v>61971</v>
      </c>
      <c r="S62" s="270" cm="1">
        <f t="array" ref="S62">INDEX(Step4!F:F, 31 + ROW(R62)*3)</f>
        <v>0.53639999999999999</v>
      </c>
      <c r="T62" s="270" cm="1">
        <f t="array" ref="T62">INDEX(Step4!F:F, 32 + ROW(R62)*3)</f>
        <v>1.1457999999999999</v>
      </c>
      <c r="U62" s="269" cm="1">
        <f t="array" ref="U62">U$11+INDEX(Step4!L:L, 30 + ROW(U62)*3)</f>
        <v>54689</v>
      </c>
      <c r="V62" s="270" cm="1">
        <f t="array" ref="V62">INDEX(Step4!L:L, 31 + ROW(U62)*3)</f>
        <v>0.4486</v>
      </c>
      <c r="W62" s="270" cm="1">
        <f t="array" ref="W62">INDEX(Step4!L:L, 32 + ROW(U62)*3)</f>
        <v>1.1917</v>
      </c>
    </row>
    <row r="63" spans="1:23" x14ac:dyDescent="0.3">
      <c r="A63">
        <v>61</v>
      </c>
      <c r="B63" s="269">
        <v>102000</v>
      </c>
      <c r="C63" s="269" cm="1">
        <f t="array" ref="C63">INDEX(Step1_final!F:F, 3 + (ROW(C63)-10)*3)</f>
        <v>19061</v>
      </c>
      <c r="D63" s="270" cm="1">
        <f t="array" ref="D63">INDEX(Step1_final!F:F, 4 + (ROW(D63)-10)*3)</f>
        <v>0.57340000000000002</v>
      </c>
      <c r="E63" s="270" cm="1">
        <f t="array" ref="E63">INDEX(Step1_final!F:F, 5 + (ROW(E63)-10)*3)</f>
        <v>1.1203000000000001</v>
      </c>
      <c r="F63" s="269" cm="1">
        <f t="array" ref="F63">F$6+INDEX(Step2!F:F, 1 + (ROW(F63)-2)*3)</f>
        <v>29605</v>
      </c>
      <c r="G63" s="270" cm="1">
        <f t="array" ref="G63">INDEX(Step2!F:F, 2 + (ROW(F63)-2)*3)</f>
        <v>0.5514</v>
      </c>
      <c r="H63" s="270" cm="1">
        <f t="array" ref="H63">INDEX(Step2!F:F, 3 + (ROW(F63)-2)*3)</f>
        <v>1.1394</v>
      </c>
      <c r="I63" s="269" cm="1">
        <f t="array" ref="I63">I$6+INDEX(Step2!L:L, 1 + (ROW(I63)-2)*3)</f>
        <v>29449</v>
      </c>
      <c r="J63" s="270" cm="1">
        <f t="array" ref="J63">INDEX(Step2!L:L, 2 + (ROW(I63)-2)*3)</f>
        <v>0.47889999999999999</v>
      </c>
      <c r="K63" s="270" cm="1">
        <f t="array" ref="K63">INDEX(Step2!L:L, 3 + (ROW(I63)-2)*3)</f>
        <v>1.1588000000000001</v>
      </c>
      <c r="L63" s="269" cm="1">
        <f t="array" ref="L63">L$6+INDEX(Step3!F:F, 1 + (ROW(L63)-2)*3)</f>
        <v>37228</v>
      </c>
      <c r="M63" s="270" cm="1">
        <f t="array" ref="M63">INDEX(Step3!F:F, 2 + (ROW(L63)-2)*3)</f>
        <v>0.54420000000000002</v>
      </c>
      <c r="N63" s="270" cm="1">
        <f t="array" ref="N63">INDEX(Step3!F:F, 3 + (ROW(L63)-2)*3)</f>
        <v>1.1357999999999999</v>
      </c>
      <c r="O63" s="269" cm="1">
        <f t="array" ref="O63">O$6+INDEX(Step3!L:L, 1 + (ROW(O63)-2)*3)</f>
        <v>36101</v>
      </c>
      <c r="P63" s="270" cm="1">
        <f t="array" ref="P63">INDEX(Step3!L:L, 2 + (ROW(O63)-2)*3)</f>
        <v>0.47149999999999997</v>
      </c>
      <c r="Q63" s="270" cm="1">
        <f t="array" ref="Q63">INDEX(Step3!L:L, 3 + (ROW(O63)-2)*3)</f>
        <v>1.1868000000000001</v>
      </c>
      <c r="R63" s="269" cm="1">
        <f t="array" ref="R63">R$11+INDEX(Step4!F:F, 30 + ROW(R63)*3)</f>
        <v>62349</v>
      </c>
      <c r="S63" s="270" cm="1">
        <f t="array" ref="S63">INDEX(Step4!F:F, 31 + ROW(R63)*3)</f>
        <v>0.54139999999999999</v>
      </c>
      <c r="T63" s="270" cm="1">
        <f t="array" ref="T63">INDEX(Step4!F:F, 32 + ROW(R63)*3)</f>
        <v>1.143</v>
      </c>
      <c r="U63" s="269" cm="1">
        <f t="array" ref="U63">U$11+INDEX(Step4!L:L, 30 + ROW(U63)*3)</f>
        <v>55054</v>
      </c>
      <c r="V63" s="270" cm="1">
        <f t="array" ref="V63">INDEX(Step4!L:L, 31 + ROW(U63)*3)</f>
        <v>0.45100000000000001</v>
      </c>
      <c r="W63" s="270" cm="1">
        <f t="array" ref="W63">INDEX(Step4!L:L, 32 + ROW(U63)*3)</f>
        <v>1.1898</v>
      </c>
    </row>
    <row r="64" spans="1:23" x14ac:dyDescent="0.3">
      <c r="A64">
        <v>62</v>
      </c>
      <c r="B64" s="269">
        <v>104000</v>
      </c>
      <c r="C64" s="269" cm="1">
        <f t="array" ref="C64">INDEX(Step1_final!F:F, 3 + (ROW(C64)-10)*3)</f>
        <v>19425</v>
      </c>
      <c r="D64" s="270" cm="1">
        <f t="array" ref="D64">INDEX(Step1_final!F:F, 4 + (ROW(D64)-10)*3)</f>
        <v>0.57250000000000001</v>
      </c>
      <c r="E64" s="270" cm="1">
        <f t="array" ref="E64">INDEX(Step1_final!F:F, 5 + (ROW(E64)-10)*3)</f>
        <v>1.1032</v>
      </c>
      <c r="F64" s="269" cm="1">
        <f t="array" ref="F64">F$6+INDEX(Step2!F:F, 1 + (ROW(F64)-2)*3)</f>
        <v>29984</v>
      </c>
      <c r="G64" s="270" cm="1">
        <f t="array" ref="G64">INDEX(Step2!F:F, 2 + (ROW(F64)-2)*3)</f>
        <v>0.5464</v>
      </c>
      <c r="H64" s="270" cm="1">
        <f t="array" ref="H64">INDEX(Step2!F:F, 3 + (ROW(F64)-2)*3)</f>
        <v>1.1480999999999999</v>
      </c>
      <c r="I64" s="269" cm="1">
        <f t="array" ref="I64">I$6+INDEX(Step2!L:L, 1 + (ROW(I64)-2)*3)</f>
        <v>29813</v>
      </c>
      <c r="J64" s="270" cm="1">
        <f t="array" ref="J64">INDEX(Step2!L:L, 2 + (ROW(I64)-2)*3)</f>
        <v>0.47649999999999998</v>
      </c>
      <c r="K64" s="270" cm="1">
        <f t="array" ref="K64">INDEX(Step2!L:L, 3 + (ROW(I64)-2)*3)</f>
        <v>1.1671</v>
      </c>
      <c r="L64" s="269" cm="1">
        <f t="array" ref="L64">L$6+INDEX(Step3!F:F, 1 + (ROW(L64)-2)*3)</f>
        <v>37592</v>
      </c>
      <c r="M64" s="270" cm="1">
        <f t="array" ref="M64">INDEX(Step3!F:F, 2 + (ROW(L64)-2)*3)</f>
        <v>0.53700000000000003</v>
      </c>
      <c r="N64" s="270" cm="1">
        <f t="array" ref="N64">INDEX(Step3!F:F, 3 + (ROW(L64)-2)*3)</f>
        <v>1.1281000000000001</v>
      </c>
      <c r="O64" s="269" cm="1">
        <f t="array" ref="O64">O$6+INDEX(Step3!L:L, 1 + (ROW(O64)-2)*3)</f>
        <v>36466</v>
      </c>
      <c r="P64" s="270" cm="1">
        <f t="array" ref="P64">INDEX(Step3!L:L, 2 + (ROW(O64)-2)*3)</f>
        <v>0.46989999999999998</v>
      </c>
      <c r="Q64" s="270" cm="1">
        <f t="array" ref="Q64">INDEX(Step3!L:L, 3 + (ROW(O64)-2)*3)</f>
        <v>1.2096</v>
      </c>
      <c r="R64" s="269" cm="1">
        <f t="array" ref="R64">R$11+INDEX(Step4!F:F, 30 + ROW(R64)*3)</f>
        <v>62737</v>
      </c>
      <c r="S64" s="270" cm="1">
        <f t="array" ref="S64">INDEX(Step4!F:F, 31 + ROW(R64)*3)</f>
        <v>0.53480000000000005</v>
      </c>
      <c r="T64" s="270" cm="1">
        <f t="array" ref="T64">INDEX(Step4!F:F, 32 + ROW(R64)*3)</f>
        <v>1.1411</v>
      </c>
      <c r="U64" s="269" cm="1">
        <f t="array" ref="U64">U$11+INDEX(Step4!L:L, 30 + ROW(U64)*3)</f>
        <v>55418</v>
      </c>
      <c r="V64" s="270" cm="1">
        <f t="array" ref="V64">INDEX(Step4!L:L, 31 + ROW(U64)*3)</f>
        <v>0.44469999999999998</v>
      </c>
      <c r="W64" s="270" cm="1">
        <f t="array" ref="W64">INDEX(Step4!L:L, 32 + ROW(U64)*3)</f>
        <v>1.1759999999999999</v>
      </c>
    </row>
    <row r="65" spans="1:23" x14ac:dyDescent="0.3">
      <c r="A65">
        <v>63</v>
      </c>
      <c r="B65" s="269">
        <v>106000</v>
      </c>
      <c r="C65" s="269" cm="1">
        <f t="array" ref="C65">INDEX(Step1_final!F:F, 3 + (ROW(C65)-10)*3)</f>
        <v>19790</v>
      </c>
      <c r="D65" s="270" cm="1">
        <f t="array" ref="D65">INDEX(Step1_final!F:F, 4 + (ROW(D65)-10)*3)</f>
        <v>0.56999999999999995</v>
      </c>
      <c r="E65" s="270" cm="1">
        <f t="array" ref="E65">INDEX(Step1_final!F:F, 5 + (ROW(E65)-10)*3)</f>
        <v>1.1282000000000001</v>
      </c>
      <c r="F65" s="269" cm="1">
        <f t="array" ref="F65">F$6+INDEX(Step2!F:F, 1 + (ROW(F65)-2)*3)</f>
        <v>30380</v>
      </c>
      <c r="G65" s="270" cm="1">
        <f t="array" ref="G65">INDEX(Step2!F:F, 2 + (ROW(F65)-2)*3)</f>
        <v>0.54800000000000004</v>
      </c>
      <c r="H65" s="270" cm="1">
        <f t="array" ref="H65">INDEX(Step2!F:F, 3 + (ROW(F65)-2)*3)</f>
        <v>1.1433</v>
      </c>
      <c r="I65" s="269" cm="1">
        <f t="array" ref="I65">I$6+INDEX(Step2!L:L, 1 + (ROW(I65)-2)*3)</f>
        <v>30178</v>
      </c>
      <c r="J65" s="270" cm="1">
        <f t="array" ref="J65">INDEX(Step2!L:L, 2 + (ROW(I65)-2)*3)</f>
        <v>0.47439999999999999</v>
      </c>
      <c r="K65" s="270" cm="1">
        <f t="array" ref="K65">INDEX(Step2!L:L, 3 + (ROW(I65)-2)*3)</f>
        <v>1.153</v>
      </c>
      <c r="L65" s="269" cm="1">
        <f t="array" ref="L65">L$6+INDEX(Step3!F:F, 1 + (ROW(L65)-2)*3)</f>
        <v>37956</v>
      </c>
      <c r="M65" s="270" cm="1">
        <f t="array" ref="M65">INDEX(Step3!F:F, 2 + (ROW(L65)-2)*3)</f>
        <v>0.53759999999999997</v>
      </c>
      <c r="N65" s="270" cm="1">
        <f t="array" ref="N65">INDEX(Step3!F:F, 3 + (ROW(L65)-2)*3)</f>
        <v>1.1363000000000001</v>
      </c>
      <c r="O65" s="269" cm="1">
        <f t="array" ref="O65">O$6+INDEX(Step3!L:L, 1 + (ROW(O65)-2)*3)</f>
        <v>36831</v>
      </c>
      <c r="P65" s="270" cm="1">
        <f t="array" ref="P65">INDEX(Step3!L:L, 2 + (ROW(O65)-2)*3)</f>
        <v>0.46949999999999997</v>
      </c>
      <c r="Q65" s="270" cm="1">
        <f t="array" ref="Q65">INDEX(Step3!L:L, 3 + (ROW(O65)-2)*3)</f>
        <v>1.2126999999999999</v>
      </c>
      <c r="R65" s="269" cm="1">
        <f t="array" ref="R65">R$11+INDEX(Step4!F:F, 30 + ROW(R65)*3)</f>
        <v>63121</v>
      </c>
      <c r="S65" s="270" cm="1">
        <f t="array" ref="S65">INDEX(Step4!F:F, 31 + ROW(R65)*3)</f>
        <v>0.5343</v>
      </c>
      <c r="T65" s="270" cm="1">
        <f t="array" ref="T65">INDEX(Step4!F:F, 32 + ROW(R65)*3)</f>
        <v>1.1393</v>
      </c>
      <c r="U65" s="269" cm="1">
        <f t="array" ref="U65">U$11+INDEX(Step4!L:L, 30 + ROW(U65)*3)</f>
        <v>55783</v>
      </c>
      <c r="V65" s="270" cm="1">
        <f t="array" ref="V65">INDEX(Step4!L:L, 31 + ROW(U65)*3)</f>
        <v>0.44819999999999999</v>
      </c>
      <c r="W65" s="270" cm="1">
        <f t="array" ref="W65">INDEX(Step4!L:L, 32 + ROW(U65)*3)</f>
        <v>1.1778999999999999</v>
      </c>
    </row>
    <row r="66" spans="1:23" x14ac:dyDescent="0.3">
      <c r="A66">
        <v>64</v>
      </c>
      <c r="B66" s="269">
        <v>108000</v>
      </c>
      <c r="C66" s="269" cm="1">
        <f t="array" ref="C66">INDEX(Step1_final!F:F, 3 + (ROW(C66)-10)*3)</f>
        <v>20155</v>
      </c>
      <c r="D66" s="270" cm="1">
        <f t="array" ref="D66">INDEX(Step1_final!F:F, 4 + (ROW(D66)-10)*3)</f>
        <v>0.56810000000000005</v>
      </c>
      <c r="E66" s="270" cm="1">
        <f t="array" ref="E66">INDEX(Step1_final!F:F, 5 + (ROW(E66)-10)*3)</f>
        <v>1.1005</v>
      </c>
      <c r="F66" s="269" cm="1">
        <f t="array" ref="F66">F$6+INDEX(Step2!F:F, 1 + (ROW(F66)-2)*3)</f>
        <v>30758</v>
      </c>
      <c r="G66" s="270" cm="1">
        <f t="array" ref="G66">INDEX(Step2!F:F, 2 + (ROW(F66)-2)*3)</f>
        <v>0.54749999999999999</v>
      </c>
      <c r="H66" s="270" cm="1">
        <f t="array" ref="H66">INDEX(Step2!F:F, 3 + (ROW(F66)-2)*3)</f>
        <v>1.1338999999999999</v>
      </c>
      <c r="I66" s="269" cm="1">
        <f t="array" ref="I66">I$6+INDEX(Step2!L:L, 1 + (ROW(I66)-2)*3)</f>
        <v>30543</v>
      </c>
      <c r="J66" s="270" cm="1">
        <f t="array" ref="J66">INDEX(Step2!L:L, 2 + (ROW(I66)-2)*3)</f>
        <v>0.47299999999999998</v>
      </c>
      <c r="K66" s="270" cm="1">
        <f t="array" ref="K66">INDEX(Step2!L:L, 3 + (ROW(I66)-2)*3)</f>
        <v>1.1567000000000001</v>
      </c>
      <c r="L66" s="269" cm="1">
        <f t="array" ref="L66">L$6+INDEX(Step3!F:F, 1 + (ROW(L66)-2)*3)</f>
        <v>38320</v>
      </c>
      <c r="M66" s="270" cm="1">
        <f t="array" ref="M66">INDEX(Step3!F:F, 2 + (ROW(L66)-2)*3)</f>
        <v>0.54179999999999995</v>
      </c>
      <c r="N66" s="270" cm="1">
        <f t="array" ref="N66">INDEX(Step3!F:F, 3 + (ROW(L66)-2)*3)</f>
        <v>1.1448</v>
      </c>
      <c r="O66" s="269" cm="1">
        <f t="array" ref="O66">O$6+INDEX(Step3!L:L, 1 + (ROW(O66)-2)*3)</f>
        <v>37196</v>
      </c>
      <c r="P66" s="270" cm="1">
        <f t="array" ref="P66">INDEX(Step3!L:L, 2 + (ROW(O66)-2)*3)</f>
        <v>0.46400000000000002</v>
      </c>
      <c r="Q66" s="270" cm="1">
        <f t="array" ref="Q66">INDEX(Step3!L:L, 3 + (ROW(O66)-2)*3)</f>
        <v>1.2105999999999999</v>
      </c>
      <c r="R66" s="269" cm="1">
        <f t="array" ref="R66">R$11+INDEX(Step4!F:F, 30 + ROW(R66)*3)</f>
        <v>63494</v>
      </c>
      <c r="S66" s="270" cm="1">
        <f t="array" ref="S66">INDEX(Step4!F:F, 31 + ROW(R66)*3)</f>
        <v>0.53720000000000001</v>
      </c>
      <c r="T66" s="270" cm="1">
        <f t="array" ref="T66">INDEX(Step4!F:F, 32 + ROW(R66)*3)</f>
        <v>1.1496999999999999</v>
      </c>
      <c r="U66" s="269" cm="1">
        <f t="array" ref="U66">U$11+INDEX(Step4!L:L, 30 + ROW(U66)*3)</f>
        <v>56148</v>
      </c>
      <c r="V66" s="270" cm="1">
        <f t="array" ref="V66">INDEX(Step4!L:L, 31 + ROW(U66)*3)</f>
        <v>0.44829999999999998</v>
      </c>
      <c r="W66" s="270" cm="1">
        <f t="array" ref="W66">INDEX(Step4!L:L, 32 + ROW(U66)*3)</f>
        <v>1.1848000000000001</v>
      </c>
    </row>
    <row r="67" spans="1:23" x14ac:dyDescent="0.3">
      <c r="A67">
        <v>65</v>
      </c>
      <c r="B67" s="269">
        <v>110000</v>
      </c>
      <c r="C67" s="269" cm="1">
        <f t="array" ref="C67">INDEX(Step1_final!F:F, 3 + (ROW(C67)-10)*3)</f>
        <v>20519</v>
      </c>
      <c r="D67" s="270" cm="1">
        <f t="array" ref="D67">INDEX(Step1_final!F:F, 4 + (ROW(D67)-10)*3)</f>
        <v>0.56759999999999999</v>
      </c>
      <c r="E67" s="270" cm="1">
        <f t="array" ref="E67">INDEX(Step1_final!F:F, 5 + (ROW(E67)-10)*3)</f>
        <v>1.1198999999999999</v>
      </c>
      <c r="F67" s="269" cm="1">
        <f t="array" ref="F67">F$6+INDEX(Step2!F:F, 1 + (ROW(F67)-2)*3)</f>
        <v>31156</v>
      </c>
      <c r="G67" s="270" cm="1">
        <f t="array" ref="G67">INDEX(Step2!F:F, 2 + (ROW(F67)-2)*3)</f>
        <v>0.5423</v>
      </c>
      <c r="H67" s="270" cm="1">
        <f t="array" ref="H67">INDEX(Step2!F:F, 3 + (ROW(F67)-2)*3)</f>
        <v>1.1389</v>
      </c>
      <c r="I67" s="269" cm="1">
        <f t="array" ref="I67">I$6+INDEX(Step2!L:L, 1 + (ROW(I67)-2)*3)</f>
        <v>30908</v>
      </c>
      <c r="J67" s="270" cm="1">
        <f t="array" ref="J67">INDEX(Step2!L:L, 2 + (ROW(I67)-2)*3)</f>
        <v>0.46970000000000001</v>
      </c>
      <c r="K67" s="270" cm="1">
        <f t="array" ref="K67">INDEX(Step2!L:L, 3 + (ROW(I67)-2)*3)</f>
        <v>1.1552</v>
      </c>
      <c r="L67" s="269" cm="1">
        <f t="array" ref="L67">L$6+INDEX(Step3!F:F, 1 + (ROW(L67)-2)*3)</f>
        <v>38684</v>
      </c>
      <c r="M67" s="270" cm="1">
        <f t="array" ref="M67">INDEX(Step3!F:F, 2 + (ROW(L67)-2)*3)</f>
        <v>0.53569999999999995</v>
      </c>
      <c r="N67" s="270" cm="1">
        <f t="array" ref="N67">INDEX(Step3!F:F, 3 + (ROW(L67)-2)*3)</f>
        <v>1.121</v>
      </c>
      <c r="O67" s="269" cm="1">
        <f t="array" ref="O67">O$6+INDEX(Step3!L:L, 1 + (ROW(O67)-2)*3)</f>
        <v>37561</v>
      </c>
      <c r="P67" s="270" cm="1">
        <f t="array" ref="P67">INDEX(Step3!L:L, 2 + (ROW(O67)-2)*3)</f>
        <v>0.4698</v>
      </c>
      <c r="Q67" s="270" cm="1">
        <f t="array" ref="Q67">INDEX(Step3!L:L, 3 + (ROW(O67)-2)*3)</f>
        <v>1.2145999999999999</v>
      </c>
      <c r="R67" s="269" cm="1">
        <f t="array" ref="R67">R$11+INDEX(Step4!F:F, 30 + ROW(R67)*3)</f>
        <v>63879</v>
      </c>
      <c r="S67" s="270" cm="1">
        <f t="array" ref="S67">INDEX(Step4!F:F, 31 + ROW(R67)*3)</f>
        <v>0.53469999999999995</v>
      </c>
      <c r="T67" s="270" cm="1">
        <f t="array" ref="T67">INDEX(Step4!F:F, 32 + ROW(R67)*3)</f>
        <v>1.1486000000000001</v>
      </c>
      <c r="U67" s="269" cm="1">
        <f t="array" ref="U67">U$11+INDEX(Step4!L:L, 30 + ROW(U67)*3)</f>
        <v>56513</v>
      </c>
      <c r="V67" s="270" cm="1">
        <f t="array" ref="V67">INDEX(Step4!L:L, 31 + ROW(U67)*3)</f>
        <v>0.44340000000000002</v>
      </c>
      <c r="W67" s="270" cm="1">
        <f t="array" ref="W67">INDEX(Step4!L:L, 32 + ROW(U67)*3)</f>
        <v>1.1875</v>
      </c>
    </row>
    <row r="68" spans="1:23" x14ac:dyDescent="0.3">
      <c r="A68">
        <v>66</v>
      </c>
      <c r="B68" s="269">
        <v>112000</v>
      </c>
      <c r="C68" s="269" cm="1">
        <f t="array" ref="C68">INDEX(Step1_final!F:F, 3 + (ROW(C68)-10)*3)</f>
        <v>20884</v>
      </c>
      <c r="D68" s="270" cm="1">
        <f t="array" ref="D68">INDEX(Step1_final!F:F, 4 + (ROW(D68)-10)*3)</f>
        <v>0.57199999999999995</v>
      </c>
      <c r="E68" s="270" cm="1">
        <f t="array" ref="E68">INDEX(Step1_final!F:F, 5 + (ROW(E68)-10)*3)</f>
        <v>1.137</v>
      </c>
      <c r="F68" s="269" cm="1">
        <f t="array" ref="F68">F$6+INDEX(Step2!F:F, 1 + (ROW(F68)-2)*3)</f>
        <v>31524</v>
      </c>
      <c r="G68" s="270" cm="1">
        <f t="array" ref="G68">INDEX(Step2!F:F, 2 + (ROW(F68)-2)*3)</f>
        <v>0.54139999999999999</v>
      </c>
      <c r="H68" s="270" cm="1">
        <f t="array" ref="H68">INDEX(Step2!F:F, 3 + (ROW(F68)-2)*3)</f>
        <v>1.1380999999999999</v>
      </c>
      <c r="I68" s="269" cm="1">
        <f t="array" ref="I68">I$6+INDEX(Step2!L:L, 1 + (ROW(I68)-2)*3)</f>
        <v>31272</v>
      </c>
      <c r="J68" s="270" cm="1">
        <f t="array" ref="J68">INDEX(Step2!L:L, 2 + (ROW(I68)-2)*3)</f>
        <v>0.46850000000000003</v>
      </c>
      <c r="K68" s="270" cm="1">
        <f t="array" ref="K68">INDEX(Step2!L:L, 3 + (ROW(I68)-2)*3)</f>
        <v>1.1632</v>
      </c>
      <c r="L68" s="269" cm="1">
        <f t="array" ref="L68">L$6+INDEX(Step3!F:F, 1 + (ROW(L68)-2)*3)</f>
        <v>39048</v>
      </c>
      <c r="M68" s="270" cm="1">
        <f t="array" ref="M68">INDEX(Step3!F:F, 2 + (ROW(L68)-2)*3)</f>
        <v>0.53390000000000004</v>
      </c>
      <c r="N68" s="270" cm="1">
        <f t="array" ref="N68">INDEX(Step3!F:F, 3 + (ROW(L68)-2)*3)</f>
        <v>1.1343000000000001</v>
      </c>
      <c r="O68" s="269" cm="1">
        <f t="array" ref="O68">O$6+INDEX(Step3!L:L, 1 + (ROW(O68)-2)*3)</f>
        <v>37926</v>
      </c>
      <c r="P68" s="270" cm="1">
        <f t="array" ref="P68">INDEX(Step3!L:L, 2 + (ROW(O68)-2)*3)</f>
        <v>0.46899999999999997</v>
      </c>
      <c r="Q68" s="270" cm="1">
        <f t="array" ref="Q68">INDEX(Step3!L:L, 3 + (ROW(O68)-2)*3)</f>
        <v>1.2162999999999999</v>
      </c>
      <c r="R68" s="269"/>
      <c r="S68" s="270"/>
      <c r="T68" s="270"/>
      <c r="U68" s="269" cm="1">
        <f t="array" ref="U68">U$11+INDEX(Step4!L:L, 30 + ROW(U68)*3)</f>
        <v>56877</v>
      </c>
      <c r="V68" s="270" cm="1">
        <f t="array" ref="V68">INDEX(Step4!L:L, 31 + ROW(U68)*3)</f>
        <v>0.4425</v>
      </c>
      <c r="W68" s="270" cm="1">
        <f t="array" ref="W68">INDEX(Step4!L:L, 32 + ROW(U68)*3)</f>
        <v>1.1955</v>
      </c>
    </row>
    <row r="69" spans="1:23" x14ac:dyDescent="0.3">
      <c r="A69">
        <v>67</v>
      </c>
      <c r="B69" s="269">
        <v>114000</v>
      </c>
      <c r="C69" s="269" cm="1">
        <f t="array" ref="C69">INDEX(Step1_final!F:F, 3 + (ROW(C69)-10)*3)</f>
        <v>21248</v>
      </c>
      <c r="D69" s="270" cm="1">
        <f t="array" ref="D69">INDEX(Step1_final!F:F, 4 + (ROW(D69)-10)*3)</f>
        <v>0.56740000000000002</v>
      </c>
      <c r="E69" s="270" cm="1">
        <f t="array" ref="E69">INDEX(Step1_final!F:F, 5 + (ROW(E69)-10)*3)</f>
        <v>1.1188</v>
      </c>
      <c r="F69" s="269" cm="1">
        <f t="array" ref="F69">F$6+INDEX(Step2!F:F, 1 + (ROW(F69)-2)*3)</f>
        <v>31889</v>
      </c>
      <c r="G69" s="270" cm="1">
        <f t="array" ref="G69">INDEX(Step2!F:F, 2 + (ROW(F69)-2)*3)</f>
        <v>0.54039999999999999</v>
      </c>
      <c r="H69" s="270" cm="1">
        <f t="array" ref="H69">INDEX(Step2!F:F, 3 + (ROW(F69)-2)*3)</f>
        <v>1.1554</v>
      </c>
      <c r="I69" s="269" cm="1">
        <f t="array" ref="I69">I$6+INDEX(Step2!L:L, 1 + (ROW(I69)-2)*3)</f>
        <v>31637</v>
      </c>
      <c r="J69" s="270" cm="1">
        <f t="array" ref="J69">INDEX(Step2!L:L, 2 + (ROW(I69)-2)*3)</f>
        <v>0.46650000000000003</v>
      </c>
      <c r="K69" s="270" cm="1">
        <f t="array" ref="K69">INDEX(Step2!L:L, 3 + (ROW(I69)-2)*3)</f>
        <v>1.1698999999999999</v>
      </c>
      <c r="L69" s="269" cm="1">
        <f t="array" ref="L69">L$6+INDEX(Step3!F:F, 1 + (ROW(L69)-2)*3)</f>
        <v>39412</v>
      </c>
      <c r="M69" s="270" cm="1">
        <f t="array" ref="M69">INDEX(Step3!F:F, 2 + (ROW(L69)-2)*3)</f>
        <v>0.53749999999999998</v>
      </c>
      <c r="N69" s="270" cm="1">
        <f t="array" ref="N69">INDEX(Step3!F:F, 3 + (ROW(L69)-2)*3)</f>
        <v>1.1271</v>
      </c>
      <c r="O69" s="269" cm="1">
        <f t="array" ref="O69">O$6+INDEX(Step3!L:L, 1 + (ROW(O69)-2)*3)</f>
        <v>38291</v>
      </c>
      <c r="P69" s="270" cm="1">
        <f t="array" ref="P69">INDEX(Step3!L:L, 2 + (ROW(O69)-2)*3)</f>
        <v>0.4637</v>
      </c>
      <c r="Q69" s="270" cm="1">
        <f t="array" ref="Q69">INDEX(Step3!L:L, 3 + (ROW(O69)-2)*3)</f>
        <v>1.2161</v>
      </c>
      <c r="R69" s="269"/>
      <c r="S69" s="270"/>
      <c r="T69" s="270"/>
      <c r="U69" s="269" cm="1">
        <f t="array" ref="U69">U$11+INDEX(Step4!L:L, 30 + ROW(U69)*3)</f>
        <v>57242</v>
      </c>
      <c r="V69" s="270" cm="1">
        <f t="array" ref="V69">INDEX(Step4!L:L, 31 + ROW(U69)*3)</f>
        <v>0.44500000000000001</v>
      </c>
      <c r="W69" s="270" cm="1">
        <f t="array" ref="W69">INDEX(Step4!L:L, 32 + ROW(U69)*3)</f>
        <v>1.2025999999999999</v>
      </c>
    </row>
    <row r="70" spans="1:23" x14ac:dyDescent="0.3">
      <c r="A70">
        <v>68</v>
      </c>
      <c r="B70" s="269">
        <v>116000</v>
      </c>
      <c r="C70" s="269" cm="1">
        <f t="array" ref="C70">INDEX(Step1_final!F:F, 3 + (ROW(C70)-10)*3)</f>
        <v>21613</v>
      </c>
      <c r="D70" s="270" cm="1">
        <f t="array" ref="D70">INDEX(Step1_final!F:F, 4 + (ROW(D70)-10)*3)</f>
        <v>0.56410000000000005</v>
      </c>
      <c r="E70" s="270" cm="1">
        <f t="array" ref="E70">INDEX(Step1_final!F:F, 5 + (ROW(E70)-10)*3)</f>
        <v>1.1255999999999999</v>
      </c>
      <c r="F70" s="269" cm="1">
        <f t="array" ref="F70">F$6+INDEX(Step2!F:F, 1 + (ROW(F70)-2)*3)</f>
        <v>32262</v>
      </c>
      <c r="G70" s="270" cm="1">
        <f t="array" ref="G70">INDEX(Step2!F:F, 2 + (ROW(F70)-2)*3)</f>
        <v>0.53710000000000002</v>
      </c>
      <c r="H70" s="270" cm="1">
        <f t="array" ref="H70">INDEX(Step2!F:F, 3 + (ROW(F70)-2)*3)</f>
        <v>1.1336999999999999</v>
      </c>
      <c r="I70" s="269" cm="1">
        <f t="array" ref="I70">I$6+INDEX(Step2!L:L, 1 + (ROW(I70)-2)*3)</f>
        <v>32002</v>
      </c>
      <c r="J70" s="270" cm="1">
        <f t="array" ref="J70">INDEX(Step2!L:L, 2 + (ROW(I70)-2)*3)</f>
        <v>0.46550000000000002</v>
      </c>
      <c r="K70" s="270" cm="1">
        <f t="array" ref="K70">INDEX(Step2!L:L, 3 + (ROW(I70)-2)*3)</f>
        <v>1.1679999999999999</v>
      </c>
      <c r="L70" s="269" cm="1">
        <f t="array" ref="L70">L$6+INDEX(Step3!F:F, 1 + (ROW(L70)-2)*3)</f>
        <v>39776</v>
      </c>
      <c r="M70" s="270" cm="1">
        <f t="array" ref="M70">INDEX(Step3!F:F, 2 + (ROW(L70)-2)*3)</f>
        <v>0.53480000000000005</v>
      </c>
      <c r="N70" s="270" cm="1">
        <f t="array" ref="N70">INDEX(Step3!F:F, 3 + (ROW(L70)-2)*3)</f>
        <v>1.1342000000000001</v>
      </c>
      <c r="O70" s="269" cm="1">
        <f t="array" ref="O70">O$6+INDEX(Step3!L:L, 1 + (ROW(O70)-2)*3)</f>
        <v>38675</v>
      </c>
      <c r="P70" s="270" cm="1">
        <f t="array" ref="P70">INDEX(Step3!L:L, 2 + (ROW(O70)-2)*3)</f>
        <v>0.46189999999999998</v>
      </c>
      <c r="Q70" s="270" cm="1">
        <f t="array" ref="Q70">INDEX(Step3!L:L, 3 + (ROW(O70)-2)*3)</f>
        <v>1.2277</v>
      </c>
      <c r="R70" s="269"/>
      <c r="S70" s="270"/>
      <c r="T70" s="270"/>
      <c r="U70" s="269" cm="1">
        <f t="array" ref="U70">U$11+INDEX(Step4!L:L, 30 + ROW(U70)*3)</f>
        <v>57607</v>
      </c>
      <c r="V70" s="270" cm="1">
        <f t="array" ref="V70">INDEX(Step4!L:L, 31 + ROW(U70)*3)</f>
        <v>0.44450000000000001</v>
      </c>
      <c r="W70" s="270" cm="1">
        <f t="array" ref="W70">INDEX(Step4!L:L, 32 + ROW(U70)*3)</f>
        <v>1.2063999999999999</v>
      </c>
    </row>
    <row r="71" spans="1:23" x14ac:dyDescent="0.3">
      <c r="A71">
        <v>69</v>
      </c>
      <c r="B71" s="269">
        <v>118000</v>
      </c>
      <c r="C71" s="269" cm="1">
        <f t="array" ref="C71">INDEX(Step1_final!F:F, 3 + (ROW(C71)-10)*3)</f>
        <v>21978</v>
      </c>
      <c r="D71" s="270" cm="1">
        <f t="array" ref="D71">INDEX(Step1_final!F:F, 4 + (ROW(D71)-10)*3)</f>
        <v>0.5655</v>
      </c>
      <c r="E71" s="270" cm="1">
        <f t="array" ref="E71">INDEX(Step1_final!F:F, 5 + (ROW(E71)-10)*3)</f>
        <v>1.1211</v>
      </c>
      <c r="F71" s="269" cm="1">
        <f t="array" ref="F71">F$6+INDEX(Step2!F:F, 1 + (ROW(F71)-2)*3)</f>
        <v>32643</v>
      </c>
      <c r="G71" s="270" cm="1">
        <f t="array" ref="G71">INDEX(Step2!F:F, 2 + (ROW(F71)-2)*3)</f>
        <v>0.53549999999999998</v>
      </c>
      <c r="H71" s="270" cm="1">
        <f t="array" ref="H71">INDEX(Step2!F:F, 3 + (ROW(F71)-2)*3)</f>
        <v>1.1591</v>
      </c>
      <c r="I71" s="269" cm="1">
        <f t="array" ref="I71">I$6+INDEX(Step2!L:L, 1 + (ROW(I71)-2)*3)</f>
        <v>32366</v>
      </c>
      <c r="J71" s="270" cm="1">
        <f t="array" ref="J71">INDEX(Step2!L:L, 2 + (ROW(I71)-2)*3)</f>
        <v>0.4597</v>
      </c>
      <c r="K71" s="270" cm="1">
        <f t="array" ref="K71">INDEX(Step2!L:L, 3 + (ROW(I71)-2)*3)</f>
        <v>1.1816</v>
      </c>
      <c r="L71" s="269" cm="1">
        <f t="array" ref="L71">L$6+INDEX(Step3!F:F, 1 + (ROW(L71)-2)*3)</f>
        <v>40140</v>
      </c>
      <c r="M71" s="270" cm="1">
        <f t="array" ref="M71">INDEX(Step3!F:F, 2 + (ROW(L71)-2)*3)</f>
        <v>0.53280000000000005</v>
      </c>
      <c r="N71" s="270" cm="1">
        <f t="array" ref="N71">INDEX(Step3!F:F, 3 + (ROW(L71)-2)*3)</f>
        <v>1.139</v>
      </c>
      <c r="O71" s="269" cm="1">
        <f t="array" ref="O71">O$6+INDEX(Step3!L:L, 1 + (ROW(O71)-2)*3)</f>
        <v>39055</v>
      </c>
      <c r="P71" s="270" cm="1">
        <f t="array" ref="P71">INDEX(Step3!L:L, 2 + (ROW(O71)-2)*3)</f>
        <v>0.4647</v>
      </c>
      <c r="Q71" s="270" cm="1">
        <f t="array" ref="Q71">INDEX(Step3!L:L, 3 + (ROW(O71)-2)*3)</f>
        <v>1.2143999999999999</v>
      </c>
      <c r="R71" s="269"/>
      <c r="S71" s="270"/>
      <c r="T71" s="270"/>
      <c r="U71" s="269" cm="1">
        <f t="array" ref="U71">U$11+INDEX(Step4!L:L, 30 + ROW(U71)*3)</f>
        <v>57972</v>
      </c>
      <c r="V71" s="270" cm="1">
        <f t="array" ref="V71">INDEX(Step4!L:L, 31 + ROW(U71)*3)</f>
        <v>0.44330000000000003</v>
      </c>
      <c r="W71" s="270" cm="1">
        <f t="array" ref="W71">INDEX(Step4!L:L, 32 + ROW(U71)*3)</f>
        <v>1.1973</v>
      </c>
    </row>
    <row r="72" spans="1:23" x14ac:dyDescent="0.3">
      <c r="A72">
        <v>70</v>
      </c>
      <c r="B72" s="269">
        <v>120000</v>
      </c>
      <c r="C72" s="269" cm="1">
        <f t="array" ref="C72">INDEX(Step1_final!F:F, 3 + (ROW(C72)-10)*3)</f>
        <v>22350</v>
      </c>
      <c r="D72" s="270" cm="1">
        <f t="array" ref="D72">INDEX(Step1_final!F:F, 4 + (ROW(D72)-10)*3)</f>
        <v>0.56200000000000006</v>
      </c>
      <c r="E72" s="270" cm="1">
        <f t="array" ref="E72">INDEX(Step1_final!F:F, 5 + (ROW(E72)-10)*3)</f>
        <v>1.1283000000000001</v>
      </c>
      <c r="F72" s="269" cm="1">
        <f t="array" ref="F72">F$6+INDEX(Step2!F:F, 1 + (ROW(F72)-2)*3)</f>
        <v>33019</v>
      </c>
      <c r="G72" s="270" cm="1">
        <f t="array" ref="G72">INDEX(Step2!F:F, 2 + (ROW(F72)-2)*3)</f>
        <v>0.53949999999999998</v>
      </c>
      <c r="H72" s="270" cm="1">
        <f t="array" ref="H72">INDEX(Step2!F:F, 3 + (ROW(F72)-2)*3)</f>
        <v>1.1343000000000001</v>
      </c>
      <c r="I72" s="269" cm="1">
        <f t="array" ref="I72">I$6+INDEX(Step2!L:L, 1 + (ROW(I72)-2)*3)</f>
        <v>32731</v>
      </c>
      <c r="J72" s="270" cm="1">
        <f t="array" ref="J72">INDEX(Step2!L:L, 2 + (ROW(I72)-2)*3)</f>
        <v>0.46689999999999998</v>
      </c>
      <c r="K72" s="270" cm="1">
        <f t="array" ref="K72">INDEX(Step2!L:L, 3 + (ROW(I72)-2)*3)</f>
        <v>1.1516</v>
      </c>
      <c r="L72" s="269" cm="1">
        <f t="array" ref="L72">L$6+INDEX(Step3!F:F, 1 + (ROW(L72)-2)*3)</f>
        <v>40504</v>
      </c>
      <c r="M72" s="270" cm="1">
        <f t="array" ref="M72">INDEX(Step3!F:F, 2 + (ROW(L72)-2)*3)</f>
        <v>0.53300000000000003</v>
      </c>
      <c r="N72" s="270" cm="1">
        <f t="array" ref="N72">INDEX(Step3!F:F, 3 + (ROW(L72)-2)*3)</f>
        <v>1.1342000000000001</v>
      </c>
      <c r="O72" s="269" cm="1">
        <f t="array" ref="O72">O$6+INDEX(Step3!L:L, 1 + (ROW(O72)-2)*3)</f>
        <v>39435</v>
      </c>
      <c r="P72" s="270" cm="1">
        <f t="array" ref="P72">INDEX(Step3!L:L, 2 + (ROW(O72)-2)*3)</f>
        <v>0.46410000000000001</v>
      </c>
      <c r="Q72" s="270" cm="1">
        <f t="array" ref="Q72">INDEX(Step3!L:L, 3 + (ROW(O72)-2)*3)</f>
        <v>1.2306999999999999</v>
      </c>
      <c r="R72" s="269"/>
      <c r="S72" s="270"/>
      <c r="T72" s="270"/>
      <c r="U72" s="269" cm="1">
        <f t="array" ref="U72">U$11+INDEX(Step4!L:L, 30 + ROW(U72)*3)</f>
        <v>58336</v>
      </c>
      <c r="V72" s="270" cm="1">
        <f t="array" ref="V72">INDEX(Step4!L:L, 31 + ROW(U72)*3)</f>
        <v>0.43990000000000001</v>
      </c>
      <c r="W72" s="270" cm="1">
        <f t="array" ref="W72">INDEX(Step4!L:L, 32 + ROW(U72)*3)</f>
        <v>1.2037</v>
      </c>
    </row>
    <row r="73" spans="1:23" x14ac:dyDescent="0.3">
      <c r="A73">
        <v>71</v>
      </c>
      <c r="B73" s="269">
        <v>122000</v>
      </c>
      <c r="C73" s="269" cm="1">
        <f t="array" ref="C73">INDEX(Step1_final!F:F, 3 + (ROW(C73)-10)*3)</f>
        <v>22726</v>
      </c>
      <c r="D73" s="270" cm="1">
        <f t="array" ref="D73">INDEX(Step1_final!F:F, 4 + (ROW(D73)-10)*3)</f>
        <v>0.5575</v>
      </c>
      <c r="E73" s="270" cm="1">
        <f t="array" ref="E73">INDEX(Step1_final!F:F, 5 + (ROW(E73)-10)*3)</f>
        <v>1.1218999999999999</v>
      </c>
      <c r="F73" s="269" cm="1">
        <f t="array" ref="F73">F$6+INDEX(Step2!F:F, 1 + (ROW(F73)-2)*3)</f>
        <v>33401</v>
      </c>
      <c r="G73" s="270" cm="1">
        <f t="array" ref="G73">INDEX(Step2!F:F, 2 + (ROW(F73)-2)*3)</f>
        <v>0.53879999999999995</v>
      </c>
      <c r="H73" s="270" cm="1">
        <f t="array" ref="H73">INDEX(Step2!F:F, 3 + (ROW(F73)-2)*3)</f>
        <v>1.1285000000000001</v>
      </c>
      <c r="I73" s="269" cm="1">
        <f t="array" ref="I73">I$6+INDEX(Step2!L:L, 1 + (ROW(I73)-2)*3)</f>
        <v>33117</v>
      </c>
      <c r="J73" s="270" cm="1">
        <f t="array" ref="J73">INDEX(Step2!L:L, 2 + (ROW(I73)-2)*3)</f>
        <v>0.46450000000000002</v>
      </c>
      <c r="K73" s="270" cm="1">
        <f t="array" ref="K73">INDEX(Step2!L:L, 3 + (ROW(I73)-2)*3)</f>
        <v>1.1606000000000001</v>
      </c>
      <c r="L73" s="269" cm="1">
        <f t="array" ref="L73">L$6+INDEX(Step3!F:F, 1 + (ROW(L73)-2)*3)</f>
        <v>40868</v>
      </c>
      <c r="M73" s="270" cm="1">
        <f t="array" ref="M73">INDEX(Step3!F:F, 2 + (ROW(L73)-2)*3)</f>
        <v>0.52910000000000001</v>
      </c>
      <c r="N73" s="270" cm="1">
        <f t="array" ref="N73">INDEX(Step3!F:F, 3 + (ROW(L73)-2)*3)</f>
        <v>1.1524000000000001</v>
      </c>
      <c r="O73" s="269"/>
      <c r="P73" s="270"/>
      <c r="Q73" s="270"/>
      <c r="R73" s="269"/>
      <c r="S73" s="270"/>
      <c r="T73" s="270"/>
      <c r="U73" s="269" cm="1">
        <f t="array" ref="U73">U$11+INDEX(Step4!L:L, 30 + ROW(U73)*3)</f>
        <v>58701</v>
      </c>
      <c r="V73" s="270" cm="1">
        <f t="array" ref="V73">INDEX(Step4!L:L, 31 + ROW(U73)*3)</f>
        <v>0.44159999999999999</v>
      </c>
      <c r="W73" s="270" cm="1">
        <f t="array" ref="W73">INDEX(Step4!L:L, 32 + ROW(U73)*3)</f>
        <v>1.2015</v>
      </c>
    </row>
    <row r="74" spans="1:23" x14ac:dyDescent="0.3">
      <c r="A74">
        <v>72</v>
      </c>
      <c r="B74" s="269">
        <v>124000</v>
      </c>
      <c r="C74" s="269" cm="1">
        <f t="array" ref="C74">INDEX(Step1_final!F:F, 3 + (ROW(C74)-10)*3)</f>
        <v>23105</v>
      </c>
      <c r="D74" s="270" cm="1">
        <f t="array" ref="D74">INDEX(Step1_final!F:F, 4 + (ROW(D74)-10)*3)</f>
        <v>0.56320000000000003</v>
      </c>
      <c r="E74" s="270" cm="1">
        <f t="array" ref="E74">INDEX(Step1_final!F:F, 5 + (ROW(E74)-10)*3)</f>
        <v>1.1278999999999999</v>
      </c>
      <c r="F74" s="269" cm="1">
        <f t="array" ref="F74">F$6+INDEX(Step2!F:F, 1 + (ROW(F74)-2)*3)</f>
        <v>33778</v>
      </c>
      <c r="G74" s="270" cm="1">
        <f t="array" ref="G74">INDEX(Step2!F:F, 2 + (ROW(F74)-2)*3)</f>
        <v>0.53390000000000004</v>
      </c>
      <c r="H74" s="270" cm="1">
        <f t="array" ref="H74">INDEX(Step2!F:F, 3 + (ROW(F74)-2)*3)</f>
        <v>1.1298999999999999</v>
      </c>
      <c r="I74" s="269" cm="1">
        <f t="array" ref="I74">I$6+INDEX(Step2!L:L, 1 + (ROW(I74)-2)*3)</f>
        <v>33546</v>
      </c>
      <c r="J74" s="270" cm="1">
        <f t="array" ref="J74">INDEX(Step2!L:L, 2 + (ROW(I74)-2)*3)</f>
        <v>0.45889999999999997</v>
      </c>
      <c r="K74" s="270" cm="1">
        <f t="array" ref="K74">INDEX(Step2!L:L, 3 + (ROW(I74)-2)*3)</f>
        <v>1.167</v>
      </c>
      <c r="L74" s="269" cm="1">
        <f t="array" ref="L74">L$6+INDEX(Step3!F:F, 1 + (ROW(L74)-2)*3)</f>
        <v>41232</v>
      </c>
      <c r="M74" s="270" cm="1">
        <f t="array" ref="M74">INDEX(Step3!F:F, 2 + (ROW(L74)-2)*3)</f>
        <v>0.52949999999999997</v>
      </c>
      <c r="N74" s="270" cm="1">
        <f t="array" ref="N74">INDEX(Step3!F:F, 3 + (ROW(L74)-2)*3)</f>
        <v>1.1407</v>
      </c>
      <c r="O74" s="269"/>
      <c r="P74" s="270"/>
      <c r="Q74" s="270"/>
      <c r="R74" s="269"/>
      <c r="S74" s="270"/>
      <c r="T74" s="270"/>
      <c r="U74" s="269" cm="1">
        <f t="array" ref="U74">U$11+INDEX(Step4!L:L, 30 + ROW(U74)*3)</f>
        <v>59066</v>
      </c>
      <c r="V74" s="270" cm="1">
        <f t="array" ref="V74">INDEX(Step4!L:L, 31 + ROW(U74)*3)</f>
        <v>0.43830000000000002</v>
      </c>
      <c r="W74" s="270" cm="1">
        <f t="array" ref="W74">INDEX(Step4!L:L, 32 + ROW(U74)*3)</f>
        <v>1.2159</v>
      </c>
    </row>
    <row r="75" spans="1:23" x14ac:dyDescent="0.3">
      <c r="A75">
        <v>73</v>
      </c>
      <c r="B75" s="269">
        <v>126000</v>
      </c>
      <c r="C75" s="269" cm="1">
        <f t="array" ref="C75">INDEX(Step1_final!F:F, 3 + (ROW(C75)-10)*3)</f>
        <v>23476</v>
      </c>
      <c r="D75" s="270" cm="1">
        <f t="array" ref="D75">INDEX(Step1_final!F:F, 4 + (ROW(D75)-10)*3)</f>
        <v>0.55700000000000005</v>
      </c>
      <c r="E75" s="270" cm="1">
        <f t="array" ref="E75">INDEX(Step1_final!F:F, 5 + (ROW(E75)-10)*3)</f>
        <v>1.1123000000000001</v>
      </c>
      <c r="F75" s="269" cm="1">
        <f t="array" ref="F75">F$6+INDEX(Step2!F:F, 1 + (ROW(F75)-2)*3)</f>
        <v>34147</v>
      </c>
      <c r="G75" s="270" cm="1">
        <f t="array" ref="G75">INDEX(Step2!F:F, 2 + (ROW(F75)-2)*3)</f>
        <v>0.53439999999999999</v>
      </c>
      <c r="H75" s="270" cm="1">
        <f t="array" ref="H75">INDEX(Step2!F:F, 3 + (ROW(F75)-2)*3)</f>
        <v>1.1308</v>
      </c>
      <c r="I75" s="269"/>
      <c r="J75" s="270"/>
      <c r="K75" s="270"/>
      <c r="L75" s="269" cm="1">
        <f t="array" ref="L75">L$6+INDEX(Step3!F:F, 1 + (ROW(L75)-2)*3)</f>
        <v>41596</v>
      </c>
      <c r="M75" s="270" cm="1">
        <f t="array" ref="M75">INDEX(Step3!F:F, 2 + (ROW(L75)-2)*3)</f>
        <v>0.52710000000000001</v>
      </c>
      <c r="N75" s="270" cm="1">
        <f t="array" ref="N75">INDEX(Step3!F:F, 3 + (ROW(L75)-2)*3)</f>
        <v>1.1447000000000001</v>
      </c>
      <c r="O75" s="269"/>
      <c r="P75" s="270"/>
      <c r="Q75" s="270"/>
      <c r="R75" s="269"/>
      <c r="S75" s="270"/>
      <c r="T75" s="270"/>
      <c r="U75" s="269" cm="1">
        <f t="array" ref="U75">U$11+INDEX(Step4!L:L, 30 + ROW(U75)*3)</f>
        <v>59431</v>
      </c>
      <c r="V75" s="270" cm="1">
        <f t="array" ref="V75">INDEX(Step4!L:L, 31 + ROW(U75)*3)</f>
        <v>0.4365</v>
      </c>
      <c r="W75" s="270" cm="1">
        <f t="array" ref="W75">INDEX(Step4!L:L, 32 + ROW(U75)*3)</f>
        <v>1.2228000000000001</v>
      </c>
    </row>
    <row r="76" spans="1:23" x14ac:dyDescent="0.3">
      <c r="A76">
        <v>74</v>
      </c>
      <c r="B76" s="269">
        <v>128000</v>
      </c>
      <c r="C76" s="269" cm="1">
        <f t="array" ref="C76">INDEX(Step1_final!F:F, 3 + (ROW(C76)-10)*3)</f>
        <v>23843</v>
      </c>
      <c r="D76" s="270" cm="1">
        <f t="array" ref="D76">INDEX(Step1_final!F:F, 4 + (ROW(D76)-10)*3)</f>
        <v>0.55269999999999997</v>
      </c>
      <c r="E76" s="270" cm="1">
        <f t="array" ref="E76">INDEX(Step1_final!F:F, 5 + (ROW(E76)-10)*3)</f>
        <v>1.1272</v>
      </c>
      <c r="F76" s="269"/>
      <c r="G76" s="270"/>
      <c r="H76" s="270"/>
      <c r="I76" s="269"/>
      <c r="J76" s="270"/>
      <c r="K76" s="270"/>
      <c r="L76" s="269" cm="1">
        <f t="array" ref="L76">L$6+INDEX(Step3!F:F, 1 + (ROW(L76)-2)*3)</f>
        <v>41960</v>
      </c>
      <c r="M76" s="270" cm="1">
        <f t="array" ref="M76">INDEX(Step3!F:F, 2 + (ROW(L76)-2)*3)</f>
        <v>0.52780000000000005</v>
      </c>
      <c r="N76" s="270" cm="1">
        <f t="array" ref="N76">INDEX(Step3!F:F, 3 + (ROW(L76)-2)*3)</f>
        <v>1.1521999999999999</v>
      </c>
      <c r="O76" s="269"/>
      <c r="P76" s="270"/>
      <c r="Q76" s="270"/>
      <c r="R76" s="269"/>
      <c r="S76" s="270"/>
      <c r="T76" s="270"/>
      <c r="U76" s="269" cm="1">
        <f t="array" ref="U76">U$11+INDEX(Step4!L:L, 30 + ROW(U76)*3)</f>
        <v>59795</v>
      </c>
      <c r="V76" s="270" cm="1">
        <f t="array" ref="V76">INDEX(Step4!L:L, 31 + ROW(U76)*3)</f>
        <v>0.43409999999999999</v>
      </c>
      <c r="W76" s="270" cm="1">
        <f t="array" ref="W76">INDEX(Step4!L:L, 32 + ROW(U76)*3)</f>
        <v>1.2189000000000001</v>
      </c>
    </row>
    <row r="77" spans="1:23" x14ac:dyDescent="0.3">
      <c r="A77">
        <v>75</v>
      </c>
      <c r="B77" s="269">
        <v>130000</v>
      </c>
      <c r="C77" s="269" cm="1">
        <f t="array" ref="C77">INDEX(Step1_final!F:F, 3 + (ROW(C77)-10)*3)</f>
        <v>24208</v>
      </c>
      <c r="D77" s="270" cm="1">
        <f t="array" ref="D77">INDEX(Step1_final!F:F, 4 + (ROW(D77)-10)*3)</f>
        <v>0.55400000000000005</v>
      </c>
      <c r="E77" s="270" cm="1">
        <f t="array" ref="E77">INDEX(Step1_final!F:F, 5 + (ROW(E77)-10)*3)</f>
        <v>1.1164000000000001</v>
      </c>
      <c r="F77" s="269"/>
      <c r="G77" s="270"/>
      <c r="H77" s="270"/>
      <c r="I77" s="269"/>
      <c r="J77" s="270"/>
      <c r="K77" s="270"/>
      <c r="L77" s="269" cm="1">
        <f t="array" ref="L77">L$6+INDEX(Step3!F:F, 1 + (ROW(L77)-2)*3)</f>
        <v>42324</v>
      </c>
      <c r="M77" s="270" cm="1">
        <f t="array" ref="M77">INDEX(Step3!F:F, 2 + (ROW(L77)-2)*3)</f>
        <v>0.5282</v>
      </c>
      <c r="N77" s="270" cm="1">
        <f t="array" ref="N77">INDEX(Step3!F:F, 3 + (ROW(L77)-2)*3)</f>
        <v>1.1412</v>
      </c>
      <c r="O77" s="269"/>
      <c r="P77" s="270"/>
      <c r="Q77" s="270"/>
      <c r="R77" s="269"/>
      <c r="S77" s="270"/>
      <c r="T77" s="270"/>
      <c r="U77" s="269" cm="1">
        <f t="array" ref="U77">U$11+INDEX(Step4!L:L, 30 + ROW(U77)*3)</f>
        <v>60160</v>
      </c>
      <c r="V77" s="270" cm="1">
        <f t="array" ref="V77">INDEX(Step4!L:L, 31 + ROW(U77)*3)</f>
        <v>0.43109999999999998</v>
      </c>
      <c r="W77" s="270" cm="1">
        <f t="array" ref="W77">INDEX(Step4!L:L, 32 + ROW(U77)*3)</f>
        <v>1.2143999999999999</v>
      </c>
    </row>
    <row r="78" spans="1:23" x14ac:dyDescent="0.3">
      <c r="A78">
        <v>76</v>
      </c>
      <c r="B78" s="269">
        <v>132000</v>
      </c>
      <c r="C78" s="269" cm="1">
        <f t="array" ref="C78">INDEX(Step1_final!F:F, 3 + (ROW(C78)-10)*3)</f>
        <v>24572</v>
      </c>
      <c r="D78" s="270" cm="1">
        <f t="array" ref="D78">INDEX(Step1_final!F:F, 4 + (ROW(D78)-10)*3)</f>
        <v>0.55759999999999998</v>
      </c>
      <c r="E78" s="270" cm="1">
        <f t="array" ref="E78">INDEX(Step1_final!F:F, 5 + (ROW(E78)-10)*3)</f>
        <v>1.1237999999999999</v>
      </c>
      <c r="F78" s="269"/>
      <c r="G78" s="270"/>
      <c r="H78" s="270"/>
      <c r="I78" s="269"/>
      <c r="J78" s="270"/>
      <c r="K78" s="270"/>
      <c r="L78" s="269" cm="1">
        <f t="array" ref="L78">L$6+INDEX(Step3!F:F, 1 + (ROW(L78)-2)*3)</f>
        <v>42688</v>
      </c>
      <c r="M78" s="270" cm="1">
        <f t="array" ref="M78">INDEX(Step3!F:F, 2 + (ROW(L78)-2)*3)</f>
        <v>0.52390000000000003</v>
      </c>
      <c r="N78" s="270" cm="1">
        <f t="array" ref="N78">INDEX(Step3!F:F, 3 + (ROW(L78)-2)*3)</f>
        <v>1.1600999999999999</v>
      </c>
      <c r="O78" s="269"/>
      <c r="P78" s="270"/>
      <c r="Q78" s="270"/>
      <c r="R78" s="269"/>
      <c r="S78" s="270"/>
      <c r="T78" s="270"/>
      <c r="U78" s="269" cm="1">
        <f t="array" ref="U78">U$11+INDEX(Step4!L:L, 30 + ROW(U78)*3)</f>
        <v>60525</v>
      </c>
      <c r="V78" s="270" cm="1">
        <f t="array" ref="V78">INDEX(Step4!L:L, 31 + ROW(U78)*3)</f>
        <v>0.43319999999999997</v>
      </c>
      <c r="W78" s="270" cm="1">
        <f t="array" ref="W78">INDEX(Step4!L:L, 32 + ROW(U78)*3)</f>
        <v>1.1995</v>
      </c>
    </row>
    <row r="79" spans="1:23" x14ac:dyDescent="0.3">
      <c r="A79">
        <v>77</v>
      </c>
      <c r="B79" s="269">
        <v>134000</v>
      </c>
      <c r="C79" s="269" cm="1">
        <f t="array" ref="C79">INDEX(Step1_final!F:F, 3 + (ROW(C79)-10)*3)</f>
        <v>24946</v>
      </c>
      <c r="D79" s="270" cm="1">
        <f t="array" ref="D79">INDEX(Step1_final!F:F, 4 + (ROW(D79)-10)*3)</f>
        <v>0.55210000000000004</v>
      </c>
      <c r="E79" s="270" cm="1">
        <f t="array" ref="E79">INDEX(Step1_final!F:F, 5 + (ROW(E79)-10)*3)</f>
        <v>1.1352</v>
      </c>
      <c r="F79" s="269"/>
      <c r="G79" s="270"/>
      <c r="H79" s="270"/>
      <c r="I79" s="269"/>
      <c r="J79" s="270"/>
      <c r="K79" s="270"/>
      <c r="L79" s="269" cm="1">
        <f t="array" ref="L79">L$6+INDEX(Step3!F:F, 1 + (ROW(L79)-2)*3)</f>
        <v>43052</v>
      </c>
      <c r="M79" s="270" cm="1">
        <f t="array" ref="M79">INDEX(Step3!F:F, 2 + (ROW(L79)-2)*3)</f>
        <v>0.52680000000000005</v>
      </c>
      <c r="N79" s="270" cm="1">
        <f t="array" ref="N79">INDEX(Step3!F:F, 3 + (ROW(L79)-2)*3)</f>
        <v>1.1282000000000001</v>
      </c>
      <c r="O79" s="269"/>
      <c r="P79" s="270"/>
      <c r="Q79" s="270"/>
      <c r="R79" s="269"/>
      <c r="S79" s="270"/>
      <c r="T79" s="270"/>
      <c r="U79" s="269" cm="1">
        <f t="array" ref="U79">U$11+INDEX(Step4!L:L, 30 + ROW(U79)*3)</f>
        <v>60890</v>
      </c>
      <c r="V79" s="270" cm="1">
        <f t="array" ref="V79">INDEX(Step4!L:L, 31 + ROW(U79)*3)</f>
        <v>0.4304</v>
      </c>
      <c r="W79" s="270" cm="1">
        <f t="array" ref="W79">INDEX(Step4!L:L, 32 + ROW(U79)*3)</f>
        <v>1.2166999999999999</v>
      </c>
    </row>
    <row r="80" spans="1:23" x14ac:dyDescent="0.3">
      <c r="A80">
        <v>78</v>
      </c>
      <c r="B80" s="269">
        <v>136000</v>
      </c>
      <c r="C80" s="269" cm="1">
        <f t="array" ref="C80">INDEX(Step1_final!F:F, 3 + (ROW(C80)-10)*3)</f>
        <v>25332</v>
      </c>
      <c r="D80" s="270" cm="1">
        <f t="array" ref="D80">INDEX(Step1_final!F:F, 4 + (ROW(D80)-10)*3)</f>
        <v>0.54659999999999997</v>
      </c>
      <c r="E80" s="270" cm="1">
        <f t="array" ref="E80">INDEX(Step1_final!F:F, 5 + (ROW(E80)-10)*3)</f>
        <v>1.1326000000000001</v>
      </c>
      <c r="F80" s="269"/>
      <c r="G80" s="270"/>
      <c r="H80" s="270"/>
      <c r="I80" s="269"/>
      <c r="J80" s="270"/>
      <c r="K80" s="270"/>
      <c r="L80" s="269" cm="1">
        <f t="array" ref="L80">L$6+INDEX(Step3!F:F, 1 + (ROW(L80)-2)*3)</f>
        <v>43415</v>
      </c>
      <c r="M80" s="270" cm="1">
        <f t="array" ref="M80">INDEX(Step3!F:F, 2 + (ROW(L80)-2)*3)</f>
        <v>0.52390000000000003</v>
      </c>
      <c r="N80" s="270" cm="1">
        <f t="array" ref="N80">INDEX(Step3!F:F, 3 + (ROW(L80)-2)*3)</f>
        <v>1.1518999999999999</v>
      </c>
      <c r="O80" s="269"/>
      <c r="P80" s="270"/>
      <c r="Q80" s="270"/>
      <c r="R80" s="269"/>
      <c r="S80" s="270"/>
      <c r="T80" s="270"/>
      <c r="U80" s="269" cm="1">
        <f t="array" ref="U80">U$11+INDEX(Step4!L:L, 30 + ROW(U80)*3)</f>
        <v>61254</v>
      </c>
      <c r="V80" s="270" cm="1">
        <f t="array" ref="V80">INDEX(Step4!L:L, 31 + ROW(U80)*3)</f>
        <v>0.43430000000000002</v>
      </c>
      <c r="W80" s="270" cm="1">
        <f t="array" ref="W80">INDEX(Step4!L:L, 32 + ROW(U80)*3)</f>
        <v>1.2047000000000001</v>
      </c>
    </row>
    <row r="81" spans="1:23" x14ac:dyDescent="0.3">
      <c r="A81">
        <v>79</v>
      </c>
      <c r="B81" s="269">
        <v>138000</v>
      </c>
      <c r="C81" s="269" cm="1">
        <f t="array" ref="C81">INDEX(Step1_final!F:F, 3 + (ROW(C81)-10)*3)</f>
        <v>25710</v>
      </c>
      <c r="D81" s="270" cm="1">
        <f t="array" ref="D81">INDEX(Step1_final!F:F, 4 + (ROW(D81)-10)*3)</f>
        <v>0.54600000000000004</v>
      </c>
      <c r="E81" s="270" cm="1">
        <f t="array" ref="E81">INDEX(Step1_final!F:F, 5 + (ROW(E81)-10)*3)</f>
        <v>1.1404000000000001</v>
      </c>
      <c r="F81" s="269"/>
      <c r="G81" s="270"/>
      <c r="H81" s="270"/>
      <c r="I81" s="269"/>
      <c r="J81" s="270"/>
      <c r="K81" s="270"/>
      <c r="L81" s="269" cm="1">
        <f t="array" ref="L81">L$6+INDEX(Step3!F:F, 1 + (ROW(L81)-2)*3)</f>
        <v>43779</v>
      </c>
      <c r="M81" s="270" cm="1">
        <f t="array" ref="M81">INDEX(Step3!F:F, 2 + (ROW(L81)-2)*3)</f>
        <v>0.52929999999999999</v>
      </c>
      <c r="N81" s="270" cm="1">
        <f t="array" ref="N81">INDEX(Step3!F:F, 3 + (ROW(L81)-2)*3)</f>
        <v>1.1539999999999999</v>
      </c>
      <c r="O81" s="269"/>
      <c r="P81" s="270"/>
      <c r="Q81" s="270"/>
      <c r="R81" s="269"/>
      <c r="S81" s="270"/>
      <c r="T81" s="270"/>
      <c r="U81" s="269" cm="1">
        <f t="array" ref="U81">U$11+INDEX(Step4!L:L, 30 + ROW(U81)*3)</f>
        <v>61619</v>
      </c>
      <c r="V81" s="270" cm="1">
        <f t="array" ref="V81">INDEX(Step4!L:L, 31 + ROW(U81)*3)</f>
        <v>0.43169999999999997</v>
      </c>
      <c r="W81" s="270" cm="1">
        <f t="array" ref="W81">INDEX(Step4!L:L, 32 + ROW(U81)*3)</f>
        <v>1.2092000000000001</v>
      </c>
    </row>
    <row r="82" spans="1:23" x14ac:dyDescent="0.3">
      <c r="A82">
        <v>80</v>
      </c>
      <c r="B82" s="269">
        <v>140000</v>
      </c>
      <c r="C82" s="269" cm="1">
        <f t="array" ref="C82">INDEX(Step1_final!F:F, 3 + (ROW(C82)-10)*3)</f>
        <v>26083</v>
      </c>
      <c r="D82" s="270" cm="1">
        <f t="array" ref="D82">INDEX(Step1_final!F:F, 4 + (ROW(D82)-10)*3)</f>
        <v>0.54379999999999995</v>
      </c>
      <c r="E82" s="270" cm="1">
        <f t="array" ref="E82">INDEX(Step1_final!F:F, 5 + (ROW(E82)-10)*3)</f>
        <v>1.1556999999999999</v>
      </c>
      <c r="F82" s="269"/>
      <c r="G82" s="270"/>
      <c r="H82" s="270"/>
      <c r="I82" s="269"/>
      <c r="J82" s="270"/>
      <c r="K82" s="270"/>
      <c r="L82" s="269" cm="1">
        <f t="array" ref="L82">L$6+INDEX(Step3!F:F, 1 + (ROW(L82)-2)*3)</f>
        <v>44143</v>
      </c>
      <c r="M82" s="270" cm="1">
        <f t="array" ref="M82">INDEX(Step3!F:F, 2 + (ROW(L82)-2)*3)</f>
        <v>0.52290000000000003</v>
      </c>
      <c r="N82" s="270" cm="1">
        <f t="array" ref="N82">INDEX(Step3!F:F, 3 + (ROW(L82)-2)*3)</f>
        <v>1.1387</v>
      </c>
      <c r="O82" s="269"/>
      <c r="P82" s="270"/>
      <c r="Q82" s="270"/>
      <c r="R82" s="269"/>
      <c r="S82" s="270"/>
      <c r="T82" s="270"/>
      <c r="U82" s="269" cm="1">
        <f t="array" ref="U82">U$11+INDEX(Step4!L:L, 30 + ROW(U82)*3)</f>
        <v>61984</v>
      </c>
      <c r="V82" s="270" cm="1">
        <f t="array" ref="V82">INDEX(Step4!L:L, 31 + ROW(U82)*3)</f>
        <v>0.4365</v>
      </c>
      <c r="W82" s="270" cm="1">
        <f t="array" ref="W82">INDEX(Step4!L:L, 32 + ROW(U82)*3)</f>
        <v>1.2286999999999999</v>
      </c>
    </row>
    <row r="83" spans="1:23" x14ac:dyDescent="0.3">
      <c r="A83">
        <v>81</v>
      </c>
      <c r="B83" s="269">
        <v>142000</v>
      </c>
      <c r="C83" s="269" cm="1">
        <f t="array" ref="C83">INDEX(Step1_final!F:F, 3 + (ROW(C83)-10)*3)</f>
        <v>26451</v>
      </c>
      <c r="D83" s="270" cm="1">
        <f t="array" ref="D83">INDEX(Step1_final!F:F, 4 + (ROW(D83)-10)*3)</f>
        <v>0.54359999999999997</v>
      </c>
      <c r="E83" s="270" cm="1">
        <f t="array" ref="E83">INDEX(Step1_final!F:F, 5 + (ROW(E83)-10)*3)</f>
        <v>1.1285000000000001</v>
      </c>
      <c r="F83" s="269"/>
      <c r="G83" s="270"/>
      <c r="H83" s="270"/>
      <c r="I83" s="269"/>
      <c r="J83" s="270"/>
      <c r="K83" s="270"/>
      <c r="L83" s="269" cm="1">
        <f t="array" ref="L83">L$6+INDEX(Step3!F:F, 1 + (ROW(L83)-2)*3)</f>
        <v>44507</v>
      </c>
      <c r="M83" s="270" cm="1">
        <f t="array" ref="M83">INDEX(Step3!F:F, 2 + (ROW(L83)-2)*3)</f>
        <v>0.52349999999999997</v>
      </c>
      <c r="N83" s="270" cm="1">
        <f t="array" ref="N83">INDEX(Step3!F:F, 3 + (ROW(L83)-2)*3)</f>
        <v>1.1460999999999999</v>
      </c>
      <c r="O83" s="269"/>
      <c r="P83" s="270"/>
      <c r="Q83" s="270"/>
      <c r="R83" s="269"/>
      <c r="S83" s="270"/>
      <c r="T83" s="270"/>
      <c r="U83" s="269" cm="1">
        <f t="array" ref="U83">U$11+INDEX(Step4!L:L, 30 + ROW(U83)*3)</f>
        <v>62349</v>
      </c>
      <c r="V83" s="270" cm="1">
        <f t="array" ref="V83">INDEX(Step4!L:L, 31 + ROW(U83)*3)</f>
        <v>0.42970000000000003</v>
      </c>
      <c r="W83" s="270" cm="1">
        <f t="array" ref="W83">INDEX(Step4!L:L, 32 + ROW(U83)*3)</f>
        <v>1.1977</v>
      </c>
    </row>
    <row r="84" spans="1:23" x14ac:dyDescent="0.3">
      <c r="A84">
        <v>82</v>
      </c>
      <c r="B84" s="269">
        <v>144000</v>
      </c>
      <c r="C84" s="269" cm="1">
        <f t="array" ref="C84">INDEX(Step1_final!F:F, 3 + (ROW(C84)-10)*3)</f>
        <v>26816</v>
      </c>
      <c r="D84" s="270" cm="1">
        <f t="array" ref="D84">INDEX(Step1_final!F:F, 4 + (ROW(D84)-10)*3)</f>
        <v>0.54630000000000001</v>
      </c>
      <c r="E84" s="270" cm="1">
        <f t="array" ref="E84">INDEX(Step1_final!F:F, 5 + (ROW(E84)-10)*3)</f>
        <v>1.1498999999999999</v>
      </c>
      <c r="F84" s="269"/>
      <c r="G84" s="270"/>
      <c r="H84" s="270"/>
      <c r="I84" s="269"/>
      <c r="J84" s="270"/>
      <c r="K84" s="270"/>
      <c r="L84" s="269" cm="1">
        <f t="array" ref="L84">L$6+INDEX(Step3!F:F, 1 + (ROW(L84)-2)*3)</f>
        <v>44871</v>
      </c>
      <c r="M84" s="270" cm="1">
        <f t="array" ref="M84">INDEX(Step3!F:F, 2 + (ROW(L84)-2)*3)</f>
        <v>0.52129999999999999</v>
      </c>
      <c r="N84" s="270" cm="1">
        <f t="array" ref="N84">INDEX(Step3!F:F, 3 + (ROW(L84)-2)*3)</f>
        <v>1.137</v>
      </c>
      <c r="O84" s="269"/>
      <c r="P84" s="270"/>
      <c r="Q84" s="270"/>
      <c r="R84" s="269"/>
      <c r="S84" s="270"/>
      <c r="T84" s="270"/>
      <c r="U84" s="269" cm="1">
        <f t="array" ref="U84">U$11+INDEX(Step4!L:L, 30 + ROW(U84)*3)</f>
        <v>62713</v>
      </c>
      <c r="V84" s="270" cm="1">
        <f t="array" ref="V84">INDEX(Step4!L:L, 31 + ROW(U84)*3)</f>
        <v>0.4299</v>
      </c>
      <c r="W84" s="270" cm="1">
        <f t="array" ref="W84">INDEX(Step4!L:L, 32 + ROW(U84)*3)</f>
        <v>1.2131000000000001</v>
      </c>
    </row>
    <row r="85" spans="1:23" x14ac:dyDescent="0.3">
      <c r="A85">
        <v>83</v>
      </c>
      <c r="B85" s="269">
        <v>146000</v>
      </c>
      <c r="C85" s="269" cm="1">
        <f t="array" ref="C85">INDEX(Step1_final!F:F, 3 + (ROW(C85)-10)*3)</f>
        <v>27180</v>
      </c>
      <c r="D85" s="270" cm="1">
        <f t="array" ref="D85">INDEX(Step1_final!F:F, 4 + (ROW(D85)-10)*3)</f>
        <v>0.54369999999999996</v>
      </c>
      <c r="E85" s="270" cm="1">
        <f t="array" ref="E85">INDEX(Step1_final!F:F, 5 + (ROW(E85)-10)*3)</f>
        <v>1.1324000000000001</v>
      </c>
      <c r="F85" s="269"/>
      <c r="G85" s="270"/>
      <c r="H85" s="270"/>
      <c r="I85" s="269"/>
      <c r="J85" s="270"/>
      <c r="K85" s="270"/>
      <c r="L85" s="269" cm="1">
        <f t="array" ref="L85">L$6+INDEX(Step3!F:F, 1 + (ROW(L85)-2)*3)</f>
        <v>45235</v>
      </c>
      <c r="M85" s="270" cm="1">
        <f t="array" ref="M85">INDEX(Step3!F:F, 2 + (ROW(L85)-2)*3)</f>
        <v>0.52410000000000001</v>
      </c>
      <c r="N85" s="270" cm="1">
        <f t="array" ref="N85">INDEX(Step3!F:F, 3 + (ROW(L85)-2)*3)</f>
        <v>1.1349</v>
      </c>
      <c r="O85" s="269"/>
      <c r="P85" s="270"/>
      <c r="Q85" s="270"/>
      <c r="R85" s="269"/>
      <c r="S85" s="270"/>
      <c r="T85" s="270"/>
      <c r="U85" s="269" cm="1">
        <f t="array" ref="U85">U$11+INDEX(Step4!L:L, 30 + ROW(U85)*3)</f>
        <v>63078</v>
      </c>
      <c r="V85" s="270" cm="1">
        <f t="array" ref="V85">INDEX(Step4!L:L, 31 + ROW(U85)*3)</f>
        <v>0.4274</v>
      </c>
      <c r="W85" s="270" cm="1">
        <f t="array" ref="W85">INDEX(Step4!L:L, 32 + ROW(U85)*3)</f>
        <v>1.2221</v>
      </c>
    </row>
    <row r="86" spans="1:23" x14ac:dyDescent="0.3">
      <c r="A86">
        <v>84</v>
      </c>
      <c r="B86" s="269">
        <v>148000</v>
      </c>
      <c r="C86" s="269" cm="1">
        <f t="array" ref="C86">INDEX(Step1_final!F:F, 3 + (ROW(C86)-10)*3)</f>
        <v>27545</v>
      </c>
      <c r="D86" s="270" cm="1">
        <f t="array" ref="D86">INDEX(Step1_final!F:F, 4 + (ROW(D86)-10)*3)</f>
        <v>0.5403</v>
      </c>
      <c r="E86" s="270" cm="1">
        <f t="array" ref="E86">INDEX(Step1_final!F:F, 5 + (ROW(E86)-10)*3)</f>
        <v>1.1539999999999999</v>
      </c>
      <c r="F86" s="269"/>
      <c r="G86" s="270"/>
      <c r="H86" s="270"/>
      <c r="I86" s="269"/>
      <c r="J86" s="270"/>
      <c r="K86" s="270"/>
      <c r="L86" s="269" cm="1">
        <f t="array" ref="L86">L$6+INDEX(Step3!F:F, 1 + (ROW(L86)-2)*3)</f>
        <v>45599</v>
      </c>
      <c r="M86" s="270" cm="1">
        <f t="array" ref="M86">INDEX(Step3!F:F, 2 + (ROW(L86)-2)*3)</f>
        <v>0.52029999999999998</v>
      </c>
      <c r="N86" s="270" cm="1">
        <f t="array" ref="N86">INDEX(Step3!F:F, 3 + (ROW(L86)-2)*3)</f>
        <v>1.1408</v>
      </c>
      <c r="O86" s="269"/>
      <c r="P86" s="270"/>
      <c r="Q86" s="270"/>
      <c r="R86" s="269"/>
      <c r="S86" s="270"/>
      <c r="T86" s="270"/>
      <c r="U86" s="269" cm="1">
        <f t="array" ref="U86">U$11+INDEX(Step4!L:L, 30 + ROW(U86)*3)</f>
        <v>63443</v>
      </c>
      <c r="V86" s="270" cm="1">
        <f t="array" ref="V86">INDEX(Step4!L:L, 31 + ROW(U86)*3)</f>
        <v>0.43269999999999997</v>
      </c>
      <c r="W86" s="270" cm="1">
        <f t="array" ref="W86">INDEX(Step4!L:L, 32 + ROW(U86)*3)</f>
        <v>1.2266999999999999</v>
      </c>
    </row>
    <row r="87" spans="1:23" x14ac:dyDescent="0.3">
      <c r="A87">
        <v>85</v>
      </c>
      <c r="B87" s="269">
        <v>150000</v>
      </c>
      <c r="C87" s="269" cm="1">
        <f t="array" ref="C87">INDEX(Step1_final!F:F, 3 + (ROW(C87)-10)*3)</f>
        <v>27909</v>
      </c>
      <c r="D87" s="270" cm="1">
        <f t="array" ref="D87">INDEX(Step1_final!F:F, 4 + (ROW(D87)-10)*3)</f>
        <v>0.53520000000000001</v>
      </c>
      <c r="E87" s="270" cm="1">
        <f t="array" ref="E87">INDEX(Step1_final!F:F, 5 + (ROW(E87)-10)*3)</f>
        <v>1.1476</v>
      </c>
      <c r="F87" s="269"/>
      <c r="G87" s="270"/>
      <c r="H87" s="270"/>
      <c r="I87" s="269"/>
      <c r="J87" s="270"/>
      <c r="K87" s="270"/>
      <c r="L87" s="269" cm="1">
        <f t="array" ref="L87">L$6+INDEX(Step3!F:F, 1 + (ROW(L87)-2)*3)</f>
        <v>45963</v>
      </c>
      <c r="M87" s="270" cm="1">
        <f t="array" ref="M87">INDEX(Step3!F:F, 2 + (ROW(L87)-2)*3)</f>
        <v>0.51470000000000005</v>
      </c>
      <c r="N87" s="270" cm="1">
        <f t="array" ref="N87">INDEX(Step3!F:F, 3 + (ROW(L87)-2)*3)</f>
        <v>1.1605000000000001</v>
      </c>
      <c r="O87" s="269"/>
      <c r="P87" s="270"/>
      <c r="Q87" s="270"/>
      <c r="R87" s="269"/>
      <c r="S87" s="270"/>
      <c r="T87" s="270"/>
      <c r="U87" s="269" cm="1">
        <f t="array" ref="U87">U$11+INDEX(Step4!L:L, 30 + ROW(U87)*3)</f>
        <v>63807</v>
      </c>
      <c r="V87" s="270" cm="1">
        <f t="array" ref="V87">INDEX(Step4!L:L, 31 + ROW(U87)*3)</f>
        <v>0.42659999999999998</v>
      </c>
      <c r="W87" s="270" cm="1">
        <f t="array" ref="W87">INDEX(Step4!L:L, 32 + ROW(U87)*3)</f>
        <v>1.2085999999999999</v>
      </c>
    </row>
    <row r="88" spans="1:23" x14ac:dyDescent="0.3">
      <c r="A88">
        <v>86</v>
      </c>
      <c r="B88" s="269">
        <v>152000</v>
      </c>
      <c r="C88" s="269" cm="1">
        <f t="array" ref="C88">INDEX(Step1_final!F:F, 3 + (ROW(C88)-10)*3)</f>
        <v>28274</v>
      </c>
      <c r="D88" s="270" cm="1">
        <f t="array" ref="D88">INDEX(Step1_final!F:F, 4 + (ROW(D88)-10)*3)</f>
        <v>0.54139999999999999</v>
      </c>
      <c r="E88" s="270" cm="1">
        <f t="array" ref="E88">INDEX(Step1_final!F:F, 5 + (ROW(E88)-10)*3)</f>
        <v>1.1438999999999999</v>
      </c>
      <c r="F88" s="269"/>
      <c r="G88" s="270"/>
      <c r="H88" s="270"/>
      <c r="I88" s="269"/>
      <c r="J88" s="270"/>
      <c r="K88" s="270"/>
      <c r="L88" s="269" cm="1">
        <f t="array" ref="L88">L$6+INDEX(Step3!F:F, 1 + (ROW(L88)-2)*3)</f>
        <v>46327</v>
      </c>
      <c r="M88" s="270" cm="1">
        <f t="array" ref="M88">INDEX(Step3!F:F, 2 + (ROW(L88)-2)*3)</f>
        <v>0.51959999999999995</v>
      </c>
      <c r="N88" s="270" cm="1">
        <f t="array" ref="N88">INDEX(Step3!F:F, 3 + (ROW(L88)-2)*3)</f>
        <v>1.1398999999999999</v>
      </c>
      <c r="O88" s="269"/>
      <c r="P88" s="270"/>
      <c r="Q88" s="270"/>
      <c r="R88" s="269"/>
      <c r="S88" s="270"/>
      <c r="T88" s="270"/>
      <c r="U88" s="269" cm="1">
        <f t="array" ref="U88">U$11+INDEX(Step4!L:L, 30 + ROW(U88)*3)</f>
        <v>64172</v>
      </c>
      <c r="V88" s="270" cm="1">
        <f t="array" ref="V88">INDEX(Step4!L:L, 31 + ROW(U88)*3)</f>
        <v>0.42249999999999999</v>
      </c>
      <c r="W88" s="270" cm="1">
        <f t="array" ref="W88">INDEX(Step4!L:L, 32 + ROW(U88)*3)</f>
        <v>1.2031000000000001</v>
      </c>
    </row>
    <row r="89" spans="1:23" x14ac:dyDescent="0.3">
      <c r="A89">
        <v>87</v>
      </c>
      <c r="B89" s="269">
        <v>154000</v>
      </c>
      <c r="C89" s="269" cm="1">
        <f t="array" ref="C89">INDEX(Step1_final!F:F, 3 + (ROW(C89)-10)*3)</f>
        <v>28639</v>
      </c>
      <c r="D89" s="270" cm="1">
        <f t="array" ref="D89">INDEX(Step1_final!F:F, 4 + (ROW(D89)-10)*3)</f>
        <v>0.54049999999999998</v>
      </c>
      <c r="E89" s="270" cm="1">
        <f t="array" ref="E89">INDEX(Step1_final!F:F, 5 + (ROW(E89)-10)*3)</f>
        <v>1.1443000000000001</v>
      </c>
      <c r="F89" s="269"/>
      <c r="G89" s="270"/>
      <c r="H89" s="270"/>
      <c r="I89" s="269"/>
      <c r="J89" s="270"/>
      <c r="K89" s="270"/>
      <c r="L89" s="269" cm="1">
        <f t="array" ref="L89">L$6+INDEX(Step3!F:F, 1 + (ROW(L89)-2)*3)</f>
        <v>46691</v>
      </c>
      <c r="M89" s="270" cm="1">
        <f t="array" ref="M89">INDEX(Step3!F:F, 2 + (ROW(L89)-2)*3)</f>
        <v>0.51780000000000004</v>
      </c>
      <c r="N89" s="270" cm="1">
        <f t="array" ref="N89">INDEX(Step3!F:F, 3 + (ROW(L89)-2)*3)</f>
        <v>1.1599999999999999</v>
      </c>
      <c r="O89" s="269"/>
      <c r="P89" s="270"/>
      <c r="Q89" s="270"/>
      <c r="R89" s="269"/>
      <c r="S89" s="270"/>
      <c r="T89" s="270"/>
      <c r="U89" s="269" cm="1">
        <f t="array" ref="U89">U$11+INDEX(Step4!L:L, 30 + ROW(U89)*3)</f>
        <v>64537</v>
      </c>
      <c r="V89" s="270" cm="1">
        <f t="array" ref="V89">INDEX(Step4!L:L, 31 + ROW(U89)*3)</f>
        <v>0.42359999999999998</v>
      </c>
      <c r="W89" s="270" cm="1">
        <f t="array" ref="W89">INDEX(Step4!L:L, 32 + ROW(U89)*3)</f>
        <v>1.2191000000000001</v>
      </c>
    </row>
    <row r="90" spans="1:23" x14ac:dyDescent="0.3">
      <c r="A90">
        <v>88</v>
      </c>
      <c r="B90" s="269">
        <v>156000</v>
      </c>
      <c r="C90" s="269" cm="1">
        <f t="array" ref="C90">INDEX(Step1_final!F:F, 3 + (ROW(C90)-10)*3)</f>
        <v>29003</v>
      </c>
      <c r="D90" s="270" cm="1">
        <f t="array" ref="D90">INDEX(Step1_final!F:F, 4 + (ROW(D90)-10)*3)</f>
        <v>0.54620000000000002</v>
      </c>
      <c r="E90" s="270" cm="1">
        <f t="array" ref="E90">INDEX(Step1_final!F:F, 5 + (ROW(E90)-10)*3)</f>
        <v>1.1424000000000001</v>
      </c>
      <c r="F90" s="269"/>
      <c r="G90" s="270"/>
      <c r="H90" s="270"/>
      <c r="I90" s="269"/>
      <c r="J90" s="270"/>
      <c r="K90" s="270"/>
      <c r="L90" s="269" cm="1">
        <f t="array" ref="L90">L$6+INDEX(Step3!F:F, 1 + (ROW(L90)-2)*3)</f>
        <v>47057</v>
      </c>
      <c r="M90" s="270" cm="1">
        <f t="array" ref="M90">INDEX(Step3!F:F, 2 + (ROW(L90)-2)*3)</f>
        <v>0.52459999999999996</v>
      </c>
      <c r="N90" s="270" cm="1">
        <f t="array" ref="N90">INDEX(Step3!F:F, 3 + (ROW(L90)-2)*3)</f>
        <v>1.1443000000000001</v>
      </c>
      <c r="O90" s="269"/>
      <c r="P90" s="270"/>
      <c r="Q90" s="270"/>
      <c r="R90" s="269"/>
      <c r="S90" s="270"/>
      <c r="T90" s="270"/>
      <c r="U90" s="269" cm="1">
        <f t="array" ref="U90">U$11+INDEX(Step4!L:L, 30 + ROW(U90)*3)</f>
        <v>64902</v>
      </c>
      <c r="V90" s="270" cm="1">
        <f t="array" ref="V90">INDEX(Step4!L:L, 31 + ROW(U90)*3)</f>
        <v>0.42670000000000002</v>
      </c>
      <c r="W90" s="270" cm="1">
        <f t="array" ref="W90">INDEX(Step4!L:L, 32 + ROW(U90)*3)</f>
        <v>1.2333000000000001</v>
      </c>
    </row>
    <row r="91" spans="1:23" x14ac:dyDescent="0.3">
      <c r="A91">
        <v>89</v>
      </c>
      <c r="B91" s="269">
        <v>158000</v>
      </c>
      <c r="C91" s="269" cm="1">
        <f t="array" ref="C91">INDEX(Step1_final!F:F, 3 + (ROW(C91)-10)*3)</f>
        <v>29368</v>
      </c>
      <c r="D91" s="270" cm="1">
        <f t="array" ref="D91">INDEX(Step1_final!F:F, 4 + (ROW(D91)-10)*3)</f>
        <v>0.53969999999999996</v>
      </c>
      <c r="E91" s="270" cm="1">
        <f t="array" ref="E91">INDEX(Step1_final!F:F, 5 + (ROW(E91)-10)*3)</f>
        <v>1.1457999999999999</v>
      </c>
      <c r="F91" s="269"/>
      <c r="G91" s="270"/>
      <c r="H91" s="270"/>
      <c r="I91" s="269"/>
      <c r="J91" s="270"/>
      <c r="K91" s="270"/>
      <c r="L91" s="269" cm="1">
        <f t="array" ref="L91">L$6+INDEX(Step3!F:F, 1 + (ROW(L91)-2)*3)</f>
        <v>47436</v>
      </c>
      <c r="M91" s="270" cm="1">
        <f t="array" ref="M91">INDEX(Step3!F:F, 2 + (ROW(L91)-2)*3)</f>
        <v>0.5151</v>
      </c>
      <c r="N91" s="270" cm="1">
        <f t="array" ref="N91">INDEX(Step3!F:F, 3 + (ROW(L91)-2)*3)</f>
        <v>1.1478999999999999</v>
      </c>
      <c r="O91" s="269"/>
      <c r="P91" s="270"/>
      <c r="Q91" s="270"/>
      <c r="R91" s="269"/>
      <c r="S91" s="270"/>
      <c r="T91" s="270"/>
      <c r="U91" s="269" cm="1">
        <f t="array" ref="U91">U$11+INDEX(Step4!L:L, 30 + ROW(U91)*3)</f>
        <v>65266</v>
      </c>
      <c r="V91" s="270" cm="1">
        <f t="array" ref="V91">INDEX(Step4!L:L, 31 + ROW(U91)*3)</f>
        <v>0.42530000000000001</v>
      </c>
      <c r="W91" s="270" cm="1">
        <f t="array" ref="W91">INDEX(Step4!L:L, 32 + ROW(U91)*3)</f>
        <v>1.2303999999999999</v>
      </c>
    </row>
    <row r="92" spans="1:23" x14ac:dyDescent="0.3">
      <c r="A92">
        <v>90</v>
      </c>
      <c r="B92" s="269">
        <v>160000</v>
      </c>
      <c r="C92" s="269" cm="1">
        <f t="array" ref="C92">INDEX(Step1_final!F:F, 3 + (ROW(C92)-10)*3)</f>
        <v>29735</v>
      </c>
      <c r="D92" s="270" cm="1">
        <f t="array" ref="D92">INDEX(Step1_final!F:F, 4 + (ROW(D92)-10)*3)</f>
        <v>0.53410000000000002</v>
      </c>
      <c r="E92" s="270" cm="1">
        <f t="array" ref="E92">INDEX(Step1_final!F:F, 5 + (ROW(E92)-10)*3)</f>
        <v>1.1516</v>
      </c>
      <c r="F92" s="269"/>
      <c r="G92" s="270"/>
      <c r="H92" s="270"/>
      <c r="I92" s="269"/>
      <c r="J92" s="270"/>
      <c r="K92" s="270"/>
      <c r="L92" s="269" cm="1">
        <f t="array" ref="L92">L$6+INDEX(Step3!F:F, 1 + (ROW(L92)-2)*3)</f>
        <v>47816</v>
      </c>
      <c r="M92" s="270" cm="1">
        <f t="array" ref="M92">INDEX(Step3!F:F, 2 + (ROW(L92)-2)*3)</f>
        <v>0.52039999999999997</v>
      </c>
      <c r="N92" s="270" cm="1">
        <f t="array" ref="N92">INDEX(Step3!F:F, 3 + (ROW(L92)-2)*3)</f>
        <v>1.1436999999999999</v>
      </c>
      <c r="O92" s="269"/>
      <c r="P92" s="270"/>
      <c r="Q92" s="270"/>
      <c r="R92" s="269"/>
      <c r="S92" s="270"/>
      <c r="T92" s="270"/>
      <c r="U92" s="269"/>
      <c r="V92" s="270"/>
      <c r="W92" s="270"/>
    </row>
    <row r="93" spans="1:23" x14ac:dyDescent="0.3">
      <c r="A93">
        <v>91</v>
      </c>
      <c r="B93" s="269">
        <v>162000</v>
      </c>
      <c r="C93" s="269" cm="1">
        <f t="array" ref="C93">INDEX(Step1_final!F:F, 3 + (ROW(C93)-10)*3)</f>
        <v>30112</v>
      </c>
      <c r="D93" s="270" cm="1">
        <f t="array" ref="D93">INDEX(Step1_final!F:F, 4 + (ROW(D93)-10)*3)</f>
        <v>0.53649999999999998</v>
      </c>
      <c r="E93" s="270" cm="1">
        <f t="array" ref="E93">INDEX(Step1_final!F:F, 5 + (ROW(E93)-10)*3)</f>
        <v>1.1523000000000001</v>
      </c>
      <c r="F93" s="269"/>
      <c r="G93" s="270"/>
      <c r="H93" s="270"/>
      <c r="I93" s="269"/>
      <c r="J93" s="270"/>
      <c r="K93" s="270"/>
      <c r="L93" s="269"/>
      <c r="M93" s="270"/>
      <c r="N93" s="270"/>
      <c r="O93" s="269"/>
      <c r="P93" s="270"/>
      <c r="Q93" s="270"/>
      <c r="R93" s="269"/>
      <c r="S93" s="270"/>
      <c r="T93" s="270"/>
      <c r="U93" s="269"/>
      <c r="V93" s="270"/>
      <c r="W93" s="270"/>
    </row>
    <row r="94" spans="1:23" x14ac:dyDescent="0.3">
      <c r="A94">
        <v>92</v>
      </c>
      <c r="B94" s="269">
        <v>164000</v>
      </c>
      <c r="C94" s="269" cm="1">
        <f t="array" ref="C94">INDEX(Step1_final!F:F, 3 + (ROW(C94)-10)*3)</f>
        <v>30494</v>
      </c>
      <c r="D94" s="270" cm="1">
        <f t="array" ref="D94">INDEX(Step1_final!F:F, 4 + (ROW(D94)-10)*3)</f>
        <v>0.53359999999999996</v>
      </c>
      <c r="E94" s="270" cm="1">
        <f t="array" ref="E94">INDEX(Step1_final!F:F, 5 + (ROW(E94)-10)*3)</f>
        <v>1.1307</v>
      </c>
      <c r="F94" s="269"/>
      <c r="G94" s="270"/>
      <c r="H94" s="270"/>
      <c r="I94" s="269"/>
      <c r="J94" s="270"/>
      <c r="K94" s="270"/>
      <c r="L94" s="269"/>
      <c r="M94" s="270"/>
      <c r="N94" s="270"/>
      <c r="O94" s="269"/>
      <c r="P94" s="270"/>
      <c r="Q94" s="270"/>
      <c r="R94" s="269"/>
      <c r="S94" s="270"/>
      <c r="T94" s="270"/>
      <c r="U94" s="269"/>
      <c r="V94" s="270"/>
      <c r="W94" s="270"/>
    </row>
    <row r="95" spans="1:23" x14ac:dyDescent="0.3">
      <c r="A95">
        <v>93</v>
      </c>
      <c r="B95" s="269">
        <v>166000</v>
      </c>
      <c r="C95" s="269" cm="1">
        <f t="array" ref="C95">INDEX(Step1_final!F:F, 3 + (ROW(C95)-10)*3)</f>
        <v>30877</v>
      </c>
      <c r="D95" s="270" cm="1">
        <f t="array" ref="D95">INDEX(Step1_final!F:F, 4 + (ROW(D95)-10)*3)</f>
        <v>0.5373</v>
      </c>
      <c r="E95" s="270" cm="1">
        <f t="array" ref="E95">INDEX(Step1_final!F:F, 5 + (ROW(E95)-10)*3)</f>
        <v>1.1308</v>
      </c>
      <c r="F95" s="269"/>
      <c r="G95" s="270"/>
      <c r="H95" s="270"/>
      <c r="I95" s="269"/>
      <c r="J95" s="270"/>
      <c r="K95" s="270"/>
      <c r="L95" s="269"/>
      <c r="M95" s="270"/>
      <c r="N95" s="270"/>
      <c r="O95" s="269"/>
      <c r="P95" s="270"/>
      <c r="Q95" s="270"/>
      <c r="R95" s="269"/>
      <c r="S95" s="270"/>
      <c r="T95" s="270"/>
      <c r="U95" s="269"/>
      <c r="V95" s="270"/>
      <c r="W95" s="270"/>
    </row>
    <row r="96" spans="1:23" x14ac:dyDescent="0.3">
      <c r="A96">
        <v>94</v>
      </c>
      <c r="B96" s="269">
        <v>168000</v>
      </c>
      <c r="C96" s="269" cm="1">
        <f t="array" ref="C96">INDEX(Step1_final!F:F, 3 + (ROW(C96)-10)*3)</f>
        <v>31248</v>
      </c>
      <c r="D96" s="270" cm="1">
        <f t="array" ref="D96">INDEX(Step1_final!F:F, 4 + (ROW(D96)-10)*3)</f>
        <v>0.54090000000000005</v>
      </c>
      <c r="E96" s="270" cm="1">
        <f t="array" ref="E96">INDEX(Step1_final!F:F, 5 + (ROW(E96)-10)*3)</f>
        <v>1.1444000000000001</v>
      </c>
      <c r="F96" s="269"/>
      <c r="G96" s="270"/>
      <c r="H96" s="270"/>
      <c r="I96" s="269"/>
      <c r="J96" s="270"/>
      <c r="K96" s="270"/>
      <c r="L96" s="269"/>
      <c r="M96" s="270"/>
      <c r="N96" s="270"/>
      <c r="O96" s="269"/>
      <c r="P96" s="270"/>
      <c r="Q96" s="270"/>
      <c r="R96" s="269"/>
      <c r="S96" s="270"/>
      <c r="T96" s="270"/>
      <c r="U96" s="269"/>
      <c r="V96" s="270"/>
      <c r="W96" s="270"/>
    </row>
    <row r="97" spans="1:23" x14ac:dyDescent="0.3">
      <c r="A97">
        <v>95</v>
      </c>
      <c r="B97" s="269">
        <v>170000</v>
      </c>
      <c r="C97" s="269" cm="1">
        <f t="array" ref="C97">INDEX(Step1_final!F:F, 3 + (ROW(C97)-10)*3)</f>
        <v>31645</v>
      </c>
      <c r="D97" s="270" cm="1">
        <f t="array" ref="D97">INDEX(Step1_final!F:F, 4 + (ROW(D97)-10)*3)</f>
        <v>0.53600000000000003</v>
      </c>
      <c r="E97" s="270" cm="1">
        <f t="array" ref="E97">INDEX(Step1_final!F:F, 5 + (ROW(E97)-10)*3)</f>
        <v>1.1661999999999999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  <c r="R97" s="269"/>
      <c r="S97" s="270"/>
      <c r="T97" s="270"/>
      <c r="U97" s="269"/>
      <c r="V97" s="270"/>
      <c r="W97" s="270"/>
    </row>
    <row r="98" spans="1:23" x14ac:dyDescent="0.3">
      <c r="A98">
        <v>96</v>
      </c>
      <c r="B98" s="269">
        <v>172000</v>
      </c>
      <c r="C98" s="269" cm="1">
        <f t="array" ref="C98">INDEX(Step1_final!F:F, 3 + (ROW(C98)-10)*3)</f>
        <v>32029</v>
      </c>
      <c r="D98" s="270" cm="1">
        <f t="array" ref="D98">INDEX(Step1_final!F:F, 4 + (ROW(D98)-10)*3)</f>
        <v>0.52700000000000002</v>
      </c>
      <c r="E98" s="270" cm="1">
        <f t="array" ref="E98">INDEX(Step1_final!F:F, 5 + (ROW(E98)-10)*3)</f>
        <v>1.1536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  <c r="R98" s="269"/>
      <c r="S98" s="270"/>
      <c r="T98" s="270"/>
      <c r="U98" s="269"/>
      <c r="V98" s="270"/>
      <c r="W98" s="270"/>
    </row>
    <row r="99" spans="1:23" x14ac:dyDescent="0.3">
      <c r="A99">
        <v>97</v>
      </c>
      <c r="B99" s="269">
        <v>174000</v>
      </c>
      <c r="C99" s="269" cm="1">
        <f t="array" ref="C99">INDEX(Step1_final!F:F, 3 + (ROW(C99)-10)*3)</f>
        <v>32429</v>
      </c>
      <c r="D99" s="270" cm="1">
        <f t="array" ref="D99">INDEX(Step1_final!F:F, 4 + (ROW(D99)-10)*3)</f>
        <v>0.53590000000000004</v>
      </c>
      <c r="E99" s="270" cm="1">
        <f t="array" ref="E99">INDEX(Step1_final!F:F, 5 + (ROW(E99)-10)*3)</f>
        <v>1.1568000000000001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  <c r="R99" s="269"/>
      <c r="S99" s="270"/>
      <c r="T99" s="270"/>
      <c r="U99" s="269"/>
      <c r="V99" s="270"/>
      <c r="W99" s="270"/>
    </row>
    <row r="100" spans="1:23" x14ac:dyDescent="0.3">
      <c r="A100">
        <v>98</v>
      </c>
      <c r="B100" s="269">
        <v>176000</v>
      </c>
      <c r="C100" s="269" cm="1">
        <f t="array" ref="C100">INDEX(Step1_final!F:F, 3 + (ROW(C100)-10)*3)</f>
        <v>32825</v>
      </c>
      <c r="D100" s="270" cm="1">
        <f t="array" ref="D100">INDEX(Step1_final!F:F, 4 + (ROW(D100)-10)*3)</f>
        <v>0.53380000000000005</v>
      </c>
      <c r="E100" s="270" cm="1">
        <f t="array" ref="E100">INDEX(Step1_final!F:F, 5 + (ROW(E100)-10)*3)</f>
        <v>1.1506000000000001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  <c r="R100" s="269"/>
      <c r="S100" s="270"/>
      <c r="T100" s="270"/>
      <c r="U100" s="269"/>
      <c r="V100" s="270"/>
      <c r="W100" s="270"/>
    </row>
    <row r="101" spans="1:23" x14ac:dyDescent="0.3">
      <c r="A101">
        <v>99</v>
      </c>
      <c r="B101" s="269">
        <v>178000</v>
      </c>
      <c r="C101" s="269" cm="1">
        <f t="array" ref="C101">INDEX(Step1_final!F:F, 3 + (ROW(C101)-10)*3)</f>
        <v>33218</v>
      </c>
      <c r="D101" s="270" cm="1">
        <f t="array" ref="D101">INDEX(Step1_final!F:F, 4 + (ROW(D101)-10)*3)</f>
        <v>0.53100000000000003</v>
      </c>
      <c r="E101" s="270" cm="1">
        <f t="array" ref="E101">INDEX(Step1_final!F:F, 5 + (ROW(E101)-10)*3)</f>
        <v>1.1344000000000001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  <c r="R101" s="269"/>
      <c r="S101" s="270"/>
      <c r="T101" s="270"/>
      <c r="U101" s="269"/>
      <c r="V101" s="270"/>
      <c r="W101" s="270"/>
    </row>
    <row r="102" spans="1:23" x14ac:dyDescent="0.3">
      <c r="A102">
        <v>100</v>
      </c>
      <c r="B102" s="269">
        <v>180000</v>
      </c>
      <c r="C102" s="269" cm="1">
        <f t="array" ref="C102">INDEX(Step1_final!F:F, 3 + (ROW(C102)-10)*3)</f>
        <v>33606</v>
      </c>
      <c r="D102" s="270" cm="1">
        <f t="array" ref="D102">INDEX(Step1_final!F:F, 4 + (ROW(D102)-10)*3)</f>
        <v>0.52239999999999998</v>
      </c>
      <c r="E102" s="270" cm="1">
        <f t="array" ref="E102">INDEX(Step1_final!F:F, 5 + (ROW(E102)-10)*3)</f>
        <v>1.1467000000000001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  <c r="R102" s="269"/>
      <c r="S102" s="270"/>
      <c r="T102" s="270"/>
      <c r="U102" s="269"/>
      <c r="V102" s="270"/>
      <c r="W102" s="270"/>
    </row>
    <row r="103" spans="1:23" x14ac:dyDescent="0.3">
      <c r="A103">
        <v>101</v>
      </c>
      <c r="B103" s="269">
        <v>182000</v>
      </c>
      <c r="C103" s="269" cm="1">
        <f t="array" ref="C103">INDEX(Step1_final!F:F, 3 + (ROW(C103)-10)*3)</f>
        <v>33997</v>
      </c>
      <c r="D103" s="270" cm="1">
        <f t="array" ref="D103">INDEX(Step1_final!F:F, 4 + (ROW(D103)-10)*3)</f>
        <v>0.5252</v>
      </c>
      <c r="E103" s="270" cm="1">
        <f t="array" ref="E103">INDEX(Step1_final!F:F, 5 + (ROW(E103)-10)*3)</f>
        <v>1.1626000000000001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  <c r="R103" s="269"/>
      <c r="S103" s="270"/>
      <c r="T103" s="270"/>
      <c r="U103" s="269"/>
      <c r="V103" s="270"/>
      <c r="W103" s="270"/>
    </row>
    <row r="104" spans="1:23" x14ac:dyDescent="0.3">
      <c r="A104">
        <v>102</v>
      </c>
      <c r="B104" s="269">
        <v>184000</v>
      </c>
      <c r="C104" s="269" cm="1">
        <f t="array" ref="C104">INDEX(Step1_final!F:F, 3 + (ROW(C104)-10)*3)</f>
        <v>34388</v>
      </c>
      <c r="D104" s="270" cm="1">
        <f t="array" ref="D104">INDEX(Step1_final!F:F, 4 + (ROW(D104)-10)*3)</f>
        <v>0.53049999999999997</v>
      </c>
      <c r="E104" s="270" cm="1">
        <f t="array" ref="E104">INDEX(Step1_final!F:F, 5 + (ROW(E104)-10)*3)</f>
        <v>1.1556999999999999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  <c r="R104" s="269"/>
      <c r="S104" s="270"/>
      <c r="T104" s="270"/>
      <c r="U104" s="269"/>
      <c r="V104" s="270"/>
      <c r="W104" s="270"/>
    </row>
    <row r="105" spans="1:23" x14ac:dyDescent="0.3">
      <c r="A105">
        <v>103</v>
      </c>
      <c r="B105" s="269">
        <v>186000</v>
      </c>
      <c r="C105" s="269" cm="1">
        <f t="array" ref="C105">INDEX(Step1_final!F:F, 3 + (ROW(C105)-10)*3)</f>
        <v>34782</v>
      </c>
      <c r="D105" s="270" cm="1">
        <f t="array" ref="D105">INDEX(Step1_final!F:F, 4 + (ROW(D105)-10)*3)</f>
        <v>0.52380000000000004</v>
      </c>
      <c r="E105" s="270" cm="1">
        <f t="array" ref="E105">INDEX(Step1_final!F:F, 5 + (ROW(E105)-10)*3)</f>
        <v>1.1636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  <c r="R105" s="269"/>
      <c r="S105" s="270"/>
      <c r="T105" s="270"/>
      <c r="U105" s="269"/>
      <c r="V105" s="270"/>
      <c r="W105" s="270"/>
    </row>
    <row r="106" spans="1:23" x14ac:dyDescent="0.3">
      <c r="A106">
        <v>104</v>
      </c>
      <c r="B106" s="269">
        <v>188000</v>
      </c>
      <c r="C106" s="269" cm="1">
        <f t="array" ref="C106">INDEX(Step1_final!F:F, 3 + (ROW(C106)-10)*3)</f>
        <v>35171</v>
      </c>
      <c r="D106" s="270" cm="1">
        <f t="array" ref="D106">INDEX(Step1_final!F:F, 4 + (ROW(D106)-10)*3)</f>
        <v>0.52929999999999999</v>
      </c>
      <c r="E106" s="270" cm="1">
        <f t="array" ref="E106">INDEX(Step1_final!F:F, 5 + (ROW(E106)-10)*3)</f>
        <v>1.1498999999999999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  <c r="R106" s="269"/>
      <c r="S106" s="270"/>
      <c r="T106" s="270"/>
      <c r="U106" s="269"/>
      <c r="V106" s="270"/>
      <c r="W106" s="270"/>
    </row>
    <row r="107" spans="1:23" x14ac:dyDescent="0.3">
      <c r="A107">
        <v>105</v>
      </c>
      <c r="B107" s="269">
        <v>190000</v>
      </c>
      <c r="C107" s="269" cm="1">
        <f t="array" ref="C107">INDEX(Step1_final!F:F, 3 + (ROW(C107)-10)*3)</f>
        <v>35560</v>
      </c>
      <c r="D107" s="270" cm="1">
        <f t="array" ref="D107">INDEX(Step1_final!F:F, 4 + (ROW(D107)-10)*3)</f>
        <v>0.52580000000000005</v>
      </c>
      <c r="E107" s="270" cm="1">
        <f t="array" ref="E107">INDEX(Step1_final!F:F, 5 + (ROW(E107)-10)*3)</f>
        <v>1.1575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  <c r="R107" s="269"/>
      <c r="S107" s="270"/>
      <c r="T107" s="270"/>
      <c r="U107" s="269"/>
      <c r="V107" s="270"/>
      <c r="W107" s="270"/>
    </row>
    <row r="108" spans="1:23" x14ac:dyDescent="0.3">
      <c r="A108">
        <v>106</v>
      </c>
      <c r="B108" s="269">
        <v>192000</v>
      </c>
      <c r="C108" s="269" cm="1">
        <f t="array" ref="C108">INDEX(Step1_final!F:F, 3 + (ROW(C108)-10)*3)</f>
        <v>35949</v>
      </c>
      <c r="D108" s="270" cm="1">
        <f t="array" ref="D108">INDEX(Step1_final!F:F, 4 + (ROW(D108)-10)*3)</f>
        <v>0.52280000000000004</v>
      </c>
      <c r="E108" s="270" cm="1">
        <f t="array" ref="E108">INDEX(Step1_final!F:F, 5 + (ROW(E108)-10)*3)</f>
        <v>1.1648000000000001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  <c r="R108" s="269"/>
      <c r="S108" s="270"/>
      <c r="T108" s="270"/>
      <c r="U108" s="269"/>
      <c r="V108" s="270"/>
      <c r="W108" s="270"/>
    </row>
    <row r="109" spans="1:23" x14ac:dyDescent="0.3">
      <c r="A109">
        <v>107</v>
      </c>
      <c r="B109" s="269">
        <v>194000</v>
      </c>
      <c r="C109" s="269" cm="1">
        <f t="array" ref="C109">INDEX(Step1_final!F:F, 3 + (ROW(C109)-10)*3)</f>
        <v>36346</v>
      </c>
      <c r="D109" s="270" cm="1">
        <f t="array" ref="D109">INDEX(Step1_final!F:F, 4 + (ROW(D109)-10)*3)</f>
        <v>0.52159999999999995</v>
      </c>
      <c r="E109" s="270" cm="1">
        <f t="array" ref="E109">INDEX(Step1_final!F:F, 5 + (ROW(E109)-10)*3)</f>
        <v>1.1646000000000001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  <c r="R109" s="269"/>
      <c r="S109" s="270"/>
      <c r="T109" s="270"/>
      <c r="U109" s="269"/>
      <c r="V109" s="270"/>
      <c r="W109" s="270"/>
    </row>
    <row r="110" spans="1:23" x14ac:dyDescent="0.3">
      <c r="A110">
        <v>108</v>
      </c>
      <c r="B110" s="269">
        <v>196000</v>
      </c>
      <c r="C110" s="269" cm="1">
        <f t="array" ref="C110">INDEX(Step1_final!F:F, 3 + (ROW(C110)-10)*3)</f>
        <v>36748</v>
      </c>
      <c r="D110" s="270" cm="1">
        <f t="array" ref="D110">INDEX(Step1_final!F:F, 4 + (ROW(D110)-10)*3)</f>
        <v>0.51890000000000003</v>
      </c>
      <c r="E110" s="270" cm="1">
        <f t="array" ref="E110">INDEX(Step1_final!F:F, 5 + (ROW(E110)-10)*3)</f>
        <v>1.1563000000000001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  <c r="R110" s="269"/>
      <c r="S110" s="270"/>
      <c r="T110" s="270"/>
      <c r="U110" s="269"/>
      <c r="V110" s="270"/>
      <c r="W110" s="270"/>
    </row>
    <row r="111" spans="1:23" x14ac:dyDescent="0.3">
      <c r="A111">
        <v>109</v>
      </c>
      <c r="B111" s="269">
        <v>198000</v>
      </c>
      <c r="C111" s="269" cm="1">
        <f t="array" ref="C111">INDEX(Step1_final!F:F, 3 + (ROW(C111)-10)*3)</f>
        <v>37132</v>
      </c>
      <c r="D111" s="270" cm="1">
        <f t="array" ref="D111">INDEX(Step1_final!F:F, 4 + (ROW(D111)-10)*3)</f>
        <v>0.51859999999999995</v>
      </c>
      <c r="E111" s="270" cm="1">
        <f t="array" ref="E111">INDEX(Step1_final!F:F, 5 + (ROW(E111)-10)*3)</f>
        <v>1.1563000000000001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  <c r="R111" s="269"/>
      <c r="S111" s="270"/>
      <c r="T111" s="270"/>
      <c r="U111" s="269"/>
      <c r="V111" s="270"/>
      <c r="W111" s="270"/>
    </row>
    <row r="112" spans="1:23" x14ac:dyDescent="0.3">
      <c r="A112">
        <v>110</v>
      </c>
      <c r="B112" s="269">
        <v>200000</v>
      </c>
      <c r="C112" s="269" cm="1">
        <f t="array" ref="C112">INDEX(Step1_final!F:F, 3 + (ROW(C112)-10)*3)</f>
        <v>37500</v>
      </c>
      <c r="D112" s="270" cm="1">
        <f t="array" ref="D112">INDEX(Step1_final!F:F, 4 + (ROW(D112)-10)*3)</f>
        <v>0.51929999999999998</v>
      </c>
      <c r="E112" s="270" cm="1">
        <f t="array" ref="E112">INDEX(Step1_final!F:F, 5 + (ROW(E112)-10)*3)</f>
        <v>1.1532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  <c r="R112" s="269"/>
      <c r="S112" s="270"/>
      <c r="T112" s="270"/>
      <c r="U112" s="269"/>
      <c r="V112" s="270"/>
      <c r="W112" s="270"/>
    </row>
    <row r="113" spans="1:23" x14ac:dyDescent="0.3">
      <c r="A113">
        <v>111</v>
      </c>
      <c r="B113" s="269">
        <v>202000</v>
      </c>
      <c r="C113" s="269" cm="1">
        <f t="array" ref="C113">INDEX(Step1_final!F:F, 3 + (ROW(C113)-10)*3)</f>
        <v>37865</v>
      </c>
      <c r="D113" s="270" cm="1">
        <f t="array" ref="D113">INDEX(Step1_final!F:F, 4 + (ROW(D113)-10)*3)</f>
        <v>0.51980000000000004</v>
      </c>
      <c r="E113" s="270" cm="1">
        <f t="array" ref="E113">INDEX(Step1_final!F:F, 5 + (ROW(E113)-10)*3)</f>
        <v>1.1520999999999999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  <c r="R113" s="269"/>
      <c r="S113" s="270"/>
      <c r="T113" s="270"/>
      <c r="U113" s="269"/>
      <c r="V113" s="270"/>
      <c r="W113" s="270"/>
    </row>
    <row r="114" spans="1:23" x14ac:dyDescent="0.3">
      <c r="A114">
        <v>112</v>
      </c>
      <c r="B114" s="269">
        <v>204000</v>
      </c>
      <c r="C114" s="269" cm="1">
        <f t="array" ref="C114">INDEX(Step1_final!F:F, 3 + (ROW(C114)-10)*3)</f>
        <v>38229</v>
      </c>
      <c r="D114" s="270" cm="1">
        <f t="array" ref="D114">INDEX(Step1_final!F:F, 4 + (ROW(D114)-10)*3)</f>
        <v>0.52180000000000004</v>
      </c>
      <c r="E114" s="270" cm="1">
        <f t="array" ref="E114">INDEX(Step1_final!F:F, 5 + (ROW(E114)-10)*3)</f>
        <v>1.1811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  <c r="R114" s="269"/>
      <c r="S114" s="270"/>
      <c r="T114" s="270"/>
      <c r="U114" s="269"/>
      <c r="V114" s="270"/>
      <c r="W114" s="270"/>
    </row>
    <row r="115" spans="1:23" x14ac:dyDescent="0.3">
      <c r="A115">
        <v>113</v>
      </c>
      <c r="B115" s="269">
        <v>206000</v>
      </c>
      <c r="C115" s="269" cm="1">
        <f t="array" ref="C115">INDEX(Step1_final!F:F, 3 + (ROW(C115)-10)*3)</f>
        <v>38594</v>
      </c>
      <c r="D115" s="270" cm="1">
        <f t="array" ref="D115">INDEX(Step1_final!F:F, 4 + (ROW(D115)-10)*3)</f>
        <v>0.51659999999999995</v>
      </c>
      <c r="E115" s="270" cm="1">
        <f t="array" ref="E115">INDEX(Step1_final!F:F, 5 + (ROW(E115)-10)*3)</f>
        <v>1.171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  <c r="R115" s="269"/>
      <c r="S115" s="270"/>
      <c r="T115" s="270"/>
      <c r="U115" s="269"/>
      <c r="V115" s="270"/>
      <c r="W115" s="270"/>
    </row>
    <row r="116" spans="1:23" x14ac:dyDescent="0.3">
      <c r="A116">
        <v>114</v>
      </c>
      <c r="B116" s="269">
        <v>208000</v>
      </c>
      <c r="C116" s="269" cm="1">
        <f t="array" ref="C116">INDEX(Step1_final!F:F, 3 + (ROW(C116)-10)*3)</f>
        <v>38958</v>
      </c>
      <c r="D116" s="270" cm="1">
        <f t="array" ref="D116">INDEX(Step1_final!F:F, 4 + (ROW(D116)-10)*3)</f>
        <v>0.5161</v>
      </c>
      <c r="E116" s="270" cm="1">
        <f t="array" ref="E116">INDEX(Step1_final!F:F, 5 + (ROW(E116)-10)*3)</f>
        <v>1.175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  <c r="R116" s="269"/>
      <c r="S116" s="270"/>
      <c r="T116" s="270"/>
      <c r="U116" s="269"/>
      <c r="V116" s="270"/>
      <c r="W116" s="270"/>
    </row>
    <row r="117" spans="1:23" x14ac:dyDescent="0.3">
      <c r="A117">
        <v>115</v>
      </c>
      <c r="B117" s="269">
        <v>210000</v>
      </c>
      <c r="C117" s="269" cm="1">
        <f t="array" ref="C117">INDEX(Step1_final!F:F, 3 + (ROW(C117)-10)*3)</f>
        <v>39323</v>
      </c>
      <c r="D117" s="270" cm="1">
        <f t="array" ref="D117">INDEX(Step1_final!F:F, 4 + (ROW(D117)-10)*3)</f>
        <v>0.52259999999999995</v>
      </c>
      <c r="E117" s="270" cm="1">
        <f t="array" ref="E117">INDEX(Step1_final!F:F, 5 + (ROW(E117)-10)*3)</f>
        <v>1.1341000000000001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  <c r="R117" s="269"/>
      <c r="S117" s="270"/>
      <c r="T117" s="270"/>
      <c r="U117" s="269"/>
      <c r="V117" s="270"/>
      <c r="W117" s="270"/>
    </row>
    <row r="118" spans="1:23" x14ac:dyDescent="0.3">
      <c r="A118">
        <v>116</v>
      </c>
      <c r="B118" s="269">
        <v>212000</v>
      </c>
      <c r="C118" s="269" cm="1">
        <f t="array" ref="C118">INDEX(Step1_final!F:F, 3 + (ROW(C118)-10)*3)</f>
        <v>39687</v>
      </c>
      <c r="D118" s="270" cm="1">
        <f t="array" ref="D118">INDEX(Step1_final!F:F, 4 + (ROW(D118)-10)*3)</f>
        <v>0.50919999999999999</v>
      </c>
      <c r="E118" s="270" cm="1">
        <f t="array" ref="E118">INDEX(Step1_final!F:F, 5 + (ROW(E118)-10)*3)</f>
        <v>1.1561999999999999</v>
      </c>
      <c r="F118" s="269"/>
      <c r="G118" s="270"/>
      <c r="H118" s="270"/>
      <c r="I118" s="269"/>
      <c r="J118" s="270"/>
      <c r="K118" s="270"/>
      <c r="L118" s="269"/>
      <c r="M118" s="270"/>
      <c r="N118" s="270"/>
      <c r="O118" s="269"/>
      <c r="P118" s="270"/>
      <c r="Q118" s="270"/>
      <c r="R118" s="269"/>
      <c r="S118" s="270"/>
      <c r="T118" s="270"/>
      <c r="U118" s="269"/>
      <c r="V118" s="270"/>
      <c r="W118" s="270"/>
    </row>
    <row r="119" spans="1:23" x14ac:dyDescent="0.3">
      <c r="A119">
        <v>117</v>
      </c>
      <c r="B119" s="269">
        <v>214000</v>
      </c>
      <c r="C119" s="269" cm="1">
        <f t="array" ref="C119">INDEX(Step1_final!F:F, 3 + (ROW(C119)-10)*3)</f>
        <v>40052</v>
      </c>
      <c r="D119" s="270" cm="1">
        <f t="array" ref="D119">INDEX(Step1_final!F:F, 4 + (ROW(D119)-10)*3)</f>
        <v>0.51259999999999994</v>
      </c>
      <c r="E119" s="270" cm="1">
        <f t="array" ref="E119">INDEX(Step1_final!F:F, 5 + (ROW(E119)-10)*3)</f>
        <v>1.163</v>
      </c>
      <c r="F119" s="269"/>
      <c r="G119" s="270"/>
      <c r="H119" s="270"/>
      <c r="I119" s="269"/>
      <c r="J119" s="270"/>
      <c r="K119" s="270"/>
      <c r="L119" s="269"/>
      <c r="M119" s="270"/>
      <c r="N119" s="270"/>
      <c r="O119" s="269"/>
      <c r="P119" s="270"/>
      <c r="Q119" s="270"/>
      <c r="R119" s="269"/>
      <c r="S119" s="270"/>
      <c r="T119" s="270"/>
      <c r="U119" s="269"/>
      <c r="V119" s="270"/>
      <c r="W119" s="270"/>
    </row>
    <row r="120" spans="1:23" x14ac:dyDescent="0.3">
      <c r="A120">
        <v>118</v>
      </c>
      <c r="B120" s="269">
        <v>216000</v>
      </c>
      <c r="C120" s="269" cm="1">
        <f t="array" ref="C120">INDEX(Step1_final!F:F, 3 + (ROW(C120)-10)*3)</f>
        <v>40416</v>
      </c>
      <c r="D120" s="270" cm="1">
        <f t="array" ref="D120">INDEX(Step1_final!F:F, 4 + (ROW(D120)-10)*3)</f>
        <v>0.51470000000000005</v>
      </c>
      <c r="E120" s="270" cm="1">
        <f t="array" ref="E120">INDEX(Step1_final!F:F, 5 + (ROW(E120)-10)*3)</f>
        <v>1.1709000000000001</v>
      </c>
      <c r="F120" s="269"/>
      <c r="G120" s="270"/>
      <c r="H120" s="270"/>
      <c r="I120" s="269"/>
      <c r="J120" s="270"/>
      <c r="K120" s="270"/>
      <c r="L120" s="269"/>
      <c r="M120" s="270"/>
      <c r="N120" s="270"/>
      <c r="O120" s="269"/>
      <c r="P120" s="270"/>
      <c r="Q120" s="270"/>
      <c r="R120" s="269"/>
      <c r="S120" s="270"/>
      <c r="T120" s="270"/>
      <c r="U120" s="269"/>
      <c r="V120" s="270"/>
      <c r="W120" s="270"/>
    </row>
    <row r="121" spans="1:23" x14ac:dyDescent="0.3">
      <c r="A121">
        <v>119</v>
      </c>
      <c r="B121" s="269">
        <v>218000</v>
      </c>
      <c r="C121" s="269" cm="1">
        <f t="array" ref="C121">INDEX(Step1_final!F:F, 3 + (ROW(C121)-10)*3)</f>
        <v>40781</v>
      </c>
      <c r="D121" s="270" cm="1">
        <f t="array" ref="D121">INDEX(Step1_final!F:F, 4 + (ROW(D121)-10)*3)</f>
        <v>0.51100000000000001</v>
      </c>
      <c r="E121" s="270" cm="1">
        <f t="array" ref="E121">INDEX(Step1_final!F:F, 5 + (ROW(E121)-10)*3)</f>
        <v>1.1623000000000001</v>
      </c>
      <c r="F121" s="269"/>
      <c r="G121" s="270"/>
      <c r="H121" s="270"/>
      <c r="I121" s="269"/>
      <c r="J121" s="270"/>
      <c r="K121" s="270"/>
      <c r="L121" s="269"/>
      <c r="M121" s="270"/>
      <c r="N121" s="270"/>
      <c r="O121" s="269"/>
      <c r="P121" s="270"/>
      <c r="Q121" s="270"/>
      <c r="R121" s="269"/>
      <c r="S121" s="270"/>
      <c r="T121" s="270"/>
      <c r="U121" s="269"/>
      <c r="V121" s="270"/>
      <c r="W121" s="270"/>
    </row>
    <row r="122" spans="1:23" x14ac:dyDescent="0.3">
      <c r="A122">
        <v>120</v>
      </c>
      <c r="B122" s="269">
        <v>220000</v>
      </c>
      <c r="C122" s="269" cm="1">
        <f t="array" ref="C122">INDEX(Step1_final!F:F, 3 + (ROW(C122)-10)*3)</f>
        <v>41145</v>
      </c>
      <c r="D122" s="270" cm="1">
        <f t="array" ref="D122">INDEX(Step1_final!F:F, 4 + (ROW(D122)-10)*3)</f>
        <v>0.51219999999999999</v>
      </c>
      <c r="E122" s="270" cm="1">
        <f t="array" ref="E122">INDEX(Step1_final!F:F, 5 + (ROW(E122)-10)*3)</f>
        <v>1.1666000000000001</v>
      </c>
      <c r="F122" s="269"/>
      <c r="G122" s="270"/>
      <c r="H122" s="270"/>
      <c r="I122" s="269"/>
      <c r="J122" s="270"/>
      <c r="K122" s="270"/>
      <c r="L122" s="269"/>
      <c r="M122" s="270"/>
      <c r="N122" s="270"/>
      <c r="O122" s="269"/>
      <c r="P122" s="270"/>
      <c r="Q122" s="270"/>
      <c r="R122" s="269"/>
      <c r="S122" s="270"/>
      <c r="T122" s="270"/>
      <c r="U122" s="269"/>
      <c r="V122" s="270"/>
      <c r="W122" s="270"/>
    </row>
    <row r="123" spans="1:23" x14ac:dyDescent="0.3">
      <c r="A123">
        <v>121</v>
      </c>
      <c r="B123" s="269">
        <v>222000</v>
      </c>
      <c r="C123" s="269" cm="1">
        <f t="array" ref="C123">INDEX(Step1_final!F:F, 3 + (ROW(C123)-10)*3)</f>
        <v>41510</v>
      </c>
      <c r="D123" s="270" cm="1">
        <f t="array" ref="D123">INDEX(Step1_final!F:F, 4 + (ROW(D123)-10)*3)</f>
        <v>0.51129999999999998</v>
      </c>
      <c r="E123" s="270" cm="1">
        <f t="array" ref="E123">INDEX(Step1_final!F:F, 5 + (ROW(E123)-10)*3)</f>
        <v>1.1604000000000001</v>
      </c>
      <c r="F123" s="269"/>
      <c r="G123" s="270"/>
      <c r="H123" s="270"/>
      <c r="I123" s="269"/>
      <c r="J123" s="270"/>
      <c r="K123" s="270"/>
      <c r="L123" s="269"/>
      <c r="M123" s="270"/>
      <c r="N123" s="270"/>
      <c r="O123" s="269"/>
      <c r="P123" s="270"/>
      <c r="Q123" s="270"/>
    </row>
    <row r="124" spans="1:23" x14ac:dyDescent="0.3">
      <c r="A124">
        <v>122</v>
      </c>
      <c r="B124" s="269">
        <v>224000</v>
      </c>
      <c r="C124" s="269" cm="1">
        <f t="array" ref="C124">INDEX(Step1_final!F:F, 3 + (ROW(C124)-10)*3)</f>
        <v>41874</v>
      </c>
      <c r="D124" s="270" cm="1">
        <f t="array" ref="D124">INDEX(Step1_final!F:F, 4 + (ROW(D124)-10)*3)</f>
        <v>0.51280000000000003</v>
      </c>
      <c r="E124" s="270" cm="1">
        <f t="array" ref="E124">INDEX(Step1_final!F:F, 5 + (ROW(E124)-10)*3)</f>
        <v>1.1785000000000001</v>
      </c>
      <c r="F124" s="269"/>
      <c r="G124" s="270"/>
      <c r="H124" s="270"/>
      <c r="I124" s="269"/>
      <c r="J124" s="270"/>
      <c r="K124" s="270"/>
      <c r="L124" s="269"/>
      <c r="M124" s="270"/>
      <c r="N124" s="270"/>
      <c r="O124" s="269"/>
      <c r="P124" s="270"/>
      <c r="Q124" s="270"/>
    </row>
    <row r="125" spans="1:23" x14ac:dyDescent="0.3">
      <c r="A125">
        <v>123</v>
      </c>
      <c r="B125" s="269">
        <v>226000</v>
      </c>
      <c r="C125" s="269" cm="1">
        <f t="array" ref="C125">INDEX(Step1_final!F:F, 3 + (ROW(C125)-10)*3)</f>
        <v>42239</v>
      </c>
      <c r="D125" s="270" cm="1">
        <f t="array" ref="D125">INDEX(Step1_final!F:F, 4 + (ROW(D125)-10)*3)</f>
        <v>0.51490000000000002</v>
      </c>
      <c r="E125" s="270" cm="1">
        <f t="array" ref="E125">INDEX(Step1_final!F:F, 5 + (ROW(E125)-10)*3)</f>
        <v>1.1605000000000001</v>
      </c>
      <c r="F125" s="269"/>
      <c r="G125" s="270"/>
      <c r="H125" s="270"/>
      <c r="I125" s="269"/>
      <c r="J125" s="270"/>
      <c r="K125" s="270"/>
      <c r="L125" s="269"/>
      <c r="M125" s="270"/>
      <c r="N125" s="270"/>
      <c r="O125" s="269"/>
      <c r="P125" s="270"/>
      <c r="Q125" s="270"/>
    </row>
    <row r="126" spans="1:23" x14ac:dyDescent="0.3">
      <c r="A126">
        <v>124</v>
      </c>
      <c r="B126" s="269">
        <v>228000</v>
      </c>
      <c r="C126" s="269" cm="1">
        <f t="array" ref="C126">INDEX(Step1_final!F:F, 3 + (ROW(C126)-10)*3)</f>
        <v>42603</v>
      </c>
      <c r="D126" s="270" cm="1">
        <f t="array" ref="D126">INDEX(Step1_final!F:F, 4 + (ROW(D126)-10)*3)</f>
        <v>0.5121</v>
      </c>
      <c r="E126" s="270" cm="1">
        <f t="array" ref="E126">INDEX(Step1_final!F:F, 5 + (ROW(E126)-10)*3)</f>
        <v>1.1556999999999999</v>
      </c>
      <c r="F126" s="269"/>
      <c r="G126" s="270"/>
      <c r="H126" s="270"/>
      <c r="I126" s="269"/>
      <c r="J126" s="270"/>
      <c r="K126" s="270"/>
      <c r="L126" s="269"/>
      <c r="M126" s="270"/>
      <c r="N126" s="270"/>
      <c r="O126" s="269"/>
      <c r="P126" s="270"/>
      <c r="Q126" s="270"/>
    </row>
    <row r="127" spans="1:23" x14ac:dyDescent="0.3">
      <c r="A127">
        <v>125</v>
      </c>
      <c r="B127" s="269">
        <v>230000</v>
      </c>
      <c r="C127" s="269" cm="1">
        <f t="array" ref="C127">INDEX(Step1_final!F:F, 3 + (ROW(C127)-10)*3)</f>
        <v>42973</v>
      </c>
      <c r="D127" s="270" cm="1">
        <f t="array" ref="D127">INDEX(Step1_final!F:F, 4 + (ROW(D127)-10)*3)</f>
        <v>0.51060000000000005</v>
      </c>
      <c r="E127" s="270" cm="1">
        <f t="array" ref="E127">INDEX(Step1_final!F:F, 5 + (ROW(E127)-10)*3)</f>
        <v>1.1773</v>
      </c>
      <c r="F127" s="269"/>
      <c r="G127" s="270"/>
      <c r="H127" s="270"/>
      <c r="I127" s="269"/>
      <c r="J127" s="270"/>
      <c r="K127" s="270"/>
      <c r="L127" s="269"/>
      <c r="M127" s="270"/>
      <c r="N127" s="270"/>
      <c r="O127" s="269"/>
      <c r="P127" s="270"/>
      <c r="Q127" s="270"/>
    </row>
    <row r="128" spans="1:23" x14ac:dyDescent="0.3">
      <c r="C128" s="269"/>
      <c r="D128" s="270"/>
      <c r="E128" s="270"/>
      <c r="F128" s="269"/>
      <c r="G128" s="270"/>
      <c r="H128" s="270"/>
      <c r="I128" s="269"/>
      <c r="J128" s="270"/>
      <c r="K128" s="270"/>
      <c r="L128" s="269"/>
      <c r="M128" s="270"/>
      <c r="N128" s="270"/>
      <c r="O128" s="269"/>
      <c r="P128" s="270"/>
      <c r="Q128" s="270"/>
    </row>
    <row r="129" spans="3:17" x14ac:dyDescent="0.3">
      <c r="C129" s="269"/>
      <c r="D129" s="270"/>
      <c r="E129" s="270"/>
      <c r="F129" s="269"/>
      <c r="G129" s="270"/>
      <c r="H129" s="270"/>
      <c r="I129" s="269"/>
      <c r="J129" s="270"/>
      <c r="K129" s="270"/>
      <c r="L129" s="269"/>
      <c r="M129" s="270"/>
      <c r="N129" s="270"/>
      <c r="O129" s="269"/>
      <c r="P129" s="270"/>
      <c r="Q129" s="270"/>
    </row>
    <row r="130" spans="3:17" x14ac:dyDescent="0.3">
      <c r="C130" s="269"/>
      <c r="D130" s="270"/>
      <c r="E130" s="270"/>
      <c r="F130" s="269"/>
      <c r="G130" s="270"/>
      <c r="H130" s="270"/>
      <c r="I130" s="269"/>
      <c r="J130" s="270"/>
      <c r="K130" s="270"/>
      <c r="L130" s="269"/>
      <c r="M130" s="270"/>
      <c r="N130" s="270"/>
      <c r="O130" s="269"/>
      <c r="P130" s="270"/>
      <c r="Q130" s="270"/>
    </row>
    <row r="131" spans="3:17" x14ac:dyDescent="0.3">
      <c r="C131" s="269"/>
      <c r="D131" s="270"/>
      <c r="E131" s="270"/>
      <c r="F131" s="269"/>
      <c r="G131" s="270"/>
      <c r="H131" s="270"/>
      <c r="I131" s="269"/>
      <c r="J131" s="270"/>
      <c r="K131" s="270"/>
      <c r="L131" s="269"/>
      <c r="M131" s="270"/>
      <c r="N131" s="270"/>
      <c r="O131" s="269"/>
      <c r="P131" s="270"/>
      <c r="Q131" s="270"/>
    </row>
    <row r="132" spans="3:17" x14ac:dyDescent="0.3">
      <c r="C132" s="269"/>
      <c r="D132" s="270"/>
      <c r="E132" s="270"/>
      <c r="F132" s="269"/>
      <c r="G132" s="270"/>
      <c r="H132" s="270"/>
      <c r="I132" s="269"/>
      <c r="J132" s="270"/>
      <c r="K132" s="270"/>
      <c r="L132" s="269"/>
      <c r="M132" s="270"/>
      <c r="N132" s="270"/>
      <c r="O132" s="269"/>
      <c r="P132" s="270"/>
      <c r="Q132" s="270"/>
    </row>
    <row r="133" spans="3:17" x14ac:dyDescent="0.3">
      <c r="C133" s="269"/>
      <c r="D133" s="270"/>
      <c r="E133" s="270"/>
      <c r="F133" s="269"/>
      <c r="G133" s="270"/>
      <c r="H133" s="270"/>
      <c r="I133" s="269"/>
      <c r="J133" s="270"/>
      <c r="K133" s="270"/>
      <c r="L133" s="269"/>
      <c r="M133" s="270"/>
      <c r="N133" s="270"/>
      <c r="O133" s="269"/>
      <c r="P133" s="270"/>
      <c r="Q133" s="270"/>
    </row>
    <row r="134" spans="3:17" x14ac:dyDescent="0.3">
      <c r="C134" s="269"/>
      <c r="D134" s="270"/>
      <c r="E134" s="270"/>
      <c r="F134" s="269"/>
      <c r="G134" s="270"/>
      <c r="H134" s="270"/>
      <c r="I134" s="269"/>
      <c r="J134" s="270"/>
      <c r="K134" s="270"/>
      <c r="L134" s="269"/>
      <c r="M134" s="270"/>
      <c r="N134" s="270"/>
      <c r="O134" s="269"/>
      <c r="P134" s="270"/>
      <c r="Q134" s="270"/>
    </row>
    <row r="135" spans="3:17" x14ac:dyDescent="0.3">
      <c r="C135" s="269"/>
      <c r="D135" s="270"/>
      <c r="E135" s="270"/>
      <c r="F135" s="269"/>
      <c r="G135" s="270"/>
      <c r="H135" s="270"/>
      <c r="I135" s="269"/>
      <c r="J135" s="270"/>
      <c r="K135" s="270"/>
      <c r="L135" s="269"/>
      <c r="M135" s="270"/>
      <c r="N135" s="270"/>
      <c r="O135" s="269"/>
      <c r="P135" s="270"/>
      <c r="Q135" s="270"/>
    </row>
    <row r="136" spans="3:17" x14ac:dyDescent="0.3">
      <c r="C136" s="269"/>
      <c r="D136" s="270"/>
      <c r="E136" s="270"/>
      <c r="F136" s="269"/>
      <c r="G136" s="270"/>
      <c r="H136" s="270"/>
      <c r="I136" s="269"/>
      <c r="J136" s="270"/>
      <c r="K136" s="270"/>
      <c r="L136" s="269"/>
      <c r="M136" s="270"/>
      <c r="N136" s="270"/>
      <c r="O136" s="269"/>
      <c r="P136" s="270"/>
      <c r="Q136" s="270"/>
    </row>
    <row r="137" spans="3:17" x14ac:dyDescent="0.3">
      <c r="C137" s="269"/>
      <c r="D137" s="270"/>
      <c r="E137" s="270"/>
      <c r="F137" s="269"/>
      <c r="G137" s="270"/>
      <c r="H137" s="270"/>
      <c r="I137" s="269"/>
      <c r="J137" s="270"/>
      <c r="K137" s="270"/>
      <c r="L137" s="269"/>
      <c r="M137" s="270"/>
      <c r="N137" s="270"/>
      <c r="O137" s="269"/>
      <c r="P137" s="270"/>
      <c r="Q137" s="270"/>
    </row>
    <row r="138" spans="3:17" x14ac:dyDescent="0.3">
      <c r="C138" s="269"/>
      <c r="D138" s="270"/>
      <c r="E138" s="270"/>
      <c r="F138" s="269"/>
      <c r="G138" s="270"/>
      <c r="H138" s="270"/>
      <c r="I138" s="269"/>
      <c r="J138" s="270"/>
      <c r="K138" s="270"/>
      <c r="L138" s="269"/>
      <c r="M138" s="270"/>
      <c r="N138" s="270"/>
      <c r="O138" s="269"/>
      <c r="P138" s="270"/>
      <c r="Q138" s="270"/>
    </row>
    <row r="139" spans="3:17" x14ac:dyDescent="0.3">
      <c r="C139" s="269"/>
      <c r="D139" s="270"/>
      <c r="E139" s="270"/>
      <c r="F139" s="269"/>
      <c r="G139" s="270"/>
      <c r="H139" s="270"/>
      <c r="I139" s="269"/>
      <c r="J139" s="270"/>
      <c r="K139" s="270"/>
      <c r="L139" s="269"/>
      <c r="M139" s="270"/>
      <c r="N139" s="270"/>
      <c r="O139" s="269"/>
      <c r="P139" s="270"/>
      <c r="Q139" s="270"/>
    </row>
    <row r="140" spans="3:17" x14ac:dyDescent="0.3">
      <c r="C140" s="269"/>
      <c r="D140" s="270"/>
      <c r="E140" s="270"/>
      <c r="F140" s="269"/>
      <c r="G140" s="270"/>
      <c r="H140" s="270"/>
      <c r="I140" s="269"/>
      <c r="J140" s="270"/>
      <c r="K140" s="270"/>
      <c r="L140" s="269"/>
      <c r="M140" s="270"/>
      <c r="N140" s="270"/>
      <c r="O140" s="269"/>
      <c r="P140" s="270"/>
      <c r="Q140" s="270"/>
    </row>
    <row r="141" spans="3:17" x14ac:dyDescent="0.3">
      <c r="C141" s="269"/>
      <c r="D141" s="270"/>
      <c r="E141" s="270"/>
    </row>
    <row r="142" spans="3:17" x14ac:dyDescent="0.3">
      <c r="C142" s="269"/>
      <c r="D142" s="270"/>
      <c r="E142" s="270"/>
    </row>
    <row r="143" spans="3:17" x14ac:dyDescent="0.3">
      <c r="C143" s="269"/>
      <c r="D143" s="270"/>
      <c r="E143" s="270"/>
    </row>
    <row r="144" spans="3:17" x14ac:dyDescent="0.3">
      <c r="C144" s="269"/>
      <c r="D144" s="270"/>
      <c r="E144" s="270"/>
    </row>
    <row r="145" spans="3:5" x14ac:dyDescent="0.3">
      <c r="C145" s="269"/>
      <c r="D145" s="270"/>
      <c r="E145" s="270"/>
    </row>
    <row r="146" spans="3:5" x14ac:dyDescent="0.3">
      <c r="C146" s="269"/>
      <c r="D146" s="270"/>
      <c r="E146" s="270"/>
    </row>
    <row r="147" spans="3:5" x14ac:dyDescent="0.3">
      <c r="C147" s="269"/>
      <c r="D147" s="270"/>
      <c r="E147" s="270"/>
    </row>
    <row r="148" spans="3:5" x14ac:dyDescent="0.3">
      <c r="C148" s="269"/>
      <c r="D148" s="270"/>
      <c r="E148" s="270"/>
    </row>
    <row r="149" spans="3:5" x14ac:dyDescent="0.3">
      <c r="C149" s="269"/>
      <c r="D149" s="270"/>
      <c r="E149" s="270"/>
    </row>
    <row r="150" spans="3:5" x14ac:dyDescent="0.3">
      <c r="C150" s="269"/>
      <c r="D150" s="270"/>
      <c r="E150" s="270"/>
    </row>
    <row r="151" spans="3:5" x14ac:dyDescent="0.3">
      <c r="C151" s="269"/>
      <c r="D151" s="270"/>
      <c r="E151" s="270"/>
    </row>
    <row r="152" spans="3:5" x14ac:dyDescent="0.3">
      <c r="C152" s="269"/>
      <c r="D152" s="270"/>
      <c r="E152" s="270"/>
    </row>
    <row r="153" spans="3:5" x14ac:dyDescent="0.3">
      <c r="C153" s="269"/>
      <c r="D153" s="270"/>
      <c r="E153" s="270"/>
    </row>
    <row r="154" spans="3:5" x14ac:dyDescent="0.3">
      <c r="C154" s="269"/>
      <c r="D154" s="270"/>
      <c r="E154" s="270"/>
    </row>
    <row r="155" spans="3:5" x14ac:dyDescent="0.3">
      <c r="C155" s="269"/>
      <c r="D155" s="270"/>
      <c r="E155" s="270"/>
    </row>
    <row r="156" spans="3:5" x14ac:dyDescent="0.3">
      <c r="C156" s="269"/>
      <c r="D156" s="270"/>
      <c r="E156" s="270"/>
    </row>
    <row r="157" spans="3:5" x14ac:dyDescent="0.3">
      <c r="C157" s="269"/>
      <c r="D157" s="270"/>
      <c r="E157" s="270"/>
    </row>
    <row r="158" spans="3:5" x14ac:dyDescent="0.3">
      <c r="C158" s="269"/>
      <c r="D158" s="270"/>
      <c r="E158" s="270"/>
    </row>
    <row r="159" spans="3:5" x14ac:dyDescent="0.3">
      <c r="C159" s="269"/>
      <c r="D159" s="270"/>
      <c r="E159" s="270"/>
    </row>
    <row r="160" spans="3:5" x14ac:dyDescent="0.3">
      <c r="C160" s="269"/>
      <c r="D160" s="270"/>
      <c r="E160" s="270"/>
    </row>
    <row r="161" spans="3:5" x14ac:dyDescent="0.3">
      <c r="C161" s="269"/>
      <c r="D161" s="270"/>
      <c r="E161" s="270"/>
    </row>
    <row r="162" spans="3:5" x14ac:dyDescent="0.3">
      <c r="C162" s="269"/>
      <c r="D162" s="270"/>
      <c r="E162" s="270"/>
    </row>
    <row r="163" spans="3:5" x14ac:dyDescent="0.3">
      <c r="C163" s="269"/>
      <c r="D163" s="270"/>
      <c r="E163" s="270"/>
    </row>
    <row r="164" spans="3:5" x14ac:dyDescent="0.3">
      <c r="C164" s="269"/>
      <c r="D164" s="270"/>
      <c r="E164" s="270"/>
    </row>
    <row r="165" spans="3:5" x14ac:dyDescent="0.3">
      <c r="C165" s="269"/>
      <c r="D165" s="270"/>
      <c r="E165" s="270"/>
    </row>
    <row r="166" spans="3:5" x14ac:dyDescent="0.3">
      <c r="C166" s="269"/>
      <c r="D166" s="270"/>
      <c r="E166" s="270"/>
    </row>
    <row r="167" spans="3:5" x14ac:dyDescent="0.3">
      <c r="C167" s="269"/>
      <c r="D167" s="270"/>
      <c r="E167" s="270"/>
    </row>
    <row r="168" spans="3:5" x14ac:dyDescent="0.3">
      <c r="C168" s="269"/>
      <c r="D168" s="270"/>
      <c r="E168" s="270"/>
    </row>
    <row r="169" spans="3:5" x14ac:dyDescent="0.3">
      <c r="C169" s="269"/>
      <c r="D169" s="270"/>
      <c r="E169" s="270"/>
    </row>
    <row r="170" spans="3:5" x14ac:dyDescent="0.3">
      <c r="C170" s="269"/>
      <c r="D170" s="270"/>
      <c r="E170" s="270"/>
    </row>
    <row r="171" spans="3:5" x14ac:dyDescent="0.3">
      <c r="C171" s="269"/>
      <c r="D171" s="270"/>
      <c r="E171" s="270"/>
    </row>
    <row r="172" spans="3:5" x14ac:dyDescent="0.3">
      <c r="C172" s="269"/>
      <c r="D172" s="270"/>
      <c r="E172" s="270"/>
    </row>
    <row r="173" spans="3:5" x14ac:dyDescent="0.3">
      <c r="C173" s="269"/>
      <c r="D173" s="270"/>
      <c r="E173" s="270"/>
    </row>
    <row r="174" spans="3:5" x14ac:dyDescent="0.3">
      <c r="C174" s="269"/>
      <c r="D174" s="270"/>
      <c r="E174" s="270"/>
    </row>
    <row r="175" spans="3:5" x14ac:dyDescent="0.3">
      <c r="C175" s="269"/>
      <c r="D175" s="270"/>
      <c r="E175" s="270"/>
    </row>
    <row r="176" spans="3:5" x14ac:dyDescent="0.3">
      <c r="C176" s="269"/>
      <c r="D176" s="270"/>
      <c r="E176" s="270"/>
    </row>
    <row r="177" spans="3:5" x14ac:dyDescent="0.3">
      <c r="C177" s="269"/>
      <c r="D177" s="270"/>
      <c r="E177" s="270"/>
    </row>
    <row r="178" spans="3:5" x14ac:dyDescent="0.3">
      <c r="C178" s="269"/>
      <c r="D178" s="270"/>
      <c r="E178" s="270"/>
    </row>
    <row r="179" spans="3:5" x14ac:dyDescent="0.3">
      <c r="C179" s="269"/>
      <c r="D179" s="270"/>
      <c r="E179" s="270"/>
    </row>
    <row r="180" spans="3:5" x14ac:dyDescent="0.3">
      <c r="C180" s="269"/>
      <c r="D180" s="270"/>
      <c r="E180" s="270"/>
    </row>
    <row r="181" spans="3:5" x14ac:dyDescent="0.3">
      <c r="C181" s="269"/>
      <c r="D181" s="270"/>
      <c r="E181" s="270"/>
    </row>
    <row r="182" spans="3:5" x14ac:dyDescent="0.3">
      <c r="C182" s="269"/>
      <c r="D182" s="270"/>
      <c r="E182" s="270"/>
    </row>
    <row r="183" spans="3:5" x14ac:dyDescent="0.3">
      <c r="C183" s="269"/>
      <c r="D183" s="270"/>
      <c r="E183" s="270"/>
    </row>
    <row r="184" spans="3:5" x14ac:dyDescent="0.3">
      <c r="C184" s="269"/>
      <c r="D184" s="270"/>
      <c r="E184" s="270"/>
    </row>
    <row r="185" spans="3:5" x14ac:dyDescent="0.3">
      <c r="C185" s="269"/>
      <c r="D185" s="270"/>
      <c r="E185" s="270"/>
    </row>
    <row r="186" spans="3:5" x14ac:dyDescent="0.3">
      <c r="C186" s="269"/>
      <c r="D186" s="270"/>
      <c r="E186" s="270"/>
    </row>
    <row r="187" spans="3:5" x14ac:dyDescent="0.3">
      <c r="C187" s="269"/>
      <c r="D187" s="270"/>
      <c r="E187" s="270"/>
    </row>
    <row r="188" spans="3:5" x14ac:dyDescent="0.3">
      <c r="C188" s="269"/>
      <c r="D188" s="270"/>
      <c r="E188" s="270"/>
    </row>
    <row r="189" spans="3:5" x14ac:dyDescent="0.3">
      <c r="C189" s="269"/>
      <c r="D189" s="270"/>
      <c r="E189" s="270"/>
    </row>
    <row r="190" spans="3:5" x14ac:dyDescent="0.3">
      <c r="C190" s="269"/>
      <c r="D190" s="270"/>
      <c r="E190" s="270"/>
    </row>
    <row r="191" spans="3:5" x14ac:dyDescent="0.3">
      <c r="C191" s="269"/>
      <c r="D191" s="270"/>
      <c r="E191" s="270"/>
    </row>
    <row r="192" spans="3:5" x14ac:dyDescent="0.3">
      <c r="C192" s="269"/>
      <c r="D192" s="270"/>
      <c r="E192" s="270"/>
    </row>
    <row r="193" spans="3:5" x14ac:dyDescent="0.3">
      <c r="C193" s="269"/>
      <c r="D193" s="270"/>
      <c r="E193" s="270"/>
    </row>
    <row r="194" spans="3:5" x14ac:dyDescent="0.3">
      <c r="C194" s="269"/>
      <c r="D194" s="270"/>
      <c r="E194" s="270"/>
    </row>
    <row r="195" spans="3:5" x14ac:dyDescent="0.3">
      <c r="C195" s="269"/>
      <c r="D195" s="270"/>
      <c r="E195" s="270"/>
    </row>
    <row r="196" spans="3:5" x14ac:dyDescent="0.3">
      <c r="C196" s="269"/>
      <c r="D196" s="270"/>
      <c r="E196" s="270"/>
    </row>
    <row r="197" spans="3:5" x14ac:dyDescent="0.3">
      <c r="C197" s="269"/>
      <c r="D197" s="270"/>
      <c r="E197" s="270"/>
    </row>
    <row r="198" spans="3:5" x14ac:dyDescent="0.3">
      <c r="C198" s="269"/>
      <c r="D198" s="270"/>
      <c r="E198" s="270"/>
    </row>
    <row r="199" spans="3:5" x14ac:dyDescent="0.3">
      <c r="C199" s="269"/>
      <c r="D199" s="270"/>
      <c r="E199" s="270"/>
    </row>
    <row r="200" spans="3:5" x14ac:dyDescent="0.3">
      <c r="C200" s="269"/>
      <c r="D200" s="270"/>
      <c r="E200" s="270"/>
    </row>
    <row r="201" spans="3:5" x14ac:dyDescent="0.3">
      <c r="C201" s="269"/>
      <c r="D201" s="270"/>
      <c r="E201" s="270"/>
    </row>
    <row r="202" spans="3:5" x14ac:dyDescent="0.3">
      <c r="C202" s="269"/>
      <c r="D202" s="270"/>
      <c r="E202" s="270"/>
    </row>
    <row r="203" spans="3:5" x14ac:dyDescent="0.3">
      <c r="C203" s="269"/>
      <c r="D203" s="270"/>
      <c r="E203" s="270"/>
    </row>
    <row r="204" spans="3:5" x14ac:dyDescent="0.3">
      <c r="C204" s="269"/>
      <c r="D204" s="270"/>
      <c r="E204" s="270"/>
    </row>
    <row r="205" spans="3:5" x14ac:dyDescent="0.3">
      <c r="C205" s="269"/>
      <c r="D205" s="270"/>
      <c r="E205" s="270"/>
    </row>
    <row r="206" spans="3:5" x14ac:dyDescent="0.3">
      <c r="C206" s="269"/>
      <c r="D206" s="270"/>
      <c r="E206" s="270"/>
    </row>
    <row r="207" spans="3:5" x14ac:dyDescent="0.3">
      <c r="C207" s="269"/>
      <c r="D207" s="270"/>
      <c r="E207" s="270"/>
    </row>
    <row r="208" spans="3:5" x14ac:dyDescent="0.3">
      <c r="C208" s="269"/>
      <c r="D208" s="270"/>
      <c r="E208" s="270"/>
    </row>
    <row r="209" spans="3:5" x14ac:dyDescent="0.3">
      <c r="C209" s="269"/>
      <c r="D209" s="270"/>
      <c r="E209" s="270"/>
    </row>
    <row r="210" spans="3:5" x14ac:dyDescent="0.3">
      <c r="C210" s="269"/>
      <c r="D210" s="270"/>
      <c r="E210" s="270"/>
    </row>
    <row r="211" spans="3:5" x14ac:dyDescent="0.3">
      <c r="C211" s="269"/>
      <c r="D211" s="270"/>
      <c r="E211" s="270"/>
    </row>
    <row r="212" spans="3:5" x14ac:dyDescent="0.3">
      <c r="C212" s="269"/>
      <c r="D212" s="270"/>
      <c r="E212" s="270"/>
    </row>
    <row r="213" spans="3:5" x14ac:dyDescent="0.3">
      <c r="C213" s="269"/>
      <c r="D213" s="270"/>
      <c r="E213" s="270"/>
    </row>
    <row r="214" spans="3:5" x14ac:dyDescent="0.3">
      <c r="C214" s="269"/>
      <c r="D214" s="270"/>
      <c r="E214" s="270"/>
    </row>
    <row r="215" spans="3:5" x14ac:dyDescent="0.3">
      <c r="D215" s="270"/>
      <c r="E215" s="270"/>
    </row>
    <row r="216" spans="3:5" x14ac:dyDescent="0.3">
      <c r="D216" s="270"/>
      <c r="E216" s="270"/>
    </row>
    <row r="217" spans="3:5" x14ac:dyDescent="0.3">
      <c r="D217" s="270"/>
      <c r="E217" s="270"/>
    </row>
    <row r="218" spans="3:5" x14ac:dyDescent="0.3">
      <c r="D218" s="270"/>
      <c r="E218" s="270"/>
    </row>
    <row r="219" spans="3:5" x14ac:dyDescent="0.3">
      <c r="D219" s="270"/>
      <c r="E219" s="270"/>
    </row>
    <row r="220" spans="3:5" x14ac:dyDescent="0.3">
      <c r="D220" s="270"/>
      <c r="E220" s="270"/>
    </row>
    <row r="221" spans="3:5" x14ac:dyDescent="0.3">
      <c r="D221" s="270"/>
      <c r="E221" s="270"/>
    </row>
    <row r="222" spans="3:5" x14ac:dyDescent="0.3">
      <c r="D222" s="270"/>
      <c r="E222" s="270"/>
    </row>
    <row r="223" spans="3:5" x14ac:dyDescent="0.3">
      <c r="D223" s="270"/>
      <c r="E223" s="270"/>
    </row>
    <row r="224" spans="3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  <row r="511" spans="4:5" x14ac:dyDescent="0.3">
      <c r="D511" s="270"/>
      <c r="E511" s="270"/>
    </row>
    <row r="512" spans="4:5" x14ac:dyDescent="0.3">
      <c r="D512" s="270"/>
      <c r="E512" s="270"/>
    </row>
    <row r="513" spans="4:5" x14ac:dyDescent="0.3">
      <c r="D513" s="270"/>
      <c r="E513" s="270"/>
    </row>
    <row r="514" spans="4:5" x14ac:dyDescent="0.3">
      <c r="D514" s="270"/>
      <c r="E514" s="270"/>
    </row>
    <row r="515" spans="4:5" x14ac:dyDescent="0.3">
      <c r="D515" s="270"/>
      <c r="E515" s="270"/>
    </row>
    <row r="516" spans="4:5" x14ac:dyDescent="0.3">
      <c r="D516" s="270"/>
      <c r="E516" s="270"/>
    </row>
    <row r="517" spans="4:5" x14ac:dyDescent="0.3">
      <c r="D517" s="270"/>
      <c r="E517" s="270"/>
    </row>
  </sheetData>
  <mergeCells count="7">
    <mergeCell ref="U1:W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356E-B11E-4017-B91B-8694EA7557EA}">
  <dimension ref="A1"/>
  <sheetViews>
    <sheetView topLeftCell="A4" workbookViewId="0">
      <selection activeCell="U28" sqref="U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5553-4E87-4792-BC3D-4D32A8D5A207}">
  <dimension ref="A1"/>
  <sheetViews>
    <sheetView workbookViewId="0">
      <selection activeCell="T36" sqref="T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A69A-D6F5-4304-B11E-311859EA55B4}">
  <dimension ref="A1"/>
  <sheetViews>
    <sheetView workbookViewId="0">
      <selection activeCell="T37" sqref="T3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82FB-A4D5-4687-BF79-9B8ABA9649A9}">
  <dimension ref="A1"/>
  <sheetViews>
    <sheetView workbookViewId="0">
      <selection activeCell="T13" sqref="T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BA76-0AA7-4FB8-A15B-7D801E7A0A92}">
  <dimension ref="A1:W510"/>
  <sheetViews>
    <sheetView topLeftCell="A10" workbookViewId="0">
      <selection activeCell="A3" sqref="A3:A120"/>
    </sheetView>
  </sheetViews>
  <sheetFormatPr defaultRowHeight="14.4" x14ac:dyDescent="0.3"/>
  <cols>
    <col min="1" max="1" width="4" bestFit="1" customWidth="1"/>
    <col min="2" max="2" width="9.33203125" bestFit="1" customWidth="1"/>
    <col min="12" max="12" width="9.88671875" bestFit="1" customWidth="1"/>
    <col min="19" max="19" width="10" bestFit="1" customWidth="1"/>
  </cols>
  <sheetData>
    <row r="1" spans="1:23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38</v>
      </c>
      <c r="G1" s="293"/>
      <c r="H1" s="293"/>
      <c r="I1" s="293" t="s">
        <v>39</v>
      </c>
      <c r="J1" s="293"/>
      <c r="K1" s="293"/>
      <c r="L1" s="293" t="s">
        <v>52</v>
      </c>
      <c r="M1" s="293"/>
      <c r="N1" s="293"/>
      <c r="O1" s="293" t="s">
        <v>53</v>
      </c>
      <c r="P1" s="293"/>
      <c r="Q1" s="293"/>
      <c r="R1" s="293" t="s">
        <v>54</v>
      </c>
      <c r="S1" s="293"/>
      <c r="T1" s="293"/>
      <c r="U1" s="293" t="s">
        <v>55</v>
      </c>
      <c r="V1" s="293"/>
      <c r="W1" s="293"/>
    </row>
    <row r="2" spans="1:23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  <c r="R2" t="s">
        <v>99</v>
      </c>
      <c r="S2" t="s">
        <v>100</v>
      </c>
      <c r="T2" t="s">
        <v>101</v>
      </c>
      <c r="U2" t="s">
        <v>99</v>
      </c>
      <c r="V2" t="s">
        <v>100</v>
      </c>
      <c r="W2" t="s">
        <v>101</v>
      </c>
    </row>
    <row r="3" spans="1:23" x14ac:dyDescent="0.3">
      <c r="A3">
        <v>1</v>
      </c>
      <c r="F3" s="269">
        <f>Step2!F12</f>
        <v>435</v>
      </c>
      <c r="G3" s="270">
        <f>Step2!F13</f>
        <v>1.3102</v>
      </c>
      <c r="H3" s="270">
        <f>Step2!F14</f>
        <v>1.7717000000000001</v>
      </c>
      <c r="I3" s="269">
        <f>Step2!L12</f>
        <v>407</v>
      </c>
      <c r="J3" s="270">
        <f>Step2!L13</f>
        <v>1.3102</v>
      </c>
      <c r="K3" s="270">
        <f>Step2!L14</f>
        <v>1.7717000000000001</v>
      </c>
      <c r="L3" s="269">
        <f>Step3!F12</f>
        <v>437</v>
      </c>
      <c r="M3" s="270">
        <f>Step3!F13</f>
        <v>1.2235</v>
      </c>
      <c r="N3" s="270">
        <f>Step3!F14</f>
        <v>1.8825000000000001</v>
      </c>
      <c r="O3" s="269">
        <f>Step3!L12</f>
        <v>437</v>
      </c>
      <c r="P3" s="270">
        <f>Step3!L13</f>
        <v>1.2235</v>
      </c>
      <c r="Q3" s="270">
        <f>Step3!L14</f>
        <v>1.8825000000000001</v>
      </c>
      <c r="R3" s="269">
        <f>Step4!H12</f>
        <v>634</v>
      </c>
      <c r="S3" s="270">
        <f>Step4!H13</f>
        <v>1.6868000000000001</v>
      </c>
      <c r="T3" s="270">
        <f>Step4!H14</f>
        <v>2.0345</v>
      </c>
      <c r="U3" s="269">
        <f>Step4!N12</f>
        <v>655</v>
      </c>
      <c r="V3" s="270">
        <f>Step4!N13</f>
        <v>1.6868000000000001</v>
      </c>
      <c r="W3" s="270">
        <f>Step4!N14</f>
        <v>2.0345</v>
      </c>
    </row>
    <row r="4" spans="1:23" x14ac:dyDescent="0.3">
      <c r="A4">
        <v>2</v>
      </c>
      <c r="F4" s="269">
        <f>F3+Step2!F17</f>
        <v>1537</v>
      </c>
      <c r="G4" s="270">
        <f>Step2!F18</f>
        <v>0.97230000000000005</v>
      </c>
      <c r="H4" s="270">
        <f>Step2!F19</f>
        <v>1.4231</v>
      </c>
      <c r="I4" s="269">
        <f>I3+Step2!L17</f>
        <v>1656</v>
      </c>
      <c r="J4" s="270">
        <f>Step2!L18</f>
        <v>0.95179999999999998</v>
      </c>
      <c r="K4" s="270">
        <f>Step2!L19</f>
        <v>1.4443999999999999</v>
      </c>
      <c r="L4" s="269">
        <f>L3+Step3!F17</f>
        <v>1927</v>
      </c>
      <c r="M4" s="270">
        <f>Step3!F18</f>
        <v>0.92220000000000002</v>
      </c>
      <c r="N4" s="270">
        <f>Step3!F19</f>
        <v>1.5611999999999999</v>
      </c>
      <c r="O4" s="269">
        <f>O3+Step3!L17</f>
        <v>1607</v>
      </c>
      <c r="P4" s="270">
        <f>Step3!L18</f>
        <v>0.90010000000000001</v>
      </c>
      <c r="Q4" s="270">
        <f>Step3!L19</f>
        <v>1.6081000000000001</v>
      </c>
      <c r="R4" s="269">
        <f>R3+Step4!H17</f>
        <v>975</v>
      </c>
      <c r="S4" s="270">
        <f>Step4!H18</f>
        <v>1.2954000000000001</v>
      </c>
      <c r="T4" s="270">
        <f>Step4!H19</f>
        <v>1.7185999999999999</v>
      </c>
      <c r="U4" s="269">
        <f>U3+Step4!N17</f>
        <v>1003</v>
      </c>
      <c r="V4" s="270">
        <f>Step4!N18</f>
        <v>1.2531000000000001</v>
      </c>
      <c r="W4" s="270">
        <f>Step4!N19</f>
        <v>1.694</v>
      </c>
    </row>
    <row r="5" spans="1:23" x14ac:dyDescent="0.3">
      <c r="A5">
        <v>3</v>
      </c>
      <c r="F5" s="269">
        <f>F4+Step2!F22</f>
        <v>3292</v>
      </c>
      <c r="G5" s="270">
        <f>Step2!F23</f>
        <v>0.81089999999999995</v>
      </c>
      <c r="H5" s="270">
        <f>Step2!F24</f>
        <v>1.2945</v>
      </c>
      <c r="I5" s="269">
        <f>I4+Step2!L22</f>
        <v>3854</v>
      </c>
      <c r="J5" s="270">
        <f>Step2!L23</f>
        <v>0.76539999999999997</v>
      </c>
      <c r="K5" s="270">
        <f>Step2!L24</f>
        <v>1.3146</v>
      </c>
      <c r="L5" s="269">
        <f>L4+Step3!F22</f>
        <v>4226</v>
      </c>
      <c r="M5" s="270">
        <f>Step3!F23</f>
        <v>0.79339999999999999</v>
      </c>
      <c r="N5" s="270">
        <f>Step3!F24</f>
        <v>1.4298</v>
      </c>
      <c r="O5" s="269">
        <f>O4+Step3!L22</f>
        <v>3375</v>
      </c>
      <c r="P5" s="270">
        <f>Step3!L23</f>
        <v>0.75749999999999995</v>
      </c>
      <c r="Q5" s="270">
        <f>Step3!L24</f>
        <v>1.4683999999999999</v>
      </c>
      <c r="R5" s="269">
        <f>R4+Step4!H22</f>
        <v>1596</v>
      </c>
      <c r="S5" s="270">
        <f>Step4!H23</f>
        <v>1.1249</v>
      </c>
      <c r="T5" s="270">
        <f>Step4!H24</f>
        <v>1.6025</v>
      </c>
      <c r="U5" s="269">
        <f>U4+Step4!N22</f>
        <v>1770</v>
      </c>
      <c r="V5" s="270">
        <f>Step4!N23</f>
        <v>1.0328999999999999</v>
      </c>
      <c r="W5" s="270">
        <f>Step4!N24</f>
        <v>1.5197000000000001</v>
      </c>
    </row>
    <row r="6" spans="1:23" x14ac:dyDescent="0.3">
      <c r="A6">
        <v>4</v>
      </c>
      <c r="F6" s="269">
        <f>F5+Step2!F27</f>
        <v>10522</v>
      </c>
      <c r="G6" s="270">
        <f>Step2!F28</f>
        <v>0.69430000000000003</v>
      </c>
      <c r="H6" s="270">
        <f>Step2!F29</f>
        <v>1.1233</v>
      </c>
      <c r="I6" s="269">
        <f>I5+Step2!L27</f>
        <v>10484</v>
      </c>
      <c r="J6" s="270">
        <f>Step2!L28</f>
        <v>0.65680000000000005</v>
      </c>
      <c r="K6" s="270">
        <f>Step2!L29</f>
        <v>1.1328</v>
      </c>
      <c r="L6" s="269">
        <f>L5+Step3!F27</f>
        <v>18276</v>
      </c>
      <c r="M6" s="270">
        <f>Step3!F28</f>
        <v>0.627</v>
      </c>
      <c r="N6" s="270">
        <f>Step3!F29</f>
        <v>1.2289000000000001</v>
      </c>
      <c r="O6" s="269">
        <f>O5+Step3!L27</f>
        <v>17370</v>
      </c>
      <c r="P6" s="270">
        <f>Step3!L28</f>
        <v>0.56120000000000003</v>
      </c>
      <c r="Q6" s="270">
        <f>Step3!L29</f>
        <v>1.2464</v>
      </c>
      <c r="R6" s="269">
        <f>R5+Step4!H27</f>
        <v>2812</v>
      </c>
      <c r="S6" s="270">
        <f>Step4!H28</f>
        <v>0.89980000000000004</v>
      </c>
      <c r="T6" s="270">
        <f>Step4!H29</f>
        <v>1.3973</v>
      </c>
      <c r="U6" s="269">
        <f>U5+Step4!N27</f>
        <v>3007</v>
      </c>
      <c r="V6" s="270">
        <f>Step4!N28</f>
        <v>0.82169999999999999</v>
      </c>
      <c r="W6" s="270">
        <f>Step4!N29</f>
        <v>1.3661000000000001</v>
      </c>
    </row>
    <row r="7" spans="1:23" x14ac:dyDescent="0.3">
      <c r="A7">
        <v>5</v>
      </c>
      <c r="F7" s="269"/>
      <c r="G7" s="270"/>
      <c r="H7" s="270"/>
      <c r="I7" s="269"/>
      <c r="J7" s="270"/>
      <c r="K7" s="270"/>
      <c r="L7" s="269"/>
      <c r="M7" s="270"/>
      <c r="N7" s="270"/>
      <c r="O7" s="269"/>
      <c r="P7" s="270"/>
      <c r="Q7" s="270"/>
      <c r="R7" s="269">
        <f>R6+Step4!H32</f>
        <v>5509</v>
      </c>
      <c r="S7" s="270">
        <f>Step4!H33</f>
        <v>0.80989999999999995</v>
      </c>
      <c r="T7" s="270">
        <f>Step4!H34</f>
        <v>1.2609999999999999</v>
      </c>
      <c r="U7" s="269">
        <f>U6+Step4!N32</f>
        <v>7225</v>
      </c>
      <c r="V7" s="270">
        <f>Step4!N33</f>
        <v>0.7056</v>
      </c>
      <c r="W7" s="270">
        <f>Step4!N34</f>
        <v>1.2658</v>
      </c>
    </row>
    <row r="8" spans="1:23" x14ac:dyDescent="0.3">
      <c r="A8">
        <v>6</v>
      </c>
      <c r="F8" s="269"/>
      <c r="G8" s="270"/>
      <c r="H8" s="270"/>
      <c r="I8" s="269"/>
      <c r="J8" s="270"/>
      <c r="K8" s="270"/>
      <c r="L8" s="269"/>
      <c r="M8" s="270"/>
      <c r="N8" s="270"/>
      <c r="O8" s="269"/>
      <c r="P8" s="270"/>
      <c r="Q8" s="270"/>
      <c r="R8" s="269">
        <f>R7+Step4!H37</f>
        <v>13837</v>
      </c>
      <c r="S8" s="270">
        <f>Step4!H38</f>
        <v>0.68010000000000004</v>
      </c>
      <c r="T8" s="270">
        <f>Step4!H39</f>
        <v>1.1681999999999999</v>
      </c>
      <c r="U8" s="269">
        <f>U7+Step4!N37</f>
        <v>18181</v>
      </c>
      <c r="V8" s="270">
        <f>Step4!N38</f>
        <v>0.56610000000000005</v>
      </c>
      <c r="W8" s="270">
        <f>Step4!N39</f>
        <v>1.1756</v>
      </c>
    </row>
    <row r="9" spans="1:23" x14ac:dyDescent="0.3">
      <c r="A9">
        <v>7</v>
      </c>
      <c r="F9" s="269"/>
      <c r="G9" s="270"/>
      <c r="H9" s="270"/>
      <c r="I9" s="269"/>
      <c r="J9" s="270"/>
      <c r="K9" s="270"/>
      <c r="L9" s="269"/>
      <c r="M9" s="270"/>
      <c r="N9" s="270"/>
      <c r="O9" s="269"/>
      <c r="P9" s="270"/>
      <c r="Q9" s="270"/>
      <c r="R9" s="269">
        <f>R8+Step4!H42</f>
        <v>22669</v>
      </c>
      <c r="S9" s="270">
        <f>Step4!H43</f>
        <v>0.64880000000000004</v>
      </c>
      <c r="T9" s="270">
        <f>Step4!H44</f>
        <v>1.0973999999999999</v>
      </c>
      <c r="U9" s="269">
        <f>U8+Step4!N42</f>
        <v>27304</v>
      </c>
      <c r="V9" s="270">
        <f>Step4!N43</f>
        <v>0.54920000000000002</v>
      </c>
      <c r="W9" s="270">
        <f>Step4!N44</f>
        <v>1.0981000000000001</v>
      </c>
    </row>
    <row r="10" spans="1:23" x14ac:dyDescent="0.3">
      <c r="A10">
        <v>8</v>
      </c>
      <c r="B10" s="269">
        <v>0</v>
      </c>
      <c r="C10" s="269" cm="1">
        <f t="array" ref="C10">INDEX(Step1_final!H:H, 3 + (ROW(C10)-8)*3)</f>
        <v>5</v>
      </c>
      <c r="D10" s="270" cm="1">
        <f t="array" ref="D10">INDEX(Step1_final!H:H, 4 + (ROW(D10)-8)*3)</f>
        <v>4.5445000000000002</v>
      </c>
      <c r="E10" s="270" cm="1">
        <f t="array" ref="E10">INDEX(Step1_final!H:H, 5 + (ROW(E10)-8)*3)</f>
        <v>4.6561000000000003</v>
      </c>
      <c r="F10" s="269" cm="1">
        <f t="array" ref="F10">F$6+INDEX(Step2!H:H, 1 + ROW(F10)*3)</f>
        <v>10522</v>
      </c>
      <c r="G10" s="270" cm="1">
        <f t="array" ref="G10">INDEX(Step2!H:H, 2 + ROW(F10)*3)</f>
        <v>3.5651000000000002</v>
      </c>
      <c r="H10" s="270" cm="1">
        <f t="array" ref="H10">INDEX(Step2!H:H, 3 + ROW(F10)*3)</f>
        <v>3.9275000000000002</v>
      </c>
      <c r="I10" s="269" cm="1">
        <f t="array" ref="I10">I$6+INDEX(Step2!N:N, 1 + ROW(I10)*3)</f>
        <v>10484</v>
      </c>
      <c r="J10" s="270" cm="1">
        <f t="array" ref="J10">INDEX(Step2!N:N, 2 + ROW(I10)*3)</f>
        <v>3.1878000000000002</v>
      </c>
      <c r="K10" s="270" cm="1">
        <f t="array" ref="K10">INDEX(Step2!N:N, 3 + ROW(I10)*3)</f>
        <v>3.4657</v>
      </c>
      <c r="L10" s="269" cm="1">
        <f t="array" ref="L10">L$6+INDEX(Step3!H:H, 1 + ROW(L10)*3)</f>
        <v>18276</v>
      </c>
      <c r="M10" s="270" cm="1">
        <f t="array" ref="M10">INDEX(Step3!H:H, 2 + ROW(L10)*3)</f>
        <v>3.4081999999999999</v>
      </c>
      <c r="N10" s="270" cm="1">
        <f t="array" ref="N10">INDEX(Step3!H:H, 3 + ROW(L10)*3)</f>
        <v>3.7275999999999998</v>
      </c>
      <c r="O10" s="269" cm="1">
        <f t="array" ref="O10">O$6+INDEX(Step3!N:N, 1 + ROW(O10)*3)</f>
        <v>17370</v>
      </c>
      <c r="P10" s="270" cm="1">
        <f t="array" ref="P10">INDEX(Step3!N:N, 2 + ROW(O10)*3)</f>
        <v>3.6263000000000001</v>
      </c>
      <c r="Q10" s="270" cm="1">
        <f t="array" ref="Q10">INDEX(Step3!N:N, 3 + ROW(O10)*3)</f>
        <v>3.5945</v>
      </c>
      <c r="R10" s="269" cm="1">
        <f t="array" ref="R10">R$9+INDEX(Step4!H:H, 36 + ROW(R10)*3)</f>
        <v>22669</v>
      </c>
      <c r="S10" s="270" cm="1">
        <f t="array" ref="S10">INDEX(Step4!H:H, 37 + ROW(R10)*3)</f>
        <v>3.7048999999999999</v>
      </c>
      <c r="T10" s="270" cm="1">
        <f t="array" ref="T10">INDEX(Step4!H:H, 38 + ROW(R10)*3)</f>
        <v>4.1166</v>
      </c>
      <c r="U10" s="269" cm="1">
        <f t="array" ref="U10">U$9+INDEX(Step4!N:N, 36 + ROW(U10)*3)</f>
        <v>27304</v>
      </c>
      <c r="V10" s="270" cm="1">
        <f t="array" ref="V10">INDEX(Step4!N:N, 37 + ROW(U10)*3)</f>
        <v>3.4268999999999998</v>
      </c>
      <c r="W10" s="270" cm="1">
        <f t="array" ref="W10">INDEX(Step4!N:N, 38 + ROW(U10)*3)</f>
        <v>3.8142999999999998</v>
      </c>
    </row>
    <row r="11" spans="1:23" x14ac:dyDescent="0.3">
      <c r="A11">
        <v>9</v>
      </c>
      <c r="B11" s="269">
        <v>2000</v>
      </c>
      <c r="C11" s="269" cm="1">
        <f t="array" ref="C11">INDEX(Step1_final!H:H, 3 + (ROW(C11)-8)*3)</f>
        <v>408</v>
      </c>
      <c r="D11" s="270" cm="1">
        <f t="array" ref="D11">INDEX(Step1_final!H:H, 4 + (ROW(D11)-8)*3)</f>
        <v>2.3913000000000002</v>
      </c>
      <c r="E11" s="270" cm="1">
        <f t="array" ref="E11">INDEX(Step1_final!H:H, 5 + (ROW(E11)-8)*3)</f>
        <v>2.6844999999999999</v>
      </c>
      <c r="F11" s="269" cm="1">
        <f t="array" ref="F11">F$6+INDEX(Step2!H:H, 1 + ROW(F11)*3)</f>
        <v>10931</v>
      </c>
      <c r="G11" s="270" cm="1">
        <f t="array" ref="G11">INDEX(Step2!H:H, 2 + ROW(F11)*3)</f>
        <v>0.83930000000000005</v>
      </c>
      <c r="H11" s="270" cm="1">
        <f t="array" ref="H11">INDEX(Step2!H:H, 3 + ROW(F11)*3)</f>
        <v>1.1537999999999999</v>
      </c>
      <c r="I11" s="269" cm="1">
        <f t="array" ref="I11">I$6+INDEX(Step2!N:N, 1 + ROW(I11)*3)</f>
        <v>10874</v>
      </c>
      <c r="J11" s="270" cm="1">
        <f t="array" ref="J11">INDEX(Step2!N:N, 2 + ROW(I11)*3)</f>
        <v>0.81069999999999998</v>
      </c>
      <c r="K11" s="270" cm="1">
        <f t="array" ref="K11">INDEX(Step2!N:N, 3 + ROW(I11)*3)</f>
        <v>1.1599999999999999</v>
      </c>
      <c r="L11" s="269" cm="1">
        <f t="array" ref="L11">L$6+INDEX(Step3!H:H, 1 + ROW(L11)*3)</f>
        <v>18680</v>
      </c>
      <c r="M11" s="270" cm="1">
        <f t="array" ref="M11">INDEX(Step3!H:H, 2 + ROW(L11)*3)</f>
        <v>0.82220000000000004</v>
      </c>
      <c r="N11" s="270" cm="1">
        <f t="array" ref="N11">INDEX(Step3!H:H, 3 + ROW(L11)*3)</f>
        <v>1.1288</v>
      </c>
      <c r="O11" s="269" cm="1">
        <f t="array" ref="O11">O$6+INDEX(Step3!N:N, 1 + ROW(O11)*3)</f>
        <v>17760</v>
      </c>
      <c r="P11" s="270" cm="1">
        <f t="array" ref="P11">INDEX(Step3!N:N, 2 + ROW(O11)*3)</f>
        <v>0.89239999999999997</v>
      </c>
      <c r="Q11" s="270" cm="1">
        <f t="array" ref="Q11">INDEX(Step3!N:N, 3 + ROW(O11)*3)</f>
        <v>1.2252000000000001</v>
      </c>
      <c r="R11" s="269" cm="1">
        <f t="array" ref="R11">R$9+INDEX(Step4!H:H, 36 + ROW(R11)*3)</f>
        <v>23057</v>
      </c>
      <c r="S11" s="270" cm="1">
        <f t="array" ref="S11">INDEX(Step4!H:H, 37 + ROW(R11)*3)</f>
        <v>0.73509999999999998</v>
      </c>
      <c r="T11" s="270" cm="1">
        <f t="array" ref="T11">INDEX(Step4!H:H, 38 + ROW(R11)*3)</f>
        <v>1.0896999999999999</v>
      </c>
      <c r="U11" s="269" cm="1">
        <f t="array" ref="U11">U$9+INDEX(Step4!N:N, 36 + ROW(U11)*3)</f>
        <v>27707</v>
      </c>
      <c r="V11" s="270" cm="1">
        <f t="array" ref="V11">INDEX(Step4!N:N, 37 + ROW(U11)*3)</f>
        <v>0.77569999999999995</v>
      </c>
      <c r="W11" s="270" cm="1">
        <f t="array" ref="W11">INDEX(Step4!N:N, 38 + ROW(U11)*3)</f>
        <v>1.1715</v>
      </c>
    </row>
    <row r="12" spans="1:23" x14ac:dyDescent="0.3">
      <c r="A12">
        <v>10</v>
      </c>
      <c r="B12" s="269">
        <v>4000</v>
      </c>
      <c r="C12" s="269" cm="1">
        <f t="array" ref="C12">INDEX(Step1_final!H:H, 3 + (ROW(C12)-8)*3)</f>
        <v>814</v>
      </c>
      <c r="D12" s="270" cm="1">
        <f t="array" ref="D12">INDEX(Step1_final!H:H, 4 + (ROW(D12)-8)*3)</f>
        <v>1.3686</v>
      </c>
      <c r="E12" s="270" cm="1">
        <f t="array" ref="E12">INDEX(Step1_final!H:H, 5 + (ROW(E12)-8)*3)</f>
        <v>1.7408999999999999</v>
      </c>
      <c r="F12" s="269" cm="1">
        <f t="array" ref="F12">F$6+INDEX(Step2!H:H, 1 + ROW(F12)*3)</f>
        <v>11341</v>
      </c>
      <c r="G12" s="270" cm="1">
        <f t="array" ref="G12">INDEX(Step2!H:H, 2 + ROW(F12)*3)</f>
        <v>0.79430000000000001</v>
      </c>
      <c r="H12" s="270" cm="1">
        <f t="array" ref="H12">INDEX(Step2!H:H, 3 + ROW(F12)*3)</f>
        <v>1.1273</v>
      </c>
      <c r="I12" s="269" cm="1">
        <f t="array" ref="I12">I$6+INDEX(Step2!N:N, 1 + ROW(I12)*3)</f>
        <v>11263</v>
      </c>
      <c r="J12" s="270" cm="1">
        <f t="array" ref="J12">INDEX(Step2!N:N, 2 + ROW(I12)*3)</f>
        <v>0.74150000000000005</v>
      </c>
      <c r="K12" s="270" cm="1">
        <f t="array" ref="K12">INDEX(Step2!N:N, 3 + ROW(I12)*3)</f>
        <v>1.1333</v>
      </c>
      <c r="L12" s="269" cm="1">
        <f t="array" ref="L12">L$6+INDEX(Step3!H:H, 1 + ROW(L12)*3)</f>
        <v>19075</v>
      </c>
      <c r="M12" s="270" cm="1">
        <f t="array" ref="M12">INDEX(Step3!H:H, 2 + ROW(L12)*3)</f>
        <v>0.77910000000000001</v>
      </c>
      <c r="N12" s="270" cm="1">
        <f t="array" ref="N12">INDEX(Step3!H:H, 3 + ROW(L12)*3)</f>
        <v>1.1109</v>
      </c>
      <c r="O12" s="269" cm="1">
        <f t="array" ref="O12">O$6+INDEX(Step3!N:N, 1 + ROW(O12)*3)</f>
        <v>18149</v>
      </c>
      <c r="P12" s="270" cm="1">
        <f t="array" ref="P12">INDEX(Step3!N:N, 2 + ROW(O12)*3)</f>
        <v>0.77229999999999999</v>
      </c>
      <c r="Q12" s="270" cm="1">
        <f t="array" ref="Q12">INDEX(Step3!N:N, 3 + ROW(O12)*3)</f>
        <v>1.153</v>
      </c>
      <c r="R12" s="269" cm="1">
        <f t="array" ref="R12">R$9+INDEX(Step4!H:H, 36 + ROW(R12)*3)</f>
        <v>23450</v>
      </c>
      <c r="S12" s="270" cm="1">
        <f t="array" ref="S12">INDEX(Step4!H:H, 37 + ROW(R12)*3)</f>
        <v>0.69869999999999999</v>
      </c>
      <c r="T12" s="270" cm="1">
        <f t="array" ref="T12">INDEX(Step4!H:H, 38 + ROW(R12)*3)</f>
        <v>1.0664</v>
      </c>
      <c r="U12" s="269" cm="1">
        <f t="array" ref="U12">U$9+INDEX(Step4!N:N, 36 + ROW(U12)*3)</f>
        <v>28111</v>
      </c>
      <c r="V12" s="270" cm="1">
        <f t="array" ref="V12">INDEX(Step4!N:N, 37 + ROW(U12)*3)</f>
        <v>0.69599999999999995</v>
      </c>
      <c r="W12" s="270" cm="1">
        <f t="array" ref="W12">INDEX(Step4!N:N, 38 + ROW(U12)*3)</f>
        <v>1.0956999999999999</v>
      </c>
    </row>
    <row r="13" spans="1:23" x14ac:dyDescent="0.3">
      <c r="A13">
        <v>11</v>
      </c>
      <c r="B13" s="269">
        <v>6000</v>
      </c>
      <c r="C13" s="269" cm="1">
        <f t="array" ref="C13">INDEX(Step1_final!H:H, 3 + (ROW(C13)-8)*3)</f>
        <v>1215</v>
      </c>
      <c r="D13" s="270" cm="1">
        <f t="array" ref="D13">INDEX(Step1_final!H:H, 4 + (ROW(D13)-8)*3)</f>
        <v>1.0369999999999999</v>
      </c>
      <c r="E13" s="270" cm="1">
        <f t="array" ref="E13">INDEX(Step1_final!H:H, 5 + (ROW(E13)-8)*3)</f>
        <v>1.3788</v>
      </c>
      <c r="F13" s="269" cm="1">
        <f t="array" ref="F13">F$6+INDEX(Step2!H:H, 1 + ROW(F13)*3)</f>
        <v>11756</v>
      </c>
      <c r="G13" s="270" cm="1">
        <f t="array" ref="G13">INDEX(Step2!H:H, 2 + ROW(F13)*3)</f>
        <v>0.77329999999999999</v>
      </c>
      <c r="H13" s="270" cm="1">
        <f t="array" ref="H13">INDEX(Step2!H:H, 3 + ROW(F13)*3)</f>
        <v>1.1283000000000001</v>
      </c>
      <c r="I13" s="269" cm="1">
        <f t="array" ref="I13">I$6+INDEX(Step2!N:N, 1 + ROW(I13)*3)</f>
        <v>11652</v>
      </c>
      <c r="J13" s="270" cm="1">
        <f t="array" ref="J13">INDEX(Step2!N:N, 2 + ROW(I13)*3)</f>
        <v>0.72199999999999998</v>
      </c>
      <c r="K13" s="270" cm="1">
        <f t="array" ref="K13">INDEX(Step2!N:N, 3 + ROW(I13)*3)</f>
        <v>1.1333</v>
      </c>
      <c r="L13" s="269" cm="1">
        <f t="array" ref="L13">L$6+INDEX(Step3!H:H, 1 + ROW(L13)*3)</f>
        <v>19482</v>
      </c>
      <c r="M13" s="270" cm="1">
        <f t="array" ref="M13">INDEX(Step3!H:H, 2 + ROW(L13)*3)</f>
        <v>0.74870000000000003</v>
      </c>
      <c r="N13" s="270" cm="1">
        <f t="array" ref="N13">INDEX(Step3!H:H, 3 + ROW(L13)*3)</f>
        <v>1.0960000000000001</v>
      </c>
      <c r="O13" s="269" cm="1">
        <f t="array" ref="O13">O$6+INDEX(Step3!N:N, 1 + ROW(O13)*3)</f>
        <v>18538</v>
      </c>
      <c r="P13" s="270" cm="1">
        <f t="array" ref="P13">INDEX(Step3!N:N, 2 + ROW(O13)*3)</f>
        <v>0.7319</v>
      </c>
      <c r="Q13" s="270" cm="1">
        <f t="array" ref="Q13">INDEX(Step3!N:N, 3 + ROW(O13)*3)</f>
        <v>1.1228</v>
      </c>
      <c r="R13" s="269" cm="1">
        <f t="array" ref="R13">R$9+INDEX(Step4!H:H, 36 + ROW(R13)*3)</f>
        <v>23850</v>
      </c>
      <c r="S13" s="270" cm="1">
        <f t="array" ref="S13">INDEX(Step4!H:H, 37 + ROW(R13)*3)</f>
        <v>0.67400000000000004</v>
      </c>
      <c r="T13" s="270" cm="1">
        <f t="array" ref="T13">INDEX(Step4!H:H, 38 + ROW(R13)*3)</f>
        <v>1.0751999999999999</v>
      </c>
      <c r="U13" s="269" cm="1">
        <f t="array" ref="U13">U$9+INDEX(Step4!N:N, 36 + ROW(U13)*3)</f>
        <v>28518</v>
      </c>
      <c r="V13" s="270" cm="1">
        <f t="array" ref="V13">INDEX(Step4!N:N, 37 + ROW(U13)*3)</f>
        <v>0.66320000000000001</v>
      </c>
      <c r="W13" s="270" cm="1">
        <f t="array" ref="W13">INDEX(Step4!N:N, 38 + ROW(U13)*3)</f>
        <v>1.0768</v>
      </c>
    </row>
    <row r="14" spans="1:23" x14ac:dyDescent="0.3">
      <c r="A14">
        <v>12</v>
      </c>
      <c r="B14" s="269">
        <v>8000</v>
      </c>
      <c r="C14" s="269" cm="1">
        <f t="array" ref="C14">INDEX(Step1_final!H:H, 3 + (ROW(C14)-8)*3)</f>
        <v>1618</v>
      </c>
      <c r="D14" s="270" cm="1">
        <f t="array" ref="D14">INDEX(Step1_final!H:H, 4 + (ROW(D14)-8)*3)</f>
        <v>0.9385</v>
      </c>
      <c r="E14" s="270" cm="1">
        <f t="array" ref="E14">INDEX(Step1_final!H:H, 5 + (ROW(E14)-8)*3)</f>
        <v>1.2750999999999999</v>
      </c>
      <c r="F14" s="269" cm="1">
        <f t="array" ref="F14">F$6+INDEX(Step2!H:H, 1 + ROW(F14)*3)</f>
        <v>12158</v>
      </c>
      <c r="G14" s="270" cm="1">
        <f t="array" ref="G14">INDEX(Step2!H:H, 2 + ROW(F14)*3)</f>
        <v>0.75600000000000001</v>
      </c>
      <c r="H14" s="270" cm="1">
        <f t="array" ref="H14">INDEX(Step2!H:H, 3 + ROW(F14)*3)</f>
        <v>1.1084000000000001</v>
      </c>
      <c r="I14" s="269" cm="1">
        <f t="array" ref="I14">I$6+INDEX(Step2!N:N, 1 + ROW(I14)*3)</f>
        <v>12057</v>
      </c>
      <c r="J14" s="270" cm="1">
        <f t="array" ref="J14">INDEX(Step2!N:N, 2 + ROW(I14)*3)</f>
        <v>0.70179999999999998</v>
      </c>
      <c r="K14" s="270" cm="1">
        <f t="array" ref="K14">INDEX(Step2!N:N, 3 + ROW(I14)*3)</f>
        <v>1.1124000000000001</v>
      </c>
      <c r="L14" s="269" cm="1">
        <f t="array" ref="L14">L$6+INDEX(Step3!H:H, 1 + ROW(L14)*3)</f>
        <v>19884</v>
      </c>
      <c r="M14" s="270" cm="1">
        <f t="array" ref="M14">INDEX(Step3!H:H, 2 + ROW(L14)*3)</f>
        <v>0.73080000000000001</v>
      </c>
      <c r="N14" s="270" cm="1">
        <f t="array" ref="N14">INDEX(Step3!H:H, 3 + ROW(L14)*3)</f>
        <v>1.0935999999999999</v>
      </c>
      <c r="O14" s="269" cm="1">
        <f t="array" ref="O14">O$6+INDEX(Step3!N:N, 1 + ROW(O14)*3)</f>
        <v>18939</v>
      </c>
      <c r="P14" s="270" cm="1">
        <f t="array" ref="P14">INDEX(Step3!N:N, 2 + ROW(O14)*3)</f>
        <v>0.71099999999999997</v>
      </c>
      <c r="Q14" s="270" cm="1">
        <f t="array" ref="Q14">INDEX(Step3!N:N, 3 + ROW(O14)*3)</f>
        <v>1.1042000000000001</v>
      </c>
      <c r="R14" s="269" cm="1">
        <f t="array" ref="R14">R$9+INDEX(Step4!H:H, 36 + ROW(R14)*3)</f>
        <v>24245</v>
      </c>
      <c r="S14" s="270" cm="1">
        <f t="array" ref="S14">INDEX(Step4!H:H, 37 + ROW(R14)*3)</f>
        <v>0.67030000000000001</v>
      </c>
      <c r="T14" s="270" cm="1">
        <f t="array" ref="T14">INDEX(Step4!H:H, 38 + ROW(R14)*3)</f>
        <v>1.0589999999999999</v>
      </c>
      <c r="U14" s="269" cm="1">
        <f t="array" ref="U14">U$9+INDEX(Step4!N:N, 36 + ROW(U14)*3)</f>
        <v>28921</v>
      </c>
      <c r="V14" s="270" cm="1">
        <f t="array" ref="V14">INDEX(Step4!N:N, 37 + ROW(U14)*3)</f>
        <v>0.65059999999999996</v>
      </c>
      <c r="W14" s="270" cm="1">
        <f t="array" ref="W14">INDEX(Step4!N:N, 38 + ROW(U14)*3)</f>
        <v>1.0827</v>
      </c>
    </row>
    <row r="15" spans="1:23" x14ac:dyDescent="0.3">
      <c r="A15">
        <v>13</v>
      </c>
      <c r="B15" s="269">
        <v>10000</v>
      </c>
      <c r="C15" s="269" cm="1">
        <f t="array" ref="C15">INDEX(Step1_final!H:H, 3 + (ROW(C15)-8)*3)</f>
        <v>2033</v>
      </c>
      <c r="D15" s="270" cm="1">
        <f t="array" ref="D15">INDEX(Step1_final!H:H, 4 + (ROW(D15)-8)*3)</f>
        <v>0.87849999999999995</v>
      </c>
      <c r="E15" s="270" cm="1">
        <f t="array" ref="E15">INDEX(Step1_final!H:H, 5 + (ROW(E15)-8)*3)</f>
        <v>1.1967000000000001</v>
      </c>
      <c r="F15" s="269" cm="1">
        <f t="array" ref="F15">F$6+INDEX(Step2!H:H, 1 + ROW(F15)*3)</f>
        <v>12563</v>
      </c>
      <c r="G15" s="270" cm="1">
        <f t="array" ref="G15">INDEX(Step2!H:H, 2 + ROW(F15)*3)</f>
        <v>0.74029999999999996</v>
      </c>
      <c r="H15" s="270" cm="1">
        <f t="array" ref="H15">INDEX(Step2!H:H, 3 + ROW(F15)*3)</f>
        <v>1.1138999999999999</v>
      </c>
      <c r="I15" s="269" cm="1">
        <f t="array" ref="I15">I$6+INDEX(Step2!N:N, 1 + ROW(I15)*3)</f>
        <v>12462</v>
      </c>
      <c r="J15" s="270" cm="1">
        <f t="array" ref="J15">INDEX(Step2!N:N, 2 + ROW(I15)*3)</f>
        <v>0.69289999999999996</v>
      </c>
      <c r="K15" s="270" cm="1">
        <f t="array" ref="K15">INDEX(Step2!N:N, 3 + ROW(I15)*3)</f>
        <v>1.1189</v>
      </c>
      <c r="L15" s="269" cm="1">
        <f t="array" ref="L15">L$6+INDEX(Step3!H:H, 1 + ROW(L15)*3)</f>
        <v>20283</v>
      </c>
      <c r="M15" s="270" cm="1">
        <f t="array" ref="M15">INDEX(Step3!H:H, 2 + ROW(L15)*3)</f>
        <v>0.71630000000000005</v>
      </c>
      <c r="N15" s="270" cm="1">
        <f t="array" ref="N15">INDEX(Step3!H:H, 3 + ROW(L15)*3)</f>
        <v>1.0807</v>
      </c>
      <c r="O15" s="269" cm="1">
        <f t="array" ref="O15">O$6+INDEX(Step3!N:N, 1 + ROW(O15)*3)</f>
        <v>19345</v>
      </c>
      <c r="P15" s="270" cm="1">
        <f t="array" ref="P15">INDEX(Step3!N:N, 2 + ROW(O15)*3)</f>
        <v>0.69120000000000004</v>
      </c>
      <c r="Q15" s="270" cm="1">
        <f t="array" ref="Q15">INDEX(Step3!N:N, 3 + ROW(O15)*3)</f>
        <v>1.1107</v>
      </c>
      <c r="R15" s="269" cm="1">
        <f t="array" ref="R15">R$9+INDEX(Step4!H:H, 36 + ROW(R15)*3)</f>
        <v>24638</v>
      </c>
      <c r="S15" s="270" cm="1">
        <f t="array" ref="S15">INDEX(Step4!H:H, 37 + ROW(R15)*3)</f>
        <v>0.65839999999999999</v>
      </c>
      <c r="T15" s="270" cm="1">
        <f t="array" ref="T15">INDEX(Step4!H:H, 38 + ROW(R15)*3)</f>
        <v>1.0673999999999999</v>
      </c>
      <c r="U15" s="269" cm="1">
        <f t="array" ref="U15">U$9+INDEX(Step4!N:N, 36 + ROW(U15)*3)</f>
        <v>29318</v>
      </c>
      <c r="V15" s="270" cm="1">
        <f t="array" ref="V15">INDEX(Step4!N:N, 37 + ROW(U15)*3)</f>
        <v>0.62480000000000002</v>
      </c>
      <c r="W15" s="270" cm="1">
        <f t="array" ref="W15">INDEX(Step4!N:N, 38 + ROW(U15)*3)</f>
        <v>1.0644</v>
      </c>
    </row>
    <row r="16" spans="1:23" x14ac:dyDescent="0.3">
      <c r="A16">
        <v>14</v>
      </c>
      <c r="B16" s="269">
        <v>12000</v>
      </c>
      <c r="C16" s="269" cm="1">
        <f t="array" ref="C16">INDEX(Step1_final!H:H, 3 + (ROW(C16)-8)*3)</f>
        <v>2436</v>
      </c>
      <c r="D16" s="270" cm="1">
        <f t="array" ref="D16">INDEX(Step1_final!H:H, 4 + (ROW(D16)-8)*3)</f>
        <v>0.83979999999999999</v>
      </c>
      <c r="E16" s="270" cm="1">
        <f t="array" ref="E16">INDEX(Step1_final!H:H, 5 + (ROW(E16)-8)*3)</f>
        <v>1.1825000000000001</v>
      </c>
      <c r="F16" s="269" cm="1">
        <f t="array" ref="F16">F$6+INDEX(Step2!H:H, 1 + ROW(F16)*3)</f>
        <v>12963</v>
      </c>
      <c r="G16" s="270" cm="1">
        <f t="array" ref="G16">INDEX(Step2!H:H, 2 + ROW(F16)*3)</f>
        <v>0.73070000000000002</v>
      </c>
      <c r="H16" s="270" cm="1">
        <f t="array" ref="H16">INDEX(Step2!H:H, 3 + ROW(F16)*3)</f>
        <v>1.1099000000000001</v>
      </c>
      <c r="I16" s="269" cm="1">
        <f t="array" ref="I16">I$6+INDEX(Step2!N:N, 1 + ROW(I16)*3)</f>
        <v>12862</v>
      </c>
      <c r="J16" s="270" cm="1">
        <f t="array" ref="J16">INDEX(Step2!N:N, 2 + ROW(I16)*3)</f>
        <v>0.68600000000000005</v>
      </c>
      <c r="K16" s="270" cm="1">
        <f t="array" ref="K16">INDEX(Step2!N:N, 3 + ROW(I16)*3)</f>
        <v>1.1060000000000001</v>
      </c>
      <c r="L16" s="269" cm="1">
        <f t="array" ref="L16">L$6+INDEX(Step3!H:H, 1 + ROW(L16)*3)</f>
        <v>20693</v>
      </c>
      <c r="M16" s="270" cm="1">
        <f t="array" ref="M16">INDEX(Step3!H:H, 2 + ROW(L16)*3)</f>
        <v>0.70499999999999996</v>
      </c>
      <c r="N16" s="270" cm="1">
        <f t="array" ref="N16">INDEX(Step3!H:H, 3 + ROW(L16)*3)</f>
        <v>1.0896999999999999</v>
      </c>
      <c r="O16" s="269" cm="1">
        <f t="array" ref="O16">O$6+INDEX(Step3!N:N, 1 + ROW(O16)*3)</f>
        <v>19746</v>
      </c>
      <c r="P16" s="270" cm="1">
        <f t="array" ref="P16">INDEX(Step3!N:N, 2 + ROW(O16)*3)</f>
        <v>0.68210000000000004</v>
      </c>
      <c r="Q16" s="270" cm="1">
        <f t="array" ref="Q16">INDEX(Step3!N:N, 3 + ROW(O16)*3)</f>
        <v>1.1169</v>
      </c>
      <c r="R16" s="269" cm="1">
        <f t="array" ref="R16">R$9+INDEX(Step4!H:H, 36 + ROW(R16)*3)</f>
        <v>25031</v>
      </c>
      <c r="S16" s="270" cm="1">
        <f t="array" ref="S16">INDEX(Step4!H:H, 37 + ROW(R16)*3)</f>
        <v>0.6583</v>
      </c>
      <c r="T16" s="270" cm="1">
        <f t="array" ref="T16">INDEX(Step4!H:H, 38 + ROW(R16)*3)</f>
        <v>1.0605</v>
      </c>
      <c r="U16" s="269" cm="1">
        <f t="array" ref="U16">U$9+INDEX(Step4!N:N, 36 + ROW(U16)*3)</f>
        <v>29715</v>
      </c>
      <c r="V16" s="270" cm="1">
        <f t="array" ref="V16">INDEX(Step4!N:N, 37 + ROW(U16)*3)</f>
        <v>0.60519999999999996</v>
      </c>
      <c r="W16" s="270" cm="1">
        <f t="array" ref="W16">INDEX(Step4!N:N, 38 + ROW(U16)*3)</f>
        <v>1.0573999999999999</v>
      </c>
    </row>
    <row r="17" spans="1:23" x14ac:dyDescent="0.3">
      <c r="A17">
        <v>15</v>
      </c>
      <c r="B17" s="269">
        <v>14000</v>
      </c>
      <c r="C17" s="269" cm="1">
        <f t="array" ref="C17">INDEX(Step1_final!H:H, 3 + (ROW(C17)-8)*3)</f>
        <v>2845</v>
      </c>
      <c r="D17" s="270" cm="1">
        <f t="array" ref="D17">INDEX(Step1_final!H:H, 4 + (ROW(D17)-8)*3)</f>
        <v>0.80979999999999996</v>
      </c>
      <c r="E17" s="270" cm="1">
        <f t="array" ref="E17">INDEX(Step1_final!H:H, 5 + (ROW(E17)-8)*3)</f>
        <v>1.1592</v>
      </c>
      <c r="F17" s="269" cm="1">
        <f t="array" ref="F17">F$6+INDEX(Step2!H:H, 1 + ROW(F17)*3)</f>
        <v>13359</v>
      </c>
      <c r="G17" s="270" cm="1">
        <f t="array" ref="G17">INDEX(Step2!H:H, 2 + ROW(F17)*3)</f>
        <v>0.71240000000000003</v>
      </c>
      <c r="H17" s="270" cm="1">
        <f t="array" ref="H17">INDEX(Step2!H:H, 3 + ROW(F17)*3)</f>
        <v>1.0907</v>
      </c>
      <c r="I17" s="269" cm="1">
        <f t="array" ref="I17">I$6+INDEX(Step2!N:N, 1 + ROW(I17)*3)</f>
        <v>13271</v>
      </c>
      <c r="J17" s="270" cm="1">
        <f t="array" ref="J17">INDEX(Step2!N:N, 2 + ROW(I17)*3)</f>
        <v>0.66600000000000004</v>
      </c>
      <c r="K17" s="270" cm="1">
        <f t="array" ref="K17">INDEX(Step2!N:N, 3 + ROW(I17)*3)</f>
        <v>1.1068</v>
      </c>
      <c r="L17" s="269" cm="1">
        <f t="array" ref="L17">L$6+INDEX(Step3!H:H, 1 + ROW(L17)*3)</f>
        <v>21096</v>
      </c>
      <c r="M17" s="270" cm="1">
        <f t="array" ref="M17">INDEX(Step3!H:H, 2 + ROW(L17)*3)</f>
        <v>0.69350000000000001</v>
      </c>
      <c r="N17" s="270" cm="1">
        <f t="array" ref="N17">INDEX(Step3!H:H, 3 + ROW(L17)*3)</f>
        <v>1.0903</v>
      </c>
      <c r="O17" s="269" cm="1">
        <f t="array" ref="O17">O$6+INDEX(Step3!N:N, 1 + ROW(O17)*3)</f>
        <v>20146</v>
      </c>
      <c r="P17" s="270" cm="1">
        <f t="array" ref="P17">INDEX(Step3!N:N, 2 + ROW(O17)*3)</f>
        <v>0.66139999999999999</v>
      </c>
      <c r="Q17" s="270" cm="1">
        <f t="array" ref="Q17">INDEX(Step3!N:N, 3 + ROW(O17)*3)</f>
        <v>1.1122000000000001</v>
      </c>
      <c r="R17" s="269" cm="1">
        <f t="array" ref="R17">R$9+INDEX(Step4!H:H, 36 + ROW(R17)*3)</f>
        <v>25423</v>
      </c>
      <c r="S17" s="270" cm="1">
        <f t="array" ref="S17">INDEX(Step4!H:H, 37 + ROW(R17)*3)</f>
        <v>0.64770000000000005</v>
      </c>
      <c r="T17" s="270" cm="1">
        <f t="array" ref="T17">INDEX(Step4!H:H, 38 + ROW(R17)*3)</f>
        <v>1.0714999999999999</v>
      </c>
      <c r="U17" s="269" cm="1">
        <f t="array" ref="U17">U$9+INDEX(Step4!N:N, 36 + ROW(U17)*3)</f>
        <v>30109</v>
      </c>
      <c r="V17" s="270" cm="1">
        <f t="array" ref="V17">INDEX(Step4!N:N, 37 + ROW(U17)*3)</f>
        <v>0.57989999999999997</v>
      </c>
      <c r="W17" s="270" cm="1">
        <f t="array" ref="W17">INDEX(Step4!N:N, 38 + ROW(U17)*3)</f>
        <v>1.0537000000000001</v>
      </c>
    </row>
    <row r="18" spans="1:23" x14ac:dyDescent="0.3">
      <c r="A18">
        <v>16</v>
      </c>
      <c r="B18" s="269">
        <v>16000</v>
      </c>
      <c r="C18" s="269" cm="1">
        <f t="array" ref="C18">INDEX(Step1_final!H:H, 3 + (ROW(C18)-8)*3)</f>
        <v>3261</v>
      </c>
      <c r="D18" s="270" cm="1">
        <f t="array" ref="D18">INDEX(Step1_final!H:H, 4 + (ROW(D18)-8)*3)</f>
        <v>0.79200000000000004</v>
      </c>
      <c r="E18" s="270" cm="1">
        <f t="array" ref="E18">INDEX(Step1_final!H:H, 5 + (ROW(E18)-8)*3)</f>
        <v>1.1466000000000001</v>
      </c>
      <c r="F18" s="269" cm="1">
        <f t="array" ref="F18">F$6+INDEX(Step2!H:H, 1 + ROW(F18)*3)</f>
        <v>13751</v>
      </c>
      <c r="G18" s="270" cm="1">
        <f t="array" ref="G18">INDEX(Step2!H:H, 2 + ROW(F18)*3)</f>
        <v>0.70750000000000002</v>
      </c>
      <c r="H18" s="270" cm="1">
        <f t="array" ref="H18">INDEX(Step2!H:H, 3 + ROW(F18)*3)</f>
        <v>1.0903</v>
      </c>
      <c r="I18" s="269" cm="1">
        <f t="array" ref="I18">I$6+INDEX(Step2!N:N, 1 + ROW(I18)*3)</f>
        <v>13681</v>
      </c>
      <c r="J18" s="270" cm="1">
        <f t="array" ref="J18">INDEX(Step2!N:N, 2 + ROW(I18)*3)</f>
        <v>0.65510000000000002</v>
      </c>
      <c r="K18" s="270" cm="1">
        <f t="array" ref="K18">INDEX(Step2!N:N, 3 + ROW(I18)*3)</f>
        <v>1.0961000000000001</v>
      </c>
      <c r="L18" s="269" cm="1">
        <f t="array" ref="L18">L$6+INDEX(Step3!H:H, 1 + ROW(L18)*3)</f>
        <v>21501</v>
      </c>
      <c r="M18" s="270" cm="1">
        <f t="array" ref="M18">INDEX(Step3!H:H, 2 + ROW(L18)*3)</f>
        <v>0.68489999999999995</v>
      </c>
      <c r="N18" s="270" cm="1">
        <f t="array" ref="N18">INDEX(Step3!H:H, 3 + ROW(L18)*3)</f>
        <v>1.0891</v>
      </c>
      <c r="O18" s="269" cm="1">
        <f t="array" ref="O18">O$6+INDEX(Step3!N:N, 1 + ROW(O18)*3)</f>
        <v>20548</v>
      </c>
      <c r="P18" s="270" cm="1">
        <f t="array" ref="P18">INDEX(Step3!N:N, 2 + ROW(O18)*3)</f>
        <v>0.64659999999999995</v>
      </c>
      <c r="Q18" s="270" cm="1">
        <f t="array" ref="Q18">INDEX(Step3!N:N, 3 + ROW(O18)*3)</f>
        <v>1.1089</v>
      </c>
      <c r="R18" s="269" cm="1">
        <f t="array" ref="R18">R$9+INDEX(Step4!H:H, 36 + ROW(R18)*3)</f>
        <v>25812</v>
      </c>
      <c r="S18" s="270" cm="1">
        <f t="array" ref="S18">INDEX(Step4!H:H, 37 + ROW(R18)*3)</f>
        <v>0.64939999999999998</v>
      </c>
      <c r="T18" s="270" cm="1">
        <f t="array" ref="T18">INDEX(Step4!H:H, 38 + ROW(R18)*3)</f>
        <v>1.0703</v>
      </c>
      <c r="U18" s="269" cm="1">
        <f t="array" ref="U18">U$9+INDEX(Step4!N:N, 36 + ROW(U18)*3)</f>
        <v>30508</v>
      </c>
      <c r="V18" s="270" cm="1">
        <f t="array" ref="V18">INDEX(Step4!N:N, 37 + ROW(U18)*3)</f>
        <v>0.57720000000000005</v>
      </c>
      <c r="W18" s="270" cm="1">
        <f t="array" ref="W18">INDEX(Step4!N:N, 38 + ROW(U18)*3)</f>
        <v>1.0696000000000001</v>
      </c>
    </row>
    <row r="19" spans="1:23" x14ac:dyDescent="0.3">
      <c r="A19">
        <v>17</v>
      </c>
      <c r="B19" s="269">
        <v>18000</v>
      </c>
      <c r="C19" s="269" cm="1">
        <f t="array" ref="C19">INDEX(Step1_final!H:H, 3 + (ROW(C19)-8)*3)</f>
        <v>3676</v>
      </c>
      <c r="D19" s="270" cm="1">
        <f t="array" ref="D19">INDEX(Step1_final!H:H, 4 + (ROW(D19)-8)*3)</f>
        <v>0.76849999999999996</v>
      </c>
      <c r="E19" s="270" cm="1">
        <f t="array" ref="E19">INDEX(Step1_final!H:H, 5 + (ROW(E19)-8)*3)</f>
        <v>1.1448</v>
      </c>
      <c r="F19" s="269" cm="1">
        <f t="array" ref="F19">F$6+INDEX(Step2!H:H, 1 + ROW(F19)*3)</f>
        <v>14141</v>
      </c>
      <c r="G19" s="270" cm="1">
        <f t="array" ref="G19">INDEX(Step2!H:H, 2 + ROW(F19)*3)</f>
        <v>0.69469999999999998</v>
      </c>
      <c r="H19" s="270" cm="1">
        <f t="array" ref="H19">INDEX(Step2!H:H, 3 + ROW(F19)*3)</f>
        <v>1.0795999999999999</v>
      </c>
      <c r="I19" s="269" cm="1">
        <f t="array" ref="I19">I$6+INDEX(Step2!N:N, 1 + ROW(I19)*3)</f>
        <v>14091</v>
      </c>
      <c r="J19" s="270" cm="1">
        <f t="array" ref="J19">INDEX(Step2!N:N, 2 + ROW(I19)*3)</f>
        <v>0.63970000000000005</v>
      </c>
      <c r="K19" s="270" cm="1">
        <f t="array" ref="K19">INDEX(Step2!N:N, 3 + ROW(I19)*3)</f>
        <v>1.1067</v>
      </c>
      <c r="L19" s="269" cm="1">
        <f t="array" ref="L19">L$6+INDEX(Step3!H:H, 1 + ROW(L19)*3)</f>
        <v>21902</v>
      </c>
      <c r="M19" s="270" cm="1">
        <f t="array" ref="M19">INDEX(Step3!H:H, 2 + ROW(L19)*3)</f>
        <v>0.6794</v>
      </c>
      <c r="N19" s="270" cm="1">
        <f t="array" ref="N19">INDEX(Step3!H:H, 3 + ROW(L19)*3)</f>
        <v>1.0848</v>
      </c>
      <c r="O19" s="269" cm="1">
        <f t="array" ref="O19">O$6+INDEX(Step3!N:N, 1 + ROW(O19)*3)</f>
        <v>20962</v>
      </c>
      <c r="P19" s="270" cm="1">
        <f t="array" ref="P19">INDEX(Step3!N:N, 2 + ROW(O19)*3)</f>
        <v>0.6391</v>
      </c>
      <c r="Q19" s="270" cm="1">
        <f t="array" ref="Q19">INDEX(Step3!N:N, 3 + ROW(O19)*3)</f>
        <v>1.0983000000000001</v>
      </c>
      <c r="R19" s="269" cm="1">
        <f t="array" ref="R19">R$9+INDEX(Step4!H:H, 36 + ROW(R19)*3)</f>
        <v>26199</v>
      </c>
      <c r="S19" s="270" cm="1">
        <f t="array" ref="S19">INDEX(Step4!H:H, 37 + ROW(R19)*3)</f>
        <v>0.6391</v>
      </c>
      <c r="T19" s="270" cm="1">
        <f t="array" ref="T19">INDEX(Step4!H:H, 38 + ROW(R19)*3)</f>
        <v>1.0730999999999999</v>
      </c>
      <c r="U19" s="269" cm="1">
        <f t="array" ref="U19">U$9+INDEX(Step4!N:N, 36 + ROW(U19)*3)</f>
        <v>30909</v>
      </c>
      <c r="V19" s="270" cm="1">
        <f t="array" ref="V19">INDEX(Step4!N:N, 37 + ROW(U19)*3)</f>
        <v>0.5665</v>
      </c>
      <c r="W19" s="270" cm="1">
        <f t="array" ref="W19">INDEX(Step4!N:N, 38 + ROW(U19)*3)</f>
        <v>1.0822000000000001</v>
      </c>
    </row>
    <row r="20" spans="1:23" x14ac:dyDescent="0.3">
      <c r="A20">
        <v>18</v>
      </c>
      <c r="B20" s="269">
        <v>20000</v>
      </c>
      <c r="C20" s="269" cm="1">
        <f t="array" ref="C20">INDEX(Step1_final!H:H, 3 + (ROW(C20)-8)*3)</f>
        <v>4072</v>
      </c>
      <c r="D20" s="270" cm="1">
        <f t="array" ref="D20">INDEX(Step1_final!H:H, 4 + (ROW(D20)-8)*3)</f>
        <v>0.75700000000000001</v>
      </c>
      <c r="E20" s="270" cm="1">
        <f t="array" ref="E20">INDEX(Step1_final!H:H, 5 + (ROW(E20)-8)*3)</f>
        <v>1.1359999999999999</v>
      </c>
      <c r="F20" s="269" cm="1">
        <f t="array" ref="F20">F$6+INDEX(Step2!H:H, 1 + ROW(F20)*3)</f>
        <v>14529</v>
      </c>
      <c r="G20" s="270" cm="1">
        <f t="array" ref="G20">INDEX(Step2!H:H, 2 + ROW(F20)*3)</f>
        <v>0.68569999999999998</v>
      </c>
      <c r="H20" s="270" cm="1">
        <f t="array" ref="H20">INDEX(Step2!H:H, 3 + ROW(F20)*3)</f>
        <v>1.0788</v>
      </c>
      <c r="I20" s="269" cm="1">
        <f t="array" ref="I20">I$6+INDEX(Step2!N:N, 1 + ROW(I20)*3)</f>
        <v>14496</v>
      </c>
      <c r="J20" s="270" cm="1">
        <f t="array" ref="J20">INDEX(Step2!N:N, 2 + ROW(I20)*3)</f>
        <v>0.62819999999999998</v>
      </c>
      <c r="K20" s="270" cm="1">
        <f t="array" ref="K20">INDEX(Step2!N:N, 3 + ROW(I20)*3)</f>
        <v>1.1106</v>
      </c>
      <c r="L20" s="269" cm="1">
        <f t="array" ref="L20">L$6+INDEX(Step3!H:H, 1 + ROW(L20)*3)</f>
        <v>22299</v>
      </c>
      <c r="M20" s="270" cm="1">
        <f t="array" ref="M20">INDEX(Step3!H:H, 2 + ROW(L20)*3)</f>
        <v>0.67110000000000003</v>
      </c>
      <c r="N20" s="270" cm="1">
        <f t="array" ref="N20">INDEX(Step3!H:H, 3 + ROW(L20)*3)</f>
        <v>1.0874999999999999</v>
      </c>
      <c r="O20" s="269" cm="1">
        <f t="array" ref="O20">O$6+INDEX(Step3!N:N, 1 + ROW(O20)*3)</f>
        <v>21371</v>
      </c>
      <c r="P20" s="270" cm="1">
        <f t="array" ref="P20">INDEX(Step3!N:N, 2 + ROW(O20)*3)</f>
        <v>0.62939999999999996</v>
      </c>
      <c r="Q20" s="270" cm="1">
        <f t="array" ref="Q20">INDEX(Step3!N:N, 3 + ROW(O20)*3)</f>
        <v>1.0941000000000001</v>
      </c>
      <c r="R20" s="269" cm="1">
        <f t="array" ref="R20">R$9+INDEX(Step4!H:H, 36 + ROW(R20)*3)</f>
        <v>26587</v>
      </c>
      <c r="S20" s="270" cm="1">
        <f t="array" ref="S20">INDEX(Step4!H:H, 37 + ROW(R20)*3)</f>
        <v>0.63490000000000002</v>
      </c>
      <c r="T20" s="270" cm="1">
        <f t="array" ref="T20">INDEX(Step4!H:H, 38 + ROW(R20)*3)</f>
        <v>1.0727</v>
      </c>
      <c r="U20" s="269" cm="1">
        <f t="array" ref="U20">U$9+INDEX(Step4!N:N, 36 + ROW(U20)*3)</f>
        <v>31305</v>
      </c>
      <c r="V20" s="270" cm="1">
        <f t="array" ref="V20">INDEX(Step4!N:N, 37 + ROW(U20)*3)</f>
        <v>0.55559999999999998</v>
      </c>
      <c r="W20" s="270" cm="1">
        <f t="array" ref="W20">INDEX(Step4!N:N, 38 + ROW(U20)*3)</f>
        <v>1.0792999999999999</v>
      </c>
    </row>
    <row r="21" spans="1:23" x14ac:dyDescent="0.3">
      <c r="A21">
        <v>19</v>
      </c>
      <c r="B21" s="269">
        <v>22000</v>
      </c>
      <c r="C21" s="269" cm="1">
        <f t="array" ref="C21">INDEX(Step1_final!H:H, 3 + (ROW(C21)-8)*3)</f>
        <v>4483</v>
      </c>
      <c r="D21" s="270" cm="1">
        <f t="array" ref="D21">INDEX(Step1_final!H:H, 4 + (ROW(D21)-8)*3)</f>
        <v>0.74129999999999996</v>
      </c>
      <c r="E21" s="270" cm="1">
        <f t="array" ref="E21">INDEX(Step1_final!H:H, 5 + (ROW(E21)-8)*3)</f>
        <v>1.133</v>
      </c>
      <c r="F21" s="269" cm="1">
        <f t="array" ref="F21">F$6+INDEX(Step2!H:H, 1 + ROW(F21)*3)</f>
        <v>14917</v>
      </c>
      <c r="G21" s="270" cm="1">
        <f t="array" ref="G21">INDEX(Step2!H:H, 2 + ROW(F21)*3)</f>
        <v>0.67849999999999999</v>
      </c>
      <c r="H21" s="270" cm="1">
        <f t="array" ref="H21">INDEX(Step2!H:H, 3 + ROW(F21)*3)</f>
        <v>1.0821000000000001</v>
      </c>
      <c r="I21" s="269" cm="1">
        <f t="array" ref="I21">I$6+INDEX(Step2!N:N, 1 + ROW(I21)*3)</f>
        <v>14900</v>
      </c>
      <c r="J21" s="270" cm="1">
        <f t="array" ref="J21">INDEX(Step2!N:N, 2 + ROW(I21)*3)</f>
        <v>0.61880000000000002</v>
      </c>
      <c r="K21" s="270" cm="1">
        <f t="array" ref="K21">INDEX(Step2!N:N, 3 + ROW(I21)*3)</f>
        <v>1.1141000000000001</v>
      </c>
      <c r="L21" s="269" cm="1">
        <f t="array" ref="L21">L$6+INDEX(Step3!H:H, 1 + ROW(L21)*3)</f>
        <v>22695</v>
      </c>
      <c r="M21" s="270" cm="1">
        <f t="array" ref="M21">INDEX(Step3!H:H, 2 + ROW(L21)*3)</f>
        <v>0.66749999999999998</v>
      </c>
      <c r="N21" s="270" cm="1">
        <f t="array" ref="N21">INDEX(Step3!H:H, 3 + ROW(L21)*3)</f>
        <v>1.0770999999999999</v>
      </c>
      <c r="O21" s="269" cm="1">
        <f t="array" ref="O21">O$6+INDEX(Step3!N:N, 1 + ROW(O21)*3)</f>
        <v>21773</v>
      </c>
      <c r="P21" s="270" cm="1">
        <f t="array" ref="P21">INDEX(Step3!N:N, 2 + ROW(O21)*3)</f>
        <v>0.61639999999999995</v>
      </c>
      <c r="Q21" s="270" cm="1">
        <f t="array" ref="Q21">INDEX(Step3!N:N, 3 + ROW(O21)*3)</f>
        <v>1.1053999999999999</v>
      </c>
      <c r="R21" s="269" cm="1">
        <f t="array" ref="R21">R$9+INDEX(Step4!H:H, 36 + ROW(R21)*3)</f>
        <v>26975</v>
      </c>
      <c r="S21" s="270" cm="1">
        <f t="array" ref="S21">INDEX(Step4!H:H, 37 + ROW(R21)*3)</f>
        <v>0.629</v>
      </c>
      <c r="T21" s="270" cm="1">
        <f t="array" ref="T21">INDEX(Step4!H:H, 38 + ROW(R21)*3)</f>
        <v>1.0729</v>
      </c>
      <c r="U21" s="269" cm="1">
        <f t="array" ref="U21">U$9+INDEX(Step4!N:N, 36 + ROW(U21)*3)</f>
        <v>31702</v>
      </c>
      <c r="V21" s="270" cm="1">
        <f t="array" ref="V21">INDEX(Step4!N:N, 37 + ROW(U21)*3)</f>
        <v>0.54959999999999998</v>
      </c>
      <c r="W21" s="270" cm="1">
        <f t="array" ref="W21">INDEX(Step4!N:N, 38 + ROW(U21)*3)</f>
        <v>1.0883</v>
      </c>
    </row>
    <row r="22" spans="1:23" x14ac:dyDescent="0.3">
      <c r="A22">
        <v>20</v>
      </c>
      <c r="B22" s="269">
        <v>24000</v>
      </c>
      <c r="C22" s="269" cm="1">
        <f t="array" ref="C22">INDEX(Step1_final!H:H, 3 + (ROW(C22)-8)*3)</f>
        <v>4876</v>
      </c>
      <c r="D22" s="270" cm="1">
        <f t="array" ref="D22">INDEX(Step1_final!H:H, 4 + (ROW(D22)-8)*3)</f>
        <v>0.72150000000000003</v>
      </c>
      <c r="E22" s="270" cm="1">
        <f t="array" ref="E22">INDEX(Step1_final!H:H, 5 + (ROW(E22)-8)*3)</f>
        <v>1.1206</v>
      </c>
      <c r="F22" s="269" cm="1">
        <f t="array" ref="F22">F$6+INDEX(Step2!H:H, 1 + ROW(F22)*3)</f>
        <v>15306</v>
      </c>
      <c r="G22" s="270" cm="1">
        <f t="array" ref="G22">INDEX(Step2!H:H, 2 + ROW(F22)*3)</f>
        <v>0.67620000000000002</v>
      </c>
      <c r="H22" s="270" cm="1">
        <f t="array" ref="H22">INDEX(Step2!H:H, 3 + ROW(F22)*3)</f>
        <v>1.0769</v>
      </c>
      <c r="I22" s="269" cm="1">
        <f t="array" ref="I22">I$6+INDEX(Step2!N:N, 1 + ROW(I22)*3)</f>
        <v>15302</v>
      </c>
      <c r="J22" s="270" cm="1">
        <f t="array" ref="J22">INDEX(Step2!N:N, 2 + ROW(I22)*3)</f>
        <v>0.61729999999999996</v>
      </c>
      <c r="K22" s="270" cm="1">
        <f t="array" ref="K22">INDEX(Step2!N:N, 3 + ROW(I22)*3)</f>
        <v>1.1099000000000001</v>
      </c>
      <c r="L22" s="269" cm="1">
        <f t="array" ref="L22">L$6+INDEX(Step3!H:H, 1 + ROW(L22)*3)</f>
        <v>23087</v>
      </c>
      <c r="M22" s="270" cm="1">
        <f t="array" ref="M22">INDEX(Step3!H:H, 2 + ROW(L22)*3)</f>
        <v>0.65980000000000005</v>
      </c>
      <c r="N22" s="270" cm="1">
        <f t="array" ref="N22">INDEX(Step3!H:H, 3 + ROW(L22)*3)</f>
        <v>1.0821000000000001</v>
      </c>
      <c r="O22" s="269" cm="1">
        <f t="array" ref="O22">O$6+INDEX(Step3!N:N, 1 + ROW(O22)*3)</f>
        <v>22172</v>
      </c>
      <c r="P22" s="270" cm="1">
        <f t="array" ref="P22">INDEX(Step3!N:N, 2 + ROW(O22)*3)</f>
        <v>0.60680000000000001</v>
      </c>
      <c r="Q22" s="270" cm="1">
        <f t="array" ref="Q22">INDEX(Step3!N:N, 3 + ROW(O22)*3)</f>
        <v>1.0858000000000001</v>
      </c>
      <c r="R22" s="269" cm="1">
        <f t="array" ref="R22">R$9+INDEX(Step4!H:H, 36 + ROW(R22)*3)</f>
        <v>27363</v>
      </c>
      <c r="S22" s="270" cm="1">
        <f t="array" ref="S22">INDEX(Step4!H:H, 37 + ROW(R22)*3)</f>
        <v>0.62380000000000002</v>
      </c>
      <c r="T22" s="270" cm="1">
        <f t="array" ref="T22">INDEX(Step4!H:H, 38 + ROW(R22)*3)</f>
        <v>1.0671999999999999</v>
      </c>
      <c r="U22" s="269" cm="1">
        <f t="array" ref="U22">U$9+INDEX(Step4!N:N, 36 + ROW(U22)*3)</f>
        <v>32104</v>
      </c>
      <c r="V22" s="270" cm="1">
        <f t="array" ref="V22">INDEX(Step4!N:N, 37 + ROW(U22)*3)</f>
        <v>0.54310000000000003</v>
      </c>
      <c r="W22" s="270" cm="1">
        <f t="array" ref="W22">INDEX(Step4!N:N, 38 + ROW(U22)*3)</f>
        <v>1.0784</v>
      </c>
    </row>
    <row r="23" spans="1:23" x14ac:dyDescent="0.3">
      <c r="A23">
        <v>21</v>
      </c>
      <c r="B23" s="269">
        <v>26000</v>
      </c>
      <c r="C23" s="269" cm="1">
        <f t="array" ref="C23">INDEX(Step1_final!H:H, 3 + (ROW(C23)-8)*3)</f>
        <v>5271</v>
      </c>
      <c r="D23" s="270" cm="1">
        <f t="array" ref="D23">INDEX(Step1_final!H:H, 4 + (ROW(D23)-8)*3)</f>
        <v>0.72499999999999998</v>
      </c>
      <c r="E23" s="270" cm="1">
        <f t="array" ref="E23">INDEX(Step1_final!H:H, 5 + (ROW(E23)-8)*3)</f>
        <v>1.1168</v>
      </c>
      <c r="F23" s="269" cm="1">
        <f t="array" ref="F23">F$6+INDEX(Step2!H:H, 1 + ROW(F23)*3)</f>
        <v>15694</v>
      </c>
      <c r="G23" s="270" cm="1">
        <f t="array" ref="G23">INDEX(Step2!H:H, 2 + ROW(F23)*3)</f>
        <v>0.66159999999999997</v>
      </c>
      <c r="H23" s="270" cm="1">
        <f t="array" ref="H23">INDEX(Step2!H:H, 3 + ROW(F23)*3)</f>
        <v>1.0803</v>
      </c>
      <c r="I23" s="269" cm="1">
        <f t="array" ref="I23">I$6+INDEX(Step2!N:N, 1 + ROW(I23)*3)</f>
        <v>15705</v>
      </c>
      <c r="J23" s="270" cm="1">
        <f t="array" ref="J23">INDEX(Step2!N:N, 2 + ROW(I23)*3)</f>
        <v>0.60119999999999996</v>
      </c>
      <c r="K23" s="270" cm="1">
        <f t="array" ref="K23">INDEX(Step2!N:N, 3 + ROW(I23)*3)</f>
        <v>1.103</v>
      </c>
      <c r="L23" s="269" cm="1">
        <f t="array" ref="L23">L$6+INDEX(Step3!H:H, 1 + ROW(L23)*3)</f>
        <v>23475</v>
      </c>
      <c r="M23" s="270" cm="1">
        <f t="array" ref="M23">INDEX(Step3!H:H, 2 + ROW(L23)*3)</f>
        <v>0.65600000000000003</v>
      </c>
      <c r="N23" s="270" cm="1">
        <f t="array" ref="N23">INDEX(Step3!H:H, 3 + ROW(L23)*3)</f>
        <v>1.1007</v>
      </c>
      <c r="O23" s="269" cm="1">
        <f t="array" ref="O23">O$6+INDEX(Step3!N:N, 1 + ROW(O23)*3)</f>
        <v>22573</v>
      </c>
      <c r="P23" s="270" cm="1">
        <f t="array" ref="P23">INDEX(Step3!N:N, 2 + ROW(O23)*3)</f>
        <v>0.59799999999999998</v>
      </c>
      <c r="Q23" s="270" cm="1">
        <f t="array" ref="Q23">INDEX(Step3!N:N, 3 + ROW(O23)*3)</f>
        <v>1.0823</v>
      </c>
      <c r="R23" s="269" cm="1">
        <f t="array" ref="R23">R$9+INDEX(Step4!H:H, 36 + ROW(R23)*3)</f>
        <v>27751</v>
      </c>
      <c r="S23" s="270" cm="1">
        <f t="array" ref="S23">INDEX(Step4!H:H, 37 + ROW(R23)*3)</f>
        <v>0.62280000000000002</v>
      </c>
      <c r="T23" s="270" cm="1">
        <f t="array" ref="T23">INDEX(Step4!H:H, 38 + ROW(R23)*3)</f>
        <v>1.0633999999999999</v>
      </c>
      <c r="U23" s="269" cm="1">
        <f t="array" ref="U23">U$9+INDEX(Step4!N:N, 36 + ROW(U23)*3)</f>
        <v>32502</v>
      </c>
      <c r="V23" s="270" cm="1">
        <f t="array" ref="V23">INDEX(Step4!N:N, 37 + ROW(U23)*3)</f>
        <v>0.54210000000000003</v>
      </c>
      <c r="W23" s="270" cm="1">
        <f t="array" ref="W23">INDEX(Step4!N:N, 38 + ROW(U23)*3)</f>
        <v>1.0706</v>
      </c>
    </row>
    <row r="24" spans="1:23" x14ac:dyDescent="0.3">
      <c r="A24">
        <v>22</v>
      </c>
      <c r="B24" s="269">
        <v>28000</v>
      </c>
      <c r="C24" s="269" cm="1">
        <f t="array" ref="C24">INDEX(Step1_final!H:H, 3 + (ROW(C24)-8)*3)</f>
        <v>5663</v>
      </c>
      <c r="D24" s="270" cm="1">
        <f t="array" ref="D24">INDEX(Step1_final!H:H, 4 + (ROW(D24)-8)*3)</f>
        <v>0.7137</v>
      </c>
      <c r="E24" s="270" cm="1">
        <f t="array" ref="E24">INDEX(Step1_final!H:H, 5 + (ROW(E24)-8)*3)</f>
        <v>1.1120000000000001</v>
      </c>
      <c r="F24" s="269" cm="1">
        <f t="array" ref="F24">F$6+INDEX(Step2!H:H, 1 + ROW(F24)*3)</f>
        <v>16082</v>
      </c>
      <c r="G24" s="270" cm="1">
        <f t="array" ref="G24">INDEX(Step2!H:H, 2 + ROW(F24)*3)</f>
        <v>0.65800000000000003</v>
      </c>
      <c r="H24" s="270" cm="1">
        <f t="array" ref="H24">INDEX(Step2!H:H, 3 + ROW(F24)*3)</f>
        <v>1.0783</v>
      </c>
      <c r="I24" s="269" cm="1">
        <f t="array" ref="I24">I$6+INDEX(Step2!N:N, 1 + ROW(I24)*3)</f>
        <v>16113</v>
      </c>
      <c r="J24" s="270" cm="1">
        <f t="array" ref="J24">INDEX(Step2!N:N, 2 + ROW(I24)*3)</f>
        <v>0.59030000000000005</v>
      </c>
      <c r="K24" s="270" cm="1">
        <f t="array" ref="K24">INDEX(Step2!N:N, 3 + ROW(I24)*3)</f>
        <v>1.1143000000000001</v>
      </c>
      <c r="L24" s="269" cm="1">
        <f t="array" ref="L24">L$6+INDEX(Step3!H:H, 1 + ROW(L24)*3)</f>
        <v>23863</v>
      </c>
      <c r="M24" s="270" cm="1">
        <f t="array" ref="M24">INDEX(Step3!H:H, 2 + ROW(L24)*3)</f>
        <v>0.64900000000000002</v>
      </c>
      <c r="N24" s="270" cm="1">
        <f t="array" ref="N24">INDEX(Step3!H:H, 3 + ROW(L24)*3)</f>
        <v>1.0863</v>
      </c>
      <c r="O24" s="269" cm="1">
        <f t="array" ref="O24">O$6+INDEX(Step3!N:N, 1 + ROW(O24)*3)</f>
        <v>22991</v>
      </c>
      <c r="P24" s="270" cm="1">
        <f t="array" ref="P24">INDEX(Step3!N:N, 2 + ROW(O24)*3)</f>
        <v>0.59050000000000002</v>
      </c>
      <c r="Q24" s="270" cm="1">
        <f t="array" ref="Q24">INDEX(Step3!N:N, 3 + ROW(O24)*3)</f>
        <v>1.0824</v>
      </c>
      <c r="R24" s="269" cm="1">
        <f t="array" ref="R24">R$9+INDEX(Step4!H:H, 36 + ROW(R24)*3)</f>
        <v>28139</v>
      </c>
      <c r="S24" s="270" cm="1">
        <f t="array" ref="S24">INDEX(Step4!H:H, 37 + ROW(R24)*3)</f>
        <v>0.61599999999999999</v>
      </c>
      <c r="T24" s="270" cm="1">
        <f t="array" ref="T24">INDEX(Step4!H:H, 38 + ROW(R24)*3)</f>
        <v>1.0734999999999999</v>
      </c>
      <c r="U24" s="269" cm="1">
        <f t="array" ref="U24">U$9+INDEX(Step4!N:N, 36 + ROW(U24)*3)</f>
        <v>32894</v>
      </c>
      <c r="V24" s="270" cm="1">
        <f t="array" ref="V24">INDEX(Step4!N:N, 37 + ROW(U24)*3)</f>
        <v>0.53190000000000004</v>
      </c>
      <c r="W24" s="270" cm="1">
        <f t="array" ref="W24">INDEX(Step4!N:N, 38 + ROW(U24)*3)</f>
        <v>1.0848</v>
      </c>
    </row>
    <row r="25" spans="1:23" x14ac:dyDescent="0.3">
      <c r="A25">
        <v>23</v>
      </c>
      <c r="B25" s="269">
        <v>30000</v>
      </c>
      <c r="C25" s="269" cm="1">
        <f t="array" ref="C25">INDEX(Step1_final!H:H, 3 + (ROW(C25)-8)*3)</f>
        <v>6052</v>
      </c>
      <c r="D25" s="270" cm="1">
        <f t="array" ref="D25">INDEX(Step1_final!H:H, 4 + (ROW(D25)-8)*3)</f>
        <v>0.69569999999999999</v>
      </c>
      <c r="E25" s="270" cm="1">
        <f t="array" ref="E25">INDEX(Step1_final!H:H, 5 + (ROW(E25)-8)*3)</f>
        <v>1.1207</v>
      </c>
      <c r="F25" s="269" cm="1">
        <f t="array" ref="F25">F$6+INDEX(Step2!H:H, 1 + ROW(F25)*3)</f>
        <v>16472</v>
      </c>
      <c r="G25" s="270" cm="1">
        <f t="array" ref="G25">INDEX(Step2!H:H, 2 + ROW(F25)*3)</f>
        <v>0.65059999999999996</v>
      </c>
      <c r="H25" s="270" cm="1">
        <f t="array" ref="H25">INDEX(Step2!H:H, 3 + ROW(F25)*3)</f>
        <v>1.0658000000000001</v>
      </c>
      <c r="I25" s="269" cm="1">
        <f t="array" ref="I25">I$6+INDEX(Step2!N:N, 1 + ROW(I25)*3)</f>
        <v>16518</v>
      </c>
      <c r="J25" s="270" cm="1">
        <f t="array" ref="J25">INDEX(Step2!N:N, 2 + ROW(I25)*3)</f>
        <v>0.58699999999999997</v>
      </c>
      <c r="K25" s="270" cm="1">
        <f t="array" ref="K25">INDEX(Step2!N:N, 3 + ROW(I25)*3)</f>
        <v>1.0862000000000001</v>
      </c>
      <c r="L25" s="269" cm="1">
        <f t="array" ref="L25">L$6+INDEX(Step3!H:H, 1 + ROW(L25)*3)</f>
        <v>24251</v>
      </c>
      <c r="M25" s="270" cm="1">
        <f t="array" ref="M25">INDEX(Step3!H:H, 2 + ROW(L25)*3)</f>
        <v>0.64280000000000004</v>
      </c>
      <c r="N25" s="270" cm="1">
        <f t="array" ref="N25">INDEX(Step3!H:H, 3 + ROW(L25)*3)</f>
        <v>1.0991</v>
      </c>
      <c r="O25" s="269" cm="1">
        <f t="array" ref="O25">O$6+INDEX(Step3!N:N, 1 + ROW(O25)*3)</f>
        <v>23390</v>
      </c>
      <c r="P25" s="270" cm="1">
        <f t="array" ref="P25">INDEX(Step3!N:N, 2 + ROW(O25)*3)</f>
        <v>0.58589999999999998</v>
      </c>
      <c r="Q25" s="270" cm="1">
        <f t="array" ref="Q25">INDEX(Step3!N:N, 3 + ROW(O25)*3)</f>
        <v>1.0832999999999999</v>
      </c>
      <c r="R25" s="269" cm="1">
        <f t="array" ref="R25">R$9+INDEX(Step4!H:H, 36 + ROW(R25)*3)</f>
        <v>28527</v>
      </c>
      <c r="S25" s="270" cm="1">
        <f t="array" ref="S25">INDEX(Step4!H:H, 37 + ROW(R25)*3)</f>
        <v>0.6159</v>
      </c>
      <c r="T25" s="270" cm="1">
        <f t="array" ref="T25">INDEX(Step4!H:H, 38 + ROW(R25)*3)</f>
        <v>1.0640000000000001</v>
      </c>
      <c r="U25" s="269" cm="1">
        <f t="array" ref="U25">U$9+INDEX(Step4!N:N, 36 + ROW(U25)*3)</f>
        <v>33284</v>
      </c>
      <c r="V25" s="270" cm="1">
        <f t="array" ref="V25">INDEX(Step4!N:N, 37 + ROW(U25)*3)</f>
        <v>0.53029999999999999</v>
      </c>
      <c r="W25" s="270" cm="1">
        <f t="array" ref="W25">INDEX(Step4!N:N, 38 + ROW(U25)*3)</f>
        <v>1.0793999999999999</v>
      </c>
    </row>
    <row r="26" spans="1:23" x14ac:dyDescent="0.3">
      <c r="A26">
        <v>24</v>
      </c>
      <c r="B26" s="269">
        <v>32000</v>
      </c>
      <c r="C26" s="269" cm="1">
        <f t="array" ref="C26">INDEX(Step1_final!H:H, 3 + (ROW(C26)-8)*3)</f>
        <v>6441</v>
      </c>
      <c r="D26" s="270" cm="1">
        <f t="array" ref="D26">INDEX(Step1_final!H:H, 4 + (ROW(D26)-8)*3)</f>
        <v>0.69140000000000001</v>
      </c>
      <c r="E26" s="270" cm="1">
        <f t="array" ref="E26">INDEX(Step1_final!H:H, 5 + (ROW(E26)-8)*3)</f>
        <v>1.0867</v>
      </c>
      <c r="F26" s="269" cm="1">
        <f t="array" ref="F26">F$6+INDEX(Step2!H:H, 1 + ROW(F26)*3)</f>
        <v>16869</v>
      </c>
      <c r="G26" s="270" cm="1">
        <f t="array" ref="G26">INDEX(Step2!H:H, 2 + ROW(F26)*3)</f>
        <v>0.64539999999999997</v>
      </c>
      <c r="H26" s="270" cm="1">
        <f t="array" ref="H26">INDEX(Step2!H:H, 3 + ROW(F26)*3)</f>
        <v>1.0781000000000001</v>
      </c>
      <c r="I26" s="269" cm="1">
        <f t="array" ref="I26">I$6+INDEX(Step2!N:N, 1 + ROW(I26)*3)</f>
        <v>16916</v>
      </c>
      <c r="J26" s="270" cm="1">
        <f t="array" ref="J26">INDEX(Step2!N:N, 2 + ROW(I26)*3)</f>
        <v>0.57840000000000003</v>
      </c>
      <c r="K26" s="270" cm="1">
        <f t="array" ref="K26">INDEX(Step2!N:N, 3 + ROW(I26)*3)</f>
        <v>1.1161000000000001</v>
      </c>
      <c r="L26" s="269" cm="1">
        <f t="array" ref="L26">L$6+INDEX(Step3!H:H, 1 + ROW(L26)*3)</f>
        <v>24639</v>
      </c>
      <c r="M26" s="270" cm="1">
        <f t="array" ref="M26">INDEX(Step3!H:H, 2 + ROW(L26)*3)</f>
        <v>0.63560000000000005</v>
      </c>
      <c r="N26" s="270" cm="1">
        <f t="array" ref="N26">INDEX(Step3!H:H, 3 + ROW(L26)*3)</f>
        <v>1.0948</v>
      </c>
      <c r="O26" s="269" cm="1">
        <f t="array" ref="O26">O$6+INDEX(Step3!N:N, 1 + ROW(O26)*3)</f>
        <v>23789</v>
      </c>
      <c r="P26" s="270" cm="1">
        <f t="array" ref="P26">INDEX(Step3!N:N, 2 + ROW(O26)*3)</f>
        <v>0.58340000000000003</v>
      </c>
      <c r="Q26" s="270" cm="1">
        <f t="array" ref="Q26">INDEX(Step3!N:N, 3 + ROW(O26)*3)</f>
        <v>1.0942000000000001</v>
      </c>
      <c r="R26" s="269" cm="1">
        <f t="array" ref="R26">R$9+INDEX(Step4!H:H, 36 + ROW(R26)*3)</f>
        <v>28921</v>
      </c>
      <c r="S26" s="270" cm="1">
        <f t="array" ref="S26">INDEX(Step4!H:H, 37 + ROW(R26)*3)</f>
        <v>0.61219999999999997</v>
      </c>
      <c r="T26" s="270" cm="1">
        <f t="array" ref="T26">INDEX(Step4!H:H, 38 + ROW(R26)*3)</f>
        <v>1.0708</v>
      </c>
      <c r="U26" s="269" cm="1">
        <f t="array" ref="U26">U$9+INDEX(Step4!N:N, 36 + ROW(U26)*3)</f>
        <v>33676</v>
      </c>
      <c r="V26" s="270" cm="1">
        <f t="array" ref="V26">INDEX(Step4!N:N, 37 + ROW(U26)*3)</f>
        <v>0.5262</v>
      </c>
      <c r="W26" s="270" cm="1">
        <f t="array" ref="W26">INDEX(Step4!N:N, 38 + ROW(U26)*3)</f>
        <v>1.0813999999999999</v>
      </c>
    </row>
    <row r="27" spans="1:23" x14ac:dyDescent="0.3">
      <c r="A27">
        <v>25</v>
      </c>
      <c r="B27" s="269">
        <v>34000</v>
      </c>
      <c r="C27" s="269" cm="1">
        <f t="array" ref="C27">INDEX(Step1_final!H:H, 3 + (ROW(C27)-8)*3)</f>
        <v>6830</v>
      </c>
      <c r="D27" s="270" cm="1">
        <f t="array" ref="D27">INDEX(Step1_final!H:H, 4 + (ROW(D27)-8)*3)</f>
        <v>0.68410000000000004</v>
      </c>
      <c r="E27" s="270" cm="1">
        <f t="array" ref="E27">INDEX(Step1_final!H:H, 5 + (ROW(E27)-8)*3)</f>
        <v>1.1002000000000001</v>
      </c>
      <c r="F27" s="269" cm="1">
        <f t="array" ref="F27">F$6+INDEX(Step2!H:H, 1 + ROW(F27)*3)</f>
        <v>17264</v>
      </c>
      <c r="G27" s="270" cm="1">
        <f t="array" ref="G27">INDEX(Step2!H:H, 2 + ROW(F27)*3)</f>
        <v>0.64200000000000002</v>
      </c>
      <c r="H27" s="270" cm="1">
        <f t="array" ref="H27">INDEX(Step2!H:H, 3 + ROW(F27)*3)</f>
        <v>1.0834999999999999</v>
      </c>
      <c r="I27" s="269" cm="1">
        <f t="array" ref="I27">I$6+INDEX(Step2!N:N, 1 + ROW(I27)*3)</f>
        <v>17316</v>
      </c>
      <c r="J27" s="270" cm="1">
        <f t="array" ref="J27">INDEX(Step2!N:N, 2 + ROW(I27)*3)</f>
        <v>0.5726</v>
      </c>
      <c r="K27" s="270" cm="1">
        <f t="array" ref="K27">INDEX(Step2!N:N, 3 + ROW(I27)*3)</f>
        <v>1.1119000000000001</v>
      </c>
      <c r="L27" s="269" cm="1">
        <f t="array" ref="L27">L$6+INDEX(Step3!H:H, 1 + ROW(L27)*3)</f>
        <v>25027</v>
      </c>
      <c r="M27" s="270" cm="1">
        <f t="array" ref="M27">INDEX(Step3!H:H, 2 + ROW(L27)*3)</f>
        <v>0.63660000000000005</v>
      </c>
      <c r="N27" s="270" cm="1">
        <f t="array" ref="N27">INDEX(Step3!H:H, 3 + ROW(L27)*3)</f>
        <v>1.1039000000000001</v>
      </c>
      <c r="O27" s="269" cm="1">
        <f t="array" ref="O27">O$6+INDEX(Step3!N:N, 1 + ROW(O27)*3)</f>
        <v>24194</v>
      </c>
      <c r="P27" s="270" cm="1">
        <f t="array" ref="P27">INDEX(Step3!N:N, 2 + ROW(O27)*3)</f>
        <v>0.57499999999999996</v>
      </c>
      <c r="Q27" s="270" cm="1">
        <f t="array" ref="Q27">INDEX(Step3!N:N, 3 + ROW(O27)*3)</f>
        <v>1.1047</v>
      </c>
      <c r="R27" s="269" cm="1">
        <f t="array" ref="R27">R$9+INDEX(Step4!H:H, 36 + ROW(R27)*3)</f>
        <v>29324</v>
      </c>
      <c r="S27" s="270" cm="1">
        <f t="array" ref="S27">INDEX(Step4!H:H, 37 + ROW(R27)*3)</f>
        <v>0.61209999999999998</v>
      </c>
      <c r="T27" s="270" cm="1">
        <f t="array" ref="T27">INDEX(Step4!H:H, 38 + ROW(R27)*3)</f>
        <v>1.0731999999999999</v>
      </c>
      <c r="U27" s="269" cm="1">
        <f t="array" ref="U27">U$9+INDEX(Step4!N:N, 36 + ROW(U27)*3)</f>
        <v>34072</v>
      </c>
      <c r="V27" s="270" cm="1">
        <f t="array" ref="V27">INDEX(Step4!N:N, 37 + ROW(U27)*3)</f>
        <v>0.52429999999999999</v>
      </c>
      <c r="W27" s="270" cm="1">
        <f t="array" ref="W27">INDEX(Step4!N:N, 38 + ROW(U27)*3)</f>
        <v>1.0967</v>
      </c>
    </row>
    <row r="28" spans="1:23" x14ac:dyDescent="0.3">
      <c r="A28">
        <v>26</v>
      </c>
      <c r="B28" s="269">
        <v>36000</v>
      </c>
      <c r="C28" s="269" cm="1">
        <f t="array" ref="C28">INDEX(Step1_final!H:H, 3 + (ROW(C28)-8)*3)</f>
        <v>7219</v>
      </c>
      <c r="D28" s="270" cm="1">
        <f t="array" ref="D28">INDEX(Step1_final!H:H, 4 + (ROW(D28)-8)*3)</f>
        <v>0.66720000000000002</v>
      </c>
      <c r="E28" s="270" cm="1">
        <f t="array" ref="E28">INDEX(Step1_final!H:H, 5 + (ROW(E28)-8)*3)</f>
        <v>1.0941000000000001</v>
      </c>
      <c r="F28" s="269" cm="1">
        <f t="array" ref="F28">F$6+INDEX(Step2!H:H, 1 + ROW(F28)*3)</f>
        <v>17667</v>
      </c>
      <c r="G28" s="270" cm="1">
        <f t="array" ref="G28">INDEX(Step2!H:H, 2 + ROW(F28)*3)</f>
        <v>0.63970000000000005</v>
      </c>
      <c r="H28" s="270" cm="1">
        <f t="array" ref="H28">INDEX(Step2!H:H, 3 + ROW(F28)*3)</f>
        <v>1.07</v>
      </c>
      <c r="I28" s="269" cm="1">
        <f t="array" ref="I28">I$6+INDEX(Step2!N:N, 1 + ROW(I28)*3)</f>
        <v>17737</v>
      </c>
      <c r="J28" s="270" cm="1">
        <f t="array" ref="J28">INDEX(Step2!N:N, 2 + ROW(I28)*3)</f>
        <v>0.56789999999999996</v>
      </c>
      <c r="K28" s="270" cm="1">
        <f t="array" ref="K28">INDEX(Step2!N:N, 3 + ROW(I28)*3)</f>
        <v>1.1134999999999999</v>
      </c>
      <c r="L28" s="269" cm="1">
        <f t="array" ref="L28">L$6+INDEX(Step3!H:H, 1 + ROW(L28)*3)</f>
        <v>25415</v>
      </c>
      <c r="M28" s="270" cm="1">
        <f t="array" ref="M28">INDEX(Step3!H:H, 2 + ROW(L28)*3)</f>
        <v>0.63239999999999996</v>
      </c>
      <c r="N28" s="270" cm="1">
        <f t="array" ref="N28">INDEX(Step3!H:H, 3 + ROW(L28)*3)</f>
        <v>1.0899000000000001</v>
      </c>
      <c r="O28" s="269" cm="1">
        <f t="array" ref="O28">O$6+INDEX(Step3!N:N, 1 + ROW(O28)*3)</f>
        <v>24591</v>
      </c>
      <c r="P28" s="270" cm="1">
        <f t="array" ref="P28">INDEX(Step3!N:N, 2 + ROW(O28)*3)</f>
        <v>0.56689999999999996</v>
      </c>
      <c r="Q28" s="270" cm="1">
        <f t="array" ref="Q28">INDEX(Step3!N:N, 3 + ROW(O28)*3)</f>
        <v>1.1152</v>
      </c>
      <c r="R28" s="269" cm="1">
        <f t="array" ref="R28">R$9+INDEX(Step4!H:H, 36 + ROW(R28)*3)</f>
        <v>29717</v>
      </c>
      <c r="S28" s="270" cm="1">
        <f t="array" ref="S28">INDEX(Step4!H:H, 37 + ROW(R28)*3)</f>
        <v>0.60509999999999997</v>
      </c>
      <c r="T28" s="270" cm="1">
        <f t="array" ref="T28">INDEX(Step4!H:H, 38 + ROW(R28)*3)</f>
        <v>1.0762</v>
      </c>
      <c r="U28" s="269" cm="1">
        <f t="array" ref="U28">U$9+INDEX(Step4!N:N, 36 + ROW(U28)*3)</f>
        <v>34474</v>
      </c>
      <c r="V28" s="270" cm="1">
        <f t="array" ref="V28">INDEX(Step4!N:N, 37 + ROW(U28)*3)</f>
        <v>0.51639999999999997</v>
      </c>
      <c r="W28" s="270" cm="1">
        <f t="array" ref="W28">INDEX(Step4!N:N, 38 + ROW(U28)*3)</f>
        <v>1.1021000000000001</v>
      </c>
    </row>
    <row r="29" spans="1:23" x14ac:dyDescent="0.3">
      <c r="A29">
        <v>27</v>
      </c>
      <c r="B29" s="269">
        <v>38000</v>
      </c>
      <c r="C29" s="269" cm="1">
        <f t="array" ref="C29">INDEX(Step1_final!H:H, 3 + (ROW(C29)-8)*3)</f>
        <v>7608</v>
      </c>
      <c r="D29" s="270" cm="1">
        <f t="array" ref="D29">INDEX(Step1_final!H:H, 4 + (ROW(D29)-8)*3)</f>
        <v>0.67020000000000002</v>
      </c>
      <c r="E29" s="270" cm="1">
        <f t="array" ref="E29">INDEX(Step1_final!H:H, 5 + (ROW(E29)-8)*3)</f>
        <v>1.0975999999999999</v>
      </c>
      <c r="F29" s="269" cm="1">
        <f t="array" ref="F29">F$6+INDEX(Step2!H:H, 1 + ROW(F29)*3)</f>
        <v>18067</v>
      </c>
      <c r="G29" s="270" cm="1">
        <f t="array" ref="G29">INDEX(Step2!H:H, 2 + ROW(F29)*3)</f>
        <v>0.63670000000000004</v>
      </c>
      <c r="H29" s="270" cm="1">
        <f t="array" ref="H29">INDEX(Step2!H:H, 3 + ROW(F29)*3)</f>
        <v>1.0810999999999999</v>
      </c>
      <c r="I29" s="269" cm="1">
        <f t="array" ref="I29">I$6+INDEX(Step2!N:N, 1 + ROW(I29)*3)</f>
        <v>18161</v>
      </c>
      <c r="J29" s="270" cm="1">
        <f t="array" ref="J29">INDEX(Step2!N:N, 2 + ROW(I29)*3)</f>
        <v>0.56499999999999995</v>
      </c>
      <c r="K29" s="270" cm="1">
        <f t="array" ref="K29">INDEX(Step2!N:N, 3 + ROW(I29)*3)</f>
        <v>1.1189</v>
      </c>
      <c r="L29" s="269" cm="1">
        <f t="array" ref="L29">L$6+INDEX(Step3!H:H, 1 + ROW(L29)*3)</f>
        <v>25803</v>
      </c>
      <c r="M29" s="270" cm="1">
        <f t="array" ref="M29">INDEX(Step3!H:H, 2 + ROW(L29)*3)</f>
        <v>0.62680000000000002</v>
      </c>
      <c r="N29" s="270" cm="1">
        <f t="array" ref="N29">INDEX(Step3!H:H, 3 + ROW(L29)*3)</f>
        <v>1.0892999999999999</v>
      </c>
      <c r="O29" s="269" cm="1">
        <f t="array" ref="O29">O$6+INDEX(Step3!N:N, 1 + ROW(O29)*3)</f>
        <v>24985</v>
      </c>
      <c r="P29" s="270" cm="1">
        <f t="array" ref="P29">INDEX(Step3!N:N, 2 + ROW(O29)*3)</f>
        <v>0.56559999999999999</v>
      </c>
      <c r="Q29" s="270" cm="1">
        <f t="array" ref="Q29">INDEX(Step3!N:N, 3 + ROW(O29)*3)</f>
        <v>1.1048</v>
      </c>
      <c r="R29" s="269" cm="1">
        <f t="array" ref="R29">R$9+INDEX(Step4!H:H, 36 + ROW(R29)*3)</f>
        <v>30123</v>
      </c>
      <c r="S29" s="270" cm="1">
        <f t="array" ref="S29">INDEX(Step4!H:H, 37 + ROW(R29)*3)</f>
        <v>0.60919999999999996</v>
      </c>
      <c r="T29" s="270" cm="1">
        <f t="array" ref="T29">INDEX(Step4!H:H, 38 + ROW(R29)*3)</f>
        <v>1.0844</v>
      </c>
      <c r="U29" s="269" cm="1">
        <f t="array" ref="U29">U$9+INDEX(Step4!N:N, 36 + ROW(U29)*3)</f>
        <v>34875</v>
      </c>
      <c r="V29" s="270" cm="1">
        <f t="array" ref="V29">INDEX(Step4!N:N, 37 + ROW(U29)*3)</f>
        <v>0.51659999999999995</v>
      </c>
      <c r="W29" s="270" cm="1">
        <f t="array" ref="W29">INDEX(Step4!N:N, 38 + ROW(U29)*3)</f>
        <v>1.1046</v>
      </c>
    </row>
    <row r="30" spans="1:23" x14ac:dyDescent="0.3">
      <c r="A30">
        <v>28</v>
      </c>
      <c r="B30" s="269">
        <v>40000</v>
      </c>
      <c r="C30" s="269" cm="1">
        <f t="array" ref="C30">INDEX(Step1_final!H:H, 3 + (ROW(C30)-8)*3)</f>
        <v>7997</v>
      </c>
      <c r="D30" s="270" cm="1">
        <f t="array" ref="D30">INDEX(Step1_final!H:H, 4 + (ROW(D30)-8)*3)</f>
        <v>0.66039999999999999</v>
      </c>
      <c r="E30" s="270" cm="1">
        <f t="array" ref="E30">INDEX(Step1_final!H:H, 5 + (ROW(E30)-8)*3)</f>
        <v>1.0815999999999999</v>
      </c>
      <c r="F30" s="269" cm="1">
        <f t="array" ref="F30">F$6+INDEX(Step2!H:H, 1 + ROW(F30)*3)</f>
        <v>18464</v>
      </c>
      <c r="G30" s="270" cm="1">
        <f t="array" ref="G30">INDEX(Step2!H:H, 2 + ROW(F30)*3)</f>
        <v>0.63119999999999998</v>
      </c>
      <c r="H30" s="270" cm="1">
        <f t="array" ref="H30">INDEX(Step2!H:H, 3 + ROW(F30)*3)</f>
        <v>1.0785</v>
      </c>
      <c r="I30" s="269" cm="1">
        <f t="array" ref="I30">I$6+INDEX(Step2!N:N, 1 + ROW(I30)*3)</f>
        <v>18572</v>
      </c>
      <c r="J30" s="270" cm="1">
        <f t="array" ref="J30">INDEX(Step2!N:N, 2 + ROW(I30)*3)</f>
        <v>0.5575</v>
      </c>
      <c r="K30" s="270" cm="1">
        <f t="array" ref="K30">INDEX(Step2!N:N, 3 + ROW(I30)*3)</f>
        <v>1.1158999999999999</v>
      </c>
      <c r="L30" s="269" cm="1">
        <f t="array" ref="L30">L$6+INDEX(Step3!H:H, 1 + ROW(L30)*3)</f>
        <v>26192</v>
      </c>
      <c r="M30" s="270" cm="1">
        <f t="array" ref="M30">INDEX(Step3!H:H, 2 + ROW(L30)*3)</f>
        <v>0.62729999999999997</v>
      </c>
      <c r="N30" s="270" cm="1">
        <f t="array" ref="N30">INDEX(Step3!H:H, 3 + ROW(L30)*3)</f>
        <v>1.0961000000000001</v>
      </c>
      <c r="O30" s="269" cm="1">
        <f t="array" ref="O30">O$6+INDEX(Step3!N:N, 1 + ROW(O30)*3)</f>
        <v>25382</v>
      </c>
      <c r="P30" s="270" cm="1">
        <f t="array" ref="P30">INDEX(Step3!N:N, 2 + ROW(O30)*3)</f>
        <v>0.55059999999999998</v>
      </c>
      <c r="Q30" s="270" cm="1">
        <f t="array" ref="Q30">INDEX(Step3!N:N, 3 + ROW(O30)*3)</f>
        <v>1.1160000000000001</v>
      </c>
      <c r="R30" s="269" cm="1">
        <f t="array" ref="R30">R$9+INDEX(Step4!H:H, 36 + ROW(R30)*3)</f>
        <v>30523</v>
      </c>
      <c r="S30" s="270" cm="1">
        <f t="array" ref="S30">INDEX(Step4!H:H, 37 + ROW(R30)*3)</f>
        <v>0.60240000000000005</v>
      </c>
      <c r="T30" s="270" cm="1">
        <f t="array" ref="T30">INDEX(Step4!H:H, 38 + ROW(R30)*3)</f>
        <v>1.0814999999999999</v>
      </c>
      <c r="U30" s="269" cm="1">
        <f t="array" ref="U30">U$9+INDEX(Step4!N:N, 36 + ROW(U30)*3)</f>
        <v>35271</v>
      </c>
      <c r="V30" s="270" cm="1">
        <f t="array" ref="V30">INDEX(Step4!N:N, 37 + ROW(U30)*3)</f>
        <v>0.51060000000000005</v>
      </c>
      <c r="W30" s="270" cm="1">
        <f t="array" ref="W30">INDEX(Step4!N:N, 38 + ROW(U30)*3)</f>
        <v>1.0823</v>
      </c>
    </row>
    <row r="31" spans="1:23" x14ac:dyDescent="0.3">
      <c r="A31">
        <v>29</v>
      </c>
      <c r="B31" s="269">
        <v>42000</v>
      </c>
      <c r="C31" s="269" cm="1">
        <f t="array" ref="C31">INDEX(Step1_final!H:H, 3 + (ROW(C31)-8)*3)</f>
        <v>8386</v>
      </c>
      <c r="D31" s="270" cm="1">
        <f t="array" ref="D31">INDEX(Step1_final!H:H, 4 + (ROW(D31)-8)*3)</f>
        <v>0.65869999999999995</v>
      </c>
      <c r="E31" s="270" cm="1">
        <f t="array" ref="E31">INDEX(Step1_final!H:H, 5 + (ROW(E31)-8)*3)</f>
        <v>1.0797000000000001</v>
      </c>
      <c r="F31" s="269" cm="1">
        <f t="array" ref="F31">F$6+INDEX(Step2!H:H, 1 + ROW(F31)*3)</f>
        <v>18869</v>
      </c>
      <c r="G31" s="270" cm="1">
        <f t="array" ref="G31">INDEX(Step2!H:H, 2 + ROW(F31)*3)</f>
        <v>0.62970000000000004</v>
      </c>
      <c r="H31" s="270" cm="1">
        <f t="array" ref="H31">INDEX(Step2!H:H, 3 + ROW(F31)*3)</f>
        <v>1.0820000000000001</v>
      </c>
      <c r="I31" s="269" cm="1">
        <f t="array" ref="I31">I$6+INDEX(Step2!N:N, 1 + ROW(I31)*3)</f>
        <v>18981</v>
      </c>
      <c r="J31" s="270" cm="1">
        <f t="array" ref="J31">INDEX(Step2!N:N, 2 + ROW(I31)*3)</f>
        <v>0.55410000000000004</v>
      </c>
      <c r="K31" s="270" cm="1">
        <f t="array" ref="K31">INDEX(Step2!N:N, 3 + ROW(I31)*3)</f>
        <v>1.1227</v>
      </c>
      <c r="L31" s="269" cm="1">
        <f t="array" ref="L31">L$6+INDEX(Step3!H:H, 1 + ROW(L31)*3)</f>
        <v>26580</v>
      </c>
      <c r="M31" s="270" cm="1">
        <f t="array" ref="M31">INDEX(Step3!H:H, 2 + ROW(L31)*3)</f>
        <v>0.62339999999999995</v>
      </c>
      <c r="N31" s="270" cm="1">
        <f t="array" ref="N31">INDEX(Step3!H:H, 3 + ROW(L31)*3)</f>
        <v>1.0775999999999999</v>
      </c>
      <c r="O31" s="269" cm="1">
        <f t="array" ref="O31">O$6+INDEX(Step3!N:N, 1 + ROW(O31)*3)</f>
        <v>25791</v>
      </c>
      <c r="P31" s="270" cm="1">
        <f t="array" ref="P31">INDEX(Step3!N:N, 2 + ROW(O31)*3)</f>
        <v>0.54659999999999997</v>
      </c>
      <c r="Q31" s="270" cm="1">
        <f t="array" ref="Q31">INDEX(Step3!N:N, 3 + ROW(O31)*3)</f>
        <v>1.1231</v>
      </c>
      <c r="R31" s="269" cm="1">
        <f t="array" ref="R31">R$9+INDEX(Step4!H:H, 36 + ROW(R31)*3)</f>
        <v>30915</v>
      </c>
      <c r="S31" s="270" cm="1">
        <f t="array" ref="S31">INDEX(Step4!H:H, 37 + ROW(R31)*3)</f>
        <v>0.6</v>
      </c>
      <c r="T31" s="270" cm="1">
        <f t="array" ref="T31">INDEX(Step4!H:H, 38 + ROW(R31)*3)</f>
        <v>1.0743</v>
      </c>
      <c r="U31" s="269" cm="1">
        <f t="array" ref="U31">U$9+INDEX(Step4!N:N, 36 + ROW(U31)*3)</f>
        <v>35670</v>
      </c>
      <c r="V31" s="270" cm="1">
        <f t="array" ref="V31">INDEX(Step4!N:N, 37 + ROW(U31)*3)</f>
        <v>0.50549999999999995</v>
      </c>
      <c r="W31" s="270" cm="1">
        <f t="array" ref="W31">INDEX(Step4!N:N, 38 + ROW(U31)*3)</f>
        <v>1.0983000000000001</v>
      </c>
    </row>
    <row r="32" spans="1:23" x14ac:dyDescent="0.3">
      <c r="A32">
        <v>30</v>
      </c>
      <c r="B32" s="269">
        <v>44000</v>
      </c>
      <c r="C32" s="269" cm="1">
        <f t="array" ref="C32">INDEX(Step1_final!H:H, 3 + (ROW(C32)-8)*3)</f>
        <v>8775</v>
      </c>
      <c r="D32" s="270" cm="1">
        <f t="array" ref="D32">INDEX(Step1_final!H:H, 4 + (ROW(D32)-8)*3)</f>
        <v>0.64890000000000003</v>
      </c>
      <c r="E32" s="270" cm="1">
        <f t="array" ref="E32">INDEX(Step1_final!H:H, 5 + (ROW(E32)-8)*3)</f>
        <v>1.0988</v>
      </c>
      <c r="F32" s="269" cm="1">
        <f t="array" ref="F32">F$6+INDEX(Step2!H:H, 1 + ROW(F32)*3)</f>
        <v>19266</v>
      </c>
      <c r="G32" s="270" cm="1">
        <f t="array" ref="G32">INDEX(Step2!H:H, 2 + ROW(F32)*3)</f>
        <v>0.62990000000000002</v>
      </c>
      <c r="H32" s="270" cm="1">
        <f t="array" ref="H32">INDEX(Step2!H:H, 3 + ROW(F32)*3)</f>
        <v>1.0869</v>
      </c>
      <c r="I32" s="269" cm="1">
        <f t="array" ref="I32">I$6+INDEX(Step2!N:N, 1 + ROW(I32)*3)</f>
        <v>19402</v>
      </c>
      <c r="J32" s="270" cm="1">
        <f t="array" ref="J32">INDEX(Step2!N:N, 2 + ROW(I32)*3)</f>
        <v>0.55359999999999998</v>
      </c>
      <c r="K32" s="270" cm="1">
        <f t="array" ref="K32">INDEX(Step2!N:N, 3 + ROW(I32)*3)</f>
        <v>1.1377999999999999</v>
      </c>
      <c r="L32" s="269" cm="1">
        <f t="array" ref="L32">L$6+INDEX(Step3!H:H, 1 + ROW(L32)*3)</f>
        <v>26968</v>
      </c>
      <c r="M32" s="270" cm="1">
        <f t="array" ref="M32">INDEX(Step3!H:H, 2 + ROW(L32)*3)</f>
        <v>0.61170000000000002</v>
      </c>
      <c r="N32" s="270" cm="1">
        <f t="array" ref="N32">INDEX(Step3!H:H, 3 + ROW(L32)*3)</f>
        <v>1.0802</v>
      </c>
      <c r="O32" s="269" cm="1">
        <f t="array" ref="O32">O$6+INDEX(Step3!N:N, 1 + ROW(O32)*3)</f>
        <v>26195</v>
      </c>
      <c r="P32" s="270" cm="1">
        <f t="array" ref="P32">INDEX(Step3!N:N, 2 + ROW(O32)*3)</f>
        <v>0.54359999999999997</v>
      </c>
      <c r="Q32" s="270" cm="1">
        <f t="array" ref="Q32">INDEX(Step3!N:N, 3 + ROW(O32)*3)</f>
        <v>1.1106</v>
      </c>
      <c r="R32" s="269" cm="1">
        <f t="array" ref="R32">R$9+INDEX(Step4!H:H, 36 + ROW(R32)*3)</f>
        <v>31311</v>
      </c>
      <c r="S32" s="270" cm="1">
        <f t="array" ref="S32">INDEX(Step4!H:H, 37 + ROW(R32)*3)</f>
        <v>0.59289999999999998</v>
      </c>
      <c r="T32" s="270" cm="1">
        <f t="array" ref="T32">INDEX(Step4!H:H, 38 + ROW(R32)*3)</f>
        <v>1.0629999999999999</v>
      </c>
      <c r="U32" s="269" cm="1">
        <f t="array" ref="U32">U$9+INDEX(Step4!N:N, 36 + ROW(U32)*3)</f>
        <v>36067</v>
      </c>
      <c r="V32" s="270" cm="1">
        <f t="array" ref="V32">INDEX(Step4!N:N, 37 + ROW(U32)*3)</f>
        <v>0.49990000000000001</v>
      </c>
      <c r="W32" s="270" cm="1">
        <f t="array" ref="W32">INDEX(Step4!N:N, 38 + ROW(U32)*3)</f>
        <v>1.0978000000000001</v>
      </c>
    </row>
    <row r="33" spans="1:23" x14ac:dyDescent="0.3">
      <c r="A33">
        <v>31</v>
      </c>
      <c r="B33" s="269">
        <v>46000</v>
      </c>
      <c r="C33" s="269" cm="1">
        <f t="array" ref="C33">INDEX(Step1_final!H:H, 3 + (ROW(C33)-8)*3)</f>
        <v>9164</v>
      </c>
      <c r="D33" s="270" cm="1">
        <f t="array" ref="D33">INDEX(Step1_final!H:H, 4 + (ROW(D33)-8)*3)</f>
        <v>0.64749999999999996</v>
      </c>
      <c r="E33" s="270" cm="1">
        <f t="array" ref="E33">INDEX(Step1_final!H:H, 5 + (ROW(E33)-8)*3)</f>
        <v>1.0981000000000001</v>
      </c>
      <c r="F33" s="269" cm="1">
        <f t="array" ref="F33">F$6+INDEX(Step2!H:H, 1 + ROW(F33)*3)</f>
        <v>19662</v>
      </c>
      <c r="G33" s="270" cm="1">
        <f t="array" ref="G33">INDEX(Step2!H:H, 2 + ROW(F33)*3)</f>
        <v>0.62380000000000002</v>
      </c>
      <c r="H33" s="270" cm="1">
        <f t="array" ref="H33">INDEX(Step2!H:H, 3 + ROW(F33)*3)</f>
        <v>1.0909</v>
      </c>
      <c r="I33" s="269" cm="1">
        <f t="array" ref="I33">I$6+INDEX(Step2!N:N, 1 + ROW(I33)*3)</f>
        <v>19809</v>
      </c>
      <c r="J33" s="270" cm="1">
        <f t="array" ref="J33">INDEX(Step2!N:N, 2 + ROW(I33)*3)</f>
        <v>0.54610000000000003</v>
      </c>
      <c r="K33" s="270" cm="1">
        <f t="array" ref="K33">INDEX(Step2!N:N, 3 + ROW(I33)*3)</f>
        <v>1.1335</v>
      </c>
      <c r="L33" s="269" cm="1">
        <f t="array" ref="L33">L$6+INDEX(Step3!H:H, 1 + ROW(L33)*3)</f>
        <v>27363</v>
      </c>
      <c r="M33" s="270" cm="1">
        <f t="array" ref="M33">INDEX(Step3!H:H, 2 + ROW(L33)*3)</f>
        <v>0.6109</v>
      </c>
      <c r="N33" s="270" cm="1">
        <f t="array" ref="N33">INDEX(Step3!H:H, 3 + ROW(L33)*3)</f>
        <v>1.0887</v>
      </c>
      <c r="O33" s="269" cm="1">
        <f t="array" ref="O33">O$6+INDEX(Step3!N:N, 1 + ROW(O33)*3)</f>
        <v>26594</v>
      </c>
      <c r="P33" s="270" cm="1">
        <f t="array" ref="P33">INDEX(Step3!N:N, 2 + ROW(O33)*3)</f>
        <v>0.54220000000000002</v>
      </c>
      <c r="Q33" s="270" cm="1">
        <f t="array" ref="Q33">INDEX(Step3!N:N, 3 + ROW(O33)*3)</f>
        <v>1.123</v>
      </c>
      <c r="R33" s="269" cm="1">
        <f t="array" ref="R33">R$9+INDEX(Step4!H:H, 36 + ROW(R33)*3)</f>
        <v>31720</v>
      </c>
      <c r="S33" s="270" cm="1">
        <f t="array" ref="S33">INDEX(Step4!H:H, 37 + ROW(R33)*3)</f>
        <v>0.58860000000000001</v>
      </c>
      <c r="T33" s="270" cm="1">
        <f t="array" ref="T33">INDEX(Step4!H:H, 38 + ROW(R33)*3)</f>
        <v>1.0731999999999999</v>
      </c>
      <c r="U33" s="269" cm="1">
        <f t="array" ref="U33">U$9+INDEX(Step4!N:N, 36 + ROW(U33)*3)</f>
        <v>36464</v>
      </c>
      <c r="V33" s="270" cm="1">
        <f t="array" ref="V33">INDEX(Step4!N:N, 37 + ROW(U33)*3)</f>
        <v>0.4929</v>
      </c>
      <c r="W33" s="270" cm="1">
        <f t="array" ref="W33">INDEX(Step4!N:N, 38 + ROW(U33)*3)</f>
        <v>1.0972</v>
      </c>
    </row>
    <row r="34" spans="1:23" x14ac:dyDescent="0.3">
      <c r="A34">
        <v>32</v>
      </c>
      <c r="B34" s="269">
        <v>48000</v>
      </c>
      <c r="C34" s="269" cm="1">
        <f t="array" ref="C34">INDEX(Step1_final!H:H, 3 + (ROW(C34)-8)*3)</f>
        <v>9553</v>
      </c>
      <c r="D34" s="270" cm="1">
        <f t="array" ref="D34">INDEX(Step1_final!H:H, 4 + (ROW(D34)-8)*3)</f>
        <v>0.64149999999999996</v>
      </c>
      <c r="E34" s="270" cm="1">
        <f t="array" ref="E34">INDEX(Step1_final!H:H, 5 + (ROW(E34)-8)*3)</f>
        <v>1.0946</v>
      </c>
      <c r="F34" s="269" cm="1">
        <f t="array" ref="F34">F$6+INDEX(Step2!H:H, 1 + ROW(F34)*3)</f>
        <v>20069</v>
      </c>
      <c r="G34" s="270" cm="1">
        <f t="array" ref="G34">INDEX(Step2!H:H, 2 + ROW(F34)*3)</f>
        <v>0.61990000000000001</v>
      </c>
      <c r="H34" s="270" cm="1">
        <f t="array" ref="H34">INDEX(Step2!H:H, 3 + ROW(F34)*3)</f>
        <v>1.0778000000000001</v>
      </c>
      <c r="I34" s="269" cm="1">
        <f t="array" ref="I34">I$6+INDEX(Step2!N:N, 1 + ROW(I34)*3)</f>
        <v>20205</v>
      </c>
      <c r="J34" s="270" cm="1">
        <f t="array" ref="J34">INDEX(Step2!N:N, 2 + ROW(I34)*3)</f>
        <v>0.54249999999999998</v>
      </c>
      <c r="K34" s="270" cm="1">
        <f t="array" ref="K34">INDEX(Step2!N:N, 3 + ROW(I34)*3)</f>
        <v>1.1294</v>
      </c>
      <c r="L34" s="269" cm="1">
        <f t="array" ref="L34">L$6+INDEX(Step3!H:H, 1 + ROW(L34)*3)</f>
        <v>27761</v>
      </c>
      <c r="M34" s="270" cm="1">
        <f t="array" ref="M34">INDEX(Step3!H:H, 2 + ROW(L34)*3)</f>
        <v>0.60870000000000002</v>
      </c>
      <c r="N34" s="270" cm="1">
        <f t="array" ref="N34">INDEX(Step3!H:H, 3 + ROW(L34)*3)</f>
        <v>1.1021000000000001</v>
      </c>
      <c r="O34" s="269" cm="1">
        <f t="array" ref="O34">O$6+INDEX(Step3!N:N, 1 + ROW(O34)*3)</f>
        <v>26997</v>
      </c>
      <c r="P34" s="270" cm="1">
        <f t="array" ref="P34">INDEX(Step3!N:N, 2 + ROW(O34)*3)</f>
        <v>0.5302</v>
      </c>
      <c r="Q34" s="270" cm="1">
        <f t="array" ref="Q34">INDEX(Step3!N:N, 3 + ROW(O34)*3)</f>
        <v>1.1166</v>
      </c>
      <c r="R34" s="269" cm="1">
        <f t="array" ref="R34">R$9+INDEX(Step4!H:H, 36 + ROW(R34)*3)</f>
        <v>32116</v>
      </c>
      <c r="S34" s="270" cm="1">
        <f t="array" ref="S34">INDEX(Step4!H:H, 37 + ROW(R34)*3)</f>
        <v>0.5887</v>
      </c>
      <c r="T34" s="270" cm="1">
        <f t="array" ref="T34">INDEX(Step4!H:H, 38 + ROW(R34)*3)</f>
        <v>1.0895999999999999</v>
      </c>
      <c r="U34" s="269" cm="1">
        <f t="array" ref="U34">U$9+INDEX(Step4!N:N, 36 + ROW(U34)*3)</f>
        <v>36871</v>
      </c>
      <c r="V34" s="270" cm="1">
        <f t="array" ref="V34">INDEX(Step4!N:N, 37 + ROW(U34)*3)</f>
        <v>0.49180000000000001</v>
      </c>
      <c r="W34" s="270" cm="1">
        <f t="array" ref="W34">INDEX(Step4!N:N, 38 + ROW(U34)*3)</f>
        <v>1.1207</v>
      </c>
    </row>
    <row r="35" spans="1:23" x14ac:dyDescent="0.3">
      <c r="A35">
        <v>33</v>
      </c>
      <c r="B35" s="269">
        <v>50000</v>
      </c>
      <c r="C35" s="269" cm="1">
        <f t="array" ref="C35">INDEX(Step1_final!H:H, 3 + (ROW(C35)-8)*3)</f>
        <v>9942</v>
      </c>
      <c r="D35" s="270" cm="1">
        <f t="array" ref="D35">INDEX(Step1_final!H:H, 4 + (ROW(D35)-8)*3)</f>
        <v>0.63570000000000004</v>
      </c>
      <c r="E35" s="270" cm="1">
        <f t="array" ref="E35">INDEX(Step1_final!H:H, 5 + (ROW(E35)-8)*3)</f>
        <v>1.0862000000000001</v>
      </c>
      <c r="F35" s="269" cm="1">
        <f t="array" ref="F35">F$6+INDEX(Step2!H:H, 1 + ROW(F35)*3)</f>
        <v>20488</v>
      </c>
      <c r="G35" s="270" cm="1">
        <f t="array" ref="G35">INDEX(Step2!H:H, 2 + ROW(F35)*3)</f>
        <v>0.62</v>
      </c>
      <c r="H35" s="270" cm="1">
        <f t="array" ref="H35">INDEX(Step2!H:H, 3 + ROW(F35)*3)</f>
        <v>1.1047</v>
      </c>
      <c r="I35" s="269" cm="1">
        <f t="array" ref="I35">I$6+INDEX(Step2!N:N, 1 + ROW(I35)*3)</f>
        <v>20596</v>
      </c>
      <c r="J35" s="270" cm="1">
        <f t="array" ref="J35">INDEX(Step2!N:N, 2 + ROW(I35)*3)</f>
        <v>0.54010000000000002</v>
      </c>
      <c r="K35" s="270" cm="1">
        <f t="array" ref="K35">INDEX(Step2!N:N, 3 + ROW(I35)*3)</f>
        <v>1.1419999999999999</v>
      </c>
      <c r="L35" s="269" cm="1">
        <f t="array" ref="L35">L$6+INDEX(Step3!H:H, 1 + ROW(L35)*3)</f>
        <v>28163</v>
      </c>
      <c r="M35" s="270" cm="1">
        <f t="array" ref="M35">INDEX(Step3!H:H, 2 + ROW(L35)*3)</f>
        <v>0.60809999999999997</v>
      </c>
      <c r="N35" s="270" cm="1">
        <f t="array" ref="N35">INDEX(Step3!H:H, 3 + ROW(L35)*3)</f>
        <v>1.0949</v>
      </c>
      <c r="O35" s="269" cm="1">
        <f t="array" ref="O35">O$6+INDEX(Step3!N:N, 1 + ROW(O35)*3)</f>
        <v>27394</v>
      </c>
      <c r="P35" s="270" cm="1">
        <f t="array" ref="P35">INDEX(Step3!N:N, 2 + ROW(O35)*3)</f>
        <v>0.53110000000000002</v>
      </c>
      <c r="Q35" s="270" cm="1">
        <f t="array" ref="Q35">INDEX(Step3!N:N, 3 + ROW(O35)*3)</f>
        <v>1.1111</v>
      </c>
      <c r="R35" s="269" cm="1">
        <f t="array" ref="R35">R$9+INDEX(Step4!H:H, 36 + ROW(R35)*3)</f>
        <v>32522</v>
      </c>
      <c r="S35" s="270" cm="1">
        <f t="array" ref="S35">INDEX(Step4!H:H, 37 + ROW(R35)*3)</f>
        <v>0.5897</v>
      </c>
      <c r="T35" s="270" cm="1">
        <f t="array" ref="T35">INDEX(Step4!H:H, 38 + ROW(R35)*3)</f>
        <v>1.0855999999999999</v>
      </c>
      <c r="U35" s="269" cm="1">
        <f t="array" ref="U35">U$9+INDEX(Step4!N:N, 36 + ROW(U35)*3)</f>
        <v>37268</v>
      </c>
      <c r="V35" s="270" cm="1">
        <f t="array" ref="V35">INDEX(Step4!N:N, 37 + ROW(U35)*3)</f>
        <v>0.49309999999999998</v>
      </c>
      <c r="W35" s="270" cm="1">
        <f t="array" ref="W35">INDEX(Step4!N:N, 38 + ROW(U35)*3)</f>
        <v>1.1035999999999999</v>
      </c>
    </row>
    <row r="36" spans="1:23" x14ac:dyDescent="0.3">
      <c r="A36">
        <v>34</v>
      </c>
      <c r="B36" s="269">
        <v>52000</v>
      </c>
      <c r="C36" s="269" cm="1">
        <f t="array" ref="C36">INDEX(Step1_final!H:H, 3 + (ROW(C36)-8)*3)</f>
        <v>10331</v>
      </c>
      <c r="D36" s="270" cm="1">
        <f t="array" ref="D36">INDEX(Step1_final!H:H, 4 + (ROW(D36)-8)*3)</f>
        <v>0.63219999999999998</v>
      </c>
      <c r="E36" s="270" cm="1">
        <f t="array" ref="E36">INDEX(Step1_final!H:H, 5 + (ROW(E36)-8)*3)</f>
        <v>1.1021000000000001</v>
      </c>
      <c r="F36" s="269" cm="1">
        <f t="array" ref="F36">F$6+INDEX(Step2!H:H, 1 + ROW(F36)*3)</f>
        <v>20886</v>
      </c>
      <c r="G36" s="270" cm="1">
        <f t="array" ref="G36">INDEX(Step2!H:H, 2 + ROW(F36)*3)</f>
        <v>0.61070000000000002</v>
      </c>
      <c r="H36" s="270" cm="1">
        <f t="array" ref="H36">INDEX(Step2!H:H, 3 + ROW(F36)*3)</f>
        <v>1.0918000000000001</v>
      </c>
      <c r="I36" s="269" cm="1">
        <f t="array" ref="I36">I$6+INDEX(Step2!N:N, 1 + ROW(I36)*3)</f>
        <v>20985</v>
      </c>
      <c r="J36" s="270" cm="1">
        <f t="array" ref="J36">INDEX(Step2!N:N, 2 + ROW(I36)*3)</f>
        <v>0.53200000000000003</v>
      </c>
      <c r="K36" s="270" cm="1">
        <f t="array" ref="K36">INDEX(Step2!N:N, 3 + ROW(I36)*3)</f>
        <v>1.1347</v>
      </c>
      <c r="L36" s="269" cm="1">
        <f t="array" ref="L36">L$6+INDEX(Step3!H:H, 1 + ROW(L36)*3)</f>
        <v>28575</v>
      </c>
      <c r="M36" s="270" cm="1">
        <f t="array" ref="M36">INDEX(Step3!H:H, 2 + ROW(L36)*3)</f>
        <v>0.60680000000000001</v>
      </c>
      <c r="N36" s="270" cm="1">
        <f t="array" ref="N36">INDEX(Step3!H:H, 3 + ROW(L36)*3)</f>
        <v>1.0986</v>
      </c>
      <c r="O36" s="269" cm="1">
        <f t="array" ref="O36">O$6+INDEX(Step3!N:N, 1 + ROW(O36)*3)</f>
        <v>27786</v>
      </c>
      <c r="P36" s="270" cm="1">
        <f t="array" ref="P36">INDEX(Step3!N:N, 2 + ROW(O36)*3)</f>
        <v>0.53239999999999998</v>
      </c>
      <c r="Q36" s="270" cm="1">
        <f t="array" ref="Q36">INDEX(Step3!N:N, 3 + ROW(O36)*3)</f>
        <v>1.1174999999999999</v>
      </c>
      <c r="R36" s="269" cm="1">
        <f t="array" ref="R36">R$9+INDEX(Step4!H:H, 36 + ROW(R36)*3)</f>
        <v>32924</v>
      </c>
      <c r="S36" s="270" cm="1">
        <f t="array" ref="S36">INDEX(Step4!H:H, 37 + ROW(R36)*3)</f>
        <v>0.5877</v>
      </c>
      <c r="T36" s="270" cm="1">
        <f t="array" ref="T36">INDEX(Step4!H:H, 38 + ROW(R36)*3)</f>
        <v>1.0812999999999999</v>
      </c>
      <c r="U36" s="269" cm="1">
        <f t="array" ref="U36">U$9+INDEX(Step4!N:N, 36 + ROW(U36)*3)</f>
        <v>37662</v>
      </c>
      <c r="V36" s="270" cm="1">
        <f t="array" ref="V36">INDEX(Step4!N:N, 37 + ROW(U36)*3)</f>
        <v>0.49059999999999998</v>
      </c>
      <c r="W36" s="270" cm="1">
        <f t="array" ref="W36">INDEX(Step4!N:N, 38 + ROW(U36)*3)</f>
        <v>1.1113999999999999</v>
      </c>
    </row>
    <row r="37" spans="1:23" x14ac:dyDescent="0.3">
      <c r="A37">
        <v>35</v>
      </c>
      <c r="B37" s="269">
        <v>54000</v>
      </c>
      <c r="C37" s="269" cm="1">
        <f t="array" ref="C37">INDEX(Step1_final!H:H, 3 + (ROW(C37)-8)*3)</f>
        <v>10720</v>
      </c>
      <c r="D37" s="270" cm="1">
        <f t="array" ref="D37">INDEX(Step1_final!H:H, 4 + (ROW(D37)-8)*3)</f>
        <v>0.62070000000000003</v>
      </c>
      <c r="E37" s="270" cm="1">
        <f t="array" ref="E37">INDEX(Step1_final!H:H, 5 + (ROW(E37)-8)*3)</f>
        <v>1.0851</v>
      </c>
      <c r="F37" s="269" cm="1">
        <f t="array" ref="F37">F$6+INDEX(Step2!H:H, 1 + ROW(F37)*3)</f>
        <v>21287</v>
      </c>
      <c r="G37" s="270" cm="1">
        <f t="array" ref="G37">INDEX(Step2!H:H, 2 + ROW(F37)*3)</f>
        <v>0.60799999999999998</v>
      </c>
      <c r="H37" s="270" cm="1">
        <f t="array" ref="H37">INDEX(Step2!H:H, 3 + ROW(F37)*3)</f>
        <v>1.0829</v>
      </c>
      <c r="I37" s="269" cm="1">
        <f t="array" ref="I37">I$6+INDEX(Step2!N:N, 1 + ROW(I37)*3)</f>
        <v>21375</v>
      </c>
      <c r="J37" s="270" cm="1">
        <f t="array" ref="J37">INDEX(Step2!N:N, 2 + ROW(I37)*3)</f>
        <v>0.52729999999999999</v>
      </c>
      <c r="K37" s="270" cm="1">
        <f t="array" ref="K37">INDEX(Step2!N:N, 3 + ROW(I37)*3)</f>
        <v>1.1379999999999999</v>
      </c>
      <c r="L37" s="269" cm="1">
        <f t="array" ref="L37">L$6+INDEX(Step3!H:H, 1 + ROW(L37)*3)</f>
        <v>28985</v>
      </c>
      <c r="M37" s="270" cm="1">
        <f t="array" ref="M37">INDEX(Step3!H:H, 2 + ROW(L37)*3)</f>
        <v>0.60619999999999996</v>
      </c>
      <c r="N37" s="270" cm="1">
        <f t="array" ref="N37">INDEX(Step3!H:H, 3 + ROW(L37)*3)</f>
        <v>1.0876999999999999</v>
      </c>
      <c r="O37" s="269" cm="1">
        <f t="array" ref="O37">O$6+INDEX(Step3!N:N, 1 + ROW(O37)*3)</f>
        <v>28175</v>
      </c>
      <c r="P37" s="270" cm="1">
        <f t="array" ref="P37">INDEX(Step3!N:N, 2 + ROW(O37)*3)</f>
        <v>0.5242</v>
      </c>
      <c r="Q37" s="270" cm="1">
        <f t="array" ref="Q37">INDEX(Step3!N:N, 3 + ROW(O37)*3)</f>
        <v>1.1419999999999999</v>
      </c>
      <c r="R37" s="269" cm="1">
        <f t="array" ref="R37">R$9+INDEX(Step4!H:H, 36 + ROW(R37)*3)</f>
        <v>33320</v>
      </c>
      <c r="S37" s="270" cm="1">
        <f t="array" ref="S37">INDEX(Step4!H:H, 37 + ROW(R37)*3)</f>
        <v>0.5786</v>
      </c>
      <c r="T37" s="270" cm="1">
        <f t="array" ref="T37">INDEX(Step4!H:H, 38 + ROW(R37)*3)</f>
        <v>1.0861000000000001</v>
      </c>
      <c r="U37" s="269" cm="1">
        <f t="array" ref="U37">U$9+INDEX(Step4!N:N, 36 + ROW(U37)*3)</f>
        <v>38055</v>
      </c>
      <c r="V37" s="270" cm="1">
        <f t="array" ref="V37">INDEX(Step4!N:N, 37 + ROW(U37)*3)</f>
        <v>0.48149999999999998</v>
      </c>
      <c r="W37" s="270" cm="1">
        <f t="array" ref="W37">INDEX(Step4!N:N, 38 + ROW(U37)*3)</f>
        <v>1.1034999999999999</v>
      </c>
    </row>
    <row r="38" spans="1:23" x14ac:dyDescent="0.3">
      <c r="A38">
        <v>36</v>
      </c>
      <c r="B38" s="269">
        <v>56000</v>
      </c>
      <c r="C38" s="269" cm="1">
        <f t="array" ref="C38">INDEX(Step1_final!H:H, 3 + (ROW(C38)-8)*3)</f>
        <v>11109</v>
      </c>
      <c r="D38" s="270" cm="1">
        <f t="array" ref="D38">INDEX(Step1_final!H:H, 4 + (ROW(D38)-8)*3)</f>
        <v>0.61950000000000005</v>
      </c>
      <c r="E38" s="270" cm="1">
        <f t="array" ref="E38">INDEX(Step1_final!H:H, 5 + (ROW(E38)-8)*3)</f>
        <v>1.0730999999999999</v>
      </c>
      <c r="F38" s="269" cm="1">
        <f t="array" ref="F38">F$6+INDEX(Step2!H:H, 1 + ROW(F38)*3)</f>
        <v>21681</v>
      </c>
      <c r="G38" s="270" cm="1">
        <f t="array" ref="G38">INDEX(Step2!H:H, 2 + ROW(F38)*3)</f>
        <v>0.60629999999999995</v>
      </c>
      <c r="H38" s="270" cm="1">
        <f t="array" ref="H38">INDEX(Step2!H:H, 3 + ROW(F38)*3)</f>
        <v>1.0992999999999999</v>
      </c>
      <c r="I38" s="269" cm="1">
        <f t="array" ref="I38">I$6+INDEX(Step2!N:N, 1 + ROW(I38)*3)</f>
        <v>21765</v>
      </c>
      <c r="J38" s="270" cm="1">
        <f t="array" ref="J38">INDEX(Step2!N:N, 2 + ROW(I38)*3)</f>
        <v>0.5252</v>
      </c>
      <c r="K38" s="270" cm="1">
        <f t="array" ref="K38">INDEX(Step2!N:N, 3 + ROW(I38)*3)</f>
        <v>1.1593</v>
      </c>
      <c r="L38" s="269" cm="1">
        <f t="array" ref="L38">L$6+INDEX(Step3!H:H, 1 + ROW(L38)*3)</f>
        <v>29385</v>
      </c>
      <c r="M38" s="270" cm="1">
        <f t="array" ref="M38">INDEX(Step3!H:H, 2 + ROW(L38)*3)</f>
        <v>0.59950000000000003</v>
      </c>
      <c r="N38" s="270" cm="1">
        <f t="array" ref="N38">INDEX(Step3!H:H, 3 + ROW(L38)*3)</f>
        <v>1.0932999999999999</v>
      </c>
      <c r="O38" s="269" cm="1">
        <f t="array" ref="O38">O$6+INDEX(Step3!N:N, 1 + ROW(O38)*3)</f>
        <v>28565</v>
      </c>
      <c r="P38" s="270" cm="1">
        <f t="array" ref="P38">INDEX(Step3!N:N, 2 + ROW(O38)*3)</f>
        <v>0.52100000000000002</v>
      </c>
      <c r="Q38" s="270" cm="1">
        <f t="array" ref="Q38">INDEX(Step3!N:N, 3 + ROW(O38)*3)</f>
        <v>1.1398999999999999</v>
      </c>
      <c r="R38" s="269" cm="1">
        <f t="array" ref="R38">R$9+INDEX(Step4!H:H, 36 + ROW(R38)*3)</f>
        <v>33728</v>
      </c>
      <c r="S38" s="270" cm="1">
        <f t="array" ref="S38">INDEX(Step4!H:H, 37 + ROW(R38)*3)</f>
        <v>0.58699999999999997</v>
      </c>
      <c r="T38" s="270" cm="1">
        <f t="array" ref="T38">INDEX(Step4!H:H, 38 + ROW(R38)*3)</f>
        <v>1.0691999999999999</v>
      </c>
      <c r="U38" s="269" cm="1">
        <f t="array" ref="U38">U$9+INDEX(Step4!N:N, 36 + ROW(U38)*3)</f>
        <v>38449</v>
      </c>
      <c r="V38" s="270" cm="1">
        <f t="array" ref="V38">INDEX(Step4!N:N, 37 + ROW(U38)*3)</f>
        <v>0.48820000000000002</v>
      </c>
      <c r="W38" s="270" cm="1">
        <f t="array" ref="W38">INDEX(Step4!N:N, 38 + ROW(U38)*3)</f>
        <v>1.1161000000000001</v>
      </c>
    </row>
    <row r="39" spans="1:23" x14ac:dyDescent="0.3">
      <c r="A39">
        <v>37</v>
      </c>
      <c r="B39" s="269">
        <v>58000</v>
      </c>
      <c r="C39" s="269" cm="1">
        <f t="array" ref="C39">INDEX(Step1_final!H:H, 3 + (ROW(C39)-8)*3)</f>
        <v>11498</v>
      </c>
      <c r="D39" s="270" cm="1">
        <f t="array" ref="D39">INDEX(Step1_final!H:H, 4 + (ROW(D39)-8)*3)</f>
        <v>0.61739999999999995</v>
      </c>
      <c r="E39" s="270" cm="1">
        <f t="array" ref="E39">INDEX(Step1_final!H:H, 5 + (ROW(E39)-8)*3)</f>
        <v>1.0915999999999999</v>
      </c>
      <c r="F39" s="269" cm="1">
        <f t="array" ref="F39">F$6+INDEX(Step2!H:H, 1 + ROW(F39)*3)</f>
        <v>22086</v>
      </c>
      <c r="G39" s="270" cm="1">
        <f t="array" ref="G39">INDEX(Step2!H:H, 2 + ROW(F39)*3)</f>
        <v>0.60519999999999996</v>
      </c>
      <c r="H39" s="270" cm="1">
        <f t="array" ref="H39">INDEX(Step2!H:H, 3 + ROW(F39)*3)</f>
        <v>1.0971</v>
      </c>
      <c r="I39" s="269" cm="1">
        <f t="array" ref="I39">I$6+INDEX(Step2!N:N, 1 + ROW(I39)*3)</f>
        <v>22174</v>
      </c>
      <c r="J39" s="270" cm="1">
        <f t="array" ref="J39">INDEX(Step2!N:N, 2 + ROW(I39)*3)</f>
        <v>0.52159999999999995</v>
      </c>
      <c r="K39" s="270" cm="1">
        <f t="array" ref="K39">INDEX(Step2!N:N, 3 + ROW(I39)*3)</f>
        <v>1.1419999999999999</v>
      </c>
      <c r="L39" s="269" cm="1">
        <f t="array" ref="L39">L$6+INDEX(Step3!H:H, 1 + ROW(L39)*3)</f>
        <v>29784</v>
      </c>
      <c r="M39" s="270" cm="1">
        <f t="array" ref="M39">INDEX(Step3!H:H, 2 + ROW(L39)*3)</f>
        <v>0.59950000000000003</v>
      </c>
      <c r="N39" s="270" cm="1">
        <f t="array" ref="N39">INDEX(Step3!H:H, 3 + ROW(L39)*3)</f>
        <v>1.0939000000000001</v>
      </c>
      <c r="O39" s="269" cm="1">
        <f t="array" ref="O39">O$6+INDEX(Step3!N:N, 1 + ROW(O39)*3)</f>
        <v>28954</v>
      </c>
      <c r="P39" s="270" cm="1">
        <f t="array" ref="P39">INDEX(Step3!N:N, 2 + ROW(O39)*3)</f>
        <v>0.51400000000000001</v>
      </c>
      <c r="Q39" s="270" cm="1">
        <f t="array" ref="Q39">INDEX(Step3!N:N, 3 + ROW(O39)*3)</f>
        <v>1.1307</v>
      </c>
      <c r="R39" s="269" cm="1">
        <f t="array" ref="R39">R$9+INDEX(Step4!H:H, 36 + ROW(R39)*3)</f>
        <v>34133</v>
      </c>
      <c r="S39" s="270" cm="1">
        <f t="array" ref="S39">INDEX(Step4!H:H, 37 + ROW(R39)*3)</f>
        <v>0.57969999999999999</v>
      </c>
      <c r="T39" s="270" cm="1">
        <f t="array" ref="T39">INDEX(Step4!H:H, 38 + ROW(R39)*3)</f>
        <v>1.08</v>
      </c>
      <c r="U39" s="269" cm="1">
        <f t="array" ref="U39">U$9+INDEX(Step4!N:N, 36 + ROW(U39)*3)</f>
        <v>38847</v>
      </c>
      <c r="V39" s="270" cm="1">
        <f t="array" ref="V39">INDEX(Step4!N:N, 37 + ROW(U39)*3)</f>
        <v>0.48120000000000002</v>
      </c>
      <c r="W39" s="270" cm="1">
        <f t="array" ref="W39">INDEX(Step4!N:N, 38 + ROW(U39)*3)</f>
        <v>1.1220000000000001</v>
      </c>
    </row>
    <row r="40" spans="1:23" x14ac:dyDescent="0.3">
      <c r="A40">
        <v>38</v>
      </c>
      <c r="B40" s="269">
        <v>60000</v>
      </c>
      <c r="C40" s="269" cm="1">
        <f t="array" ref="C40">INDEX(Step1_final!H:H, 3 + (ROW(C40)-8)*3)</f>
        <v>11886</v>
      </c>
      <c r="D40" s="270" cm="1">
        <f t="array" ref="D40">INDEX(Step1_final!H:H, 4 + (ROW(D40)-8)*3)</f>
        <v>0.61419999999999997</v>
      </c>
      <c r="E40" s="270" cm="1">
        <f t="array" ref="E40">INDEX(Step1_final!H:H, 5 + (ROW(E40)-8)*3)</f>
        <v>1.089</v>
      </c>
      <c r="F40" s="269" cm="1">
        <f t="array" ref="F40">F$6+INDEX(Step2!H:H, 1 + ROW(F40)*3)</f>
        <v>22486</v>
      </c>
      <c r="G40" s="270" cm="1">
        <f t="array" ref="G40">INDEX(Step2!H:H, 2 + ROW(F40)*3)</f>
        <v>0.59540000000000004</v>
      </c>
      <c r="H40" s="270" cm="1">
        <f t="array" ref="H40">INDEX(Step2!H:H, 3 + ROW(F40)*3)</f>
        <v>1.0932999999999999</v>
      </c>
      <c r="I40" s="269" cm="1">
        <f t="array" ref="I40">I$6+INDEX(Step2!N:N, 1 + ROW(I40)*3)</f>
        <v>22577</v>
      </c>
      <c r="J40" s="270" cm="1">
        <f t="array" ref="J40">INDEX(Step2!N:N, 2 + ROW(I40)*3)</f>
        <v>0.51270000000000004</v>
      </c>
      <c r="K40" s="270" cm="1">
        <f t="array" ref="K40">INDEX(Step2!N:N, 3 + ROW(I40)*3)</f>
        <v>1.1579999999999999</v>
      </c>
      <c r="L40" s="269" cm="1">
        <f t="array" ref="L40">L$6+INDEX(Step3!H:H, 1 + ROW(L40)*3)</f>
        <v>30185</v>
      </c>
      <c r="M40" s="270" cm="1">
        <f t="array" ref="M40">INDEX(Step3!H:H, 2 + ROW(L40)*3)</f>
        <v>0.59730000000000005</v>
      </c>
      <c r="N40" s="270" cm="1">
        <f t="array" ref="N40">INDEX(Step3!H:H, 3 + ROW(L40)*3)</f>
        <v>1.0845</v>
      </c>
      <c r="O40" s="269" cm="1">
        <f t="array" ref="O40">O$6+INDEX(Step3!N:N, 1 + ROW(O40)*3)</f>
        <v>29344</v>
      </c>
      <c r="P40" s="270" cm="1">
        <f t="array" ref="P40">INDEX(Step3!N:N, 2 + ROW(O40)*3)</f>
        <v>0.51319999999999999</v>
      </c>
      <c r="Q40" s="270" cm="1">
        <f t="array" ref="Q40">INDEX(Step3!N:N, 3 + ROW(O40)*3)</f>
        <v>1.1463000000000001</v>
      </c>
      <c r="R40" s="269" cm="1">
        <f t="array" ref="R40">R$9+INDEX(Step4!H:H, 36 + ROW(R40)*3)</f>
        <v>34525</v>
      </c>
      <c r="S40" s="270" cm="1">
        <f t="array" ref="S40">INDEX(Step4!H:H, 37 + ROW(R40)*3)</f>
        <v>0.58120000000000005</v>
      </c>
      <c r="T40" s="270" cm="1">
        <f t="array" ref="T40">INDEX(Step4!H:H, 38 + ROW(R40)*3)</f>
        <v>1.0924</v>
      </c>
      <c r="U40" s="269" cm="1">
        <f t="array" ref="U40">U$9+INDEX(Step4!N:N, 36 + ROW(U40)*3)</f>
        <v>39244</v>
      </c>
      <c r="V40" s="270" cm="1">
        <f t="array" ref="V40">INDEX(Step4!N:N, 37 + ROW(U40)*3)</f>
        <v>0.48060000000000003</v>
      </c>
      <c r="W40" s="270" cm="1">
        <f t="array" ref="W40">INDEX(Step4!N:N, 38 + ROW(U40)*3)</f>
        <v>1.1194999999999999</v>
      </c>
    </row>
    <row r="41" spans="1:23" x14ac:dyDescent="0.3">
      <c r="A41">
        <v>39</v>
      </c>
      <c r="B41" s="269">
        <v>62000</v>
      </c>
      <c r="C41" s="269" cm="1">
        <f t="array" ref="C41">INDEX(Step1_final!H:H, 3 + (ROW(C41)-8)*3)</f>
        <v>12279</v>
      </c>
      <c r="D41" s="270" cm="1">
        <f t="array" ref="D41">INDEX(Step1_final!H:H, 4 + (ROW(D41)-8)*3)</f>
        <v>0.6179</v>
      </c>
      <c r="E41" s="270" cm="1">
        <f t="array" ref="E41">INDEX(Step1_final!H:H, 5 + (ROW(E41)-8)*3)</f>
        <v>1.1023000000000001</v>
      </c>
      <c r="F41" s="269" cm="1">
        <f t="array" ref="F41">F$6+INDEX(Step2!H:H, 1 + ROW(F41)*3)</f>
        <v>22891</v>
      </c>
      <c r="G41" s="270" cm="1">
        <f t="array" ref="G41">INDEX(Step2!H:H, 2 + ROW(F41)*3)</f>
        <v>0.60040000000000004</v>
      </c>
      <c r="H41" s="270" cm="1">
        <f t="array" ref="H41">INDEX(Step2!H:H, 3 + ROW(F41)*3)</f>
        <v>1.0941000000000001</v>
      </c>
      <c r="I41" s="269" cm="1">
        <f t="array" ref="I41">I$6+INDEX(Step2!N:N, 1 + ROW(I41)*3)</f>
        <v>22981</v>
      </c>
      <c r="J41" s="270" cm="1">
        <f t="array" ref="J41">INDEX(Step2!N:N, 2 + ROW(I41)*3)</f>
        <v>0.51349999999999996</v>
      </c>
      <c r="K41" s="270" cm="1">
        <f t="array" ref="K41">INDEX(Step2!N:N, 3 + ROW(I41)*3)</f>
        <v>1.1413</v>
      </c>
      <c r="L41" s="269" cm="1">
        <f t="array" ref="L41">L$6+INDEX(Step3!H:H, 1 + ROW(L41)*3)</f>
        <v>30587</v>
      </c>
      <c r="M41" s="270" cm="1">
        <f t="array" ref="M41">INDEX(Step3!H:H, 2 + ROW(L41)*3)</f>
        <v>0.58909999999999996</v>
      </c>
      <c r="N41" s="270" cm="1">
        <f t="array" ref="N41">INDEX(Step3!H:H, 3 + ROW(L41)*3)</f>
        <v>1.1054999999999999</v>
      </c>
      <c r="O41" s="269" cm="1">
        <f t="array" ref="O41">O$6+INDEX(Step3!N:N, 1 + ROW(O41)*3)</f>
        <v>29733</v>
      </c>
      <c r="P41" s="270" cm="1">
        <f t="array" ref="P41">INDEX(Step3!N:N, 2 + ROW(O41)*3)</f>
        <v>0.50880000000000003</v>
      </c>
      <c r="Q41" s="270" cm="1">
        <f t="array" ref="Q41">INDEX(Step3!N:N, 3 + ROW(O41)*3)</f>
        <v>1.1322000000000001</v>
      </c>
      <c r="R41" s="269" cm="1">
        <f t="array" ref="R41">R$9+INDEX(Step4!H:H, 36 + ROW(R41)*3)</f>
        <v>34913</v>
      </c>
      <c r="S41" s="270" cm="1">
        <f t="array" ref="S41">INDEX(Step4!H:H, 37 + ROW(R41)*3)</f>
        <v>0.57899999999999996</v>
      </c>
      <c r="T41" s="270" cm="1">
        <f t="array" ref="T41">INDEX(Step4!H:H, 38 + ROW(R41)*3)</f>
        <v>1.0752999999999999</v>
      </c>
      <c r="U41" s="269" cm="1">
        <f t="array" ref="U41">U$9+INDEX(Step4!N:N, 36 + ROW(U41)*3)</f>
        <v>39659</v>
      </c>
      <c r="V41" s="270" cm="1">
        <f t="array" ref="V41">INDEX(Step4!N:N, 37 + ROW(U41)*3)</f>
        <v>0.47770000000000001</v>
      </c>
      <c r="W41" s="270" cm="1">
        <f t="array" ref="W41">INDEX(Step4!N:N, 38 + ROW(U41)*3)</f>
        <v>1.1364000000000001</v>
      </c>
    </row>
    <row r="42" spans="1:23" x14ac:dyDescent="0.3">
      <c r="A42">
        <v>40</v>
      </c>
      <c r="B42" s="269">
        <v>64000</v>
      </c>
      <c r="C42" s="269" cm="1">
        <f t="array" ref="C42">INDEX(Step1_final!H:H, 3 + (ROW(C42)-8)*3)</f>
        <v>12669</v>
      </c>
      <c r="D42" s="270" cm="1">
        <f t="array" ref="D42">INDEX(Step1_final!H:H, 4 + (ROW(D42)-8)*3)</f>
        <v>0.60429999999999995</v>
      </c>
      <c r="E42" s="270" cm="1">
        <f t="array" ref="E42">INDEX(Step1_final!H:H, 5 + (ROW(E42)-8)*3)</f>
        <v>1.0961000000000001</v>
      </c>
      <c r="F42" s="269" cm="1">
        <f t="array" ref="F42">F$6+INDEX(Step2!H:H, 1 + ROW(F42)*3)</f>
        <v>23313</v>
      </c>
      <c r="G42" s="270" cm="1">
        <f t="array" ref="G42">INDEX(Step2!H:H, 2 + ROW(F42)*3)</f>
        <v>0.59789999999999999</v>
      </c>
      <c r="H42" s="270" cm="1">
        <f t="array" ref="H42">INDEX(Step2!H:H, 3 + ROW(F42)*3)</f>
        <v>1.105</v>
      </c>
      <c r="I42" s="269" cm="1">
        <f t="array" ref="I42">I$6+INDEX(Step2!N:N, 1 + ROW(I42)*3)</f>
        <v>23383</v>
      </c>
      <c r="J42" s="270" cm="1">
        <f t="array" ref="J42">INDEX(Step2!N:N, 2 + ROW(I42)*3)</f>
        <v>0.51339999999999997</v>
      </c>
      <c r="K42" s="270" cm="1">
        <f t="array" ref="K42">INDEX(Step2!N:N, 3 + ROW(I42)*3)</f>
        <v>1.1601999999999999</v>
      </c>
      <c r="L42" s="269" cm="1">
        <f t="array" ref="L42">L$6+INDEX(Step3!H:H, 1 + ROW(L42)*3)</f>
        <v>31001</v>
      </c>
      <c r="M42" s="270" cm="1">
        <f t="array" ref="M42">INDEX(Step3!H:H, 2 + ROW(L42)*3)</f>
        <v>0.59750000000000003</v>
      </c>
      <c r="N42" s="270" cm="1">
        <f t="array" ref="N42">INDEX(Step3!H:H, 3 + ROW(L42)*3)</f>
        <v>1.0859000000000001</v>
      </c>
      <c r="O42" s="269" cm="1">
        <f t="array" ref="O42">O$6+INDEX(Step3!N:N, 1 + ROW(O42)*3)</f>
        <v>30123</v>
      </c>
      <c r="P42" s="270" cm="1">
        <f t="array" ref="P42">INDEX(Step3!N:N, 2 + ROW(O42)*3)</f>
        <v>0.50149999999999995</v>
      </c>
      <c r="Q42" s="270" cm="1">
        <f t="array" ref="Q42">INDEX(Step3!N:N, 3 + ROW(O42)*3)</f>
        <v>1.137</v>
      </c>
      <c r="R42" s="269" cm="1">
        <f t="array" ref="R42">R$9+INDEX(Step4!H:H, 36 + ROW(R42)*3)</f>
        <v>35301</v>
      </c>
      <c r="S42" s="270" cm="1">
        <f t="array" ref="S42">INDEX(Step4!H:H, 37 + ROW(R42)*3)</f>
        <v>0.57530000000000003</v>
      </c>
      <c r="T42" s="270" cm="1">
        <f t="array" ref="T42">INDEX(Step4!H:H, 38 + ROW(R42)*3)</f>
        <v>1.0911</v>
      </c>
      <c r="U42" s="269" cm="1">
        <f t="array" ref="U42">U$9+INDEX(Step4!N:N, 36 + ROW(U42)*3)</f>
        <v>40052</v>
      </c>
      <c r="V42" s="270" cm="1">
        <f t="array" ref="V42">INDEX(Step4!N:N, 37 + ROW(U42)*3)</f>
        <v>0.47499999999999998</v>
      </c>
      <c r="W42" s="270" cm="1">
        <f t="array" ref="W42">INDEX(Step4!N:N, 38 + ROW(U42)*3)</f>
        <v>1.1221000000000001</v>
      </c>
    </row>
    <row r="43" spans="1:23" x14ac:dyDescent="0.3">
      <c r="A43">
        <v>41</v>
      </c>
      <c r="B43" s="269">
        <v>66000</v>
      </c>
      <c r="C43" s="269" cm="1">
        <f t="array" ref="C43">INDEX(Step1_final!H:H, 3 + (ROW(C43)-8)*3)</f>
        <v>13058</v>
      </c>
      <c r="D43" s="270" cm="1">
        <f t="array" ref="D43">INDEX(Step1_final!H:H, 4 + (ROW(D43)-8)*3)</f>
        <v>0.60599999999999998</v>
      </c>
      <c r="E43" s="270" cm="1">
        <f t="array" ref="E43">INDEX(Step1_final!H:H, 5 + (ROW(E43)-8)*3)</f>
        <v>1.1083000000000001</v>
      </c>
      <c r="F43" s="269" cm="1">
        <f t="array" ref="F43">F$6+INDEX(Step2!H:H, 1 + ROW(F43)*3)</f>
        <v>23721</v>
      </c>
      <c r="G43" s="270" cm="1">
        <f t="array" ref="G43">INDEX(Step2!H:H, 2 + ROW(F43)*3)</f>
        <v>0.5958</v>
      </c>
      <c r="H43" s="270" cm="1">
        <f t="array" ref="H43">INDEX(Step2!H:H, 3 + ROW(F43)*3)</f>
        <v>1.1043000000000001</v>
      </c>
      <c r="I43" s="269" cm="1">
        <f t="array" ref="I43">I$6+INDEX(Step2!N:N, 1 + ROW(I43)*3)</f>
        <v>23786</v>
      </c>
      <c r="J43" s="270" cm="1">
        <f t="array" ref="J43">INDEX(Step2!N:N, 2 + ROW(I43)*3)</f>
        <v>0.50700000000000001</v>
      </c>
      <c r="K43" s="270" cm="1">
        <f t="array" ref="K43">INDEX(Step2!N:N, 3 + ROW(I43)*3)</f>
        <v>1.1484000000000001</v>
      </c>
      <c r="L43" s="269" cm="1">
        <f t="array" ref="L43">L$6+INDEX(Step3!H:H, 1 + ROW(L43)*3)</f>
        <v>31393</v>
      </c>
      <c r="M43" s="270" cm="1">
        <f t="array" ref="M43">INDEX(Step3!H:H, 2 + ROW(L43)*3)</f>
        <v>0.58409999999999995</v>
      </c>
      <c r="N43" s="270" cm="1">
        <f t="array" ref="N43">INDEX(Step3!H:H, 3 + ROW(L43)*3)</f>
        <v>1.0834999999999999</v>
      </c>
      <c r="O43" s="269" cm="1">
        <f t="array" ref="O43">O$6+INDEX(Step3!N:N, 1 + ROW(O43)*3)</f>
        <v>30519</v>
      </c>
      <c r="P43" s="270" cm="1">
        <f t="array" ref="P43">INDEX(Step3!N:N, 2 + ROW(O43)*3)</f>
        <v>0.50219999999999998</v>
      </c>
      <c r="Q43" s="270" cm="1">
        <f t="array" ref="Q43">INDEX(Step3!N:N, 3 + ROW(O43)*3)</f>
        <v>1.1275999999999999</v>
      </c>
      <c r="R43" s="269" cm="1">
        <f t="array" ref="R43">R$9+INDEX(Step4!H:H, 36 + ROW(R43)*3)</f>
        <v>35688</v>
      </c>
      <c r="S43" s="270" cm="1">
        <f t="array" ref="S43">INDEX(Step4!H:H, 37 + ROW(R43)*3)</f>
        <v>0.57969999999999999</v>
      </c>
      <c r="T43" s="270" cm="1">
        <f t="array" ref="T43">INDEX(Step4!H:H, 38 + ROW(R43)*3)</f>
        <v>1.0745</v>
      </c>
      <c r="U43" s="269" cm="1">
        <f t="array" ref="U43">U$9+INDEX(Step4!N:N, 36 + ROW(U43)*3)</f>
        <v>40444</v>
      </c>
      <c r="V43" s="270" cm="1">
        <f t="array" ref="V43">INDEX(Step4!N:N, 37 + ROW(U43)*3)</f>
        <v>0.47639999999999999</v>
      </c>
      <c r="W43" s="270" cm="1">
        <f t="array" ref="W43">INDEX(Step4!N:N, 38 + ROW(U43)*3)</f>
        <v>1.1184000000000001</v>
      </c>
    </row>
    <row r="44" spans="1:23" x14ac:dyDescent="0.3">
      <c r="A44">
        <v>42</v>
      </c>
      <c r="B44" s="269">
        <v>68000</v>
      </c>
      <c r="C44" s="269" cm="1">
        <f t="array" ref="C44">INDEX(Step1_final!H:H, 3 + (ROW(C44)-8)*3)</f>
        <v>13447</v>
      </c>
      <c r="D44" s="270" cm="1">
        <f t="array" ref="D44">INDEX(Step1_final!H:H, 4 + (ROW(D44)-8)*3)</f>
        <v>0.60370000000000001</v>
      </c>
      <c r="E44" s="270" cm="1">
        <f t="array" ref="E44">INDEX(Step1_final!H:H, 5 + (ROW(E44)-8)*3)</f>
        <v>1.0986</v>
      </c>
      <c r="F44" s="269" cm="1">
        <f t="array" ref="F44">F$6+INDEX(Step2!H:H, 1 + ROW(F44)*3)</f>
        <v>24115</v>
      </c>
      <c r="G44" s="270" cm="1">
        <f t="array" ref="G44">INDEX(Step2!H:H, 2 + ROW(F44)*3)</f>
        <v>0.59299999999999997</v>
      </c>
      <c r="H44" s="270" cm="1">
        <f t="array" ref="H44">INDEX(Step2!H:H, 3 + ROW(F44)*3)</f>
        <v>1.0992999999999999</v>
      </c>
      <c r="I44" s="269" cm="1">
        <f t="array" ref="I44">I$6+INDEX(Step2!N:N, 1 + ROW(I44)*3)</f>
        <v>24189</v>
      </c>
      <c r="J44" s="270" cm="1">
        <f t="array" ref="J44">INDEX(Step2!N:N, 2 + ROW(I44)*3)</f>
        <v>0.50770000000000004</v>
      </c>
      <c r="K44" s="270" cm="1">
        <f t="array" ref="K44">INDEX(Step2!N:N, 3 + ROW(I44)*3)</f>
        <v>1.1433</v>
      </c>
      <c r="L44" s="269" cm="1">
        <f t="array" ref="L44">L$6+INDEX(Step3!H:H, 1 + ROW(L44)*3)</f>
        <v>31782</v>
      </c>
      <c r="M44" s="270" cm="1">
        <f t="array" ref="M44">INDEX(Step3!H:H, 2 + ROW(L44)*3)</f>
        <v>0.58440000000000003</v>
      </c>
      <c r="N44" s="270" cm="1">
        <f t="array" ref="N44">INDEX(Step3!H:H, 3 + ROW(L44)*3)</f>
        <v>1.0952999999999999</v>
      </c>
      <c r="O44" s="269" cm="1">
        <f t="array" ref="O44">O$6+INDEX(Step3!N:N, 1 + ROW(O44)*3)</f>
        <v>30910</v>
      </c>
      <c r="P44" s="270" cm="1">
        <f t="array" ref="P44">INDEX(Step3!N:N, 2 + ROW(O44)*3)</f>
        <v>0.50090000000000001</v>
      </c>
      <c r="Q44" s="270" cm="1">
        <f t="array" ref="Q44">INDEX(Step3!N:N, 3 + ROW(O44)*3)</f>
        <v>1.1417999999999999</v>
      </c>
      <c r="R44" s="269" cm="1">
        <f t="array" ref="R44">R$9+INDEX(Step4!H:H, 36 + ROW(R44)*3)</f>
        <v>36076</v>
      </c>
      <c r="S44" s="270" cm="1">
        <f t="array" ref="S44">INDEX(Step4!H:H, 37 + ROW(R44)*3)</f>
        <v>0.5756</v>
      </c>
      <c r="T44" s="270" cm="1">
        <f t="array" ref="T44">INDEX(Step4!H:H, 38 + ROW(R44)*3)</f>
        <v>1.0812999999999999</v>
      </c>
      <c r="U44" s="269" cm="1">
        <f t="array" ref="U44">U$9+INDEX(Step4!N:N, 36 + ROW(U44)*3)</f>
        <v>40856</v>
      </c>
      <c r="V44" s="270" cm="1">
        <f t="array" ref="V44">INDEX(Step4!N:N, 37 + ROW(U44)*3)</f>
        <v>0.4728</v>
      </c>
      <c r="W44" s="270" cm="1">
        <f t="array" ref="W44">INDEX(Step4!N:N, 38 + ROW(U44)*3)</f>
        <v>1.1327</v>
      </c>
    </row>
    <row r="45" spans="1:23" x14ac:dyDescent="0.3">
      <c r="A45">
        <v>43</v>
      </c>
      <c r="B45" s="269">
        <v>70000</v>
      </c>
      <c r="C45" s="269" cm="1">
        <f t="array" ref="C45">INDEX(Step1_final!H:H, 3 + (ROW(C45)-8)*3)</f>
        <v>13836</v>
      </c>
      <c r="D45" s="270" cm="1">
        <f t="array" ref="D45">INDEX(Step1_final!H:H, 4 + (ROW(D45)-8)*3)</f>
        <v>0.60460000000000003</v>
      </c>
      <c r="E45" s="270" cm="1">
        <f t="array" ref="E45">INDEX(Step1_final!H:H, 5 + (ROW(E45)-8)*3)</f>
        <v>1.1014999999999999</v>
      </c>
      <c r="F45" s="269" cm="1">
        <f t="array" ref="F45">F$6+INDEX(Step2!H:H, 1 + ROW(F45)*3)</f>
        <v>24504</v>
      </c>
      <c r="G45" s="270" cm="1">
        <f t="array" ref="G45">INDEX(Step2!H:H, 2 + ROW(F45)*3)</f>
        <v>0.58799999999999997</v>
      </c>
      <c r="H45" s="270" cm="1">
        <f t="array" ref="H45">INDEX(Step2!H:H, 3 + ROW(F45)*3)</f>
        <v>1.0982000000000001</v>
      </c>
      <c r="I45" s="269" cm="1">
        <f t="array" ref="I45">I$6+INDEX(Step2!N:N, 1 + ROW(I45)*3)</f>
        <v>24590</v>
      </c>
      <c r="J45" s="270" cm="1">
        <f t="array" ref="J45">INDEX(Step2!N:N, 2 + ROW(I45)*3)</f>
        <v>0.50060000000000004</v>
      </c>
      <c r="K45" s="270" cm="1">
        <f t="array" ref="K45">INDEX(Step2!N:N, 3 + ROW(I45)*3)</f>
        <v>1.1556</v>
      </c>
      <c r="L45" s="269" cm="1">
        <f t="array" ref="L45">L$6+INDEX(Step3!H:H, 1 + ROW(L45)*3)</f>
        <v>32170</v>
      </c>
      <c r="M45" s="270" cm="1">
        <f t="array" ref="M45">INDEX(Step3!H:H, 2 + ROW(L45)*3)</f>
        <v>0.57640000000000002</v>
      </c>
      <c r="N45" s="270" cm="1">
        <f t="array" ref="N45">INDEX(Step3!H:H, 3 + ROW(L45)*3)</f>
        <v>1.1200000000000001</v>
      </c>
      <c r="O45" s="269" cm="1">
        <f t="array" ref="O45">O$6+INDEX(Step3!N:N, 1 + ROW(O45)*3)</f>
        <v>31312</v>
      </c>
      <c r="P45" s="270" cm="1">
        <f t="array" ref="P45">INDEX(Step3!N:N, 2 + ROW(O45)*3)</f>
        <v>0.49540000000000001</v>
      </c>
      <c r="Q45" s="270" cm="1">
        <f t="array" ref="Q45">INDEX(Step3!N:N, 3 + ROW(O45)*3)</f>
        <v>1.1265000000000001</v>
      </c>
      <c r="R45" s="269" cm="1">
        <f t="array" ref="R45">R$9+INDEX(Step4!H:H, 36 + ROW(R45)*3)</f>
        <v>36464</v>
      </c>
      <c r="S45" s="270" cm="1">
        <f t="array" ref="S45">INDEX(Step4!H:H, 37 + ROW(R45)*3)</f>
        <v>0.57230000000000003</v>
      </c>
      <c r="T45" s="270" cm="1">
        <f t="array" ref="T45">INDEX(Step4!H:H, 38 + ROW(R45)*3)</f>
        <v>1.1048</v>
      </c>
      <c r="U45" s="269" cm="1">
        <f t="array" ref="U45">U$9+INDEX(Step4!N:N, 36 + ROW(U45)*3)</f>
        <v>41259</v>
      </c>
      <c r="V45" s="270" cm="1">
        <f t="array" ref="V45">INDEX(Step4!N:N, 37 + ROW(U45)*3)</f>
        <v>0.46700000000000003</v>
      </c>
      <c r="W45" s="270" cm="1">
        <f t="array" ref="W45">INDEX(Step4!N:N, 38 + ROW(U45)*3)</f>
        <v>1.1339999999999999</v>
      </c>
    </row>
    <row r="46" spans="1:23" x14ac:dyDescent="0.3">
      <c r="A46">
        <v>44</v>
      </c>
      <c r="B46" s="269">
        <v>72000</v>
      </c>
      <c r="C46" s="269" cm="1">
        <f t="array" ref="C46">INDEX(Step1_final!H:H, 3 + (ROW(C46)-8)*3)</f>
        <v>14226</v>
      </c>
      <c r="D46" s="270" cm="1">
        <f t="array" ref="D46">INDEX(Step1_final!H:H, 4 + (ROW(D46)-8)*3)</f>
        <v>0.59709999999999996</v>
      </c>
      <c r="E46" s="270" cm="1">
        <f t="array" ref="E46">INDEX(Step1_final!H:H, 5 + (ROW(E46)-8)*3)</f>
        <v>1.0801000000000001</v>
      </c>
      <c r="F46" s="269" cm="1">
        <f t="array" ref="F46">F$6+INDEX(Step2!H:H, 1 + ROW(F46)*3)</f>
        <v>24892</v>
      </c>
      <c r="G46" s="270" cm="1">
        <f t="array" ref="G46">INDEX(Step2!H:H, 2 + ROW(F46)*3)</f>
        <v>0.58740000000000003</v>
      </c>
      <c r="H46" s="270" cm="1">
        <f t="array" ref="H46">INDEX(Step2!H:H, 3 + ROW(F46)*3)</f>
        <v>1.0824</v>
      </c>
      <c r="I46" s="269" cm="1">
        <f t="array" ref="I46">I$6+INDEX(Step2!N:N, 1 + ROW(I46)*3)</f>
        <v>24993</v>
      </c>
      <c r="J46" s="270" cm="1">
        <f t="array" ref="J46">INDEX(Step2!N:N, 2 + ROW(I46)*3)</f>
        <v>0.50109999999999999</v>
      </c>
      <c r="K46" s="270" cm="1">
        <f t="array" ref="K46">INDEX(Step2!N:N, 3 + ROW(I46)*3)</f>
        <v>1.1563000000000001</v>
      </c>
      <c r="L46" s="269" cm="1">
        <f t="array" ref="L46">L$6+INDEX(Step3!H:H, 1 + ROW(L46)*3)</f>
        <v>32559</v>
      </c>
      <c r="M46" s="270" cm="1">
        <f t="array" ref="M46">INDEX(Step3!H:H, 2 + ROW(L46)*3)</f>
        <v>0.58140000000000003</v>
      </c>
      <c r="N46" s="270" cm="1">
        <f t="array" ref="N46">INDEX(Step3!H:H, 3 + ROW(L46)*3)</f>
        <v>1.0896999999999999</v>
      </c>
      <c r="O46" s="269" cm="1">
        <f t="array" ref="O46">O$6+INDEX(Step3!N:N, 1 + ROW(O46)*3)</f>
        <v>31709</v>
      </c>
      <c r="P46" s="270" cm="1">
        <f t="array" ref="P46">INDEX(Step3!N:N, 2 + ROW(O46)*3)</f>
        <v>0.49580000000000002</v>
      </c>
      <c r="Q46" s="270" cm="1">
        <f t="array" ref="Q46">INDEX(Step3!N:N, 3 + ROW(O46)*3)</f>
        <v>1.1536</v>
      </c>
      <c r="R46" s="269" cm="1">
        <f t="array" ref="R46">R$9+INDEX(Step4!H:H, 36 + ROW(R46)*3)</f>
        <v>36852</v>
      </c>
      <c r="S46" s="270" cm="1">
        <f t="array" ref="S46">INDEX(Step4!H:H, 37 + ROW(R46)*3)</f>
        <v>0.56950000000000001</v>
      </c>
      <c r="T46" s="270" cm="1">
        <f t="array" ref="T46">INDEX(Step4!H:H, 38 + ROW(R46)*3)</f>
        <v>1.0916999999999999</v>
      </c>
      <c r="U46" s="269" cm="1">
        <f t="array" ref="U46">U$9+INDEX(Step4!N:N, 36 + ROW(U46)*3)</f>
        <v>41665</v>
      </c>
      <c r="V46" s="270" cm="1">
        <f t="array" ref="V46">INDEX(Step4!N:N, 37 + ROW(U46)*3)</f>
        <v>0.46729999999999999</v>
      </c>
      <c r="W46" s="270" cm="1">
        <f t="array" ref="W46">INDEX(Step4!N:N, 38 + ROW(U46)*3)</f>
        <v>1.1475</v>
      </c>
    </row>
    <row r="47" spans="1:23" x14ac:dyDescent="0.3">
      <c r="A47">
        <v>45</v>
      </c>
      <c r="B47" s="269">
        <v>74000</v>
      </c>
      <c r="C47" s="269" cm="1">
        <f t="array" ref="C47">INDEX(Step1_final!H:H, 3 + (ROW(C47)-8)*3)</f>
        <v>14625</v>
      </c>
      <c r="D47" s="270" cm="1">
        <f t="array" ref="D47">INDEX(Step1_final!H:H, 4 + (ROW(D47)-8)*3)</f>
        <v>0.59499999999999997</v>
      </c>
      <c r="E47" s="270" cm="1">
        <f t="array" ref="E47">INDEX(Step1_final!H:H, 5 + (ROW(E47)-8)*3)</f>
        <v>1.0885</v>
      </c>
      <c r="F47" s="269" cm="1">
        <f t="array" ref="F47">F$6+INDEX(Step2!H:H, 1 + ROW(F47)*3)</f>
        <v>25280</v>
      </c>
      <c r="G47" s="270" cm="1">
        <f t="array" ref="G47">INDEX(Step2!H:H, 2 + ROW(F47)*3)</f>
        <v>0.5857</v>
      </c>
      <c r="H47" s="270" cm="1">
        <f t="array" ref="H47">INDEX(Step2!H:H, 3 + ROW(F47)*3)</f>
        <v>1.0963000000000001</v>
      </c>
      <c r="I47" s="269" cm="1">
        <f t="array" ref="I47">I$6+INDEX(Step2!N:N, 1 + ROW(I47)*3)</f>
        <v>25396</v>
      </c>
      <c r="J47" s="270" cm="1">
        <f t="array" ref="J47">INDEX(Step2!N:N, 2 + ROW(I47)*3)</f>
        <v>0.49440000000000001</v>
      </c>
      <c r="K47" s="270" cm="1">
        <f t="array" ref="K47">INDEX(Step2!N:N, 3 + ROW(I47)*3)</f>
        <v>1.1600999999999999</v>
      </c>
      <c r="L47" s="269" cm="1">
        <f t="array" ref="L47">L$6+INDEX(Step3!H:H, 1 + ROW(L47)*3)</f>
        <v>32947</v>
      </c>
      <c r="M47" s="270" cm="1">
        <f t="array" ref="M47">INDEX(Step3!H:H, 2 + ROW(L47)*3)</f>
        <v>0.57779999999999998</v>
      </c>
      <c r="N47" s="270" cm="1">
        <f t="array" ref="N47">INDEX(Step3!H:H, 3 + ROW(L47)*3)</f>
        <v>1.1184000000000001</v>
      </c>
      <c r="O47" s="269" cm="1">
        <f t="array" ref="O47">O$6+INDEX(Step3!N:N, 1 + ROW(O47)*3)</f>
        <v>32110</v>
      </c>
      <c r="P47" s="270" cm="1">
        <f t="array" ref="P47">INDEX(Step3!N:N, 2 + ROW(O47)*3)</f>
        <v>0.49370000000000003</v>
      </c>
      <c r="Q47" s="270" cm="1">
        <f t="array" ref="Q47">INDEX(Step3!N:N, 3 + ROW(O47)*3)</f>
        <v>1.1524000000000001</v>
      </c>
      <c r="R47" s="269" cm="1">
        <f t="array" ref="R47">R$9+INDEX(Step4!H:H, 36 + ROW(R47)*3)</f>
        <v>37240</v>
      </c>
      <c r="S47" s="270" cm="1">
        <f t="array" ref="S47">INDEX(Step4!H:H, 37 + ROW(R47)*3)</f>
        <v>0.56640000000000001</v>
      </c>
      <c r="T47" s="270" cm="1">
        <f t="array" ref="T47">INDEX(Step4!H:H, 38 + ROW(R47)*3)</f>
        <v>1.0689</v>
      </c>
      <c r="U47" s="269" cm="1">
        <f t="array" ref="U47">U$9+INDEX(Step4!N:N, 36 + ROW(U47)*3)</f>
        <v>42073</v>
      </c>
      <c r="V47" s="270" cm="1">
        <f t="array" ref="V47">INDEX(Step4!N:N, 37 + ROW(U47)*3)</f>
        <v>0.46050000000000002</v>
      </c>
      <c r="W47" s="270" cm="1">
        <f t="array" ref="W47">INDEX(Step4!N:N, 38 + ROW(U47)*3)</f>
        <v>1.1297999999999999</v>
      </c>
    </row>
    <row r="48" spans="1:23" x14ac:dyDescent="0.3">
      <c r="A48">
        <v>46</v>
      </c>
      <c r="B48" s="269">
        <v>76000</v>
      </c>
      <c r="C48" s="269" cm="1">
        <f t="array" ref="C48">INDEX(Step1_final!H:H, 3 + (ROW(C48)-8)*3)</f>
        <v>15034</v>
      </c>
      <c r="D48" s="270" cm="1">
        <f t="array" ref="D48">INDEX(Step1_final!H:H, 4 + (ROW(D48)-8)*3)</f>
        <v>0.59379999999999999</v>
      </c>
      <c r="E48" s="270" cm="1">
        <f t="array" ref="E48">INDEX(Step1_final!H:H, 5 + (ROW(E48)-8)*3)</f>
        <v>1.0889</v>
      </c>
      <c r="F48" s="269" cm="1">
        <f t="array" ref="F48">F$6+INDEX(Step2!H:H, 1 + ROW(F48)*3)</f>
        <v>25668</v>
      </c>
      <c r="G48" s="270" cm="1">
        <f t="array" ref="G48">INDEX(Step2!H:H, 2 + ROW(F48)*3)</f>
        <v>0.57999999999999996</v>
      </c>
      <c r="H48" s="270" cm="1">
        <f t="array" ref="H48">INDEX(Step2!H:H, 3 + ROW(F48)*3)</f>
        <v>1.0984</v>
      </c>
      <c r="I48" s="269" cm="1">
        <f t="array" ref="I48">I$6+INDEX(Step2!N:N, 1 + ROW(I48)*3)</f>
        <v>25798</v>
      </c>
      <c r="J48" s="270" cm="1">
        <f t="array" ref="J48">INDEX(Step2!N:N, 2 + ROW(I48)*3)</f>
        <v>0.49020000000000002</v>
      </c>
      <c r="K48" s="270" cm="1">
        <f t="array" ref="K48">INDEX(Step2!N:N, 3 + ROW(I48)*3)</f>
        <v>1.1651</v>
      </c>
      <c r="L48" s="269" cm="1">
        <f t="array" ref="L48">L$6+INDEX(Step3!H:H, 1 + ROW(L48)*3)</f>
        <v>33335</v>
      </c>
      <c r="M48" s="270" cm="1">
        <f t="array" ref="M48">INDEX(Step3!H:H, 2 + ROW(L48)*3)</f>
        <v>0.57840000000000003</v>
      </c>
      <c r="N48" s="270" cm="1">
        <f t="array" ref="N48">INDEX(Step3!H:H, 3 + ROW(L48)*3)</f>
        <v>1.1101000000000001</v>
      </c>
      <c r="O48" s="269" cm="1">
        <f t="array" ref="O48">O$6+INDEX(Step3!N:N, 1 + ROW(O48)*3)</f>
        <v>32513</v>
      </c>
      <c r="P48" s="270" cm="1">
        <f t="array" ref="P48">INDEX(Step3!N:N, 2 + ROW(O48)*3)</f>
        <v>0.48770000000000002</v>
      </c>
      <c r="Q48" s="270" cm="1">
        <f t="array" ref="Q48">INDEX(Step3!N:N, 3 + ROW(O48)*3)</f>
        <v>1.1665000000000001</v>
      </c>
      <c r="R48" s="269" cm="1">
        <f t="array" ref="R48">R$9+INDEX(Step4!H:H, 36 + ROW(R48)*3)</f>
        <v>37628</v>
      </c>
      <c r="S48" s="270" cm="1">
        <f t="array" ref="S48">INDEX(Step4!H:H, 37 + ROW(R48)*3)</f>
        <v>0.56659999999999999</v>
      </c>
      <c r="T48" s="270" cm="1">
        <f t="array" ref="T48">INDEX(Step4!H:H, 38 + ROW(R48)*3)</f>
        <v>1.0880000000000001</v>
      </c>
      <c r="U48" s="269" cm="1">
        <f t="array" ref="U48">U$9+INDEX(Step4!N:N, 36 + ROW(U48)*3)</f>
        <v>42472</v>
      </c>
      <c r="V48" s="270" cm="1">
        <f t="array" ref="V48">INDEX(Step4!N:N, 37 + ROW(U48)*3)</f>
        <v>0.46100000000000002</v>
      </c>
      <c r="W48" s="270" cm="1">
        <f t="array" ref="W48">INDEX(Step4!N:N, 38 + ROW(U48)*3)</f>
        <v>1.1286</v>
      </c>
    </row>
    <row r="49" spans="1:23" x14ac:dyDescent="0.3">
      <c r="A49">
        <v>47</v>
      </c>
      <c r="B49" s="269">
        <v>78000</v>
      </c>
      <c r="C49" s="269" cm="1">
        <f t="array" ref="C49">INDEX(Step1_final!H:H, 3 + (ROW(C49)-8)*3)</f>
        <v>15450</v>
      </c>
      <c r="D49" s="270" cm="1">
        <f t="array" ref="D49">INDEX(Step1_final!H:H, 4 + (ROW(D49)-8)*3)</f>
        <v>0.58730000000000004</v>
      </c>
      <c r="E49" s="270" cm="1">
        <f t="array" ref="E49">INDEX(Step1_final!H:H, 5 + (ROW(E49)-8)*3)</f>
        <v>1.0972</v>
      </c>
      <c r="F49" s="269" cm="1">
        <f t="array" ref="F49">F$6+INDEX(Step2!H:H, 1 + ROW(F49)*3)</f>
        <v>26056</v>
      </c>
      <c r="G49" s="270" cm="1">
        <f t="array" ref="G49">INDEX(Step2!H:H, 2 + ROW(F49)*3)</f>
        <v>0.5796</v>
      </c>
      <c r="H49" s="270" cm="1">
        <f t="array" ref="H49">INDEX(Step2!H:H, 3 + ROW(F49)*3)</f>
        <v>1.0972999999999999</v>
      </c>
      <c r="I49" s="269" cm="1">
        <f t="array" ref="I49">I$6+INDEX(Step2!N:N, 1 + ROW(I49)*3)</f>
        <v>26191</v>
      </c>
      <c r="J49" s="270" cm="1">
        <f t="array" ref="J49">INDEX(Step2!N:N, 2 + ROW(I49)*3)</f>
        <v>0.49070000000000003</v>
      </c>
      <c r="K49" s="270" cm="1">
        <f t="array" ref="K49">INDEX(Step2!N:N, 3 + ROW(I49)*3)</f>
        <v>1.1546000000000001</v>
      </c>
      <c r="L49" s="269" cm="1">
        <f t="array" ref="L49">L$6+INDEX(Step3!H:H, 1 + ROW(L49)*3)</f>
        <v>33723</v>
      </c>
      <c r="M49" s="270" cm="1">
        <f t="array" ref="M49">INDEX(Step3!H:H, 2 + ROW(L49)*3)</f>
        <v>0.5776</v>
      </c>
      <c r="N49" s="270" cm="1">
        <f t="array" ref="N49">INDEX(Step3!H:H, 3 + ROW(L49)*3)</f>
        <v>1.1026</v>
      </c>
      <c r="O49" s="269" cm="1">
        <f t="array" ref="O49">O$6+INDEX(Step3!N:N, 1 + ROW(O49)*3)</f>
        <v>32906</v>
      </c>
      <c r="P49" s="270" cm="1">
        <f t="array" ref="P49">INDEX(Step3!N:N, 2 + ROW(O49)*3)</f>
        <v>0.48580000000000001</v>
      </c>
      <c r="Q49" s="270" cm="1">
        <f t="array" ref="Q49">INDEX(Step3!N:N, 3 + ROW(O49)*3)</f>
        <v>1.1544000000000001</v>
      </c>
      <c r="R49" s="269" cm="1">
        <f t="array" ref="R49">R$9+INDEX(Step4!H:H, 36 + ROW(R49)*3)</f>
        <v>38016</v>
      </c>
      <c r="S49" s="270" cm="1">
        <f t="array" ref="S49">INDEX(Step4!H:H, 37 + ROW(R49)*3)</f>
        <v>0.57130000000000003</v>
      </c>
      <c r="T49" s="270" cm="1">
        <f t="array" ref="T49">INDEX(Step4!H:H, 38 + ROW(R49)*3)</f>
        <v>1.0821000000000001</v>
      </c>
      <c r="U49" s="269" cm="1">
        <f t="array" ref="U49">U$9+INDEX(Step4!N:N, 36 + ROW(U49)*3)</f>
        <v>42863</v>
      </c>
      <c r="V49" s="270" cm="1">
        <f t="array" ref="V49">INDEX(Step4!N:N, 37 + ROW(U49)*3)</f>
        <v>0.46450000000000002</v>
      </c>
      <c r="W49" s="270" cm="1">
        <f t="array" ref="W49">INDEX(Step4!N:N, 38 + ROW(U49)*3)</f>
        <v>1.1343000000000001</v>
      </c>
    </row>
    <row r="50" spans="1:23" x14ac:dyDescent="0.3">
      <c r="A50">
        <v>48</v>
      </c>
      <c r="B50" s="269">
        <v>80000</v>
      </c>
      <c r="C50" s="269" cm="1">
        <f t="array" ref="C50">INDEX(Step1_final!H:H, 3 + (ROW(C50)-8)*3)</f>
        <v>15861</v>
      </c>
      <c r="D50" s="270" cm="1">
        <f t="array" ref="D50">INDEX(Step1_final!H:H, 4 + (ROW(D50)-8)*3)</f>
        <v>0.58220000000000005</v>
      </c>
      <c r="E50" s="270" cm="1">
        <f t="array" ref="E50">INDEX(Step1_final!H:H, 5 + (ROW(E50)-8)*3)</f>
        <v>1.1042000000000001</v>
      </c>
      <c r="F50" s="269" cm="1">
        <f t="array" ref="F50">F$6+INDEX(Step2!H:H, 1 + ROW(F50)*3)</f>
        <v>26445</v>
      </c>
      <c r="G50" s="270" cm="1">
        <f t="array" ref="G50">INDEX(Step2!H:H, 2 + ROW(F50)*3)</f>
        <v>0.58079999999999998</v>
      </c>
      <c r="H50" s="270" cm="1">
        <f t="array" ref="H50">INDEX(Step2!H:H, 3 + ROW(F50)*3)</f>
        <v>1.1077999999999999</v>
      </c>
      <c r="I50" s="269" cm="1">
        <f t="array" ref="I50">I$6+INDEX(Step2!N:N, 1 + ROW(I50)*3)</f>
        <v>26583</v>
      </c>
      <c r="J50" s="270" cm="1">
        <f t="array" ref="J50">INDEX(Step2!N:N, 2 + ROW(I50)*3)</f>
        <v>0.4899</v>
      </c>
      <c r="K50" s="270" cm="1">
        <f t="array" ref="K50">INDEX(Step2!N:N, 3 + ROW(I50)*3)</f>
        <v>1.1783999999999999</v>
      </c>
      <c r="L50" s="269" cm="1">
        <f t="array" ref="L50">L$6+INDEX(Step3!H:H, 1 + ROW(L50)*3)</f>
        <v>34111</v>
      </c>
      <c r="M50" s="270" cm="1">
        <f t="array" ref="M50">INDEX(Step3!H:H, 2 + ROW(L50)*3)</f>
        <v>0.56920000000000004</v>
      </c>
      <c r="N50" s="270" cm="1">
        <f t="array" ref="N50">INDEX(Step3!H:H, 3 + ROW(L50)*3)</f>
        <v>1.1029</v>
      </c>
      <c r="O50" s="269" cm="1">
        <f t="array" ref="O50">O$6+INDEX(Step3!N:N, 1 + ROW(O50)*3)</f>
        <v>33296</v>
      </c>
      <c r="P50" s="270" cm="1">
        <f t="array" ref="P50">INDEX(Step3!N:N, 2 + ROW(O50)*3)</f>
        <v>0.47920000000000001</v>
      </c>
      <c r="Q50" s="270" cm="1">
        <f t="array" ref="Q50">INDEX(Step3!N:N, 3 + ROW(O50)*3)</f>
        <v>1.151</v>
      </c>
      <c r="R50" s="269" cm="1">
        <f t="array" ref="R50">R$9+INDEX(Step4!H:H, 36 + ROW(R50)*3)</f>
        <v>38404</v>
      </c>
      <c r="S50" s="270" cm="1">
        <f t="array" ref="S50">INDEX(Step4!H:H, 37 + ROW(R50)*3)</f>
        <v>0.56259999999999999</v>
      </c>
      <c r="T50" s="270" cm="1">
        <f t="array" ref="T50">INDEX(Step4!H:H, 38 + ROW(R50)*3)</f>
        <v>1.0895999999999999</v>
      </c>
      <c r="U50" s="269" cm="1">
        <f t="array" ref="U50">U$9+INDEX(Step4!N:N, 36 + ROW(U50)*3)</f>
        <v>43252</v>
      </c>
      <c r="V50" s="270" cm="1">
        <f t="array" ref="V50">INDEX(Step4!N:N, 37 + ROW(U50)*3)</f>
        <v>0.4541</v>
      </c>
      <c r="W50" s="270" cm="1">
        <f t="array" ref="W50">INDEX(Step4!N:N, 38 + ROW(U50)*3)</f>
        <v>1.1438999999999999</v>
      </c>
    </row>
    <row r="51" spans="1:23" x14ac:dyDescent="0.3">
      <c r="A51">
        <v>49</v>
      </c>
      <c r="B51" s="269">
        <v>82000</v>
      </c>
      <c r="C51" s="269" cm="1">
        <f t="array" ref="C51">INDEX(Step1_final!H:H, 3 + (ROW(C51)-8)*3)</f>
        <v>16265</v>
      </c>
      <c r="D51" s="270" cm="1">
        <f t="array" ref="D51">INDEX(Step1_final!H:H, 4 + (ROW(D51)-8)*3)</f>
        <v>0.58640000000000003</v>
      </c>
      <c r="E51" s="270" cm="1">
        <f t="array" ref="E51">INDEX(Step1_final!H:H, 5 + (ROW(E51)-8)*3)</f>
        <v>1.1012</v>
      </c>
      <c r="F51" s="269" cm="1">
        <f t="array" ref="F51">F$6+INDEX(Step2!H:H, 1 + ROW(F51)*3)</f>
        <v>26840</v>
      </c>
      <c r="G51" s="270" cm="1">
        <f t="array" ref="G51">INDEX(Step2!H:H, 2 + ROW(F51)*3)</f>
        <v>0.57909999999999995</v>
      </c>
      <c r="H51" s="270" cm="1">
        <f t="array" ref="H51">INDEX(Step2!H:H, 3 + ROW(F51)*3)</f>
        <v>1.0972</v>
      </c>
      <c r="I51" s="269" cm="1">
        <f t="array" ref="I51">I$6+INDEX(Step2!N:N, 1 + ROW(I51)*3)</f>
        <v>26977</v>
      </c>
      <c r="J51" s="270" cm="1">
        <f t="array" ref="J51">INDEX(Step2!N:N, 2 + ROW(I51)*3)</f>
        <v>0.48709999999999998</v>
      </c>
      <c r="K51" s="270" cm="1">
        <f t="array" ref="K51">INDEX(Step2!N:N, 3 + ROW(I51)*3)</f>
        <v>1.1788000000000001</v>
      </c>
      <c r="L51" s="269" cm="1">
        <f t="array" ref="L51">L$6+INDEX(Step3!H:H, 1 + ROW(L51)*3)</f>
        <v>34499</v>
      </c>
      <c r="M51" s="270" cm="1">
        <f t="array" ref="M51">INDEX(Step3!H:H, 2 + ROW(L51)*3)</f>
        <v>0.57399999999999995</v>
      </c>
      <c r="N51" s="270" cm="1">
        <f t="array" ref="N51">INDEX(Step3!H:H, 3 + ROW(L51)*3)</f>
        <v>1.1194</v>
      </c>
      <c r="O51" s="269" cm="1">
        <f t="array" ref="O51">O$6+INDEX(Step3!N:N, 1 + ROW(O51)*3)</f>
        <v>33690</v>
      </c>
      <c r="P51" s="270" cm="1">
        <f t="array" ref="P51">INDEX(Step3!N:N, 2 + ROW(O51)*3)</f>
        <v>0.48359999999999997</v>
      </c>
      <c r="Q51" s="270" cm="1">
        <f t="array" ref="Q51">INDEX(Step3!N:N, 3 + ROW(O51)*3)</f>
        <v>1.1623000000000001</v>
      </c>
      <c r="R51" s="269" cm="1">
        <f t="array" ref="R51">R$9+INDEX(Step4!H:H, 36 + ROW(R51)*3)</f>
        <v>38792</v>
      </c>
      <c r="S51" s="270" cm="1">
        <f t="array" ref="S51">INDEX(Step4!H:H, 37 + ROW(R51)*3)</f>
        <v>0.5585</v>
      </c>
      <c r="T51" s="270" cm="1">
        <f t="array" ref="T51">INDEX(Step4!H:H, 38 + ROW(R51)*3)</f>
        <v>1.0901000000000001</v>
      </c>
      <c r="U51" s="269" cm="1">
        <f t="array" ref="U51">U$9+INDEX(Step4!N:N, 36 + ROW(U51)*3)</f>
        <v>43641</v>
      </c>
      <c r="V51" s="270" cm="1">
        <f t="array" ref="V51">INDEX(Step4!N:N, 37 + ROW(U51)*3)</f>
        <v>0.45169999999999999</v>
      </c>
      <c r="W51" s="270" cm="1">
        <f t="array" ref="W51">INDEX(Step4!N:N, 38 + ROW(U51)*3)</f>
        <v>1.1666000000000001</v>
      </c>
    </row>
    <row r="52" spans="1:23" x14ac:dyDescent="0.3">
      <c r="A52">
        <v>50</v>
      </c>
      <c r="B52" s="269">
        <v>84000</v>
      </c>
      <c r="C52" s="269" cm="1">
        <f t="array" ref="C52">INDEX(Step1_final!H:H, 3 + (ROW(C52)-8)*3)</f>
        <v>16670</v>
      </c>
      <c r="D52" s="270" cm="1">
        <f t="array" ref="D52">INDEX(Step1_final!H:H, 4 + (ROW(D52)-8)*3)</f>
        <v>0.5766</v>
      </c>
      <c r="E52" s="270" cm="1">
        <f t="array" ref="E52">INDEX(Step1_final!H:H, 5 + (ROW(E52)-8)*3)</f>
        <v>1.0942000000000001</v>
      </c>
      <c r="F52" s="269" cm="1">
        <f t="array" ref="F52">F$6+INDEX(Step2!H:H, 1 + ROW(F52)*3)</f>
        <v>27228</v>
      </c>
      <c r="G52" s="270" cm="1">
        <f t="array" ref="G52">INDEX(Step2!H:H, 2 + ROW(F52)*3)</f>
        <v>0.5776</v>
      </c>
      <c r="H52" s="270" cm="1">
        <f t="array" ref="H52">INDEX(Step2!H:H, 3 + ROW(F52)*3)</f>
        <v>1.0926</v>
      </c>
      <c r="I52" s="269" cm="1">
        <f t="array" ref="I52">I$6+INDEX(Step2!N:N, 1 + ROW(I52)*3)</f>
        <v>27371</v>
      </c>
      <c r="J52" s="270" cm="1">
        <f t="array" ref="J52">INDEX(Step2!N:N, 2 + ROW(I52)*3)</f>
        <v>0.48580000000000001</v>
      </c>
      <c r="K52" s="270" cm="1">
        <f t="array" ref="K52">INDEX(Step2!N:N, 3 + ROW(I52)*3)</f>
        <v>1.1865000000000001</v>
      </c>
      <c r="L52" s="269" cm="1">
        <f t="array" ref="L52">L$6+INDEX(Step3!H:H, 1 + ROW(L52)*3)</f>
        <v>34888</v>
      </c>
      <c r="M52" s="270" cm="1">
        <f t="array" ref="M52">INDEX(Step3!H:H, 2 + ROW(L52)*3)</f>
        <v>0.57110000000000005</v>
      </c>
      <c r="N52" s="270" cm="1">
        <f t="array" ref="N52">INDEX(Step3!H:H, 3 + ROW(L52)*3)</f>
        <v>1.1072</v>
      </c>
      <c r="O52" s="269" cm="1">
        <f t="array" ref="O52">O$6+INDEX(Step3!N:N, 1 + ROW(O52)*3)</f>
        <v>34118</v>
      </c>
      <c r="P52" s="270" cm="1">
        <f t="array" ref="P52">INDEX(Step3!N:N, 2 + ROW(O52)*3)</f>
        <v>0.47910000000000003</v>
      </c>
      <c r="Q52" s="270" cm="1">
        <f t="array" ref="Q52">INDEX(Step3!N:N, 3 + ROW(O52)*3)</f>
        <v>1.1537999999999999</v>
      </c>
      <c r="R52" s="269" cm="1">
        <f t="array" ref="R52">R$9+INDEX(Step4!H:H, 36 + ROW(R52)*3)</f>
        <v>39180</v>
      </c>
      <c r="S52" s="270" cm="1">
        <f t="array" ref="S52">INDEX(Step4!H:H, 37 + ROW(R52)*3)</f>
        <v>0.55959999999999999</v>
      </c>
      <c r="T52" s="270" cm="1">
        <f t="array" ref="T52">INDEX(Step4!H:H, 38 + ROW(R52)*3)</f>
        <v>1.0922000000000001</v>
      </c>
      <c r="U52" s="269" cm="1">
        <f t="array" ref="U52">U$9+INDEX(Step4!N:N, 36 + ROW(U52)*3)</f>
        <v>44031</v>
      </c>
      <c r="V52" s="270" cm="1">
        <f t="array" ref="V52">INDEX(Step4!N:N, 37 + ROW(U52)*3)</f>
        <v>0.4521</v>
      </c>
      <c r="W52" s="270" cm="1">
        <f t="array" ref="W52">INDEX(Step4!N:N, 38 + ROW(U52)*3)</f>
        <v>1.1458999999999999</v>
      </c>
    </row>
    <row r="53" spans="1:23" x14ac:dyDescent="0.3">
      <c r="A53">
        <v>51</v>
      </c>
      <c r="B53" s="269">
        <v>86000</v>
      </c>
      <c r="C53" s="269" cm="1">
        <f t="array" ref="C53">INDEX(Step1_final!H:H, 3 + (ROW(C53)-8)*3)</f>
        <v>17078</v>
      </c>
      <c r="D53" s="270" cm="1">
        <f t="array" ref="D53">INDEX(Step1_final!H:H, 4 + (ROW(D53)-8)*3)</f>
        <v>0.57920000000000005</v>
      </c>
      <c r="E53" s="270" cm="1">
        <f t="array" ref="E53">INDEX(Step1_final!H:H, 5 + (ROW(E53)-8)*3)</f>
        <v>1.1026</v>
      </c>
      <c r="F53" s="269" cm="1">
        <f t="array" ref="F53">F$6+INDEX(Step2!H:H, 1 + ROW(F53)*3)</f>
        <v>27616</v>
      </c>
      <c r="G53" s="270" cm="1">
        <f t="array" ref="G53">INDEX(Step2!H:H, 2 + ROW(F53)*3)</f>
        <v>0.57630000000000003</v>
      </c>
      <c r="H53" s="270" cm="1">
        <f t="array" ref="H53">INDEX(Step2!H:H, 3 + ROW(F53)*3)</f>
        <v>1.1154999999999999</v>
      </c>
      <c r="I53" s="269" cm="1">
        <f t="array" ref="I53">I$6+INDEX(Step2!N:N, 1 + ROW(I53)*3)</f>
        <v>27772</v>
      </c>
      <c r="J53" s="270" cm="1">
        <f t="array" ref="J53">INDEX(Step2!N:N, 2 + ROW(I53)*3)</f>
        <v>0.48420000000000002</v>
      </c>
      <c r="K53" s="270" cm="1">
        <f t="array" ref="K53">INDEX(Step2!N:N, 3 + ROW(I53)*3)</f>
        <v>1.1727000000000001</v>
      </c>
      <c r="L53" s="269" cm="1">
        <f t="array" ref="L53">L$6+INDEX(Step3!H:H, 1 + ROW(L53)*3)</f>
        <v>35276</v>
      </c>
      <c r="M53" s="270" cm="1">
        <f t="array" ref="M53">INDEX(Step3!H:H, 2 + ROW(L53)*3)</f>
        <v>0.57320000000000004</v>
      </c>
      <c r="N53" s="270" cm="1">
        <f t="array" ref="N53">INDEX(Step3!H:H, 3 + ROW(L53)*3)</f>
        <v>1.0983000000000001</v>
      </c>
      <c r="O53" s="269"/>
      <c r="P53" s="270"/>
      <c r="Q53" s="270"/>
      <c r="R53" s="269" cm="1">
        <f t="array" ref="R53">R$9+INDEX(Step4!H:H, 36 + ROW(R53)*3)</f>
        <v>39567</v>
      </c>
      <c r="S53" s="270" cm="1">
        <f t="array" ref="S53">INDEX(Step4!H:H, 37 + ROW(R53)*3)</f>
        <v>0.56499999999999995</v>
      </c>
      <c r="T53" s="270" cm="1">
        <f t="array" ref="T53">INDEX(Step4!H:H, 38 + ROW(R53)*3)</f>
        <v>1.0987</v>
      </c>
      <c r="U53" s="269" cm="1">
        <f t="array" ref="U53">U$9+INDEX(Step4!N:N, 36 + ROW(U53)*3)</f>
        <v>44420</v>
      </c>
      <c r="V53" s="270" cm="1">
        <f t="array" ref="V53">INDEX(Step4!N:N, 37 + ROW(U53)*3)</f>
        <v>0.45540000000000003</v>
      </c>
      <c r="W53" s="270" cm="1">
        <f t="array" ref="W53">INDEX(Step4!N:N, 38 + ROW(U53)*3)</f>
        <v>1.1642999999999999</v>
      </c>
    </row>
    <row r="54" spans="1:23" x14ac:dyDescent="0.3">
      <c r="A54">
        <v>52</v>
      </c>
      <c r="B54" s="269">
        <v>88000</v>
      </c>
      <c r="C54" s="269" cm="1">
        <f t="array" ref="C54">INDEX(Step1_final!H:H, 3 + (ROW(C54)-8)*3)</f>
        <v>17484</v>
      </c>
      <c r="D54" s="270" cm="1">
        <f t="array" ref="D54">INDEX(Step1_final!H:H, 4 + (ROW(D54)-8)*3)</f>
        <v>0.57920000000000005</v>
      </c>
      <c r="E54" s="270" cm="1">
        <f t="array" ref="E54">INDEX(Step1_final!H:H, 5 + (ROW(E54)-8)*3)</f>
        <v>1.1153</v>
      </c>
      <c r="F54" s="269" cm="1">
        <f t="array" ref="F54">F$6+INDEX(Step2!H:H, 1 + ROW(F54)*3)</f>
        <v>28005</v>
      </c>
      <c r="G54" s="270" cm="1">
        <f t="array" ref="G54">INDEX(Step2!H:H, 2 + ROW(F54)*3)</f>
        <v>0.57369999999999999</v>
      </c>
      <c r="H54" s="270" cm="1">
        <f t="array" ref="H54">INDEX(Step2!H:H, 3 + ROW(F54)*3)</f>
        <v>1.103</v>
      </c>
      <c r="I54" s="269" cm="1">
        <f t="array" ref="I54">I$6+INDEX(Step2!N:N, 1 + ROW(I54)*3)</f>
        <v>28170</v>
      </c>
      <c r="J54" s="270" cm="1">
        <f t="array" ref="J54">INDEX(Step2!N:N, 2 + ROW(I54)*3)</f>
        <v>0.47860000000000003</v>
      </c>
      <c r="K54" s="270" cm="1">
        <f t="array" ref="K54">INDEX(Step2!N:N, 3 + ROW(I54)*3)</f>
        <v>1.1700999999999999</v>
      </c>
      <c r="L54" s="269" cm="1">
        <f t="array" ref="L54">L$6+INDEX(Step3!H:H, 1 + ROW(L54)*3)</f>
        <v>35664</v>
      </c>
      <c r="M54" s="270" cm="1">
        <f t="array" ref="M54">INDEX(Step3!H:H, 2 + ROW(L54)*3)</f>
        <v>0.56089999999999995</v>
      </c>
      <c r="N54" s="270" cm="1">
        <f t="array" ref="N54">INDEX(Step3!H:H, 3 + ROW(L54)*3)</f>
        <v>1.1108</v>
      </c>
      <c r="O54" s="269"/>
      <c r="P54" s="270"/>
      <c r="Q54" s="270"/>
      <c r="R54" s="269" cm="1">
        <f t="array" ref="R54">R$9+INDEX(Step4!H:H, 36 + ROW(R54)*3)</f>
        <v>39955</v>
      </c>
      <c r="S54" s="270" cm="1">
        <f t="array" ref="S54">INDEX(Step4!H:H, 37 + ROW(R54)*3)</f>
        <v>0.55869999999999997</v>
      </c>
      <c r="T54" s="270" cm="1">
        <f t="array" ref="T54">INDEX(Step4!H:H, 38 + ROW(R54)*3)</f>
        <v>1.0846</v>
      </c>
      <c r="U54" s="269" cm="1">
        <f t="array" ref="U54">U$9+INDEX(Step4!N:N, 36 + ROW(U54)*3)</f>
        <v>44809</v>
      </c>
      <c r="V54" s="270" cm="1">
        <f t="array" ref="V54">INDEX(Step4!N:N, 37 + ROW(U54)*3)</f>
        <v>0.4486</v>
      </c>
      <c r="W54" s="270" cm="1">
        <f t="array" ref="W54">INDEX(Step4!N:N, 38 + ROW(U54)*3)</f>
        <v>1.1577999999999999</v>
      </c>
    </row>
    <row r="55" spans="1:23" x14ac:dyDescent="0.3">
      <c r="A55">
        <v>53</v>
      </c>
      <c r="B55" s="269">
        <v>90000</v>
      </c>
      <c r="C55" s="269" cm="1">
        <f t="array" ref="C55">INDEX(Step1_final!H:H, 3 + (ROW(C55)-8)*3)</f>
        <v>17881</v>
      </c>
      <c r="D55" s="270" cm="1">
        <f t="array" ref="D55">INDEX(Step1_final!H:H, 4 + (ROW(D55)-8)*3)</f>
        <v>0.57210000000000005</v>
      </c>
      <c r="E55" s="270" cm="1">
        <f t="array" ref="E55">INDEX(Step1_final!H:H, 5 + (ROW(E55)-8)*3)</f>
        <v>1.0904</v>
      </c>
      <c r="F55" s="269" cm="1">
        <f t="array" ref="F55">F$6+INDEX(Step2!H:H, 1 + ROW(F55)*3)</f>
        <v>28393</v>
      </c>
      <c r="G55" s="270" cm="1">
        <f t="array" ref="G55">INDEX(Step2!H:H, 2 + ROW(F55)*3)</f>
        <v>0.57110000000000005</v>
      </c>
      <c r="H55" s="270" cm="1">
        <f t="array" ref="H55">INDEX(Step2!H:H, 3 + ROW(F55)*3)</f>
        <v>1.093</v>
      </c>
      <c r="I55" s="269"/>
      <c r="J55" s="270"/>
      <c r="K55" s="270"/>
      <c r="L55" s="269" cm="1">
        <f t="array" ref="L55">L$6+INDEX(Step3!H:H, 1 + ROW(L55)*3)</f>
        <v>36052</v>
      </c>
      <c r="M55" s="270" cm="1">
        <f t="array" ref="M55">INDEX(Step3!H:H, 2 + ROW(L55)*3)</f>
        <v>0.56079999999999997</v>
      </c>
      <c r="N55" s="270" cm="1">
        <f t="array" ref="N55">INDEX(Step3!H:H, 3 + ROW(L55)*3)</f>
        <v>1.1177999999999999</v>
      </c>
      <c r="O55" s="269"/>
      <c r="P55" s="270"/>
      <c r="Q55" s="270"/>
      <c r="R55" s="269" cm="1">
        <f t="array" ref="R55">R$9+INDEX(Step4!H:H, 36 + ROW(R55)*3)</f>
        <v>40343</v>
      </c>
      <c r="S55" s="270" cm="1">
        <f t="array" ref="S55">INDEX(Step4!H:H, 37 + ROW(R55)*3)</f>
        <v>0.56269999999999998</v>
      </c>
      <c r="T55" s="270" cm="1">
        <f t="array" ref="T55">INDEX(Step4!H:H, 38 + ROW(R55)*3)</f>
        <v>1.0914999999999999</v>
      </c>
      <c r="U55" s="269" cm="1">
        <f t="array" ref="U55">U$9+INDEX(Step4!N:N, 36 + ROW(U55)*3)</f>
        <v>45198</v>
      </c>
      <c r="V55" s="270" cm="1">
        <f t="array" ref="V55">INDEX(Step4!N:N, 37 + ROW(U55)*3)</f>
        <v>0.45300000000000001</v>
      </c>
      <c r="W55" s="270" cm="1">
        <f t="array" ref="W55">INDEX(Step4!N:N, 38 + ROW(U55)*3)</f>
        <v>1.1494</v>
      </c>
    </row>
    <row r="56" spans="1:23" x14ac:dyDescent="0.3">
      <c r="A56">
        <v>54</v>
      </c>
      <c r="B56" s="269">
        <v>92000</v>
      </c>
      <c r="C56" s="269" cm="1">
        <f t="array" ref="C56">INDEX(Step1_final!H:H, 3 + (ROW(C56)-8)*3)</f>
        <v>18279</v>
      </c>
      <c r="D56" s="270" cm="1">
        <f t="array" ref="D56">INDEX(Step1_final!H:H, 4 + (ROW(D56)-8)*3)</f>
        <v>0.57230000000000003</v>
      </c>
      <c r="E56" s="270" cm="1">
        <f t="array" ref="E56">INDEX(Step1_final!H:H, 5 + (ROW(E56)-8)*3)</f>
        <v>1.0885</v>
      </c>
      <c r="F56" s="269" cm="1">
        <f t="array" ref="F56">F$6+INDEX(Step2!H:H, 1 + ROW(F56)*3)</f>
        <v>28781</v>
      </c>
      <c r="G56" s="270" cm="1">
        <f t="array" ref="G56">INDEX(Step2!H:H, 2 + ROW(F56)*3)</f>
        <v>0.56420000000000003</v>
      </c>
      <c r="H56" s="270" cm="1">
        <f t="array" ref="H56">INDEX(Step2!H:H, 3 + ROW(F56)*3)</f>
        <v>1.0993999999999999</v>
      </c>
      <c r="I56" s="269"/>
      <c r="J56" s="270"/>
      <c r="K56" s="270"/>
      <c r="L56" s="269" cm="1">
        <f t="array" ref="L56">L$6+INDEX(Step3!H:H, 1 + ROW(L56)*3)</f>
        <v>36440</v>
      </c>
      <c r="M56" s="270" cm="1">
        <f t="array" ref="M56">INDEX(Step3!H:H, 2 + ROW(L56)*3)</f>
        <v>0.56679999999999997</v>
      </c>
      <c r="N56" s="270" cm="1">
        <f t="array" ref="N56">INDEX(Step3!H:H, 3 + ROW(L56)*3)</f>
        <v>1.1068</v>
      </c>
      <c r="O56" s="269"/>
      <c r="P56" s="270"/>
      <c r="Q56" s="270"/>
      <c r="R56" s="269" cm="1">
        <f t="array" ref="R56">R$9+INDEX(Step4!H:H, 36 + ROW(R56)*3)</f>
        <v>40731</v>
      </c>
      <c r="S56" s="270" cm="1">
        <f t="array" ref="S56">INDEX(Step4!H:H, 37 + ROW(R56)*3)</f>
        <v>0.56299999999999994</v>
      </c>
      <c r="T56" s="270" cm="1">
        <f t="array" ref="T56">INDEX(Step4!H:H, 38 + ROW(R56)*3)</f>
        <v>1.0731999999999999</v>
      </c>
      <c r="U56" s="269" cm="1">
        <f t="array" ref="U56">U$9+INDEX(Step4!N:N, 36 + ROW(U56)*3)</f>
        <v>45587</v>
      </c>
      <c r="V56" s="270" cm="1">
        <f t="array" ref="V56">INDEX(Step4!N:N, 37 + ROW(U56)*3)</f>
        <v>0.4531</v>
      </c>
      <c r="W56" s="270" cm="1">
        <f t="array" ref="W56">INDEX(Step4!N:N, 38 + ROW(U56)*3)</f>
        <v>1.1462000000000001</v>
      </c>
    </row>
    <row r="57" spans="1:23" x14ac:dyDescent="0.3">
      <c r="A57">
        <v>55</v>
      </c>
      <c r="B57" s="269">
        <v>94000</v>
      </c>
      <c r="C57" s="269" cm="1">
        <f t="array" ref="C57">INDEX(Step1_final!H:H, 3 + (ROW(C57)-8)*3)</f>
        <v>18692</v>
      </c>
      <c r="D57" s="270" cm="1">
        <f t="array" ref="D57">INDEX(Step1_final!H:H, 4 + (ROW(D57)-8)*3)</f>
        <v>0.57489999999999997</v>
      </c>
      <c r="E57" s="270" cm="1">
        <f t="array" ref="E57">INDEX(Step1_final!H:H, 5 + (ROW(E57)-8)*3)</f>
        <v>1.1071</v>
      </c>
      <c r="F57" s="269" cm="1">
        <f t="array" ref="F57">F$6+INDEX(Step2!H:H, 1 + ROW(F57)*3)</f>
        <v>29169</v>
      </c>
      <c r="G57" s="270" cm="1">
        <f t="array" ref="G57">INDEX(Step2!H:H, 2 + ROW(F57)*3)</f>
        <v>0.56989999999999996</v>
      </c>
      <c r="H57" s="270" cm="1">
        <f t="array" ref="H57">INDEX(Step2!H:H, 3 + ROW(F57)*3)</f>
        <v>1.0876999999999999</v>
      </c>
      <c r="I57" s="269"/>
      <c r="J57" s="270"/>
      <c r="K57" s="270"/>
      <c r="L57" s="269" cm="1">
        <f t="array" ref="L57">L$6+INDEX(Step3!H:H, 1 + ROW(L57)*3)</f>
        <v>36828</v>
      </c>
      <c r="M57" s="270" cm="1">
        <f t="array" ref="M57">INDEX(Step3!H:H, 2 + ROW(L57)*3)</f>
        <v>0.55920000000000003</v>
      </c>
      <c r="N57" s="270" cm="1">
        <f t="array" ref="N57">INDEX(Step3!H:H, 3 + ROW(L57)*3)</f>
        <v>1.1085</v>
      </c>
      <c r="O57" s="269"/>
      <c r="P57" s="270"/>
      <c r="Q57" s="270"/>
      <c r="R57" s="269" cm="1">
        <f t="array" ref="R57">R$9+INDEX(Step4!H:H, 36 + ROW(R57)*3)</f>
        <v>41119</v>
      </c>
      <c r="S57" s="270" cm="1">
        <f t="array" ref="S57">INDEX(Step4!H:H, 37 + ROW(R57)*3)</f>
        <v>0.55369999999999997</v>
      </c>
      <c r="T57" s="270" cm="1">
        <f t="array" ref="T57">INDEX(Step4!H:H, 38 + ROW(R57)*3)</f>
        <v>1.0774999999999999</v>
      </c>
      <c r="U57" s="269"/>
      <c r="V57" s="270"/>
      <c r="W57" s="270"/>
    </row>
    <row r="58" spans="1:23" x14ac:dyDescent="0.3">
      <c r="A58">
        <v>56</v>
      </c>
      <c r="B58" s="269">
        <v>96000</v>
      </c>
      <c r="C58" s="269" cm="1">
        <f t="array" ref="C58">INDEX(Step1_final!H:H, 3 + (ROW(C58)-8)*3)</f>
        <v>19121</v>
      </c>
      <c r="D58" s="270" cm="1">
        <f t="array" ref="D58">INDEX(Step1_final!H:H, 4 + (ROW(D58)-8)*3)</f>
        <v>0.56920000000000004</v>
      </c>
      <c r="E58" s="270" cm="1">
        <f t="array" ref="E58">INDEX(Step1_final!H:H, 5 + (ROW(E58)-8)*3)</f>
        <v>1.0980000000000001</v>
      </c>
      <c r="F58" s="269" cm="1">
        <f t="array" ref="F58">F$6+INDEX(Step2!H:H, 1 + ROW(F58)*3)</f>
        <v>29557</v>
      </c>
      <c r="G58" s="270" cm="1">
        <f t="array" ref="G58">INDEX(Step2!H:H, 2 + ROW(F58)*3)</f>
        <v>0.56579999999999997</v>
      </c>
      <c r="H58" s="270" cm="1">
        <f t="array" ref="H58">INDEX(Step2!H:H, 3 + ROW(F58)*3)</f>
        <v>1.0919000000000001</v>
      </c>
      <c r="I58" s="269"/>
      <c r="J58" s="270"/>
      <c r="K58" s="270"/>
      <c r="L58" s="269" cm="1">
        <f t="array" ref="L58">L$6+INDEX(Step3!H:H, 1 + ROW(L58)*3)</f>
        <v>37217</v>
      </c>
      <c r="M58" s="270" cm="1">
        <f t="array" ref="M58">INDEX(Step3!H:H, 2 + ROW(L58)*3)</f>
        <v>0.55930000000000002</v>
      </c>
      <c r="N58" s="270" cm="1">
        <f t="array" ref="N58">INDEX(Step3!H:H, 3 + ROW(L58)*3)</f>
        <v>1.1176999999999999</v>
      </c>
      <c r="O58" s="269"/>
      <c r="P58" s="270"/>
      <c r="Q58" s="270"/>
      <c r="R58" s="269" cm="1">
        <f t="array" ref="R58">R$9+INDEX(Step4!H:H, 36 + ROW(R58)*3)</f>
        <v>41507</v>
      </c>
      <c r="S58" s="270" cm="1">
        <f t="array" ref="S58">INDEX(Step4!H:H, 37 + ROW(R58)*3)</f>
        <v>0.55730000000000002</v>
      </c>
      <c r="T58" s="270" cm="1">
        <f t="array" ref="T58">INDEX(Step4!H:H, 38 + ROW(R58)*3)</f>
        <v>1.0716000000000001</v>
      </c>
      <c r="U58" s="269"/>
      <c r="V58" s="270"/>
      <c r="W58" s="270"/>
    </row>
    <row r="59" spans="1:23" x14ac:dyDescent="0.3">
      <c r="A59">
        <v>57</v>
      </c>
      <c r="B59" s="269">
        <v>98000</v>
      </c>
      <c r="C59" s="269" cm="1">
        <f t="array" ref="C59">INDEX(Step1_final!H:H, 3 + (ROW(C59)-8)*3)</f>
        <v>19532</v>
      </c>
      <c r="D59" s="270" cm="1">
        <f t="array" ref="D59">INDEX(Step1_final!H:H, 4 + (ROW(D59)-8)*3)</f>
        <v>0.56659999999999999</v>
      </c>
      <c r="E59" s="270" cm="1">
        <f t="array" ref="E59">INDEX(Step1_final!H:H, 5 + (ROW(E59)-8)*3)</f>
        <v>1.1112</v>
      </c>
      <c r="F59" s="269" cm="1">
        <f t="array" ref="F59">F$6+INDEX(Step2!H:H, 1 + ROW(F59)*3)</f>
        <v>29945</v>
      </c>
      <c r="G59" s="270" cm="1">
        <f t="array" ref="G59">INDEX(Step2!H:H, 2 + ROW(F59)*3)</f>
        <v>0.56130000000000002</v>
      </c>
      <c r="H59" s="270" cm="1">
        <f t="array" ref="H59">INDEX(Step2!H:H, 3 + ROW(F59)*3)</f>
        <v>1.1107</v>
      </c>
      <c r="I59" s="269"/>
      <c r="J59" s="270"/>
      <c r="K59" s="270"/>
      <c r="L59" s="269" cm="1">
        <f t="array" ref="L59">L$6+INDEX(Step3!H:H, 1 + ROW(L59)*3)</f>
        <v>37605</v>
      </c>
      <c r="M59" s="270" cm="1">
        <f t="array" ref="M59">INDEX(Step3!H:H, 2 + ROW(L59)*3)</f>
        <v>0.55420000000000003</v>
      </c>
      <c r="N59" s="270" cm="1">
        <f t="array" ref="N59">INDEX(Step3!H:H, 3 + ROW(L59)*3)</f>
        <v>1.1048</v>
      </c>
      <c r="O59" s="269"/>
      <c r="P59" s="270"/>
      <c r="Q59" s="270"/>
      <c r="R59" s="269" cm="1">
        <f t="array" ref="R59">R$9+INDEX(Step4!H:H, 36 + ROW(R59)*3)</f>
        <v>41896</v>
      </c>
      <c r="S59" s="270" cm="1">
        <f t="array" ref="S59">INDEX(Step4!H:H, 37 + ROW(R59)*3)</f>
        <v>0.55410000000000004</v>
      </c>
      <c r="T59" s="270" cm="1">
        <f t="array" ref="T59">INDEX(Step4!H:H, 38 + ROW(R59)*3)</f>
        <v>1.0855999999999999</v>
      </c>
      <c r="U59" s="269"/>
      <c r="V59" s="270"/>
      <c r="W59" s="270"/>
    </row>
    <row r="60" spans="1:23" x14ac:dyDescent="0.3">
      <c r="A60">
        <v>58</v>
      </c>
      <c r="B60" s="269">
        <v>100000</v>
      </c>
      <c r="C60" s="269" cm="1">
        <f t="array" ref="C60">INDEX(Step1_final!H:H, 3 + (ROW(C60)-8)*3)</f>
        <v>19924</v>
      </c>
      <c r="D60" s="270" cm="1">
        <f t="array" ref="D60">INDEX(Step1_final!H:H, 4 + (ROW(D60)-8)*3)</f>
        <v>0.56620000000000004</v>
      </c>
      <c r="E60" s="270" cm="1">
        <f t="array" ref="E60">INDEX(Step1_final!H:H, 5 + (ROW(E60)-8)*3)</f>
        <v>1.0931</v>
      </c>
      <c r="F60" s="269" cm="1">
        <f t="array" ref="F60">F$6+INDEX(Step2!H:H, 1 + ROW(F60)*3)</f>
        <v>30353</v>
      </c>
      <c r="G60" s="270" cm="1">
        <f t="array" ref="G60">INDEX(Step2!H:H, 2 + ROW(F60)*3)</f>
        <v>0.56479999999999997</v>
      </c>
      <c r="H60" s="270" cm="1">
        <f t="array" ref="H60">INDEX(Step2!H:H, 3 + ROW(F60)*3)</f>
        <v>1.0874999999999999</v>
      </c>
      <c r="I60" s="269"/>
      <c r="J60" s="270"/>
      <c r="K60" s="270"/>
      <c r="L60" s="269" cm="1">
        <f t="array" ref="L60">L$6+INDEX(Step3!H:H, 1 + ROW(L60)*3)</f>
        <v>37993</v>
      </c>
      <c r="M60" s="270" cm="1">
        <f t="array" ref="M60">INDEX(Step3!H:H, 2 + ROW(L60)*3)</f>
        <v>0.55679999999999996</v>
      </c>
      <c r="N60" s="270" cm="1">
        <f t="array" ref="N60">INDEX(Step3!H:H, 3 + ROW(L60)*3)</f>
        <v>1.1200000000000001</v>
      </c>
      <c r="O60" s="269"/>
      <c r="P60" s="270"/>
      <c r="Q60" s="270"/>
      <c r="R60" s="269" cm="1">
        <f t="array" ref="R60">R$9+INDEX(Step4!H:H, 36 + ROW(R60)*3)</f>
        <v>42297</v>
      </c>
      <c r="S60" s="270" cm="1">
        <f t="array" ref="S60">INDEX(Step4!H:H, 37 + ROW(R60)*3)</f>
        <v>0.55000000000000004</v>
      </c>
      <c r="T60" s="270" cm="1">
        <f t="array" ref="T60">INDEX(Step4!H:H, 38 + ROW(R60)*3)</f>
        <v>1.0929</v>
      </c>
      <c r="U60" s="269"/>
      <c r="V60" s="270"/>
      <c r="W60" s="270"/>
    </row>
    <row r="61" spans="1:23" x14ac:dyDescent="0.3">
      <c r="A61">
        <v>59</v>
      </c>
      <c r="B61" s="269">
        <v>102000</v>
      </c>
      <c r="C61" s="269" cm="1">
        <f t="array" ref="C61">INDEX(Step1_final!H:H, 3 + (ROW(C61)-8)*3)</f>
        <v>20313</v>
      </c>
      <c r="D61" s="270" cm="1">
        <f t="array" ref="D61">INDEX(Step1_final!H:H, 4 + (ROW(D61)-8)*3)</f>
        <v>0.55920000000000003</v>
      </c>
      <c r="E61" s="270" cm="1">
        <f t="array" ref="E61">INDEX(Step1_final!H:H, 5 + (ROW(E61)-8)*3)</f>
        <v>1.1073</v>
      </c>
      <c r="F61" s="269" cm="1">
        <f t="array" ref="F61">F$6+INDEX(Step2!H:H, 1 + ROW(F61)*3)</f>
        <v>30757</v>
      </c>
      <c r="G61" s="270" cm="1">
        <f t="array" ref="G61">INDEX(Step2!H:H, 2 + ROW(F61)*3)</f>
        <v>0.55920000000000003</v>
      </c>
      <c r="H61" s="270" cm="1">
        <f t="array" ref="H61">INDEX(Step2!H:H, 3 + ROW(F61)*3)</f>
        <v>1.1087</v>
      </c>
      <c r="I61" s="269"/>
      <c r="J61" s="270"/>
      <c r="K61" s="270"/>
      <c r="L61" s="269" cm="1">
        <f t="array" ref="L61">L$6+INDEX(Step3!H:H, 1 + ROW(L61)*3)</f>
        <v>38381</v>
      </c>
      <c r="M61" s="270" cm="1">
        <f t="array" ref="M61">INDEX(Step3!H:H, 2 + ROW(L61)*3)</f>
        <v>0.55500000000000005</v>
      </c>
      <c r="N61" s="270" cm="1">
        <f t="array" ref="N61">INDEX(Step3!H:H, 3 + ROW(L61)*3)</f>
        <v>1.1181000000000001</v>
      </c>
      <c r="O61" s="269"/>
      <c r="P61" s="270"/>
      <c r="Q61" s="270"/>
      <c r="R61" s="269" cm="1">
        <f t="array" ref="R61">R$9+INDEX(Step4!H:H, 36 + ROW(R61)*3)</f>
        <v>42691</v>
      </c>
      <c r="S61" s="270" cm="1">
        <f t="array" ref="S61">INDEX(Step4!H:H, 37 + ROW(R61)*3)</f>
        <v>0.55210000000000004</v>
      </c>
      <c r="T61" s="270" cm="1">
        <f t="array" ref="T61">INDEX(Step4!H:H, 38 + ROW(R61)*3)</f>
        <v>1.0852999999999999</v>
      </c>
      <c r="U61" s="269"/>
      <c r="V61" s="270"/>
      <c r="W61" s="270"/>
    </row>
    <row r="62" spans="1:23" x14ac:dyDescent="0.3">
      <c r="A62">
        <v>60</v>
      </c>
      <c r="B62" s="269">
        <v>104000</v>
      </c>
      <c r="C62" s="269" cm="1">
        <f t="array" ref="C62">INDEX(Step1_final!H:H, 3 + (ROW(C62)-8)*3)</f>
        <v>20703</v>
      </c>
      <c r="D62" s="270" cm="1">
        <f t="array" ref="D62">INDEX(Step1_final!H:H, 4 + (ROW(D62)-8)*3)</f>
        <v>0.56259999999999999</v>
      </c>
      <c r="E62" s="270" cm="1">
        <f t="array" ref="E62">INDEX(Step1_final!H:H, 5 + (ROW(E62)-8)*3)</f>
        <v>1.0905</v>
      </c>
      <c r="F62" s="269" cm="1">
        <f t="array" ref="F62">F$6+INDEX(Step2!H:H, 1 + ROW(F62)*3)</f>
        <v>31160</v>
      </c>
      <c r="G62" s="270" cm="1">
        <f t="array" ref="G62">INDEX(Step2!H:H, 2 + ROW(F62)*3)</f>
        <v>0.56389999999999996</v>
      </c>
      <c r="H62" s="270" cm="1">
        <f t="array" ref="H62">INDEX(Step2!H:H, 3 + ROW(F62)*3)</f>
        <v>1.0931999999999999</v>
      </c>
      <c r="I62" s="269"/>
      <c r="J62" s="270"/>
      <c r="K62" s="270"/>
      <c r="L62" s="269" cm="1">
        <f t="array" ref="L62">L$6+INDEX(Step3!H:H, 1 + ROW(L62)*3)</f>
        <v>38770</v>
      </c>
      <c r="M62" s="270" cm="1">
        <f t="array" ref="M62">INDEX(Step3!H:H, 2 + ROW(L62)*3)</f>
        <v>0.55549999999999999</v>
      </c>
      <c r="N62" s="270" cm="1">
        <f t="array" ref="N62">INDEX(Step3!H:H, 3 + ROW(L62)*3)</f>
        <v>1.1056999999999999</v>
      </c>
      <c r="O62" s="269"/>
      <c r="P62" s="270"/>
      <c r="Q62" s="270"/>
      <c r="R62" s="269" cm="1">
        <f t="array" ref="R62">R$9+INDEX(Step4!H:H, 36 + ROW(R62)*3)</f>
        <v>43090</v>
      </c>
      <c r="S62" s="270" cm="1">
        <f t="array" ref="S62">INDEX(Step4!H:H, 37 + ROW(R62)*3)</f>
        <v>0.55169999999999997</v>
      </c>
      <c r="T62" s="270" cm="1">
        <f t="array" ref="T62">INDEX(Step4!H:H, 38 + ROW(R62)*3)</f>
        <v>1.0927</v>
      </c>
      <c r="U62" s="269"/>
      <c r="V62" s="270"/>
      <c r="W62" s="270"/>
    </row>
    <row r="63" spans="1:23" x14ac:dyDescent="0.3">
      <c r="A63">
        <v>61</v>
      </c>
      <c r="B63" s="269">
        <v>106000</v>
      </c>
      <c r="C63" s="269" cm="1">
        <f t="array" ref="C63">INDEX(Step1_final!H:H, 3 + (ROW(C63)-8)*3)</f>
        <v>21092</v>
      </c>
      <c r="D63" s="270" cm="1">
        <f t="array" ref="D63">INDEX(Step1_final!H:H, 4 + (ROW(D63)-8)*3)</f>
        <v>0.56210000000000004</v>
      </c>
      <c r="E63" s="270" cm="1">
        <f t="array" ref="E63">INDEX(Step1_final!H:H, 5 + (ROW(E63)-8)*3)</f>
        <v>1.0895999999999999</v>
      </c>
      <c r="F63" s="269" cm="1">
        <f t="array" ref="F63">F$6+INDEX(Step2!H:H, 1 + ROW(F63)*3)</f>
        <v>31555</v>
      </c>
      <c r="G63" s="270" cm="1">
        <f t="array" ref="G63">INDEX(Step2!H:H, 2 + ROW(F63)*3)</f>
        <v>0.55430000000000001</v>
      </c>
      <c r="H63" s="270" cm="1">
        <f t="array" ref="H63">INDEX(Step2!H:H, 3 + ROW(F63)*3)</f>
        <v>1.113</v>
      </c>
      <c r="I63" s="269"/>
      <c r="J63" s="270"/>
      <c r="K63" s="270"/>
      <c r="L63" s="269" cm="1">
        <f t="array" ref="L63">L$6+INDEX(Step3!H:H, 1 + ROW(L63)*3)</f>
        <v>39162</v>
      </c>
      <c r="M63" s="270" cm="1">
        <f t="array" ref="M63">INDEX(Step3!H:H, 2 + ROW(L63)*3)</f>
        <v>0.55159999999999998</v>
      </c>
      <c r="N63" s="270" cm="1">
        <f t="array" ref="N63">INDEX(Step3!H:H, 3 + ROW(L63)*3)</f>
        <v>1.1134999999999999</v>
      </c>
      <c r="O63" s="269"/>
      <c r="P63" s="270"/>
      <c r="Q63" s="270"/>
      <c r="R63" s="269" cm="1">
        <f t="array" ref="R63">R$9+INDEX(Step4!H:H, 36 + ROW(R63)*3)</f>
        <v>43498</v>
      </c>
      <c r="S63" s="270" cm="1">
        <f t="array" ref="S63">INDEX(Step4!H:H, 37 + ROW(R63)*3)</f>
        <v>0.55830000000000002</v>
      </c>
      <c r="T63" s="270" cm="1">
        <f t="array" ref="T63">INDEX(Step4!H:H, 38 + ROW(R63)*3)</f>
        <v>1.0965</v>
      </c>
      <c r="U63" s="269"/>
      <c r="V63" s="270"/>
      <c r="W63" s="270"/>
    </row>
    <row r="64" spans="1:23" x14ac:dyDescent="0.3">
      <c r="A64">
        <v>62</v>
      </c>
      <c r="B64" s="269">
        <v>108000</v>
      </c>
      <c r="C64" s="269" cm="1">
        <f t="array" ref="C64">INDEX(Step1_final!H:H, 3 + (ROW(C64)-8)*3)</f>
        <v>21481</v>
      </c>
      <c r="D64" s="270" cm="1">
        <f t="array" ref="D64">INDEX(Step1_final!H:H, 4 + (ROW(D64)-8)*3)</f>
        <v>0.55759999999999998</v>
      </c>
      <c r="E64" s="270" cm="1">
        <f t="array" ref="E64">INDEX(Step1_final!H:H, 5 + (ROW(E64)-8)*3)</f>
        <v>1.1165</v>
      </c>
      <c r="F64" s="269" cm="1">
        <f t="array" ref="F64">F$6+INDEX(Step2!H:H, 1 + ROW(F64)*3)</f>
        <v>31955</v>
      </c>
      <c r="G64" s="270" cm="1">
        <f t="array" ref="G64">INDEX(Step2!H:H, 2 + ROW(F64)*3)</f>
        <v>0.55300000000000005</v>
      </c>
      <c r="H64" s="270" cm="1">
        <f t="array" ref="H64">INDEX(Step2!H:H, 3 + ROW(F64)*3)</f>
        <v>1.1125</v>
      </c>
      <c r="I64" s="269"/>
      <c r="J64" s="270"/>
      <c r="K64" s="270"/>
      <c r="L64" s="269" cm="1">
        <f t="array" ref="L64">L$6+INDEX(Step3!H:H, 1 + ROW(L64)*3)</f>
        <v>39554</v>
      </c>
      <c r="M64" s="270" cm="1">
        <f t="array" ref="M64">INDEX(Step3!H:H, 2 + ROW(L64)*3)</f>
        <v>0.55159999999999998</v>
      </c>
      <c r="N64" s="270" cm="1">
        <f t="array" ref="N64">INDEX(Step3!H:H, 3 + ROW(L64)*3)</f>
        <v>1.1105</v>
      </c>
      <c r="O64" s="269"/>
      <c r="P64" s="270"/>
      <c r="Q64" s="270"/>
      <c r="R64" s="269" cm="1">
        <f t="array" ref="R64">R$9+INDEX(Step4!H:H, 36 + ROW(R64)*3)</f>
        <v>43892</v>
      </c>
      <c r="S64" s="270" cm="1">
        <f t="array" ref="S64">INDEX(Step4!H:H, 37 + ROW(R64)*3)</f>
        <v>0.55030000000000001</v>
      </c>
      <c r="T64" s="270" cm="1">
        <f t="array" ref="T64">INDEX(Step4!H:H, 38 + ROW(R64)*3)</f>
        <v>1.0725</v>
      </c>
      <c r="U64" s="269"/>
      <c r="V64" s="270"/>
      <c r="W64" s="270"/>
    </row>
    <row r="65" spans="1:23" x14ac:dyDescent="0.3">
      <c r="A65">
        <v>63</v>
      </c>
      <c r="B65" s="269">
        <v>110000</v>
      </c>
      <c r="C65" s="269" cm="1">
        <f t="array" ref="C65">INDEX(Step1_final!H:H, 3 + (ROW(C65)-8)*3)</f>
        <v>21870</v>
      </c>
      <c r="D65" s="270" cm="1">
        <f t="array" ref="D65">INDEX(Step1_final!H:H, 4 + (ROW(D65)-8)*3)</f>
        <v>0.55520000000000003</v>
      </c>
      <c r="E65" s="270" cm="1">
        <f t="array" ref="E65">INDEX(Step1_final!H:H, 5 + (ROW(E65)-8)*3)</f>
        <v>1.1081000000000001</v>
      </c>
      <c r="F65" s="269" cm="1">
        <f t="array" ref="F65">F$6+INDEX(Step2!H:H, 1 + ROW(F65)*3)</f>
        <v>32348</v>
      </c>
      <c r="G65" s="270" cm="1">
        <f t="array" ref="G65">INDEX(Step2!H:H, 2 + ROW(F65)*3)</f>
        <v>0.55049999999999999</v>
      </c>
      <c r="H65" s="270" cm="1">
        <f t="array" ref="H65">INDEX(Step2!H:H, 3 + ROW(F65)*3)</f>
        <v>1.1125</v>
      </c>
      <c r="I65" s="269"/>
      <c r="J65" s="270"/>
      <c r="K65" s="270"/>
      <c r="L65" s="269" cm="1">
        <f t="array" ref="L65">L$6+INDEX(Step3!H:H, 1 + ROW(L65)*3)</f>
        <v>39945</v>
      </c>
      <c r="M65" s="270" cm="1">
        <f t="array" ref="M65">INDEX(Step3!H:H, 2 + ROW(L65)*3)</f>
        <v>0.5454</v>
      </c>
      <c r="N65" s="270" cm="1">
        <f t="array" ref="N65">INDEX(Step3!H:H, 3 + ROW(L65)*3)</f>
        <v>1.1120000000000001</v>
      </c>
      <c r="O65" s="269"/>
      <c r="P65" s="270"/>
      <c r="Q65" s="270"/>
      <c r="R65" s="269" cm="1">
        <f t="array" ref="R65">R$9+INDEX(Step4!H:H, 36 + ROW(R65)*3)</f>
        <v>44283</v>
      </c>
      <c r="S65" s="270" cm="1">
        <f t="array" ref="S65">INDEX(Step4!H:H, 37 + ROW(R65)*3)</f>
        <v>0.55510000000000004</v>
      </c>
      <c r="T65" s="270" cm="1">
        <f t="array" ref="T65">INDEX(Step4!H:H, 38 + ROW(R65)*3)</f>
        <v>1.0923</v>
      </c>
      <c r="U65" s="269"/>
      <c r="V65" s="270"/>
      <c r="W65" s="270"/>
    </row>
    <row r="66" spans="1:23" x14ac:dyDescent="0.3">
      <c r="A66">
        <v>64</v>
      </c>
      <c r="B66" s="269">
        <v>112000</v>
      </c>
      <c r="C66" s="269" cm="1">
        <f t="array" ref="C66">INDEX(Step1_final!H:H, 3 + (ROW(C66)-8)*3)</f>
        <v>22260</v>
      </c>
      <c r="D66" s="270" cm="1">
        <f t="array" ref="D66">INDEX(Step1_final!H:H, 4 + (ROW(D66)-8)*3)</f>
        <v>0.55449999999999999</v>
      </c>
      <c r="E66" s="270" cm="1">
        <f t="array" ref="E66">INDEX(Step1_final!H:H, 5 + (ROW(E66)-8)*3)</f>
        <v>1.1175999999999999</v>
      </c>
      <c r="F66" s="269" cm="1">
        <f t="array" ref="F66">F$6+INDEX(Step2!H:H, 1 + ROW(F66)*3)</f>
        <v>32740</v>
      </c>
      <c r="G66" s="270" cm="1">
        <f t="array" ref="G66">INDEX(Step2!H:H, 2 + ROW(F66)*3)</f>
        <v>0.55600000000000005</v>
      </c>
      <c r="H66" s="270" cm="1">
        <f t="array" ref="H66">INDEX(Step2!H:H, 3 + ROW(F66)*3)</f>
        <v>1.1206</v>
      </c>
      <c r="I66" s="269"/>
      <c r="J66" s="270"/>
      <c r="K66" s="270"/>
      <c r="L66" s="269" cm="1">
        <f t="array" ref="L66">L$6+INDEX(Step3!H:H, 1 + ROW(L66)*3)</f>
        <v>40337</v>
      </c>
      <c r="M66" s="270" cm="1">
        <f t="array" ref="M66">INDEX(Step3!H:H, 2 + ROW(L66)*3)</f>
        <v>0.55469999999999997</v>
      </c>
      <c r="N66" s="270" cm="1">
        <f t="array" ref="N66">INDEX(Step3!H:H, 3 + ROW(L66)*3)</f>
        <v>1.1007</v>
      </c>
      <c r="O66" s="269"/>
      <c r="P66" s="270"/>
      <c r="Q66" s="270"/>
      <c r="R66" s="269" cm="1">
        <f t="array" ref="R66">R$9+INDEX(Step4!H:H, 36 + ROW(R66)*3)</f>
        <v>44672</v>
      </c>
      <c r="S66" s="270" cm="1">
        <f t="array" ref="S66">INDEX(Step4!H:H, 37 + ROW(R66)*3)</f>
        <v>0.54949999999999999</v>
      </c>
      <c r="T66" s="270" cm="1">
        <f t="array" ref="T66">INDEX(Step4!H:H, 38 + ROW(R66)*3)</f>
        <v>1.0864</v>
      </c>
      <c r="U66" s="269"/>
      <c r="V66" s="270"/>
      <c r="W66" s="270"/>
    </row>
    <row r="67" spans="1:23" x14ac:dyDescent="0.3">
      <c r="A67">
        <v>65</v>
      </c>
      <c r="B67" s="269">
        <v>114000</v>
      </c>
      <c r="C67" s="269" cm="1">
        <f t="array" ref="C67">INDEX(Step1_final!H:H, 3 + (ROW(C67)-8)*3)</f>
        <v>22649</v>
      </c>
      <c r="D67" s="270" cm="1">
        <f t="array" ref="D67">INDEX(Step1_final!H:H, 4 + (ROW(D67)-8)*3)</f>
        <v>0.55189999999999995</v>
      </c>
      <c r="E67" s="270" cm="1">
        <f t="array" ref="E67">INDEX(Step1_final!H:H, 5 + (ROW(E67)-8)*3)</f>
        <v>1.1191</v>
      </c>
      <c r="F67" s="269" cm="1">
        <f t="array" ref="F67">F$6+INDEX(Step2!H:H, 1 + ROW(F67)*3)</f>
        <v>33131</v>
      </c>
      <c r="G67" s="270" cm="1">
        <f t="array" ref="G67">INDEX(Step2!H:H, 2 + ROW(F67)*3)</f>
        <v>0.5514</v>
      </c>
      <c r="H67" s="270" cm="1">
        <f t="array" ref="H67">INDEX(Step2!H:H, 3 + ROW(F67)*3)</f>
        <v>1.1013999999999999</v>
      </c>
      <c r="I67" s="269"/>
      <c r="J67" s="270"/>
      <c r="K67" s="270"/>
      <c r="L67" s="269" cm="1">
        <f t="array" ref="L67">L$6+INDEX(Step3!H:H, 1 + ROW(L67)*3)</f>
        <v>40729</v>
      </c>
      <c r="M67" s="270" cm="1">
        <f t="array" ref="M67">INDEX(Step3!H:H, 2 + ROW(L67)*3)</f>
        <v>0.5514</v>
      </c>
      <c r="N67" s="270" cm="1">
        <f t="array" ref="N67">INDEX(Step3!H:H, 3 + ROW(L67)*3)</f>
        <v>1.1069</v>
      </c>
      <c r="O67" s="269"/>
      <c r="P67" s="270"/>
      <c r="Q67" s="270"/>
      <c r="R67" s="269" cm="1">
        <f t="array" ref="R67">R$9+INDEX(Step4!H:H, 36 + ROW(R67)*3)</f>
        <v>45064</v>
      </c>
      <c r="S67" s="270" cm="1">
        <f t="array" ref="S67">INDEX(Step4!H:H, 37 + ROW(R67)*3)</f>
        <v>0.54920000000000002</v>
      </c>
      <c r="T67" s="270" cm="1">
        <f t="array" ref="T67">INDEX(Step4!H:H, 38 + ROW(R67)*3)</f>
        <v>1.0851</v>
      </c>
      <c r="U67" s="269"/>
      <c r="V67" s="270"/>
      <c r="W67" s="270"/>
    </row>
    <row r="68" spans="1:23" x14ac:dyDescent="0.3">
      <c r="A68">
        <v>66</v>
      </c>
      <c r="B68" s="269">
        <v>116000</v>
      </c>
      <c r="C68" s="269" cm="1">
        <f t="array" ref="C68">INDEX(Step1_final!H:H, 3 + (ROW(C68)-8)*3)</f>
        <v>23038</v>
      </c>
      <c r="D68" s="270" cm="1">
        <f t="array" ref="D68">INDEX(Step1_final!H:H, 4 + (ROW(D68)-8)*3)</f>
        <v>0.54759999999999998</v>
      </c>
      <c r="E68" s="270" cm="1">
        <f t="array" ref="E68">INDEX(Step1_final!H:H, 5 + (ROW(E68)-8)*3)</f>
        <v>1.1147</v>
      </c>
      <c r="F68" s="269" cm="1">
        <f t="array" ref="F68">F$6+INDEX(Step2!H:H, 1 + ROW(F68)*3)</f>
        <v>33519</v>
      </c>
      <c r="G68" s="270" cm="1">
        <f t="array" ref="G68">INDEX(Step2!H:H, 2 + ROW(F68)*3)</f>
        <v>0.5494</v>
      </c>
      <c r="H68" s="270" cm="1">
        <f t="array" ref="H68">INDEX(Step2!H:H, 3 + ROW(F68)*3)</f>
        <v>1.1062000000000001</v>
      </c>
      <c r="I68" s="269"/>
      <c r="J68" s="270"/>
      <c r="K68" s="270"/>
      <c r="L68" s="269" cm="1">
        <f t="array" ref="L68">L$6+INDEX(Step3!H:H, 1 + ROW(L68)*3)</f>
        <v>41120</v>
      </c>
      <c r="M68" s="270" cm="1">
        <f t="array" ref="M68">INDEX(Step3!H:H, 2 + ROW(L68)*3)</f>
        <v>0.55420000000000003</v>
      </c>
      <c r="N68" s="270" cm="1">
        <f t="array" ref="N68">INDEX(Step3!H:H, 3 + ROW(L68)*3)</f>
        <v>1.1173</v>
      </c>
      <c r="O68" s="269"/>
      <c r="P68" s="270"/>
      <c r="Q68" s="270"/>
      <c r="R68" s="269" cm="1">
        <f t="array" ref="R68">R$9+INDEX(Step4!H:H, 36 + ROW(R68)*3)</f>
        <v>45451</v>
      </c>
      <c r="S68" s="270" cm="1">
        <f t="array" ref="S68">INDEX(Step4!H:H, 37 + ROW(R68)*3)</f>
        <v>0.54410000000000003</v>
      </c>
      <c r="T68" s="270" cm="1">
        <f t="array" ref="T68">INDEX(Step4!H:H, 38 + ROW(R68)*3)</f>
        <v>1.0960000000000001</v>
      </c>
      <c r="U68" s="269"/>
      <c r="V68" s="270"/>
      <c r="W68" s="270"/>
    </row>
    <row r="69" spans="1:23" x14ac:dyDescent="0.3">
      <c r="A69">
        <v>67</v>
      </c>
      <c r="B69" s="269">
        <v>118000</v>
      </c>
      <c r="C69" s="269" cm="1">
        <f t="array" ref="C69">INDEX(Step1_final!H:H, 3 + (ROW(C69)-8)*3)</f>
        <v>23427</v>
      </c>
      <c r="D69" s="270" cm="1">
        <f t="array" ref="D69">INDEX(Step1_final!H:H, 4 + (ROW(D69)-8)*3)</f>
        <v>0.54769999999999996</v>
      </c>
      <c r="E69" s="270" cm="1">
        <f t="array" ref="E69">INDEX(Step1_final!H:H, 5 + (ROW(E69)-8)*3)</f>
        <v>1.1008</v>
      </c>
      <c r="F69" s="269" cm="1">
        <f t="array" ref="F69">F$6+INDEX(Step2!H:H, 1 + ROW(F69)*3)</f>
        <v>33907</v>
      </c>
      <c r="G69" s="270" cm="1">
        <f t="array" ref="G69">INDEX(Step2!H:H, 2 + ROW(F69)*3)</f>
        <v>0.55289999999999995</v>
      </c>
      <c r="H69" s="270" cm="1">
        <f t="array" ref="H69">INDEX(Step2!H:H, 3 + ROW(F69)*3)</f>
        <v>1.1119000000000001</v>
      </c>
      <c r="I69" s="269"/>
      <c r="J69" s="270"/>
      <c r="K69" s="270"/>
      <c r="L69" s="269" cm="1">
        <f t="array" ref="L69">L$6+INDEX(Step3!H:H, 1 + ROW(L69)*3)</f>
        <v>41511</v>
      </c>
      <c r="M69" s="270" cm="1">
        <f t="array" ref="M69">INDEX(Step3!H:H, 2 + ROW(L69)*3)</f>
        <v>0.54630000000000001</v>
      </c>
      <c r="N69" s="270" cm="1">
        <f t="array" ref="N69">INDEX(Step3!H:H, 3 + ROW(L69)*3)</f>
        <v>1.1113999999999999</v>
      </c>
      <c r="O69" s="269"/>
      <c r="P69" s="270"/>
      <c r="Q69" s="270"/>
      <c r="R69" s="269" cm="1">
        <f t="array" ref="R69">R$9+INDEX(Step4!H:H, 36 + ROW(R69)*3)</f>
        <v>45839</v>
      </c>
      <c r="S69" s="270" cm="1">
        <f t="array" ref="S69">INDEX(Step4!H:H, 37 + ROW(R69)*3)</f>
        <v>0.54700000000000004</v>
      </c>
      <c r="T69" s="270" cm="1">
        <f t="array" ref="T69">INDEX(Step4!H:H, 38 + ROW(R69)*3)</f>
        <v>1.0893999999999999</v>
      </c>
      <c r="U69" s="269"/>
      <c r="V69" s="270"/>
      <c r="W69" s="270"/>
    </row>
    <row r="70" spans="1:23" x14ac:dyDescent="0.3">
      <c r="A70">
        <v>68</v>
      </c>
      <c r="B70" s="269">
        <v>120000</v>
      </c>
      <c r="C70" s="269" cm="1">
        <f t="array" ref="C70">INDEX(Step1_final!H:H, 3 + (ROW(C70)-8)*3)</f>
        <v>23816</v>
      </c>
      <c r="D70" s="270" cm="1">
        <f t="array" ref="D70">INDEX(Step1_final!H:H, 4 + (ROW(D70)-8)*3)</f>
        <v>0.55079999999999996</v>
      </c>
      <c r="E70" s="270" cm="1">
        <f t="array" ref="E70">INDEX(Step1_final!H:H, 5 + (ROW(E70)-8)*3)</f>
        <v>1.1224000000000001</v>
      </c>
      <c r="F70" s="269" cm="1">
        <f t="array" ref="F70">F$6+INDEX(Step2!H:H, 1 + ROW(F70)*3)</f>
        <v>34295</v>
      </c>
      <c r="G70" s="270" cm="1">
        <f t="array" ref="G70">INDEX(Step2!H:H, 2 + ROW(F70)*3)</f>
        <v>0.55579999999999996</v>
      </c>
      <c r="H70" s="270" cm="1">
        <f t="array" ref="H70">INDEX(Step2!H:H, 3 + ROW(F70)*3)</f>
        <v>1.1180000000000001</v>
      </c>
      <c r="I70" s="269"/>
      <c r="J70" s="270"/>
      <c r="K70" s="270"/>
      <c r="L70" s="269" cm="1">
        <f t="array" ref="L70">L$6+INDEX(Step3!H:H, 1 + ROW(L70)*3)</f>
        <v>41903</v>
      </c>
      <c r="M70" s="270" cm="1">
        <f t="array" ref="M70">INDEX(Step3!H:H, 2 + ROW(L70)*3)</f>
        <v>0.54569999999999996</v>
      </c>
      <c r="N70" s="270" cm="1">
        <f t="array" ref="N70">INDEX(Step3!H:H, 3 + ROW(L70)*3)</f>
        <v>1.1166</v>
      </c>
      <c r="O70" s="269"/>
      <c r="P70" s="270"/>
      <c r="Q70" s="270"/>
      <c r="R70" s="269" cm="1">
        <f t="array" ref="R70">R$9+INDEX(Step4!H:H, 36 + ROW(R70)*3)</f>
        <v>46227</v>
      </c>
      <c r="S70" s="270" cm="1">
        <f t="array" ref="S70">INDEX(Step4!H:H, 37 + ROW(R70)*3)</f>
        <v>0.54669999999999996</v>
      </c>
      <c r="T70" s="270" cm="1">
        <f t="array" ref="T70">INDEX(Step4!H:H, 38 + ROW(R70)*3)</f>
        <v>1.0909</v>
      </c>
      <c r="U70" s="269"/>
      <c r="V70" s="270"/>
      <c r="W70" s="270"/>
    </row>
    <row r="71" spans="1:23" x14ac:dyDescent="0.3">
      <c r="A71">
        <v>69</v>
      </c>
      <c r="B71" s="269">
        <v>122000</v>
      </c>
      <c r="C71" s="269" cm="1">
        <f t="array" ref="C71">INDEX(Step1_final!H:H, 3 + (ROW(C71)-8)*3)</f>
        <v>24205</v>
      </c>
      <c r="D71" s="270" cm="1">
        <f t="array" ref="D71">INDEX(Step1_final!H:H, 4 + (ROW(D71)-8)*3)</f>
        <v>0.54720000000000002</v>
      </c>
      <c r="E71" s="270" cm="1">
        <f t="array" ref="E71">INDEX(Step1_final!H:H, 5 + (ROW(E71)-8)*3)</f>
        <v>1.1316999999999999</v>
      </c>
      <c r="F71" s="269" cm="1">
        <f t="array" ref="F71">F$6+INDEX(Step2!H:H, 1 + ROW(F71)*3)</f>
        <v>34683</v>
      </c>
      <c r="G71" s="270" cm="1">
        <f t="array" ref="G71">INDEX(Step2!H:H, 2 + ROW(F71)*3)</f>
        <v>0.55269999999999997</v>
      </c>
      <c r="H71" s="270" cm="1">
        <f t="array" ref="H71">INDEX(Step2!H:H, 3 + ROW(F71)*3)</f>
        <v>1.1263000000000001</v>
      </c>
      <c r="I71" s="269"/>
      <c r="J71" s="270"/>
      <c r="K71" s="270"/>
      <c r="L71" s="269" cm="1">
        <f t="array" ref="L71">L$6+INDEX(Step3!H:H, 1 + ROW(L71)*3)</f>
        <v>42294</v>
      </c>
      <c r="M71" s="270" cm="1">
        <f t="array" ref="M71">INDEX(Step3!H:H, 2 + ROW(L71)*3)</f>
        <v>0.5444</v>
      </c>
      <c r="N71" s="270" cm="1">
        <f t="array" ref="N71">INDEX(Step3!H:H, 3 + ROW(L71)*3)</f>
        <v>1.0979000000000001</v>
      </c>
      <c r="O71" s="269"/>
      <c r="P71" s="270"/>
      <c r="Q71" s="270"/>
      <c r="R71" s="269" cm="1">
        <f t="array" ref="R71">R$9+INDEX(Step4!H:H, 36 + ROW(R71)*3)</f>
        <v>46615</v>
      </c>
      <c r="S71" s="270" cm="1">
        <f t="array" ref="S71">INDEX(Step4!H:H, 37 + ROW(R71)*3)</f>
        <v>0.54479999999999995</v>
      </c>
      <c r="T71" s="270" cm="1">
        <f t="array" ref="T71">INDEX(Step4!H:H, 38 + ROW(R71)*3)</f>
        <v>1.0900000000000001</v>
      </c>
      <c r="U71" s="269"/>
      <c r="V71" s="270"/>
      <c r="W71" s="270"/>
    </row>
    <row r="72" spans="1:23" x14ac:dyDescent="0.3">
      <c r="A72">
        <v>70</v>
      </c>
      <c r="B72" s="269">
        <v>124000</v>
      </c>
      <c r="C72" s="269" cm="1">
        <f t="array" ref="C72">INDEX(Step1_final!H:H, 3 + (ROW(C72)-8)*3)</f>
        <v>24632</v>
      </c>
      <c r="D72" s="270" cm="1">
        <f t="array" ref="D72">INDEX(Step1_final!H:H, 4 + (ROW(D72)-8)*3)</f>
        <v>0.54700000000000004</v>
      </c>
      <c r="E72" s="270" cm="1">
        <f t="array" ref="E72">INDEX(Step1_final!H:H, 5 + (ROW(E72)-8)*3)</f>
        <v>1.1429</v>
      </c>
      <c r="F72" s="269" cm="1">
        <f t="array" ref="F72">F$6+INDEX(Step2!H:H, 1 + ROW(F72)*3)</f>
        <v>35072</v>
      </c>
      <c r="G72" s="270" cm="1">
        <f t="array" ref="G72">INDEX(Step2!H:H, 2 + ROW(F72)*3)</f>
        <v>0.54659999999999997</v>
      </c>
      <c r="H72" s="270" cm="1">
        <f t="array" ref="H72">INDEX(Step2!H:H, 3 + ROW(F72)*3)</f>
        <v>1.1069</v>
      </c>
      <c r="I72" s="269"/>
      <c r="J72" s="270"/>
      <c r="K72" s="270"/>
      <c r="L72" s="269" cm="1">
        <f t="array" ref="L72">L$6+INDEX(Step3!H:H, 1 + ROW(L72)*3)</f>
        <v>42686</v>
      </c>
      <c r="M72" s="270" cm="1">
        <f t="array" ref="M72">INDEX(Step3!H:H, 2 + ROW(L72)*3)</f>
        <v>0.54249999999999998</v>
      </c>
      <c r="N72" s="270" cm="1">
        <f t="array" ref="N72">INDEX(Step3!H:H, 3 + ROW(L72)*3)</f>
        <v>1.0963000000000001</v>
      </c>
      <c r="O72" s="269"/>
      <c r="P72" s="270"/>
      <c r="Q72" s="270"/>
      <c r="R72" s="269" cm="1">
        <f t="array" ref="R72">R$9+INDEX(Step4!H:H, 36 + ROW(R72)*3)</f>
        <v>47003</v>
      </c>
      <c r="S72" s="270" cm="1">
        <f t="array" ref="S72">INDEX(Step4!H:H, 37 + ROW(R72)*3)</f>
        <v>0.54079999999999995</v>
      </c>
      <c r="T72" s="270" cm="1">
        <f t="array" ref="T72">INDEX(Step4!H:H, 38 + ROW(R72)*3)</f>
        <v>1.1027</v>
      </c>
      <c r="U72" s="269"/>
      <c r="V72" s="270"/>
      <c r="W72" s="270"/>
    </row>
    <row r="73" spans="1:23" x14ac:dyDescent="0.3">
      <c r="A73">
        <v>71</v>
      </c>
      <c r="B73" s="269">
        <v>126000</v>
      </c>
      <c r="C73" s="269" cm="1">
        <f t="array" ref="C73">INDEX(Step1_final!H:H, 3 + (ROW(C73)-8)*3)</f>
        <v>25025</v>
      </c>
      <c r="D73" s="270" cm="1">
        <f t="array" ref="D73">INDEX(Step1_final!H:H, 4 + (ROW(D73)-8)*3)</f>
        <v>0.54590000000000005</v>
      </c>
      <c r="E73" s="270" cm="1">
        <f t="array" ref="E73">INDEX(Step1_final!H:H, 5 + (ROW(E73)-8)*3)</f>
        <v>1.1480999999999999</v>
      </c>
      <c r="F73" s="269" cm="1">
        <f t="array" ref="F73">F$6+INDEX(Step2!H:H, 1 + ROW(F73)*3)</f>
        <v>35460</v>
      </c>
      <c r="G73" s="270" cm="1">
        <f t="array" ref="G73">INDEX(Step2!H:H, 2 + ROW(F73)*3)</f>
        <v>0.55020000000000002</v>
      </c>
      <c r="H73" s="270" cm="1">
        <f t="array" ref="H73">INDEX(Step2!H:H, 3 + ROW(F73)*3)</f>
        <v>1.1146</v>
      </c>
      <c r="I73" s="269"/>
      <c r="J73" s="270"/>
      <c r="K73" s="270"/>
      <c r="L73" s="269" cm="1">
        <f t="array" ref="L73">L$6+INDEX(Step3!H:H, 1 + ROW(L73)*3)</f>
        <v>43077</v>
      </c>
      <c r="M73" s="270" cm="1">
        <f t="array" ref="M73">INDEX(Step3!H:H, 2 + ROW(L73)*3)</f>
        <v>0.54479999999999995</v>
      </c>
      <c r="N73" s="270" cm="1">
        <f t="array" ref="N73">INDEX(Step3!H:H, 3 + ROW(L73)*3)</f>
        <v>1.1189</v>
      </c>
      <c r="O73" s="269"/>
      <c r="P73" s="270"/>
      <c r="Q73" s="270"/>
      <c r="R73" s="269" cm="1">
        <f t="array" ref="R73">R$9+INDEX(Step4!H:H, 36 + ROW(R73)*3)</f>
        <v>47391</v>
      </c>
      <c r="S73" s="270" cm="1">
        <f t="array" ref="S73">INDEX(Step4!H:H, 37 + ROW(R73)*3)</f>
        <v>0.54149999999999998</v>
      </c>
      <c r="T73" s="270" cm="1">
        <f t="array" ref="T73">INDEX(Step4!H:H, 38 + ROW(R73)*3)</f>
        <v>1.0918000000000001</v>
      </c>
      <c r="U73" s="269"/>
      <c r="V73" s="270"/>
      <c r="W73" s="270"/>
    </row>
    <row r="74" spans="1:23" x14ac:dyDescent="0.3">
      <c r="A74">
        <v>72</v>
      </c>
      <c r="B74" s="269">
        <v>128000</v>
      </c>
      <c r="C74" s="269" cm="1">
        <f t="array" ref="C74">INDEX(Step1_final!H:H, 3 + (ROW(C74)-8)*3)</f>
        <v>25420</v>
      </c>
      <c r="D74" s="270" cm="1">
        <f t="array" ref="D74">INDEX(Step1_final!H:H, 4 + (ROW(D74)-8)*3)</f>
        <v>0.54469999999999996</v>
      </c>
      <c r="E74" s="270" cm="1">
        <f t="array" ref="E74">INDEX(Step1_final!H:H, 5 + (ROW(E74)-8)*3)</f>
        <v>1.123</v>
      </c>
      <c r="F74" s="269" cm="1">
        <f t="array" ref="F74">F$6+INDEX(Step2!H:H, 1 + ROW(F74)*3)</f>
        <v>35848</v>
      </c>
      <c r="G74" s="270" cm="1">
        <f t="array" ref="G74">INDEX(Step2!H:H, 2 + ROW(F74)*3)</f>
        <v>0.54390000000000005</v>
      </c>
      <c r="H74" s="270" cm="1">
        <f t="array" ref="H74">INDEX(Step2!H:H, 3 + ROW(F74)*3)</f>
        <v>1.1036999999999999</v>
      </c>
      <c r="I74" s="269"/>
      <c r="J74" s="270"/>
      <c r="K74" s="270"/>
      <c r="L74" s="269" cm="1">
        <f t="array" ref="L74">L$6+INDEX(Step3!H:H, 1 + ROW(L74)*3)</f>
        <v>43469</v>
      </c>
      <c r="M74" s="270" cm="1">
        <f t="array" ref="M74">INDEX(Step3!H:H, 2 + ROW(L74)*3)</f>
        <v>0.54020000000000001</v>
      </c>
      <c r="N74" s="270" cm="1">
        <f t="array" ref="N74">INDEX(Step3!H:H, 3 + ROW(L74)*3)</f>
        <v>1.101</v>
      </c>
      <c r="O74" s="269"/>
      <c r="P74" s="270"/>
      <c r="Q74" s="270"/>
      <c r="R74" s="269" cm="1">
        <f t="array" ref="R74">R$9+INDEX(Step4!H:H, 36 + ROW(R74)*3)</f>
        <v>47779</v>
      </c>
      <c r="S74" s="270" cm="1">
        <f t="array" ref="S74">INDEX(Step4!H:H, 37 + ROW(R74)*3)</f>
        <v>0.5403</v>
      </c>
      <c r="T74" s="270" cm="1">
        <f t="array" ref="T74">INDEX(Step4!H:H, 38 + ROW(R74)*3)</f>
        <v>1.0972</v>
      </c>
      <c r="U74" s="269"/>
      <c r="V74" s="270"/>
      <c r="W74" s="270"/>
    </row>
    <row r="75" spans="1:23" x14ac:dyDescent="0.3">
      <c r="A75">
        <v>73</v>
      </c>
      <c r="B75" s="269">
        <v>130000</v>
      </c>
      <c r="C75" s="269" cm="1">
        <f t="array" ref="C75">INDEX(Step1_final!H:H, 3 + (ROW(C75)-8)*3)</f>
        <v>25825</v>
      </c>
      <c r="D75" s="270" cm="1">
        <f t="array" ref="D75">INDEX(Step1_final!H:H, 4 + (ROW(D75)-8)*3)</f>
        <v>0.54179999999999995</v>
      </c>
      <c r="E75" s="270" cm="1">
        <f t="array" ref="E75">INDEX(Step1_final!H:H, 5 + (ROW(E75)-8)*3)</f>
        <v>1.1152</v>
      </c>
      <c r="F75" s="269" cm="1">
        <f t="array" ref="F75">F$6+INDEX(Step2!H:H, 1 + ROW(F75)*3)</f>
        <v>36248</v>
      </c>
      <c r="G75" s="270" cm="1">
        <f t="array" ref="G75">INDEX(Step2!H:H, 2 + ROW(F75)*3)</f>
        <v>0.54479999999999995</v>
      </c>
      <c r="H75" s="270" cm="1">
        <f t="array" ref="H75">INDEX(Step2!H:H, 3 + ROW(F75)*3)</f>
        <v>1.0989</v>
      </c>
      <c r="I75" s="269"/>
      <c r="J75" s="270"/>
      <c r="K75" s="270"/>
      <c r="L75" s="269" cm="1">
        <f t="array" ref="L75">L$6+INDEX(Step3!H:H, 1 + ROW(L75)*3)</f>
        <v>43861</v>
      </c>
      <c r="M75" s="270" cm="1">
        <f t="array" ref="M75">INDEX(Step3!H:H, 2 + ROW(L75)*3)</f>
        <v>0.54349999999999998</v>
      </c>
      <c r="N75" s="270" cm="1">
        <f t="array" ref="N75">INDEX(Step3!H:H, 3 + ROW(L75)*3)</f>
        <v>1.1024</v>
      </c>
      <c r="O75" s="269"/>
      <c r="P75" s="270"/>
      <c r="Q75" s="270"/>
      <c r="R75" s="269" cm="1">
        <f t="array" ref="R75">R$9+INDEX(Step4!H:H, 36 + ROW(R75)*3)</f>
        <v>48172</v>
      </c>
      <c r="S75" s="270" cm="1">
        <f t="array" ref="S75">INDEX(Step4!H:H, 37 + ROW(R75)*3)</f>
        <v>0.53739999999999999</v>
      </c>
      <c r="T75" s="270" cm="1">
        <f t="array" ref="T75">INDEX(Step4!H:H, 38 + ROW(R75)*3)</f>
        <v>1.0916999999999999</v>
      </c>
      <c r="U75" s="269"/>
      <c r="V75" s="270"/>
      <c r="W75" s="270"/>
    </row>
    <row r="76" spans="1:23" x14ac:dyDescent="0.3">
      <c r="A76">
        <v>74</v>
      </c>
      <c r="B76" s="269">
        <v>132000</v>
      </c>
      <c r="C76" s="269" cm="1">
        <f t="array" ref="C76">INDEX(Step1_final!H:H, 3 + (ROW(C76)-8)*3)</f>
        <v>26218</v>
      </c>
      <c r="D76" s="270" cm="1">
        <f t="array" ref="D76">INDEX(Step1_final!H:H, 4 + (ROW(D76)-8)*3)</f>
        <v>0.53590000000000004</v>
      </c>
      <c r="E76" s="270" cm="1">
        <f t="array" ref="E76">INDEX(Step1_final!H:H, 5 + (ROW(E76)-8)*3)</f>
        <v>1.1394</v>
      </c>
      <c r="F76" s="269" cm="1">
        <f t="array" ref="F76">F$6+INDEX(Step2!H:H, 1 + ROW(F76)*3)</f>
        <v>36649</v>
      </c>
      <c r="G76" s="270" cm="1">
        <f t="array" ref="G76">INDEX(Step2!H:H, 2 + ROW(F76)*3)</f>
        <v>0.54159999999999997</v>
      </c>
      <c r="H76" s="270" cm="1">
        <f t="array" ref="H76">INDEX(Step2!H:H, 3 + ROW(F76)*3)</f>
        <v>1.1266</v>
      </c>
      <c r="I76" s="269"/>
      <c r="J76" s="270"/>
      <c r="K76" s="270"/>
      <c r="L76" s="269" cm="1">
        <f t="array" ref="L76">L$6+INDEX(Step3!H:H, 1 + ROW(L76)*3)</f>
        <v>44253</v>
      </c>
      <c r="M76" s="270" cm="1">
        <f t="array" ref="M76">INDEX(Step3!H:H, 2 + ROW(L76)*3)</f>
        <v>0.54069999999999996</v>
      </c>
      <c r="N76" s="270" cm="1">
        <f t="array" ref="N76">INDEX(Step3!H:H, 3 + ROW(L76)*3)</f>
        <v>1.1214</v>
      </c>
      <c r="O76" s="269"/>
      <c r="P76" s="270"/>
      <c r="Q76" s="270"/>
      <c r="R76" s="269" cm="1">
        <f t="array" ref="R76">R$9+INDEX(Step4!H:H, 36 + ROW(R76)*3)</f>
        <v>48571</v>
      </c>
      <c r="S76" s="270" cm="1">
        <f t="array" ref="S76">INDEX(Step4!H:H, 37 + ROW(R76)*3)</f>
        <v>0.53920000000000001</v>
      </c>
      <c r="T76" s="270" cm="1">
        <f t="array" ref="T76">INDEX(Step4!H:H, 38 + ROW(R76)*3)</f>
        <v>1.0754999999999999</v>
      </c>
      <c r="U76" s="269"/>
      <c r="V76" s="270"/>
      <c r="W76" s="270"/>
    </row>
    <row r="77" spans="1:23" x14ac:dyDescent="0.3">
      <c r="A77">
        <v>75</v>
      </c>
      <c r="B77" s="269">
        <v>134000</v>
      </c>
      <c r="C77" s="269" cm="1">
        <f t="array" ref="C77">INDEX(Step1_final!H:H, 3 + (ROW(C77)-8)*3)</f>
        <v>26607</v>
      </c>
      <c r="D77" s="270" cm="1">
        <f t="array" ref="D77">INDEX(Step1_final!H:H, 4 + (ROW(D77)-8)*3)</f>
        <v>0.5353</v>
      </c>
      <c r="E77" s="270" cm="1">
        <f t="array" ref="E77">INDEX(Step1_final!H:H, 5 + (ROW(E77)-8)*3)</f>
        <v>1.1135999999999999</v>
      </c>
      <c r="F77" s="269" cm="1">
        <f t="array" ref="F77">F$6+INDEX(Step2!H:H, 1 + ROW(F77)*3)</f>
        <v>37052</v>
      </c>
      <c r="G77" s="270" cm="1">
        <f t="array" ref="G77">INDEX(Step2!H:H, 2 + ROW(F77)*3)</f>
        <v>0.54169999999999996</v>
      </c>
      <c r="H77" s="270" cm="1">
        <f t="array" ref="H77">INDEX(Step2!H:H, 3 + ROW(F77)*3)</f>
        <v>1.1167</v>
      </c>
      <c r="I77" s="269"/>
      <c r="J77" s="270"/>
      <c r="K77" s="270"/>
      <c r="L77" s="269" cm="1">
        <f t="array" ref="L77">L$6+INDEX(Step3!H:H, 1 + ROW(L77)*3)</f>
        <v>44644</v>
      </c>
      <c r="M77" s="270" cm="1">
        <f t="array" ref="M77">INDEX(Step3!H:H, 2 + ROW(L77)*3)</f>
        <v>0.54110000000000003</v>
      </c>
      <c r="N77" s="270" cm="1">
        <f t="array" ref="N77">INDEX(Step3!H:H, 3 + ROW(L77)*3)</f>
        <v>1.1024</v>
      </c>
      <c r="O77" s="269"/>
      <c r="P77" s="270"/>
      <c r="Q77" s="270"/>
      <c r="R77" s="269" cm="1">
        <f t="array" ref="R77">R$9+INDEX(Step4!H:H, 36 + ROW(R77)*3)</f>
        <v>48975</v>
      </c>
      <c r="S77" s="270" cm="1">
        <f t="array" ref="S77">INDEX(Step4!H:H, 37 + ROW(R77)*3)</f>
        <v>0.53749999999999998</v>
      </c>
      <c r="T77" s="270" cm="1">
        <f t="array" ref="T77">INDEX(Step4!H:H, 38 + ROW(R77)*3)</f>
        <v>1.0973999999999999</v>
      </c>
      <c r="U77" s="269"/>
      <c r="V77" s="270"/>
      <c r="W77" s="270"/>
    </row>
    <row r="78" spans="1:23" x14ac:dyDescent="0.3">
      <c r="A78">
        <v>76</v>
      </c>
      <c r="B78" s="269">
        <v>136000</v>
      </c>
      <c r="C78" s="269" cm="1">
        <f t="array" ref="C78">INDEX(Step1_final!H:H, 3 + (ROW(C78)-8)*3)</f>
        <v>26996</v>
      </c>
      <c r="D78" s="270" cm="1">
        <f t="array" ref="D78">INDEX(Step1_final!H:H, 4 + (ROW(D78)-8)*3)</f>
        <v>0.53869999999999996</v>
      </c>
      <c r="E78" s="270" cm="1">
        <f t="array" ref="E78">INDEX(Step1_final!H:H, 5 + (ROW(E78)-8)*3)</f>
        <v>1.1188</v>
      </c>
      <c r="F78" s="269" cm="1">
        <f t="array" ref="F78">F$6+INDEX(Step2!H:H, 1 + ROW(F78)*3)</f>
        <v>37455</v>
      </c>
      <c r="G78" s="270" cm="1">
        <f t="array" ref="G78">INDEX(Step2!H:H, 2 + ROW(F78)*3)</f>
        <v>0.54249999999999998</v>
      </c>
      <c r="H78" s="270" cm="1">
        <f t="array" ref="H78">INDEX(Step2!H:H, 3 + ROW(F78)*3)</f>
        <v>1.1092</v>
      </c>
      <c r="I78" s="269"/>
      <c r="J78" s="270"/>
      <c r="K78" s="270"/>
      <c r="L78" s="269" cm="1">
        <f t="array" ref="L78">L$6+INDEX(Step3!H:H, 1 + ROW(L78)*3)</f>
        <v>45048</v>
      </c>
      <c r="M78" s="270" cm="1">
        <f t="array" ref="M78">INDEX(Step3!H:H, 2 + ROW(L78)*3)</f>
        <v>0.53639999999999999</v>
      </c>
      <c r="N78" s="270" cm="1">
        <f t="array" ref="N78">INDEX(Step3!H:H, 3 + ROW(L78)*3)</f>
        <v>1.1209</v>
      </c>
      <c r="O78" s="269"/>
      <c r="P78" s="270"/>
      <c r="Q78" s="270"/>
      <c r="R78" s="269" cm="1">
        <f t="array" ref="R78">R$9+INDEX(Step4!H:H, 36 + ROW(R78)*3)</f>
        <v>49384</v>
      </c>
      <c r="S78" s="270" cm="1">
        <f t="array" ref="S78">INDEX(Step4!H:H, 37 + ROW(R78)*3)</f>
        <v>0.53800000000000003</v>
      </c>
      <c r="T78" s="270" cm="1">
        <f t="array" ref="T78">INDEX(Step4!H:H, 38 + ROW(R78)*3)</f>
        <v>1.0833999999999999</v>
      </c>
      <c r="U78" s="269"/>
      <c r="V78" s="270"/>
      <c r="W78" s="270"/>
    </row>
    <row r="79" spans="1:23" x14ac:dyDescent="0.3">
      <c r="A79">
        <v>77</v>
      </c>
      <c r="B79" s="269">
        <v>138000</v>
      </c>
      <c r="C79" s="269" cm="1">
        <f t="array" ref="C79">INDEX(Step1_final!H:H, 3 + (ROW(C79)-8)*3)</f>
        <v>27386</v>
      </c>
      <c r="D79" s="270" cm="1">
        <f t="array" ref="D79">INDEX(Step1_final!H:H, 4 + (ROW(D79)-8)*3)</f>
        <v>0.53779999999999994</v>
      </c>
      <c r="E79" s="270" cm="1">
        <f t="array" ref="E79">INDEX(Step1_final!H:H, 5 + (ROW(E79)-8)*3)</f>
        <v>1.1093</v>
      </c>
      <c r="F79" s="269" cm="1">
        <f t="array" ref="F79">F$6+INDEX(Step2!H:H, 1 + ROW(F79)*3)</f>
        <v>37850</v>
      </c>
      <c r="G79" s="270" cm="1">
        <f t="array" ref="G79">INDEX(Step2!H:H, 2 + ROW(F79)*3)</f>
        <v>0.54020000000000001</v>
      </c>
      <c r="H79" s="270" cm="1">
        <f t="array" ref="H79">INDEX(Step2!H:H, 3 + ROW(F79)*3)</f>
        <v>1.127</v>
      </c>
      <c r="I79" s="269"/>
      <c r="J79" s="270"/>
      <c r="K79" s="270"/>
      <c r="L79" s="269" cm="1">
        <f t="array" ref="L79">L$6+INDEX(Step3!H:H, 1 + ROW(L79)*3)</f>
        <v>45451</v>
      </c>
      <c r="M79" s="270" cm="1">
        <f t="array" ref="M79">INDEX(Step3!H:H, 2 + ROW(L79)*3)</f>
        <v>0.53779999999999994</v>
      </c>
      <c r="N79" s="270" cm="1">
        <f t="array" ref="N79">INDEX(Step3!H:H, 3 + ROW(L79)*3)</f>
        <v>1.1251</v>
      </c>
      <c r="O79" s="269"/>
      <c r="P79" s="270"/>
      <c r="Q79" s="270"/>
      <c r="R79" s="269" cm="1">
        <f t="array" ref="R79">R$9+INDEX(Step4!H:H, 36 + ROW(R79)*3)</f>
        <v>49799</v>
      </c>
      <c r="S79" s="270" cm="1">
        <f t="array" ref="S79">INDEX(Step4!H:H, 37 + ROW(R79)*3)</f>
        <v>0.53790000000000004</v>
      </c>
      <c r="T79" s="270" cm="1">
        <f t="array" ref="T79">INDEX(Step4!H:H, 38 + ROW(R79)*3)</f>
        <v>1.0769</v>
      </c>
      <c r="U79" s="269"/>
      <c r="V79" s="270"/>
      <c r="W79" s="270"/>
    </row>
    <row r="80" spans="1:23" x14ac:dyDescent="0.3">
      <c r="A80">
        <v>78</v>
      </c>
      <c r="B80" s="269">
        <v>140000</v>
      </c>
      <c r="C80" s="269" cm="1">
        <f t="array" ref="C80">INDEX(Step1_final!H:H, 3 + (ROW(C80)-8)*3)</f>
        <v>27775</v>
      </c>
      <c r="D80" s="270" cm="1">
        <f t="array" ref="D80">INDEX(Step1_final!H:H, 4 + (ROW(D80)-8)*3)</f>
        <v>0.53520000000000001</v>
      </c>
      <c r="E80" s="270" cm="1">
        <f t="array" ref="E80">INDEX(Step1_final!H:H, 5 + (ROW(E80)-8)*3)</f>
        <v>1.1453</v>
      </c>
      <c r="F80" s="269" cm="1">
        <f t="array" ref="F80">F$6+INDEX(Step2!H:H, 1 + ROW(F80)*3)</f>
        <v>38244</v>
      </c>
      <c r="G80" s="270" cm="1">
        <f t="array" ref="G80">INDEX(Step2!H:H, 2 + ROW(F80)*3)</f>
        <v>0.53720000000000001</v>
      </c>
      <c r="H80" s="270" cm="1">
        <f t="array" ref="H80">INDEX(Step2!H:H, 3 + ROW(F80)*3)</f>
        <v>1.1315999999999999</v>
      </c>
      <c r="I80" s="269"/>
      <c r="J80" s="270"/>
      <c r="K80" s="270"/>
      <c r="L80" s="269" cm="1">
        <f t="array" ref="L80">L$6+INDEX(Step3!H:H, 1 + ROW(L80)*3)</f>
        <v>45848</v>
      </c>
      <c r="M80" s="270" cm="1">
        <f t="array" ref="M80">INDEX(Step3!H:H, 2 + ROW(L80)*3)</f>
        <v>0.53649999999999998</v>
      </c>
      <c r="N80" s="270" cm="1">
        <f t="array" ref="N80">INDEX(Step3!H:H, 3 + ROW(L80)*3)</f>
        <v>1.1166</v>
      </c>
      <c r="O80" s="269"/>
      <c r="P80" s="270"/>
      <c r="Q80" s="270"/>
      <c r="R80" s="269" cm="1">
        <f t="array" ref="R80">R$9+INDEX(Step4!H:H, 36 + ROW(R80)*3)</f>
        <v>50199</v>
      </c>
      <c r="S80" s="270" cm="1">
        <f t="array" ref="S80">INDEX(Step4!H:H, 37 + ROW(R80)*3)</f>
        <v>0.53859999999999997</v>
      </c>
      <c r="T80" s="270" cm="1">
        <f t="array" ref="T80">INDEX(Step4!H:H, 38 + ROW(R80)*3)</f>
        <v>1.0951</v>
      </c>
      <c r="U80" s="269"/>
      <c r="V80" s="270"/>
      <c r="W80" s="270"/>
    </row>
    <row r="81" spans="1:23" x14ac:dyDescent="0.3">
      <c r="A81">
        <v>79</v>
      </c>
      <c r="B81" s="269">
        <v>142000</v>
      </c>
      <c r="C81" s="269" cm="1">
        <f t="array" ref="C81">INDEX(Step1_final!H:H, 3 + (ROW(C81)-8)*3)</f>
        <v>28164</v>
      </c>
      <c r="D81" s="270" cm="1">
        <f t="array" ref="D81">INDEX(Step1_final!H:H, 4 + (ROW(D81)-8)*3)</f>
        <v>0.53049999999999997</v>
      </c>
      <c r="E81" s="270" cm="1">
        <f t="array" ref="E81">INDEX(Step1_final!H:H, 5 + (ROW(E81)-8)*3)</f>
        <v>1.1173</v>
      </c>
      <c r="F81" s="269" cm="1">
        <f t="array" ref="F81">F$6+INDEX(Step2!H:H, 1 + ROW(F81)*3)</f>
        <v>38648</v>
      </c>
      <c r="G81" s="270" cm="1">
        <f t="array" ref="G81">INDEX(Step2!H:H, 2 + ROW(F81)*3)</f>
        <v>0.53400000000000003</v>
      </c>
      <c r="H81" s="270" cm="1">
        <f t="array" ref="H81">INDEX(Step2!H:H, 3 + ROW(F81)*3)</f>
        <v>1.1195999999999999</v>
      </c>
      <c r="I81" s="269"/>
      <c r="J81" s="270"/>
      <c r="K81" s="270"/>
      <c r="L81" s="269" cm="1">
        <f t="array" ref="L81">L$6+INDEX(Step3!H:H, 1 + ROW(L81)*3)</f>
        <v>46253</v>
      </c>
      <c r="M81" s="270" cm="1">
        <f t="array" ref="M81">INDEX(Step3!H:H, 2 + ROW(L81)*3)</f>
        <v>0.53500000000000003</v>
      </c>
      <c r="N81" s="270" cm="1">
        <f t="array" ref="N81">INDEX(Step3!H:H, 3 + ROW(L81)*3)</f>
        <v>1.1122000000000001</v>
      </c>
      <c r="O81" s="269"/>
      <c r="P81" s="270"/>
      <c r="Q81" s="270"/>
      <c r="R81" s="269" cm="1">
        <f t="array" ref="R81">R$9+INDEX(Step4!H:H, 36 + ROW(R81)*3)</f>
        <v>50596</v>
      </c>
      <c r="S81" s="270" cm="1">
        <f t="array" ref="S81">INDEX(Step4!H:H, 37 + ROW(R81)*3)</f>
        <v>0.53100000000000003</v>
      </c>
      <c r="T81" s="270" cm="1">
        <f t="array" ref="T81">INDEX(Step4!H:H, 38 + ROW(R81)*3)</f>
        <v>1.093</v>
      </c>
      <c r="U81" s="269"/>
      <c r="V81" s="270"/>
      <c r="W81" s="270"/>
    </row>
    <row r="82" spans="1:23" x14ac:dyDescent="0.3">
      <c r="A82">
        <v>80</v>
      </c>
      <c r="B82" s="269">
        <v>144000</v>
      </c>
      <c r="C82" s="269" cm="1">
        <f t="array" ref="C82">INDEX(Step1_final!H:H, 3 + (ROW(C82)-8)*3)</f>
        <v>28553</v>
      </c>
      <c r="D82" s="270" cm="1">
        <f t="array" ref="D82">INDEX(Step1_final!H:H, 4 + (ROW(D82)-8)*3)</f>
        <v>0.53149999999999997</v>
      </c>
      <c r="E82" s="270" cm="1">
        <f t="array" ref="E82">INDEX(Step1_final!H:H, 5 + (ROW(E82)-8)*3)</f>
        <v>1.1328</v>
      </c>
      <c r="F82" s="269" cm="1">
        <f t="array" ref="F82">F$6+INDEX(Step2!H:H, 1 + ROW(F82)*3)</f>
        <v>39044</v>
      </c>
      <c r="G82" s="270" cm="1">
        <f t="array" ref="G82">INDEX(Step2!H:H, 2 + ROW(F82)*3)</f>
        <v>0.53439999999999999</v>
      </c>
      <c r="H82" s="270" cm="1">
        <f t="array" ref="H82">INDEX(Step2!H:H, 3 + ROW(F82)*3)</f>
        <v>1.1337999999999999</v>
      </c>
      <c r="I82" s="269"/>
      <c r="J82" s="270"/>
      <c r="K82" s="270"/>
      <c r="L82" s="269" cm="1">
        <f t="array" ref="L82">L$6+INDEX(Step3!H:H, 1 + ROW(L82)*3)</f>
        <v>46645</v>
      </c>
      <c r="M82" s="270" cm="1">
        <f t="array" ref="M82">INDEX(Step3!H:H, 2 + ROW(L82)*3)</f>
        <v>0.52849999999999997</v>
      </c>
      <c r="N82" s="270" cm="1">
        <f t="array" ref="N82">INDEX(Step3!H:H, 3 + ROW(L82)*3)</f>
        <v>1.1036999999999999</v>
      </c>
      <c r="O82" s="269"/>
      <c r="P82" s="270"/>
      <c r="Q82" s="270"/>
      <c r="R82" s="269" cm="1">
        <f t="array" ref="R82">R$9+INDEX(Step4!H:H, 36 + ROW(R82)*3)</f>
        <v>50994</v>
      </c>
      <c r="S82" s="270" cm="1">
        <f t="array" ref="S82">INDEX(Step4!H:H, 37 + ROW(R82)*3)</f>
        <v>0.53390000000000004</v>
      </c>
      <c r="T82" s="270" cm="1">
        <f t="array" ref="T82">INDEX(Step4!H:H, 38 + ROW(R82)*3)</f>
        <v>1.0962000000000001</v>
      </c>
      <c r="U82" s="269"/>
      <c r="V82" s="270"/>
      <c r="W82" s="270"/>
    </row>
    <row r="83" spans="1:23" x14ac:dyDescent="0.3">
      <c r="A83">
        <v>81</v>
      </c>
      <c r="B83" s="269">
        <v>146000</v>
      </c>
      <c r="C83" s="269" cm="1">
        <f t="array" ref="C83">INDEX(Step1_final!H:H, 3 + (ROW(C83)-8)*3)</f>
        <v>28942</v>
      </c>
      <c r="D83" s="270" cm="1">
        <f t="array" ref="D83">INDEX(Step1_final!H:H, 4 + (ROW(D83)-8)*3)</f>
        <v>0.53049999999999997</v>
      </c>
      <c r="E83" s="270" cm="1">
        <f t="array" ref="E83">INDEX(Step1_final!H:H, 5 + (ROW(E83)-8)*3)</f>
        <v>1.1435</v>
      </c>
      <c r="F83" s="269" cm="1">
        <f t="array" ref="F83">F$6+INDEX(Step2!H:H, 1 + ROW(F83)*3)</f>
        <v>39446</v>
      </c>
      <c r="G83" s="270" cm="1">
        <f t="array" ref="G83">INDEX(Step2!H:H, 2 + ROW(F83)*3)</f>
        <v>0.53790000000000004</v>
      </c>
      <c r="H83" s="270" cm="1">
        <f t="array" ref="H83">INDEX(Step2!H:H, 3 + ROW(F83)*3)</f>
        <v>1.1167</v>
      </c>
      <c r="I83" s="269"/>
      <c r="J83" s="270"/>
      <c r="K83" s="270"/>
      <c r="L83" s="269" cm="1">
        <f t="array" ref="L83">L$6+INDEX(Step3!H:H, 1 + ROW(L83)*3)</f>
        <v>47039</v>
      </c>
      <c r="M83" s="270" cm="1">
        <f t="array" ref="M83">INDEX(Step3!H:H, 2 + ROW(L83)*3)</f>
        <v>0.53349999999999997</v>
      </c>
      <c r="N83" s="270" cm="1">
        <f t="array" ref="N83">INDEX(Step3!H:H, 3 + ROW(L83)*3)</f>
        <v>1.1194</v>
      </c>
      <c r="O83" s="269"/>
      <c r="P83" s="270"/>
      <c r="Q83" s="270"/>
      <c r="R83" s="269" cm="1">
        <f t="array" ref="R83">R$9+INDEX(Step4!H:H, 36 + ROW(R83)*3)</f>
        <v>51389</v>
      </c>
      <c r="S83" s="270" cm="1">
        <f t="array" ref="S83">INDEX(Step4!H:H, 37 + ROW(R83)*3)</f>
        <v>0.53400000000000003</v>
      </c>
      <c r="T83" s="270" cm="1">
        <f t="array" ref="T83">INDEX(Step4!H:H, 38 + ROW(R83)*3)</f>
        <v>1.0989</v>
      </c>
      <c r="U83" s="269"/>
      <c r="V83" s="270"/>
      <c r="W83" s="270"/>
    </row>
    <row r="84" spans="1:23" x14ac:dyDescent="0.3">
      <c r="A84">
        <v>82</v>
      </c>
      <c r="B84" s="269">
        <v>148000</v>
      </c>
      <c r="C84" s="269" cm="1">
        <f t="array" ref="C84">INDEX(Step1_final!H:H, 3 + (ROW(C84)-8)*3)</f>
        <v>29350</v>
      </c>
      <c r="D84" s="270" cm="1">
        <f t="array" ref="D84">INDEX(Step1_final!H:H, 4 + (ROW(D84)-8)*3)</f>
        <v>0.52680000000000005</v>
      </c>
      <c r="E84" s="270" cm="1">
        <f t="array" ref="E84">INDEX(Step1_final!H:H, 5 + (ROW(E84)-8)*3)</f>
        <v>1.1306</v>
      </c>
      <c r="F84" s="269" cm="1">
        <f t="array" ref="F84">F$6+INDEX(Step2!H:H, 1 + ROW(F84)*3)</f>
        <v>39850</v>
      </c>
      <c r="G84" s="270" cm="1">
        <f t="array" ref="G84">INDEX(Step2!H:H, 2 + ROW(F84)*3)</f>
        <v>0.53380000000000005</v>
      </c>
      <c r="H84" s="270" cm="1">
        <f t="array" ref="H84">INDEX(Step2!H:H, 3 + ROW(F84)*3)</f>
        <v>1.1061000000000001</v>
      </c>
      <c r="I84" s="269"/>
      <c r="J84" s="270"/>
      <c r="K84" s="270"/>
      <c r="L84" s="269"/>
      <c r="M84" s="270"/>
      <c r="N84" s="270"/>
      <c r="O84" s="269"/>
      <c r="P84" s="270"/>
      <c r="Q84" s="270"/>
      <c r="R84" s="269" cm="1">
        <f t="array" ref="R84">R$9+INDEX(Step4!H:H, 36 + ROW(R84)*3)</f>
        <v>51779</v>
      </c>
      <c r="S84" s="270" cm="1">
        <f t="array" ref="S84">INDEX(Step4!H:H, 37 + ROW(R84)*3)</f>
        <v>0.53500000000000003</v>
      </c>
      <c r="T84" s="270" cm="1">
        <f t="array" ref="T84">INDEX(Step4!H:H, 38 + ROW(R84)*3)</f>
        <v>1.0907</v>
      </c>
      <c r="U84" s="269"/>
      <c r="V84" s="270"/>
      <c r="W84" s="270"/>
    </row>
    <row r="85" spans="1:23" x14ac:dyDescent="0.3">
      <c r="A85">
        <v>83</v>
      </c>
      <c r="B85" s="269">
        <v>150000</v>
      </c>
      <c r="C85" s="269" cm="1">
        <f t="array" ref="C85">INDEX(Step1_final!H:H, 3 + (ROW(C85)-8)*3)</f>
        <v>29749</v>
      </c>
      <c r="D85" s="270" cm="1">
        <f t="array" ref="D85">INDEX(Step1_final!H:H, 4 + (ROW(D85)-8)*3)</f>
        <v>0.53190000000000004</v>
      </c>
      <c r="E85" s="270" cm="1">
        <f t="array" ref="E85">INDEX(Step1_final!H:H, 5 + (ROW(E85)-8)*3)</f>
        <v>1.149</v>
      </c>
      <c r="F85" s="269" cm="1">
        <f t="array" ref="F85">F$6+INDEX(Step2!H:H, 1 + ROW(F85)*3)</f>
        <v>40254</v>
      </c>
      <c r="G85" s="270" cm="1">
        <f t="array" ref="G85">INDEX(Step2!H:H, 2 + ROW(F85)*3)</f>
        <v>0.53500000000000003</v>
      </c>
      <c r="H85" s="270" cm="1">
        <f t="array" ref="H85">INDEX(Step2!H:H, 3 + ROW(F85)*3)</f>
        <v>1.1240000000000001</v>
      </c>
      <c r="I85" s="269"/>
      <c r="J85" s="270"/>
      <c r="K85" s="270"/>
      <c r="L85" s="269"/>
      <c r="M85" s="270"/>
      <c r="N85" s="270"/>
      <c r="O85" s="269"/>
      <c r="P85" s="270"/>
      <c r="Q85" s="270"/>
      <c r="R85" s="269" cm="1">
        <f t="array" ref="R85">R$9+INDEX(Step4!H:H, 36 + ROW(R85)*3)</f>
        <v>52167</v>
      </c>
      <c r="S85" s="270" cm="1">
        <f t="array" ref="S85">INDEX(Step4!H:H, 37 + ROW(R85)*3)</f>
        <v>0.53559999999999997</v>
      </c>
      <c r="T85" s="270" cm="1">
        <f t="array" ref="T85">INDEX(Step4!H:H, 38 + ROW(R85)*3)</f>
        <v>1.1019000000000001</v>
      </c>
      <c r="U85" s="269"/>
      <c r="V85" s="270"/>
      <c r="W85" s="270"/>
    </row>
    <row r="86" spans="1:23" x14ac:dyDescent="0.3">
      <c r="A86">
        <v>84</v>
      </c>
      <c r="B86" s="269">
        <v>152000</v>
      </c>
      <c r="C86" s="269" cm="1">
        <f t="array" ref="C86">INDEX(Step1_final!H:H, 3 + (ROW(C86)-8)*3)</f>
        <v>30157</v>
      </c>
      <c r="D86" s="270" cm="1">
        <f t="array" ref="D86">INDEX(Step1_final!H:H, 4 + (ROW(D86)-8)*3)</f>
        <v>0.52349999999999997</v>
      </c>
      <c r="E86" s="270" cm="1">
        <f t="array" ref="E86">INDEX(Step1_final!H:H, 5 + (ROW(E86)-8)*3)</f>
        <v>1.1357999999999999</v>
      </c>
      <c r="F86" s="269" cm="1">
        <f t="array" ref="F86">F$6+INDEX(Step2!H:H, 1 + ROW(F86)*3)</f>
        <v>40652</v>
      </c>
      <c r="G86" s="270" cm="1">
        <f t="array" ref="G86">INDEX(Step2!H:H, 2 + ROW(F86)*3)</f>
        <v>0.53600000000000003</v>
      </c>
      <c r="H86" s="270" cm="1">
        <f t="array" ref="H86">INDEX(Step2!H:H, 3 + ROW(F86)*3)</f>
        <v>1.1155999999999999</v>
      </c>
      <c r="I86" s="269"/>
      <c r="J86" s="270"/>
      <c r="K86" s="270"/>
      <c r="L86" s="269"/>
      <c r="M86" s="270"/>
      <c r="N86" s="270"/>
      <c r="O86" s="269"/>
      <c r="P86" s="270"/>
      <c r="Q86" s="270"/>
      <c r="R86" s="269" cm="1">
        <f t="array" ref="R86">R$9+INDEX(Step4!H:H, 36 + ROW(R86)*3)</f>
        <v>52558</v>
      </c>
      <c r="S86" s="270" cm="1">
        <f t="array" ref="S86">INDEX(Step4!H:H, 37 + ROW(R86)*3)</f>
        <v>0.53390000000000004</v>
      </c>
      <c r="T86" s="270" cm="1">
        <f t="array" ref="T86">INDEX(Step4!H:H, 38 + ROW(R86)*3)</f>
        <v>1.0964</v>
      </c>
      <c r="U86" s="269"/>
      <c r="V86" s="270"/>
      <c r="W86" s="270"/>
    </row>
    <row r="87" spans="1:23" x14ac:dyDescent="0.3">
      <c r="A87">
        <v>85</v>
      </c>
      <c r="B87" s="269">
        <v>154000</v>
      </c>
      <c r="C87" s="269" cm="1">
        <f t="array" ref="C87">INDEX(Step1_final!H:H, 3 + (ROW(C87)-8)*3)</f>
        <v>30595</v>
      </c>
      <c r="D87" s="270" cm="1">
        <f t="array" ref="D87">INDEX(Step1_final!H:H, 4 + (ROW(D87)-8)*3)</f>
        <v>0.52729999999999999</v>
      </c>
      <c r="E87" s="270" cm="1">
        <f t="array" ref="E87">INDEX(Step1_final!H:H, 5 + (ROW(E87)-8)*3)</f>
        <v>1.1341000000000001</v>
      </c>
      <c r="F87" s="269" cm="1">
        <f t="array" ref="F87">F$6+INDEX(Step2!H:H, 1 + ROW(F87)*3)</f>
        <v>41043</v>
      </c>
      <c r="G87" s="270" cm="1">
        <f t="array" ref="G87">INDEX(Step2!H:H, 2 + ROW(F87)*3)</f>
        <v>0.53249999999999997</v>
      </c>
      <c r="H87" s="270" cm="1">
        <f t="array" ref="H87">INDEX(Step2!H:H, 3 + ROW(F87)*3)</f>
        <v>1.1222000000000001</v>
      </c>
      <c r="I87" s="269"/>
      <c r="J87" s="270"/>
      <c r="K87" s="270"/>
      <c r="L87" s="269"/>
      <c r="M87" s="270"/>
      <c r="N87" s="270"/>
      <c r="O87" s="269"/>
      <c r="P87" s="270"/>
      <c r="Q87" s="270"/>
      <c r="R87" s="269" cm="1">
        <f t="array" ref="R87">R$9+INDEX(Step4!H:H, 36 + ROW(R87)*3)</f>
        <v>52948</v>
      </c>
      <c r="S87" s="270" cm="1">
        <f t="array" ref="S87">INDEX(Step4!H:H, 37 + ROW(R87)*3)</f>
        <v>0.53110000000000002</v>
      </c>
      <c r="T87" s="270" cm="1">
        <f t="array" ref="T87">INDEX(Step4!H:H, 38 + ROW(R87)*3)</f>
        <v>1.0978000000000001</v>
      </c>
      <c r="U87" s="269"/>
      <c r="V87" s="270"/>
      <c r="W87" s="270"/>
    </row>
    <row r="88" spans="1:23" x14ac:dyDescent="0.3">
      <c r="A88">
        <v>86</v>
      </c>
      <c r="B88" s="269">
        <v>156000</v>
      </c>
      <c r="C88" s="269" cm="1">
        <f t="array" ref="C88">INDEX(Step1_final!H:H, 3 + (ROW(C88)-8)*3)</f>
        <v>31012</v>
      </c>
      <c r="D88" s="270" cm="1">
        <f t="array" ref="D88">INDEX(Step1_final!H:H, 4 + (ROW(D88)-8)*3)</f>
        <v>0.53159999999999996</v>
      </c>
      <c r="E88" s="270" cm="1">
        <f t="array" ref="E88">INDEX(Step1_final!H:H, 5 + (ROW(E88)-8)*3)</f>
        <v>1.1252</v>
      </c>
      <c r="F88" s="269" cm="1">
        <f t="array" ref="F88">F$6+INDEX(Step2!H:H, 1 + ROW(F88)*3)</f>
        <v>41449</v>
      </c>
      <c r="G88" s="270" cm="1">
        <f t="array" ref="G88">INDEX(Step2!H:H, 2 + ROW(F88)*3)</f>
        <v>0.52910000000000001</v>
      </c>
      <c r="H88" s="270" cm="1">
        <f t="array" ref="H88">INDEX(Step2!H:H, 3 + ROW(F88)*3)</f>
        <v>1.1299999999999999</v>
      </c>
      <c r="I88" s="269"/>
      <c r="J88" s="270"/>
      <c r="K88" s="270"/>
      <c r="L88" s="269"/>
      <c r="M88" s="270"/>
      <c r="N88" s="270"/>
      <c r="O88" s="269"/>
      <c r="P88" s="270"/>
      <c r="Q88" s="270"/>
      <c r="R88" s="269" cm="1">
        <f t="array" ref="R88">R$9+INDEX(Step4!H:H, 36 + ROW(R88)*3)</f>
        <v>53338</v>
      </c>
      <c r="S88" s="270" cm="1">
        <f t="array" ref="S88">INDEX(Step4!H:H, 37 + ROW(R88)*3)</f>
        <v>0.53269999999999995</v>
      </c>
      <c r="T88" s="270" cm="1">
        <f t="array" ref="T88">INDEX(Step4!H:H, 38 + ROW(R88)*3)</f>
        <v>1.1043000000000001</v>
      </c>
      <c r="U88" s="269"/>
      <c r="V88" s="270"/>
      <c r="W88" s="270"/>
    </row>
    <row r="89" spans="1:23" x14ac:dyDescent="0.3">
      <c r="A89">
        <v>87</v>
      </c>
      <c r="B89" s="269">
        <v>158000</v>
      </c>
      <c r="C89" s="269" cm="1">
        <f t="array" ref="C89">INDEX(Step1_final!H:H, 3 + (ROW(C89)-8)*3)</f>
        <v>31421</v>
      </c>
      <c r="D89" s="270" cm="1">
        <f t="array" ref="D89">INDEX(Step1_final!H:H, 4 + (ROW(D89)-8)*3)</f>
        <v>0.5252</v>
      </c>
      <c r="E89" s="270" cm="1">
        <f t="array" ref="E89">INDEX(Step1_final!H:H, 5 + (ROW(E89)-8)*3)</f>
        <v>1.1281000000000001</v>
      </c>
      <c r="F89" s="269" cm="1">
        <f t="array" ref="F89">F$6+INDEX(Step2!H:H, 1 + ROW(F89)*3)</f>
        <v>41858</v>
      </c>
      <c r="G89" s="270" cm="1">
        <f t="array" ref="G89">INDEX(Step2!H:H, 2 + ROW(F89)*3)</f>
        <v>0.53120000000000001</v>
      </c>
      <c r="H89" s="270" cm="1">
        <f t="array" ref="H89">INDEX(Step2!H:H, 3 + ROW(F89)*3)</f>
        <v>1.1220000000000001</v>
      </c>
      <c r="I89" s="269"/>
      <c r="J89" s="270"/>
      <c r="K89" s="270"/>
      <c r="L89" s="269"/>
      <c r="M89" s="270"/>
      <c r="N89" s="270"/>
      <c r="O89" s="269"/>
      <c r="P89" s="270"/>
      <c r="Q89" s="270"/>
      <c r="R89" s="269" cm="1">
        <f t="array" ref="R89">R$9+INDEX(Step4!H:H, 36 + ROW(R89)*3)</f>
        <v>53728</v>
      </c>
      <c r="S89" s="270" cm="1">
        <f t="array" ref="S89">INDEX(Step4!H:H, 37 + ROW(R89)*3)</f>
        <v>0.5272</v>
      </c>
      <c r="T89" s="270" cm="1">
        <f t="array" ref="T89">INDEX(Step4!H:H, 38 + ROW(R89)*3)</f>
        <v>1.1057999999999999</v>
      </c>
      <c r="U89" s="269"/>
      <c r="V89" s="270"/>
      <c r="W89" s="270"/>
    </row>
    <row r="90" spans="1:23" x14ac:dyDescent="0.3">
      <c r="A90">
        <v>88</v>
      </c>
      <c r="B90" s="269">
        <v>160000</v>
      </c>
      <c r="C90" s="269" cm="1">
        <f t="array" ref="C90">INDEX(Step1_final!H:H, 3 + (ROW(C90)-8)*3)</f>
        <v>31822</v>
      </c>
      <c r="D90" s="270" cm="1">
        <f t="array" ref="D90">INDEX(Step1_final!H:H, 4 + (ROW(D90)-8)*3)</f>
        <v>0.52390000000000003</v>
      </c>
      <c r="E90" s="270" cm="1">
        <f t="array" ref="E90">INDEX(Step1_final!H:H, 5 + (ROW(E90)-8)*3)</f>
        <v>1.1281000000000001</v>
      </c>
      <c r="F90" s="269" cm="1">
        <f t="array" ref="F90">F$6+INDEX(Step2!H:H, 1 + ROW(F90)*3)</f>
        <v>42259</v>
      </c>
      <c r="G90" s="270" cm="1">
        <f t="array" ref="G90">INDEX(Step2!H:H, 2 + ROW(F90)*3)</f>
        <v>0.53339999999999999</v>
      </c>
      <c r="H90" s="270" cm="1">
        <f t="array" ref="H90">INDEX(Step2!H:H, 3 + ROW(F90)*3)</f>
        <v>1.1147</v>
      </c>
      <c r="I90" s="269"/>
      <c r="J90" s="270"/>
      <c r="K90" s="270"/>
      <c r="L90" s="269"/>
      <c r="M90" s="270"/>
      <c r="N90" s="270"/>
      <c r="O90" s="269"/>
      <c r="P90" s="270"/>
      <c r="Q90" s="270"/>
      <c r="R90" s="269"/>
      <c r="S90" s="270"/>
      <c r="T90" s="270"/>
      <c r="U90" s="269"/>
      <c r="V90" s="270"/>
      <c r="W90" s="270"/>
    </row>
    <row r="91" spans="1:23" x14ac:dyDescent="0.3">
      <c r="A91">
        <v>89</v>
      </c>
      <c r="B91" s="269">
        <v>162000</v>
      </c>
      <c r="C91" s="269" cm="1">
        <f t="array" ref="C91">INDEX(Step1_final!H:H, 3 + (ROW(C91)-8)*3)</f>
        <v>32222</v>
      </c>
      <c r="D91" s="270" cm="1">
        <f t="array" ref="D91">INDEX(Step1_final!H:H, 4 + (ROW(D91)-8)*3)</f>
        <v>0.52410000000000001</v>
      </c>
      <c r="E91" s="270" cm="1">
        <f t="array" ref="E91">INDEX(Step1_final!H:H, 5 + (ROW(E91)-8)*3)</f>
        <v>1.1312</v>
      </c>
      <c r="F91" s="269"/>
      <c r="G91" s="270"/>
      <c r="H91" s="270"/>
      <c r="I91" s="269"/>
      <c r="J91" s="270"/>
      <c r="K91" s="270"/>
      <c r="L91" s="269"/>
      <c r="M91" s="270"/>
      <c r="N91" s="270"/>
      <c r="O91" s="269"/>
      <c r="P91" s="270"/>
      <c r="Q91" s="270"/>
      <c r="R91" s="269"/>
      <c r="S91" s="270"/>
      <c r="T91" s="270"/>
      <c r="U91" s="269"/>
      <c r="V91" s="270"/>
      <c r="W91" s="270"/>
    </row>
    <row r="92" spans="1:23" x14ac:dyDescent="0.3">
      <c r="A92">
        <v>90</v>
      </c>
      <c r="B92" s="269">
        <v>164000</v>
      </c>
      <c r="C92" s="269" cm="1">
        <f t="array" ref="C92">INDEX(Step1_final!H:H, 3 + (ROW(C92)-8)*3)</f>
        <v>32635</v>
      </c>
      <c r="D92" s="270" cm="1">
        <f t="array" ref="D92">INDEX(Step1_final!H:H, 4 + (ROW(D92)-8)*3)</f>
        <v>0.52059999999999995</v>
      </c>
      <c r="E92" s="270" cm="1">
        <f t="array" ref="E92">INDEX(Step1_final!H:H, 5 + (ROW(E92)-8)*3)</f>
        <v>1.1457999999999999</v>
      </c>
      <c r="F92" s="269"/>
      <c r="G92" s="270"/>
      <c r="H92" s="270"/>
      <c r="I92" s="269"/>
      <c r="J92" s="270"/>
      <c r="K92" s="270"/>
      <c r="L92" s="269"/>
      <c r="M92" s="270"/>
      <c r="N92" s="270"/>
      <c r="O92" s="269"/>
      <c r="P92" s="270"/>
      <c r="Q92" s="270"/>
      <c r="R92" s="269"/>
      <c r="S92" s="270"/>
      <c r="T92" s="270"/>
      <c r="U92" s="269"/>
      <c r="V92" s="270"/>
      <c r="W92" s="270"/>
    </row>
    <row r="93" spans="1:23" x14ac:dyDescent="0.3">
      <c r="A93">
        <v>91</v>
      </c>
      <c r="B93" s="269">
        <v>166000</v>
      </c>
      <c r="C93" s="269" cm="1">
        <f t="array" ref="C93">INDEX(Step1_final!H:H, 3 + (ROW(C93)-8)*3)</f>
        <v>33049</v>
      </c>
      <c r="D93" s="270" cm="1">
        <f t="array" ref="D93">INDEX(Step1_final!H:H, 4 + (ROW(D93)-8)*3)</f>
        <v>0.52229999999999999</v>
      </c>
      <c r="E93" s="270" cm="1">
        <f t="array" ref="E93">INDEX(Step1_final!H:H, 5 + (ROW(E93)-8)*3)</f>
        <v>1.127</v>
      </c>
      <c r="F93" s="269"/>
      <c r="G93" s="270"/>
      <c r="H93" s="270"/>
      <c r="I93" s="269"/>
      <c r="J93" s="270"/>
      <c r="K93" s="270"/>
      <c r="L93" s="269"/>
      <c r="M93" s="270"/>
      <c r="N93" s="270"/>
      <c r="O93" s="269"/>
      <c r="P93" s="270"/>
      <c r="Q93" s="270"/>
      <c r="R93" s="269"/>
      <c r="S93" s="270"/>
      <c r="T93" s="270"/>
      <c r="U93" s="269"/>
      <c r="V93" s="270"/>
      <c r="W93" s="270"/>
    </row>
    <row r="94" spans="1:23" x14ac:dyDescent="0.3">
      <c r="A94">
        <v>92</v>
      </c>
      <c r="B94" s="269">
        <v>168000</v>
      </c>
      <c r="C94" s="269" cm="1">
        <f t="array" ref="C94">INDEX(Step1_final!H:H, 3 + (ROW(C94)-8)*3)</f>
        <v>33457</v>
      </c>
      <c r="D94" s="270" cm="1">
        <f t="array" ref="D94">INDEX(Step1_final!H:H, 4 + (ROW(D94)-8)*3)</f>
        <v>0.51719999999999999</v>
      </c>
      <c r="E94" s="270" cm="1">
        <f t="array" ref="E94">INDEX(Step1_final!H:H, 5 + (ROW(E94)-8)*3)</f>
        <v>1.1372</v>
      </c>
      <c r="F94" s="269"/>
      <c r="G94" s="270"/>
      <c r="H94" s="270"/>
      <c r="I94" s="269"/>
      <c r="J94" s="270"/>
      <c r="K94" s="270"/>
      <c r="L94" s="269"/>
      <c r="M94" s="270"/>
      <c r="N94" s="270"/>
      <c r="O94" s="269"/>
      <c r="P94" s="270"/>
      <c r="Q94" s="270"/>
      <c r="R94" s="269"/>
      <c r="S94" s="270"/>
      <c r="T94" s="270"/>
      <c r="U94" s="269"/>
      <c r="V94" s="270"/>
      <c r="W94" s="270"/>
    </row>
    <row r="95" spans="1:23" x14ac:dyDescent="0.3">
      <c r="A95">
        <v>93</v>
      </c>
      <c r="B95" s="269">
        <v>170000</v>
      </c>
      <c r="C95" s="269" cm="1">
        <f t="array" ref="C95">INDEX(Step1_final!H:H, 3 + (ROW(C95)-8)*3)</f>
        <v>33861</v>
      </c>
      <c r="D95" s="270" cm="1">
        <f t="array" ref="D95">INDEX(Step1_final!H:H, 4 + (ROW(D95)-8)*3)</f>
        <v>0.52010000000000001</v>
      </c>
      <c r="E95" s="270" cm="1">
        <f t="array" ref="E95">INDEX(Step1_final!H:H, 5 + (ROW(E95)-8)*3)</f>
        <v>1.1349</v>
      </c>
      <c r="F95" s="269"/>
      <c r="G95" s="270"/>
      <c r="H95" s="270"/>
      <c r="I95" s="269"/>
      <c r="J95" s="270"/>
      <c r="K95" s="270"/>
      <c r="L95" s="269"/>
      <c r="M95" s="270"/>
      <c r="N95" s="270"/>
      <c r="O95" s="269"/>
      <c r="P95" s="270"/>
      <c r="Q95" s="270"/>
      <c r="R95" s="269"/>
      <c r="S95" s="270"/>
      <c r="T95" s="270"/>
      <c r="U95" s="269"/>
      <c r="V95" s="270"/>
      <c r="W95" s="270"/>
    </row>
    <row r="96" spans="1:23" x14ac:dyDescent="0.3">
      <c r="A96">
        <v>94</v>
      </c>
      <c r="B96" s="269">
        <v>172000</v>
      </c>
      <c r="C96" s="269" cm="1">
        <f t="array" ref="C96">INDEX(Step1_final!H:H, 3 + (ROW(C96)-8)*3)</f>
        <v>34263</v>
      </c>
      <c r="D96" s="270" cm="1">
        <f t="array" ref="D96">INDEX(Step1_final!H:H, 4 + (ROW(D96)-8)*3)</f>
        <v>0.51449999999999996</v>
      </c>
      <c r="E96" s="270" cm="1">
        <f t="array" ref="E96">INDEX(Step1_final!H:H, 5 + (ROW(E96)-8)*3)</f>
        <v>1.1317999999999999</v>
      </c>
      <c r="F96" s="269"/>
      <c r="G96" s="270"/>
      <c r="H96" s="270"/>
      <c r="I96" s="269"/>
      <c r="J96" s="270"/>
      <c r="K96" s="270"/>
      <c r="L96" s="269"/>
      <c r="M96" s="270"/>
      <c r="N96" s="270"/>
      <c r="O96" s="269"/>
      <c r="P96" s="270"/>
      <c r="Q96" s="270"/>
      <c r="R96" s="269"/>
      <c r="S96" s="270"/>
      <c r="T96" s="270"/>
      <c r="U96" s="269"/>
      <c r="V96" s="270"/>
      <c r="W96" s="270"/>
    </row>
    <row r="97" spans="1:23" x14ac:dyDescent="0.3">
      <c r="A97">
        <v>95</v>
      </c>
      <c r="B97" s="269">
        <v>174000</v>
      </c>
      <c r="C97" s="269" cm="1">
        <f t="array" ref="C97">INDEX(Step1_final!H:H, 3 + (ROW(C97)-8)*3)</f>
        <v>34690</v>
      </c>
      <c r="D97" s="270" cm="1">
        <f t="array" ref="D97">INDEX(Step1_final!H:H, 4 + (ROW(D97)-8)*3)</f>
        <v>0.5141</v>
      </c>
      <c r="E97" s="270" cm="1">
        <f t="array" ref="E97">INDEX(Step1_final!H:H, 5 + (ROW(E97)-8)*3)</f>
        <v>1.1402000000000001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  <c r="R97" s="269"/>
      <c r="S97" s="270"/>
      <c r="T97" s="270"/>
      <c r="U97" s="269"/>
      <c r="V97" s="270"/>
      <c r="W97" s="270"/>
    </row>
    <row r="98" spans="1:23" x14ac:dyDescent="0.3">
      <c r="A98">
        <v>96</v>
      </c>
      <c r="B98" s="269">
        <v>176000</v>
      </c>
      <c r="C98" s="269" cm="1">
        <f t="array" ref="C98">INDEX(Step1_final!H:H, 3 + (ROW(C98)-8)*3)</f>
        <v>35094</v>
      </c>
      <c r="D98" s="270" cm="1">
        <f t="array" ref="D98">INDEX(Step1_final!H:H, 4 + (ROW(D98)-8)*3)</f>
        <v>0.51739999999999997</v>
      </c>
      <c r="E98" s="270" cm="1">
        <f t="array" ref="E98">INDEX(Step1_final!H:H, 5 + (ROW(E98)-8)*3)</f>
        <v>1.141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  <c r="R98" s="269"/>
      <c r="S98" s="270"/>
      <c r="T98" s="270"/>
      <c r="U98" s="269"/>
      <c r="V98" s="270"/>
      <c r="W98" s="270"/>
    </row>
    <row r="99" spans="1:23" x14ac:dyDescent="0.3">
      <c r="A99">
        <v>97</v>
      </c>
      <c r="B99" s="269">
        <v>178000</v>
      </c>
      <c r="C99" s="269" cm="1">
        <f t="array" ref="C99">INDEX(Step1_final!H:H, 3 + (ROW(C99)-8)*3)</f>
        <v>35488</v>
      </c>
      <c r="D99" s="270" cm="1">
        <f t="array" ref="D99">INDEX(Step1_final!H:H, 4 + (ROW(D99)-8)*3)</f>
        <v>0.5161</v>
      </c>
      <c r="E99" s="270" cm="1">
        <f t="array" ref="E99">INDEX(Step1_final!H:H, 5 + (ROW(E99)-8)*3)</f>
        <v>1.1429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  <c r="R99" s="269"/>
      <c r="S99" s="270"/>
      <c r="T99" s="270"/>
      <c r="U99" s="269"/>
      <c r="V99" s="270"/>
      <c r="W99" s="270"/>
    </row>
    <row r="100" spans="1:23" x14ac:dyDescent="0.3">
      <c r="A100">
        <v>98</v>
      </c>
      <c r="B100" s="269">
        <v>180000</v>
      </c>
      <c r="C100" s="269" cm="1">
        <f t="array" ref="C100">INDEX(Step1_final!H:H, 3 + (ROW(C100)-8)*3)</f>
        <v>35936</v>
      </c>
      <c r="D100" s="270" cm="1">
        <f t="array" ref="D100">INDEX(Step1_final!H:H, 4 + (ROW(D100)-8)*3)</f>
        <v>0.51270000000000004</v>
      </c>
      <c r="E100" s="270" cm="1">
        <f t="array" ref="E100">INDEX(Step1_final!H:H, 5 + (ROW(E100)-8)*3)</f>
        <v>1.1398999999999999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  <c r="R100" s="269"/>
      <c r="S100" s="270"/>
      <c r="T100" s="270"/>
      <c r="U100" s="269"/>
      <c r="V100" s="270"/>
      <c r="W100" s="270"/>
    </row>
    <row r="101" spans="1:23" x14ac:dyDescent="0.3">
      <c r="A101">
        <v>99</v>
      </c>
      <c r="B101" s="269">
        <v>182000</v>
      </c>
      <c r="C101" s="269" cm="1">
        <f t="array" ref="C101">INDEX(Step1_final!H:H, 3 + (ROW(C101)-8)*3)</f>
        <v>36364</v>
      </c>
      <c r="D101" s="270" cm="1">
        <f t="array" ref="D101">INDEX(Step1_final!H:H, 4 + (ROW(D101)-8)*3)</f>
        <v>0.51100000000000001</v>
      </c>
      <c r="E101" s="270" cm="1">
        <f t="array" ref="E101">INDEX(Step1_final!H:H, 5 + (ROW(E101)-8)*3)</f>
        <v>1.1528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  <c r="R101" s="269"/>
      <c r="S101" s="270"/>
      <c r="T101" s="270"/>
      <c r="U101" s="269"/>
      <c r="V101" s="270"/>
      <c r="W101" s="270"/>
    </row>
    <row r="102" spans="1:23" x14ac:dyDescent="0.3">
      <c r="A102">
        <v>100</v>
      </c>
      <c r="B102" s="269">
        <v>184000</v>
      </c>
      <c r="C102" s="269" cm="1">
        <f t="array" ref="C102">INDEX(Step1_final!H:H, 3 + (ROW(C102)-8)*3)</f>
        <v>36774</v>
      </c>
      <c r="D102" s="270" cm="1">
        <f t="array" ref="D102">INDEX(Step1_final!H:H, 4 + (ROW(D102)-8)*3)</f>
        <v>0.51570000000000005</v>
      </c>
      <c r="E102" s="270" cm="1">
        <f t="array" ref="E102">INDEX(Step1_final!H:H, 5 + (ROW(E102)-8)*3)</f>
        <v>1.1357999999999999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  <c r="R102" s="269"/>
      <c r="S102" s="270"/>
      <c r="T102" s="270"/>
      <c r="U102" s="269"/>
      <c r="V102" s="270"/>
      <c r="W102" s="270"/>
    </row>
    <row r="103" spans="1:23" x14ac:dyDescent="0.3">
      <c r="A103">
        <v>101</v>
      </c>
      <c r="B103" s="269">
        <v>186000</v>
      </c>
      <c r="C103" s="269" cm="1">
        <f t="array" ref="C103">INDEX(Step1_final!H:H, 3 + (ROW(C103)-8)*3)</f>
        <v>37177</v>
      </c>
      <c r="D103" s="270" cm="1">
        <f t="array" ref="D103">INDEX(Step1_final!H:H, 4 + (ROW(D103)-8)*3)</f>
        <v>0.50890000000000002</v>
      </c>
      <c r="E103" s="270" cm="1">
        <f t="array" ref="E103">INDEX(Step1_final!H:H, 5 + (ROW(E103)-8)*3)</f>
        <v>1.1626000000000001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  <c r="R103" s="269"/>
      <c r="S103" s="270"/>
      <c r="T103" s="270"/>
      <c r="U103" s="269"/>
      <c r="V103" s="270"/>
      <c r="W103" s="270"/>
    </row>
    <row r="104" spans="1:23" x14ac:dyDescent="0.3">
      <c r="A104">
        <v>102</v>
      </c>
      <c r="B104" s="269">
        <v>188000</v>
      </c>
      <c r="C104" s="269" cm="1">
        <f t="array" ref="C104">INDEX(Step1_final!H:H, 3 + (ROW(C104)-8)*3)</f>
        <v>37604</v>
      </c>
      <c r="D104" s="270" cm="1">
        <f t="array" ref="D104">INDEX(Step1_final!H:H, 4 + (ROW(D104)-8)*3)</f>
        <v>0.51759999999999995</v>
      </c>
      <c r="E104" s="270" cm="1">
        <f t="array" ref="E104">INDEX(Step1_final!H:H, 5 + (ROW(E104)-8)*3)</f>
        <v>1.1234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  <c r="R104" s="269"/>
      <c r="S104" s="270"/>
      <c r="T104" s="270"/>
      <c r="U104" s="269"/>
      <c r="V104" s="270"/>
      <c r="W104" s="270"/>
    </row>
    <row r="105" spans="1:23" x14ac:dyDescent="0.3">
      <c r="A105">
        <v>103</v>
      </c>
      <c r="B105" s="269">
        <v>190000</v>
      </c>
      <c r="C105" s="269" cm="1">
        <f t="array" ref="C105">INDEX(Step1_final!H:H, 3 + (ROW(C105)-8)*3)</f>
        <v>38010</v>
      </c>
      <c r="D105" s="270" cm="1">
        <f t="array" ref="D105">INDEX(Step1_final!H:H, 4 + (ROW(D105)-8)*3)</f>
        <v>0.51100000000000001</v>
      </c>
      <c r="E105" s="270" cm="1">
        <f t="array" ref="E105">INDEX(Step1_final!H:H, 5 + (ROW(E105)-8)*3)</f>
        <v>1.1368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  <c r="R105" s="269"/>
      <c r="S105" s="270"/>
      <c r="T105" s="270"/>
      <c r="U105" s="269"/>
      <c r="V105" s="270"/>
      <c r="W105" s="270"/>
    </row>
    <row r="106" spans="1:23" x14ac:dyDescent="0.3">
      <c r="A106">
        <v>104</v>
      </c>
      <c r="B106" s="269">
        <v>192000</v>
      </c>
      <c r="C106" s="269" cm="1">
        <f t="array" ref="C106">INDEX(Step1_final!H:H, 3 + (ROW(C106)-8)*3)</f>
        <v>38403</v>
      </c>
      <c r="D106" s="270" cm="1">
        <f t="array" ref="D106">INDEX(Step1_final!H:H, 4 + (ROW(D106)-8)*3)</f>
        <v>0.50690000000000002</v>
      </c>
      <c r="E106" s="270" cm="1">
        <f t="array" ref="E106">INDEX(Step1_final!H:H, 5 + (ROW(E106)-8)*3)</f>
        <v>1.139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  <c r="R106" s="269"/>
      <c r="S106" s="270"/>
      <c r="T106" s="270"/>
      <c r="U106" s="269"/>
      <c r="V106" s="270"/>
      <c r="W106" s="270"/>
    </row>
    <row r="107" spans="1:23" x14ac:dyDescent="0.3">
      <c r="A107">
        <v>105</v>
      </c>
      <c r="B107" s="269">
        <v>194000</v>
      </c>
      <c r="C107" s="269" cm="1">
        <f t="array" ref="C107">INDEX(Step1_final!H:H, 3 + (ROW(C107)-8)*3)</f>
        <v>38793</v>
      </c>
      <c r="D107" s="270" cm="1">
        <f t="array" ref="D107">INDEX(Step1_final!H:H, 4 + (ROW(D107)-8)*3)</f>
        <v>0.50990000000000002</v>
      </c>
      <c r="E107" s="270" cm="1">
        <f t="array" ref="E107">INDEX(Step1_final!H:H, 5 + (ROW(E107)-8)*3)</f>
        <v>1.1604000000000001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  <c r="R107" s="269"/>
      <c r="S107" s="270"/>
      <c r="T107" s="270"/>
      <c r="U107" s="269"/>
      <c r="V107" s="270"/>
      <c r="W107" s="270"/>
    </row>
    <row r="108" spans="1:23" x14ac:dyDescent="0.3">
      <c r="A108">
        <v>106</v>
      </c>
      <c r="B108" s="269">
        <v>196000</v>
      </c>
      <c r="C108" s="269" cm="1">
        <f t="array" ref="C108">INDEX(Step1_final!H:H, 3 + (ROW(C108)-8)*3)</f>
        <v>39193</v>
      </c>
      <c r="D108" s="270" cm="1">
        <f t="array" ref="D108">INDEX(Step1_final!H:H, 4 + (ROW(D108)-8)*3)</f>
        <v>0.50349999999999995</v>
      </c>
      <c r="E108" s="270" cm="1">
        <f t="array" ref="E108">INDEX(Step1_final!H:H, 5 + (ROW(E108)-8)*3)</f>
        <v>1.1503000000000001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  <c r="R108" s="269"/>
      <c r="S108" s="270"/>
      <c r="T108" s="270"/>
      <c r="U108" s="269"/>
      <c r="V108" s="270"/>
      <c r="W108" s="270"/>
    </row>
    <row r="109" spans="1:23" x14ac:dyDescent="0.3">
      <c r="A109">
        <v>107</v>
      </c>
      <c r="B109" s="269">
        <v>198000</v>
      </c>
      <c r="C109" s="269" cm="1">
        <f t="array" ref="C109">INDEX(Step1_final!H:H, 3 + (ROW(C109)-8)*3)</f>
        <v>39598</v>
      </c>
      <c r="D109" s="270" cm="1">
        <f t="array" ref="D109">INDEX(Step1_final!H:H, 4 + (ROW(D109)-8)*3)</f>
        <v>0.50719999999999998</v>
      </c>
      <c r="E109" s="270" cm="1">
        <f t="array" ref="E109">INDEX(Step1_final!H:H, 5 + (ROW(E109)-8)*3)</f>
        <v>1.1399999999999999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  <c r="R109" s="269"/>
      <c r="S109" s="270"/>
      <c r="T109" s="270"/>
      <c r="U109" s="269"/>
      <c r="V109" s="270"/>
      <c r="W109" s="270"/>
    </row>
    <row r="110" spans="1:23" x14ac:dyDescent="0.3">
      <c r="A110">
        <v>108</v>
      </c>
      <c r="B110" s="269">
        <v>200000</v>
      </c>
      <c r="C110" s="269" cm="1">
        <f t="array" ref="C110">INDEX(Step1_final!H:H, 3 + (ROW(C110)-8)*3)</f>
        <v>40003</v>
      </c>
      <c r="D110" s="270" cm="1">
        <f t="array" ref="D110">INDEX(Step1_final!H:H, 4 + (ROW(D110)-8)*3)</f>
        <v>0.50680000000000003</v>
      </c>
      <c r="E110" s="270" cm="1">
        <f t="array" ref="E110">INDEX(Step1_final!H:H, 5 + (ROW(E110)-8)*3)</f>
        <v>1.1378999999999999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  <c r="R110" s="269"/>
      <c r="S110" s="270"/>
      <c r="T110" s="270"/>
      <c r="U110" s="269"/>
      <c r="V110" s="270"/>
      <c r="W110" s="270"/>
    </row>
    <row r="111" spans="1:23" x14ac:dyDescent="0.3">
      <c r="A111">
        <v>109</v>
      </c>
      <c r="B111" s="269">
        <v>202000</v>
      </c>
      <c r="C111" s="269" cm="1">
        <f t="array" ref="C111">INDEX(Step1_final!H:H, 3 + (ROW(C111)-8)*3)</f>
        <v>40405</v>
      </c>
      <c r="D111" s="270" cm="1">
        <f t="array" ref="D111">INDEX(Step1_final!H:H, 4 + (ROW(D111)-8)*3)</f>
        <v>0.50619999999999998</v>
      </c>
      <c r="E111" s="270" cm="1">
        <f t="array" ref="E111">INDEX(Step1_final!H:H, 5 + (ROW(E111)-8)*3)</f>
        <v>1.1429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  <c r="R111" s="269"/>
      <c r="S111" s="270"/>
      <c r="T111" s="270"/>
      <c r="U111" s="269"/>
      <c r="V111" s="270"/>
      <c r="W111" s="270"/>
    </row>
    <row r="112" spans="1:23" x14ac:dyDescent="0.3">
      <c r="A112">
        <v>110</v>
      </c>
      <c r="B112" s="269">
        <v>204000</v>
      </c>
      <c r="C112" s="269" cm="1">
        <f t="array" ref="C112">INDEX(Step1_final!H:H, 3 + (ROW(C112)-8)*3)</f>
        <v>40809</v>
      </c>
      <c r="D112" s="270" cm="1">
        <f t="array" ref="D112">INDEX(Step1_final!H:H, 4 + (ROW(D112)-8)*3)</f>
        <v>0.50229999999999997</v>
      </c>
      <c r="E112" s="270" cm="1">
        <f t="array" ref="E112">INDEX(Step1_final!H:H, 5 + (ROW(E112)-8)*3)</f>
        <v>1.1555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  <c r="R112" s="269"/>
      <c r="S112" s="270"/>
      <c r="T112" s="270"/>
      <c r="U112" s="269"/>
      <c r="V112" s="270"/>
      <c r="W112" s="270"/>
    </row>
    <row r="113" spans="1:23" x14ac:dyDescent="0.3">
      <c r="A113">
        <v>111</v>
      </c>
      <c r="B113" s="269">
        <v>206000</v>
      </c>
      <c r="C113" s="269" cm="1">
        <f t="array" ref="C113">INDEX(Step1_final!H:H, 3 + (ROW(C113)-8)*3)</f>
        <v>41216</v>
      </c>
      <c r="D113" s="270" cm="1">
        <f t="array" ref="D113">INDEX(Step1_final!H:H, 4 + (ROW(D113)-8)*3)</f>
        <v>0.50339999999999996</v>
      </c>
      <c r="E113" s="270" cm="1">
        <f t="array" ref="E113">INDEX(Step1_final!H:H, 5 + (ROW(E113)-8)*3)</f>
        <v>1.1589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  <c r="R113" s="269"/>
      <c r="S113" s="270"/>
      <c r="T113" s="270"/>
      <c r="U113" s="269"/>
      <c r="V113" s="270"/>
      <c r="W113" s="270"/>
    </row>
    <row r="114" spans="1:23" x14ac:dyDescent="0.3">
      <c r="A114">
        <v>112</v>
      </c>
      <c r="B114" s="269">
        <v>208000</v>
      </c>
      <c r="C114" s="269" cm="1">
        <f t="array" ref="C114">INDEX(Step1_final!H:H, 3 + (ROW(C114)-8)*3)</f>
        <v>41621</v>
      </c>
      <c r="D114" s="270" cm="1">
        <f t="array" ref="D114">INDEX(Step1_final!H:H, 4 + (ROW(D114)-8)*3)</f>
        <v>0.50280000000000002</v>
      </c>
      <c r="E114" s="270" cm="1">
        <f t="array" ref="E114">INDEX(Step1_final!H:H, 5 + (ROW(E114)-8)*3)</f>
        <v>1.1589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  <c r="R114" s="269"/>
      <c r="S114" s="270"/>
      <c r="T114" s="270"/>
      <c r="U114" s="269"/>
      <c r="V114" s="270"/>
      <c r="W114" s="270"/>
    </row>
    <row r="115" spans="1:23" x14ac:dyDescent="0.3">
      <c r="A115">
        <v>113</v>
      </c>
      <c r="B115" s="269">
        <v>210000</v>
      </c>
      <c r="C115" s="269" cm="1">
        <f t="array" ref="C115">INDEX(Step1_final!H:H, 3 + (ROW(C115)-8)*3)</f>
        <v>42027</v>
      </c>
      <c r="D115" s="270" cm="1">
        <f t="array" ref="D115">INDEX(Step1_final!H:H, 4 + (ROW(D115)-8)*3)</f>
        <v>0.49990000000000001</v>
      </c>
      <c r="E115" s="270" cm="1">
        <f t="array" ref="E115">INDEX(Step1_final!H:H, 5 + (ROW(E115)-8)*3)</f>
        <v>1.1391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  <c r="R115" s="269"/>
      <c r="S115" s="270"/>
      <c r="T115" s="270"/>
      <c r="U115" s="269"/>
      <c r="V115" s="270"/>
      <c r="W115" s="270"/>
    </row>
    <row r="116" spans="1:23" x14ac:dyDescent="0.3">
      <c r="A116">
        <v>114</v>
      </c>
      <c r="B116" s="269">
        <v>212000</v>
      </c>
      <c r="C116" s="269" cm="1">
        <f t="array" ref="C116">INDEX(Step1_final!H:H, 3 + (ROW(C116)-8)*3)</f>
        <v>42432</v>
      </c>
      <c r="D116" s="270" cm="1">
        <f t="array" ref="D116">INDEX(Step1_final!H:H, 4 + (ROW(D116)-8)*3)</f>
        <v>0.50439999999999996</v>
      </c>
      <c r="E116" s="270" cm="1">
        <f t="array" ref="E116">INDEX(Step1_final!H:H, 5 + (ROW(E116)-8)*3)</f>
        <v>1.157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  <c r="R116" s="269"/>
      <c r="S116" s="270"/>
      <c r="T116" s="270"/>
      <c r="U116" s="269"/>
      <c r="V116" s="270"/>
      <c r="W116" s="270"/>
    </row>
    <row r="117" spans="1:23" x14ac:dyDescent="0.3">
      <c r="A117">
        <v>115</v>
      </c>
      <c r="B117" s="269">
        <v>214000</v>
      </c>
      <c r="C117" s="269" cm="1">
        <f t="array" ref="C117">INDEX(Step1_final!H:H, 3 + (ROW(C117)-8)*3)</f>
        <v>42838</v>
      </c>
      <c r="D117" s="270" cm="1">
        <f t="array" ref="D117">INDEX(Step1_final!H:H, 4 + (ROW(D117)-8)*3)</f>
        <v>0.50180000000000002</v>
      </c>
      <c r="E117" s="270" cm="1">
        <f t="array" ref="E117">INDEX(Step1_final!H:H, 5 + (ROW(E117)-8)*3)</f>
        <v>1.139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  <c r="R117" s="269"/>
      <c r="S117" s="270"/>
      <c r="T117" s="270"/>
      <c r="U117" s="269"/>
      <c r="V117" s="270"/>
      <c r="W117" s="270"/>
    </row>
    <row r="118" spans="1:23" x14ac:dyDescent="0.3">
      <c r="A118">
        <v>116</v>
      </c>
      <c r="B118" s="269">
        <v>216000</v>
      </c>
      <c r="C118" s="269" cm="1">
        <f t="array" ref="C118">INDEX(Step1_final!H:H, 3 + (ROW(C118)-8)*3)</f>
        <v>43246</v>
      </c>
      <c r="D118" s="270" cm="1">
        <f t="array" ref="D118">INDEX(Step1_final!H:H, 4 + (ROW(D118)-8)*3)</f>
        <v>0.49940000000000001</v>
      </c>
      <c r="E118" s="270" cm="1">
        <f t="array" ref="E118">INDEX(Step1_final!H:H, 5 + (ROW(E118)-8)*3)</f>
        <v>1.131</v>
      </c>
      <c r="F118" s="269"/>
      <c r="G118" s="270"/>
      <c r="H118" s="270"/>
      <c r="I118" s="269"/>
      <c r="J118" s="270"/>
      <c r="K118" s="270"/>
      <c r="L118" s="269"/>
      <c r="M118" s="270"/>
      <c r="N118" s="270"/>
      <c r="O118" s="269"/>
      <c r="P118" s="270"/>
      <c r="Q118" s="270"/>
      <c r="R118" s="269"/>
      <c r="S118" s="270"/>
      <c r="T118" s="270"/>
      <c r="U118" s="269"/>
      <c r="V118" s="270"/>
      <c r="W118" s="270"/>
    </row>
    <row r="119" spans="1:23" x14ac:dyDescent="0.3">
      <c r="A119">
        <v>117</v>
      </c>
      <c r="B119" s="269">
        <v>218000</v>
      </c>
      <c r="C119" s="269" cm="1">
        <f t="array" ref="C119">INDEX(Step1_final!H:H, 3 + (ROW(C119)-8)*3)</f>
        <v>43653</v>
      </c>
      <c r="D119" s="270" cm="1">
        <f t="array" ref="D119">INDEX(Step1_final!H:H, 4 + (ROW(D119)-8)*3)</f>
        <v>0.50490000000000002</v>
      </c>
      <c r="E119" s="270" cm="1">
        <f t="array" ref="E119">INDEX(Step1_final!H:H, 5 + (ROW(E119)-8)*3)</f>
        <v>1.149</v>
      </c>
      <c r="F119" s="269"/>
      <c r="G119" s="270"/>
      <c r="H119" s="270"/>
      <c r="I119" s="269"/>
      <c r="J119" s="270"/>
      <c r="K119" s="270"/>
      <c r="L119" s="269"/>
      <c r="M119" s="270"/>
      <c r="N119" s="270"/>
      <c r="O119" s="269"/>
      <c r="P119" s="270"/>
      <c r="Q119" s="270"/>
      <c r="R119" s="269"/>
      <c r="S119" s="270"/>
      <c r="T119" s="270"/>
      <c r="U119" s="269"/>
      <c r="V119" s="270"/>
      <c r="W119" s="270"/>
    </row>
    <row r="120" spans="1:23" x14ac:dyDescent="0.3">
      <c r="A120">
        <v>118</v>
      </c>
      <c r="B120" s="269">
        <v>220000</v>
      </c>
      <c r="C120" s="269" cm="1">
        <f t="array" ref="C120">INDEX(Step1_final!H:H, 3 + (ROW(C120)-8)*3)</f>
        <v>44059</v>
      </c>
      <c r="D120" s="270" cm="1">
        <f t="array" ref="D120">INDEX(Step1_final!H:H, 4 + (ROW(D120)-8)*3)</f>
        <v>0.50139999999999996</v>
      </c>
      <c r="E120" s="270" cm="1">
        <f t="array" ref="E120">INDEX(Step1_final!H:H, 5 + (ROW(E120)-8)*3)</f>
        <v>1.1291</v>
      </c>
      <c r="F120" s="269"/>
      <c r="G120" s="270"/>
      <c r="H120" s="270"/>
      <c r="I120" s="269"/>
      <c r="J120" s="270"/>
      <c r="K120" s="270"/>
      <c r="L120" s="269"/>
      <c r="M120" s="270"/>
      <c r="N120" s="270"/>
      <c r="O120" s="269"/>
      <c r="P120" s="270"/>
      <c r="Q120" s="270"/>
      <c r="R120" s="269"/>
      <c r="S120" s="270"/>
      <c r="T120" s="270"/>
      <c r="U120" s="269"/>
      <c r="V120" s="270"/>
      <c r="W120" s="270"/>
    </row>
    <row r="121" spans="1:23" x14ac:dyDescent="0.3">
      <c r="C121" s="269"/>
      <c r="D121" s="270"/>
      <c r="E121" s="270"/>
      <c r="F121" s="269"/>
      <c r="G121" s="270"/>
      <c r="H121" s="270"/>
      <c r="I121" s="269"/>
      <c r="J121" s="270"/>
      <c r="K121" s="270"/>
      <c r="L121" s="269"/>
      <c r="M121" s="270"/>
      <c r="N121" s="270"/>
      <c r="O121" s="269"/>
      <c r="P121" s="270"/>
      <c r="Q121" s="270"/>
    </row>
    <row r="122" spans="1:23" x14ac:dyDescent="0.3">
      <c r="C122" s="269"/>
      <c r="D122" s="270"/>
      <c r="E122" s="270"/>
      <c r="F122" s="269"/>
      <c r="G122" s="270"/>
      <c r="H122" s="270"/>
      <c r="I122" s="269"/>
      <c r="J122" s="270"/>
      <c r="K122" s="270"/>
      <c r="L122" s="269"/>
      <c r="M122" s="270"/>
      <c r="N122" s="270"/>
      <c r="O122" s="269"/>
      <c r="P122" s="270"/>
      <c r="Q122" s="270"/>
    </row>
    <row r="123" spans="1:23" x14ac:dyDescent="0.3">
      <c r="C123" s="269"/>
      <c r="D123" s="270"/>
      <c r="E123" s="270"/>
      <c r="F123" s="269"/>
      <c r="G123" s="270"/>
      <c r="H123" s="270"/>
      <c r="I123" s="269"/>
      <c r="J123" s="270"/>
      <c r="K123" s="270"/>
      <c r="L123" s="269"/>
      <c r="M123" s="270"/>
      <c r="N123" s="270"/>
      <c r="O123" s="269"/>
      <c r="P123" s="270"/>
      <c r="Q123" s="270"/>
    </row>
    <row r="124" spans="1:23" x14ac:dyDescent="0.3">
      <c r="C124" s="269"/>
      <c r="D124" s="270"/>
      <c r="E124" s="270"/>
      <c r="F124" s="269"/>
      <c r="G124" s="270"/>
      <c r="H124" s="270"/>
      <c r="I124" s="269"/>
      <c r="J124" s="270"/>
      <c r="K124" s="270"/>
      <c r="L124" s="269"/>
      <c r="M124" s="270"/>
      <c r="N124" s="270"/>
      <c r="O124" s="269"/>
      <c r="P124" s="270"/>
      <c r="Q124" s="270"/>
    </row>
    <row r="125" spans="1:23" x14ac:dyDescent="0.3">
      <c r="C125" s="269"/>
      <c r="D125" s="270"/>
      <c r="E125" s="270"/>
      <c r="F125" s="269"/>
      <c r="G125" s="270"/>
      <c r="H125" s="270"/>
      <c r="I125" s="269"/>
      <c r="J125" s="270"/>
      <c r="K125" s="270"/>
      <c r="L125" s="269"/>
      <c r="M125" s="270"/>
      <c r="N125" s="270"/>
      <c r="O125" s="269"/>
      <c r="P125" s="270"/>
      <c r="Q125" s="270"/>
    </row>
    <row r="126" spans="1:23" x14ac:dyDescent="0.3">
      <c r="C126" s="269"/>
      <c r="D126" s="270"/>
      <c r="E126" s="270"/>
      <c r="F126" s="269"/>
      <c r="G126" s="270"/>
      <c r="H126" s="270"/>
      <c r="I126" s="269"/>
      <c r="J126" s="270"/>
      <c r="K126" s="270"/>
      <c r="L126" s="269"/>
      <c r="M126" s="270"/>
      <c r="N126" s="270"/>
      <c r="O126" s="269"/>
      <c r="P126" s="270"/>
      <c r="Q126" s="270"/>
    </row>
    <row r="127" spans="1:23" x14ac:dyDescent="0.3">
      <c r="C127" s="269"/>
      <c r="D127" s="270"/>
      <c r="E127" s="270"/>
      <c r="F127" s="269"/>
      <c r="G127" s="270"/>
      <c r="H127" s="270"/>
      <c r="I127" s="269"/>
      <c r="J127" s="270"/>
      <c r="K127" s="270"/>
      <c r="L127" s="269"/>
      <c r="M127" s="270"/>
      <c r="N127" s="270"/>
      <c r="O127" s="269"/>
      <c r="P127" s="270"/>
      <c r="Q127" s="270"/>
    </row>
    <row r="128" spans="1:23" x14ac:dyDescent="0.3">
      <c r="C128" s="269"/>
      <c r="D128" s="270"/>
      <c r="E128" s="270"/>
      <c r="F128" s="269"/>
      <c r="G128" s="270"/>
      <c r="H128" s="270"/>
      <c r="I128" s="269"/>
      <c r="J128" s="270"/>
      <c r="K128" s="270"/>
      <c r="L128" s="269"/>
      <c r="M128" s="270"/>
      <c r="N128" s="270"/>
      <c r="O128" s="269"/>
      <c r="P128" s="270"/>
      <c r="Q128" s="270"/>
    </row>
    <row r="129" spans="3:17" x14ac:dyDescent="0.3">
      <c r="C129" s="269"/>
      <c r="D129" s="270"/>
      <c r="E129" s="270"/>
      <c r="F129" s="269"/>
      <c r="G129" s="270"/>
      <c r="H129" s="270"/>
      <c r="I129" s="269"/>
      <c r="J129" s="270"/>
      <c r="K129" s="270"/>
      <c r="L129" s="269"/>
      <c r="M129" s="270"/>
      <c r="N129" s="270"/>
      <c r="O129" s="269"/>
      <c r="P129" s="270"/>
      <c r="Q129" s="270"/>
    </row>
    <row r="130" spans="3:17" x14ac:dyDescent="0.3">
      <c r="C130" s="269"/>
      <c r="D130" s="270"/>
      <c r="E130" s="270"/>
      <c r="F130" s="269"/>
      <c r="G130" s="270"/>
      <c r="H130" s="270"/>
      <c r="I130" s="269"/>
      <c r="J130" s="270"/>
      <c r="K130" s="270"/>
      <c r="L130" s="269"/>
      <c r="M130" s="270"/>
      <c r="N130" s="270"/>
      <c r="O130" s="269"/>
      <c r="P130" s="270"/>
      <c r="Q130" s="270"/>
    </row>
    <row r="131" spans="3:17" x14ac:dyDescent="0.3">
      <c r="C131" s="269"/>
      <c r="D131" s="270"/>
      <c r="E131" s="270"/>
      <c r="F131" s="269"/>
      <c r="G131" s="270"/>
      <c r="H131" s="270"/>
      <c r="I131" s="269"/>
      <c r="J131" s="270"/>
      <c r="K131" s="270"/>
      <c r="L131" s="269"/>
      <c r="M131" s="270"/>
      <c r="N131" s="270"/>
      <c r="O131" s="269"/>
      <c r="P131" s="270"/>
      <c r="Q131" s="270"/>
    </row>
    <row r="132" spans="3:17" x14ac:dyDescent="0.3">
      <c r="C132" s="269"/>
      <c r="D132" s="270"/>
      <c r="E132" s="270"/>
      <c r="F132" s="269"/>
      <c r="G132" s="270"/>
      <c r="H132" s="270"/>
      <c r="I132" s="269"/>
      <c r="J132" s="270"/>
      <c r="K132" s="270"/>
      <c r="L132" s="269"/>
      <c r="M132" s="270"/>
      <c r="N132" s="270"/>
      <c r="O132" s="269"/>
      <c r="P132" s="270"/>
      <c r="Q132" s="270"/>
    </row>
    <row r="133" spans="3:17" x14ac:dyDescent="0.3">
      <c r="C133" s="269"/>
      <c r="D133" s="270"/>
      <c r="E133" s="270"/>
      <c r="F133" s="269"/>
      <c r="G133" s="270"/>
      <c r="H133" s="270"/>
      <c r="I133" s="269"/>
      <c r="J133" s="270"/>
      <c r="K133" s="270"/>
      <c r="L133" s="269"/>
      <c r="M133" s="270"/>
      <c r="N133" s="270"/>
      <c r="O133" s="269"/>
      <c r="P133" s="270"/>
      <c r="Q133" s="270"/>
    </row>
    <row r="134" spans="3:17" x14ac:dyDescent="0.3">
      <c r="C134" s="269"/>
      <c r="D134" s="270"/>
      <c r="E134" s="270"/>
      <c r="F134" s="269"/>
      <c r="G134" s="270"/>
      <c r="H134" s="270"/>
      <c r="I134" s="269"/>
      <c r="J134" s="270"/>
      <c r="K134" s="270"/>
      <c r="L134" s="269"/>
      <c r="M134" s="270"/>
      <c r="N134" s="270"/>
      <c r="O134" s="269"/>
      <c r="P134" s="270"/>
      <c r="Q134" s="270"/>
    </row>
    <row r="135" spans="3:17" x14ac:dyDescent="0.3">
      <c r="C135" s="269"/>
      <c r="D135" s="270"/>
      <c r="E135" s="270"/>
      <c r="F135" s="269"/>
      <c r="G135" s="270"/>
      <c r="H135" s="270"/>
      <c r="I135" s="269"/>
      <c r="J135" s="270"/>
      <c r="K135" s="270"/>
      <c r="L135" s="269"/>
      <c r="M135" s="270"/>
      <c r="N135" s="270"/>
      <c r="O135" s="269"/>
      <c r="P135" s="270"/>
      <c r="Q135" s="270"/>
    </row>
    <row r="136" spans="3:17" x14ac:dyDescent="0.3">
      <c r="C136" s="269"/>
      <c r="D136" s="270"/>
      <c r="E136" s="270"/>
      <c r="F136" s="269"/>
      <c r="G136" s="270"/>
      <c r="H136" s="270"/>
      <c r="I136" s="269"/>
      <c r="J136" s="270"/>
      <c r="K136" s="270"/>
      <c r="L136" s="269"/>
      <c r="M136" s="270"/>
      <c r="N136" s="270"/>
      <c r="O136" s="269"/>
      <c r="P136" s="270"/>
      <c r="Q136" s="270"/>
    </row>
    <row r="137" spans="3:17" x14ac:dyDescent="0.3">
      <c r="C137" s="269"/>
      <c r="D137" s="270"/>
      <c r="E137" s="270"/>
      <c r="F137" s="269"/>
      <c r="G137" s="270"/>
      <c r="H137" s="270"/>
      <c r="I137" s="269"/>
      <c r="J137" s="270"/>
      <c r="K137" s="270"/>
      <c r="L137" s="269"/>
      <c r="M137" s="270"/>
      <c r="N137" s="270"/>
      <c r="O137" s="269"/>
      <c r="P137" s="270"/>
      <c r="Q137" s="270"/>
    </row>
    <row r="138" spans="3:17" x14ac:dyDescent="0.3">
      <c r="C138" s="269"/>
      <c r="D138" s="270"/>
      <c r="E138" s="270"/>
      <c r="F138" s="269"/>
      <c r="G138" s="270"/>
      <c r="H138" s="270"/>
      <c r="I138" s="269"/>
      <c r="J138" s="270"/>
      <c r="K138" s="270"/>
      <c r="L138" s="269"/>
      <c r="M138" s="270"/>
      <c r="N138" s="270"/>
      <c r="O138" s="269"/>
      <c r="P138" s="270"/>
      <c r="Q138" s="270"/>
    </row>
    <row r="139" spans="3:17" x14ac:dyDescent="0.3">
      <c r="C139" s="269"/>
      <c r="D139" s="270"/>
      <c r="E139" s="270"/>
      <c r="F139" s="269"/>
      <c r="G139" s="270"/>
      <c r="H139" s="270"/>
      <c r="I139" s="269"/>
      <c r="J139" s="270"/>
      <c r="K139" s="270"/>
      <c r="L139" s="269"/>
      <c r="M139" s="270"/>
      <c r="N139" s="270"/>
      <c r="O139" s="269"/>
      <c r="P139" s="270"/>
      <c r="Q139" s="270"/>
    </row>
    <row r="140" spans="3:17" x14ac:dyDescent="0.3">
      <c r="C140" s="269"/>
      <c r="D140" s="270"/>
      <c r="E140" s="270"/>
      <c r="F140" s="269"/>
      <c r="G140" s="270"/>
      <c r="H140" s="270"/>
      <c r="I140" s="269"/>
      <c r="J140" s="270"/>
      <c r="K140" s="270"/>
      <c r="L140" s="269"/>
      <c r="M140" s="270"/>
      <c r="N140" s="270"/>
      <c r="O140" s="269"/>
      <c r="P140" s="270"/>
      <c r="Q140" s="270"/>
    </row>
    <row r="141" spans="3:17" x14ac:dyDescent="0.3">
      <c r="C141" s="269"/>
      <c r="D141" s="270"/>
      <c r="E141" s="270"/>
      <c r="F141" s="269"/>
      <c r="G141" s="270"/>
      <c r="H141" s="270"/>
      <c r="I141" s="269"/>
      <c r="J141" s="270"/>
      <c r="K141" s="270"/>
      <c r="L141" s="269"/>
      <c r="M141" s="270"/>
      <c r="N141" s="270"/>
      <c r="O141" s="269"/>
      <c r="P141" s="270"/>
      <c r="Q141" s="270"/>
    </row>
    <row r="142" spans="3:17" x14ac:dyDescent="0.3">
      <c r="C142" s="269"/>
      <c r="D142" s="270"/>
      <c r="E142" s="270"/>
      <c r="F142" s="269"/>
      <c r="G142" s="270"/>
      <c r="H142" s="270"/>
      <c r="I142" s="269"/>
      <c r="J142" s="270"/>
      <c r="K142" s="270"/>
      <c r="L142" s="269"/>
      <c r="M142" s="270"/>
      <c r="N142" s="270"/>
      <c r="O142" s="269"/>
      <c r="P142" s="270"/>
      <c r="Q142" s="270"/>
    </row>
    <row r="143" spans="3:17" x14ac:dyDescent="0.3">
      <c r="C143" s="269"/>
      <c r="D143" s="270"/>
      <c r="E143" s="270"/>
      <c r="F143" s="269"/>
      <c r="G143" s="270"/>
      <c r="H143" s="270"/>
      <c r="I143" s="269"/>
      <c r="J143" s="270"/>
      <c r="K143" s="270"/>
      <c r="L143" s="269"/>
      <c r="M143" s="270"/>
      <c r="N143" s="270"/>
      <c r="O143" s="269"/>
      <c r="P143" s="270"/>
      <c r="Q143" s="270"/>
    </row>
    <row r="144" spans="3:17" x14ac:dyDescent="0.3">
      <c r="C144" s="269"/>
      <c r="D144" s="270"/>
      <c r="E144" s="270"/>
      <c r="F144" s="269"/>
      <c r="G144" s="270"/>
      <c r="H144" s="270"/>
      <c r="I144" s="269"/>
      <c r="J144" s="270"/>
      <c r="K144" s="270"/>
      <c r="L144" s="269"/>
      <c r="M144" s="270"/>
      <c r="N144" s="270"/>
      <c r="O144" s="269"/>
      <c r="P144" s="270"/>
      <c r="Q144" s="270"/>
    </row>
    <row r="145" spans="3:17" x14ac:dyDescent="0.3">
      <c r="C145" s="269"/>
      <c r="D145" s="270"/>
      <c r="E145" s="270"/>
      <c r="F145" s="269"/>
      <c r="G145" s="270"/>
      <c r="H145" s="270"/>
      <c r="I145" s="269"/>
      <c r="J145" s="270"/>
      <c r="K145" s="270"/>
      <c r="L145" s="269"/>
      <c r="M145" s="270"/>
      <c r="N145" s="270"/>
      <c r="O145" s="269"/>
      <c r="P145" s="270"/>
      <c r="Q145" s="270"/>
    </row>
    <row r="146" spans="3:17" x14ac:dyDescent="0.3">
      <c r="C146" s="269"/>
      <c r="D146" s="270"/>
      <c r="E146" s="270"/>
      <c r="F146" s="269"/>
      <c r="G146" s="270"/>
      <c r="H146" s="270"/>
      <c r="I146" s="269"/>
      <c r="J146" s="270"/>
      <c r="K146" s="270"/>
      <c r="L146" s="269"/>
      <c r="M146" s="270"/>
      <c r="N146" s="270"/>
      <c r="O146" s="269"/>
      <c r="P146" s="270"/>
      <c r="Q146" s="270"/>
    </row>
    <row r="147" spans="3:17" x14ac:dyDescent="0.3">
      <c r="C147" s="269"/>
      <c r="D147" s="270"/>
      <c r="E147" s="270"/>
      <c r="F147" s="269"/>
      <c r="G147" s="270"/>
      <c r="H147" s="270"/>
      <c r="I147" s="269"/>
      <c r="J147" s="270"/>
      <c r="K147" s="270"/>
      <c r="L147" s="269"/>
      <c r="M147" s="270"/>
      <c r="N147" s="270"/>
      <c r="O147" s="269"/>
      <c r="P147" s="270"/>
      <c r="Q147" s="270"/>
    </row>
    <row r="148" spans="3:17" x14ac:dyDescent="0.3">
      <c r="C148" s="269"/>
      <c r="D148" s="270"/>
      <c r="E148" s="270"/>
      <c r="F148" s="269"/>
      <c r="G148" s="270"/>
      <c r="H148" s="270"/>
      <c r="I148" s="269"/>
      <c r="J148" s="270"/>
      <c r="K148" s="270"/>
      <c r="L148" s="269"/>
      <c r="M148" s="270"/>
      <c r="N148" s="270"/>
      <c r="O148" s="269"/>
      <c r="P148" s="270"/>
      <c r="Q148" s="270"/>
    </row>
    <row r="149" spans="3:17" x14ac:dyDescent="0.3">
      <c r="C149" s="269"/>
      <c r="D149" s="270"/>
      <c r="E149" s="270"/>
      <c r="F149" s="269"/>
      <c r="G149" s="270"/>
      <c r="H149" s="270"/>
      <c r="I149" s="269"/>
      <c r="J149" s="270"/>
      <c r="K149" s="270"/>
      <c r="L149" s="269"/>
      <c r="M149" s="270"/>
      <c r="N149" s="270"/>
      <c r="O149" s="269"/>
      <c r="P149" s="270"/>
      <c r="Q149" s="270"/>
    </row>
    <row r="150" spans="3:17" x14ac:dyDescent="0.3">
      <c r="C150" s="269"/>
      <c r="D150" s="270"/>
      <c r="E150" s="270"/>
      <c r="F150" s="269"/>
      <c r="G150" s="270"/>
      <c r="H150" s="270"/>
      <c r="I150" s="269"/>
      <c r="J150" s="270"/>
      <c r="K150" s="270"/>
      <c r="L150" s="269"/>
      <c r="M150" s="270"/>
      <c r="N150" s="270"/>
      <c r="O150" s="269"/>
      <c r="P150" s="270"/>
      <c r="Q150" s="270"/>
    </row>
    <row r="151" spans="3:17" x14ac:dyDescent="0.3">
      <c r="C151" s="269"/>
      <c r="D151" s="270"/>
      <c r="E151" s="270"/>
      <c r="F151" s="269"/>
      <c r="G151" s="270"/>
      <c r="H151" s="270"/>
      <c r="I151" s="269"/>
      <c r="J151" s="270"/>
      <c r="K151" s="270"/>
      <c r="L151" s="269"/>
      <c r="M151" s="270"/>
      <c r="N151" s="270"/>
      <c r="O151" s="269"/>
      <c r="P151" s="270"/>
      <c r="Q151" s="270"/>
    </row>
    <row r="152" spans="3:17" x14ac:dyDescent="0.3">
      <c r="C152" s="269"/>
      <c r="D152" s="270"/>
      <c r="E152" s="270"/>
      <c r="F152" s="269"/>
      <c r="G152" s="270"/>
      <c r="H152" s="270"/>
      <c r="I152" s="269"/>
      <c r="J152" s="270"/>
      <c r="K152" s="270"/>
      <c r="L152" s="269"/>
      <c r="M152" s="270"/>
      <c r="N152" s="270"/>
      <c r="O152" s="269"/>
      <c r="P152" s="270"/>
      <c r="Q152" s="270"/>
    </row>
    <row r="153" spans="3:17" x14ac:dyDescent="0.3">
      <c r="C153" s="269"/>
      <c r="D153" s="270"/>
      <c r="E153" s="270"/>
      <c r="F153" s="269"/>
      <c r="G153" s="270"/>
      <c r="H153" s="270"/>
      <c r="I153" s="269"/>
      <c r="J153" s="270"/>
      <c r="K153" s="270"/>
      <c r="L153" s="269"/>
      <c r="M153" s="270"/>
      <c r="N153" s="270"/>
      <c r="O153" s="269"/>
      <c r="P153" s="270"/>
      <c r="Q153" s="270"/>
    </row>
    <row r="154" spans="3:17" x14ac:dyDescent="0.3">
      <c r="C154" s="269"/>
      <c r="D154" s="270"/>
      <c r="E154" s="270"/>
      <c r="F154" s="269"/>
      <c r="G154" s="270"/>
      <c r="H154" s="270"/>
      <c r="I154" s="269"/>
      <c r="J154" s="270"/>
      <c r="K154" s="270"/>
      <c r="L154" s="269"/>
      <c r="M154" s="270"/>
      <c r="N154" s="270"/>
      <c r="O154" s="269"/>
      <c r="P154" s="270"/>
      <c r="Q154" s="270"/>
    </row>
    <row r="155" spans="3:17" x14ac:dyDescent="0.3">
      <c r="C155" s="269"/>
      <c r="D155" s="270"/>
      <c r="E155" s="270"/>
      <c r="F155" s="269"/>
      <c r="G155" s="270"/>
      <c r="H155" s="270"/>
      <c r="I155" s="269"/>
      <c r="J155" s="270"/>
      <c r="K155" s="270"/>
      <c r="L155" s="269"/>
      <c r="M155" s="270"/>
      <c r="N155" s="270"/>
      <c r="O155" s="269"/>
      <c r="P155" s="270"/>
      <c r="Q155" s="270"/>
    </row>
    <row r="156" spans="3:17" x14ac:dyDescent="0.3">
      <c r="C156" s="269"/>
      <c r="D156" s="270"/>
      <c r="E156" s="270"/>
      <c r="F156" s="269"/>
      <c r="G156" s="270"/>
      <c r="H156" s="270"/>
      <c r="I156" s="269"/>
      <c r="J156" s="270"/>
      <c r="K156" s="270"/>
      <c r="L156" s="269"/>
      <c r="M156" s="270"/>
      <c r="N156" s="270"/>
      <c r="O156" s="269"/>
      <c r="P156" s="270"/>
      <c r="Q156" s="270"/>
    </row>
    <row r="157" spans="3:17" x14ac:dyDescent="0.3">
      <c r="C157" s="269"/>
      <c r="D157" s="270"/>
      <c r="E157" s="270"/>
      <c r="F157" s="269"/>
      <c r="G157" s="270"/>
      <c r="H157" s="270"/>
      <c r="I157" s="269"/>
      <c r="J157" s="270"/>
      <c r="K157" s="270"/>
      <c r="L157" s="269"/>
      <c r="M157" s="270"/>
      <c r="N157" s="270"/>
      <c r="O157" s="269"/>
      <c r="P157" s="270"/>
      <c r="Q157" s="270"/>
    </row>
    <row r="158" spans="3:17" x14ac:dyDescent="0.3">
      <c r="C158" s="269"/>
      <c r="D158" s="270"/>
      <c r="E158" s="270"/>
      <c r="F158" s="269"/>
      <c r="G158" s="270"/>
      <c r="H158" s="270"/>
      <c r="I158" s="269"/>
      <c r="J158" s="270"/>
      <c r="K158" s="270"/>
      <c r="L158" s="269"/>
      <c r="M158" s="270"/>
      <c r="N158" s="270"/>
      <c r="O158" s="269"/>
      <c r="P158" s="270"/>
      <c r="Q158" s="270"/>
    </row>
    <row r="159" spans="3:17" x14ac:dyDescent="0.3">
      <c r="C159" s="269"/>
      <c r="D159" s="270"/>
      <c r="E159" s="270"/>
      <c r="F159" s="269"/>
      <c r="G159" s="270"/>
      <c r="H159" s="270"/>
      <c r="I159" s="269"/>
      <c r="J159" s="270"/>
      <c r="K159" s="270"/>
      <c r="L159" s="269"/>
      <c r="M159" s="270"/>
      <c r="N159" s="270"/>
      <c r="O159" s="269"/>
      <c r="P159" s="270"/>
      <c r="Q159" s="270"/>
    </row>
    <row r="160" spans="3:17" x14ac:dyDescent="0.3">
      <c r="C160" s="269"/>
      <c r="D160" s="270"/>
      <c r="E160" s="270"/>
      <c r="F160" s="269"/>
      <c r="G160" s="270"/>
      <c r="H160" s="270"/>
      <c r="I160" s="269"/>
      <c r="J160" s="270"/>
      <c r="K160" s="270"/>
      <c r="L160" s="269"/>
      <c r="M160" s="270"/>
      <c r="N160" s="270"/>
      <c r="O160" s="269"/>
      <c r="P160" s="270"/>
      <c r="Q160" s="270"/>
    </row>
    <row r="161" spans="3:17" x14ac:dyDescent="0.3">
      <c r="C161" s="269"/>
      <c r="D161" s="270"/>
      <c r="E161" s="270"/>
      <c r="F161" s="269"/>
      <c r="G161" s="270"/>
      <c r="H161" s="270"/>
      <c r="I161" s="269"/>
      <c r="J161" s="270"/>
      <c r="K161" s="270"/>
      <c r="L161" s="269"/>
      <c r="M161" s="270"/>
      <c r="N161" s="270"/>
      <c r="O161" s="269"/>
      <c r="P161" s="270"/>
      <c r="Q161" s="270"/>
    </row>
    <row r="162" spans="3:17" x14ac:dyDescent="0.3">
      <c r="C162" s="269"/>
      <c r="D162" s="270"/>
      <c r="E162" s="270"/>
      <c r="F162" s="269"/>
      <c r="G162" s="270"/>
      <c r="H162" s="270"/>
      <c r="I162" s="269"/>
      <c r="J162" s="270"/>
      <c r="K162" s="270"/>
      <c r="L162" s="269"/>
      <c r="M162" s="270"/>
      <c r="N162" s="270"/>
      <c r="O162" s="269"/>
      <c r="P162" s="270"/>
      <c r="Q162" s="270"/>
    </row>
    <row r="163" spans="3:17" x14ac:dyDescent="0.3">
      <c r="C163" s="269"/>
      <c r="D163" s="270"/>
      <c r="E163" s="270"/>
      <c r="F163" s="269"/>
      <c r="G163" s="270"/>
      <c r="H163" s="270"/>
      <c r="I163" s="269"/>
      <c r="J163" s="270"/>
      <c r="K163" s="270"/>
      <c r="L163" s="269"/>
      <c r="M163" s="270"/>
      <c r="N163" s="270"/>
      <c r="O163" s="269"/>
      <c r="P163" s="270"/>
      <c r="Q163" s="270"/>
    </row>
    <row r="164" spans="3:17" x14ac:dyDescent="0.3">
      <c r="C164" s="269"/>
      <c r="D164" s="270"/>
      <c r="E164" s="270"/>
      <c r="F164" s="269"/>
      <c r="G164" s="270"/>
      <c r="H164" s="270"/>
      <c r="I164" s="269"/>
      <c r="J164" s="270"/>
      <c r="K164" s="270"/>
      <c r="L164" s="269"/>
      <c r="M164" s="270"/>
      <c r="N164" s="270"/>
      <c r="O164" s="269"/>
      <c r="P164" s="270"/>
      <c r="Q164" s="270"/>
    </row>
    <row r="165" spans="3:17" x14ac:dyDescent="0.3">
      <c r="C165" s="269"/>
      <c r="D165" s="270"/>
      <c r="E165" s="270"/>
      <c r="F165" s="269"/>
      <c r="G165" s="270"/>
      <c r="H165" s="270"/>
      <c r="I165" s="269"/>
      <c r="J165" s="270"/>
      <c r="K165" s="270"/>
      <c r="L165" s="269"/>
      <c r="M165" s="270"/>
      <c r="N165" s="270"/>
      <c r="O165" s="269"/>
      <c r="P165" s="270"/>
      <c r="Q165" s="270"/>
    </row>
    <row r="166" spans="3:17" x14ac:dyDescent="0.3">
      <c r="C166" s="269"/>
      <c r="D166" s="270"/>
      <c r="E166" s="270"/>
      <c r="F166" s="269"/>
      <c r="G166" s="270"/>
      <c r="H166" s="270"/>
      <c r="I166" s="269"/>
      <c r="J166" s="270"/>
      <c r="K166" s="270"/>
      <c r="L166" s="269"/>
      <c r="M166" s="270"/>
      <c r="N166" s="270"/>
      <c r="O166" s="269"/>
      <c r="P166" s="270"/>
      <c r="Q166" s="270"/>
    </row>
    <row r="167" spans="3:17" x14ac:dyDescent="0.3">
      <c r="C167" s="269"/>
      <c r="D167" s="270"/>
      <c r="E167" s="270"/>
      <c r="F167" s="269"/>
      <c r="G167" s="270"/>
      <c r="H167" s="270"/>
      <c r="I167" s="269"/>
      <c r="J167" s="270"/>
      <c r="K167" s="270"/>
      <c r="L167" s="269"/>
      <c r="M167" s="270"/>
      <c r="N167" s="270"/>
      <c r="O167" s="269"/>
      <c r="P167" s="270"/>
      <c r="Q167" s="270"/>
    </row>
    <row r="168" spans="3:17" x14ac:dyDescent="0.3">
      <c r="C168" s="269"/>
      <c r="D168" s="270"/>
      <c r="E168" s="270"/>
      <c r="F168" s="269"/>
      <c r="G168" s="270"/>
      <c r="H168" s="270"/>
      <c r="I168" s="269"/>
      <c r="J168" s="270"/>
      <c r="K168" s="270"/>
      <c r="L168" s="269"/>
      <c r="M168" s="270"/>
      <c r="N168" s="270"/>
      <c r="O168" s="269"/>
      <c r="P168" s="270"/>
      <c r="Q168" s="270"/>
    </row>
    <row r="169" spans="3:17" x14ac:dyDescent="0.3">
      <c r="C169" s="269"/>
      <c r="D169" s="270"/>
      <c r="E169" s="270"/>
      <c r="F169" s="269"/>
      <c r="G169" s="270"/>
      <c r="H169" s="270"/>
      <c r="I169" s="269"/>
      <c r="J169" s="270"/>
      <c r="K169" s="270"/>
      <c r="L169" s="269"/>
      <c r="M169" s="270"/>
      <c r="N169" s="270"/>
      <c r="O169" s="269"/>
      <c r="P169" s="270"/>
      <c r="Q169" s="270"/>
    </row>
    <row r="170" spans="3:17" x14ac:dyDescent="0.3">
      <c r="C170" s="269"/>
      <c r="D170" s="270"/>
      <c r="E170" s="270"/>
      <c r="F170" s="269"/>
      <c r="G170" s="270"/>
      <c r="H170" s="270"/>
      <c r="I170" s="269"/>
      <c r="J170" s="270"/>
      <c r="K170" s="270"/>
      <c r="L170" s="269"/>
      <c r="M170" s="270"/>
      <c r="N170" s="270"/>
      <c r="O170" s="269"/>
      <c r="P170" s="270"/>
      <c r="Q170" s="270"/>
    </row>
    <row r="171" spans="3:17" x14ac:dyDescent="0.3">
      <c r="C171" s="269"/>
      <c r="D171" s="270"/>
      <c r="E171" s="270"/>
      <c r="F171" s="269"/>
      <c r="G171" s="270"/>
      <c r="H171" s="270"/>
      <c r="I171" s="269"/>
      <c r="J171" s="270"/>
      <c r="K171" s="270"/>
      <c r="L171" s="269"/>
      <c r="M171" s="270"/>
      <c r="N171" s="270"/>
      <c r="O171" s="269"/>
      <c r="P171" s="270"/>
      <c r="Q171" s="270"/>
    </row>
    <row r="172" spans="3:17" x14ac:dyDescent="0.3">
      <c r="C172" s="269"/>
      <c r="D172" s="270"/>
      <c r="E172" s="270"/>
      <c r="F172" s="269"/>
      <c r="G172" s="270"/>
      <c r="H172" s="270"/>
      <c r="I172" s="269"/>
      <c r="J172" s="270"/>
      <c r="K172" s="270"/>
      <c r="L172" s="269"/>
      <c r="M172" s="270"/>
      <c r="N172" s="270"/>
      <c r="O172" s="269"/>
      <c r="P172" s="270"/>
      <c r="Q172" s="270"/>
    </row>
    <row r="173" spans="3:17" x14ac:dyDescent="0.3">
      <c r="C173" s="269"/>
      <c r="D173" s="270"/>
      <c r="E173" s="270"/>
      <c r="F173" s="269"/>
      <c r="G173" s="270"/>
      <c r="H173" s="270"/>
      <c r="I173" s="269"/>
      <c r="J173" s="270"/>
      <c r="K173" s="270"/>
      <c r="L173" s="269"/>
      <c r="M173" s="270"/>
      <c r="N173" s="270"/>
      <c r="O173" s="269"/>
      <c r="P173" s="270"/>
      <c r="Q173" s="270"/>
    </row>
    <row r="174" spans="3:17" x14ac:dyDescent="0.3">
      <c r="C174" s="269"/>
      <c r="D174" s="270"/>
      <c r="E174" s="270"/>
      <c r="F174" s="269"/>
      <c r="G174" s="270"/>
      <c r="H174" s="270"/>
      <c r="I174" s="269"/>
      <c r="J174" s="270"/>
      <c r="K174" s="270"/>
      <c r="L174" s="269"/>
      <c r="M174" s="270"/>
      <c r="N174" s="270"/>
      <c r="O174" s="269"/>
      <c r="P174" s="270"/>
      <c r="Q174" s="270"/>
    </row>
    <row r="175" spans="3:17" x14ac:dyDescent="0.3">
      <c r="C175" s="269"/>
      <c r="D175" s="270"/>
      <c r="E175" s="270"/>
      <c r="F175" s="269"/>
      <c r="G175" s="270"/>
      <c r="H175" s="270"/>
      <c r="I175" s="269"/>
      <c r="J175" s="270"/>
      <c r="K175" s="270"/>
      <c r="L175" s="269"/>
      <c r="M175" s="270"/>
      <c r="N175" s="270"/>
      <c r="O175" s="269"/>
      <c r="P175" s="270"/>
      <c r="Q175" s="270"/>
    </row>
    <row r="176" spans="3:17" x14ac:dyDescent="0.3">
      <c r="C176" s="269"/>
      <c r="D176" s="270"/>
      <c r="E176" s="270"/>
      <c r="F176" s="269"/>
      <c r="G176" s="270"/>
      <c r="H176" s="270"/>
      <c r="I176" s="269"/>
      <c r="J176" s="270"/>
      <c r="K176" s="270"/>
      <c r="L176" s="269"/>
      <c r="M176" s="270"/>
      <c r="N176" s="270"/>
      <c r="O176" s="269"/>
      <c r="P176" s="270"/>
      <c r="Q176" s="270"/>
    </row>
    <row r="177" spans="3:17" x14ac:dyDescent="0.3">
      <c r="C177" s="269"/>
      <c r="D177" s="270"/>
      <c r="E177" s="270"/>
      <c r="F177" s="269"/>
      <c r="G177" s="270"/>
      <c r="H177" s="270"/>
      <c r="I177" s="269"/>
      <c r="J177" s="270"/>
      <c r="K177" s="270"/>
      <c r="L177" s="269"/>
      <c r="M177" s="270"/>
      <c r="N177" s="270"/>
      <c r="O177" s="269"/>
      <c r="P177" s="270"/>
      <c r="Q177" s="270"/>
    </row>
    <row r="178" spans="3:17" x14ac:dyDescent="0.3">
      <c r="C178" s="269"/>
      <c r="D178" s="270"/>
      <c r="E178" s="270"/>
      <c r="F178" s="269"/>
      <c r="G178" s="270"/>
      <c r="H178" s="270"/>
      <c r="I178" s="269"/>
      <c r="J178" s="270"/>
      <c r="K178" s="270"/>
      <c r="L178" s="269"/>
      <c r="M178" s="270"/>
      <c r="N178" s="270"/>
      <c r="O178" s="269"/>
      <c r="P178" s="270"/>
      <c r="Q178" s="270"/>
    </row>
    <row r="179" spans="3:17" x14ac:dyDescent="0.3">
      <c r="C179" s="269"/>
      <c r="D179" s="270"/>
      <c r="E179" s="270"/>
      <c r="F179" s="269"/>
      <c r="G179" s="270"/>
      <c r="H179" s="270"/>
      <c r="I179" s="269"/>
      <c r="J179" s="270"/>
      <c r="K179" s="270"/>
      <c r="L179" s="269"/>
      <c r="M179" s="270"/>
      <c r="N179" s="270"/>
      <c r="O179" s="269"/>
      <c r="P179" s="270"/>
      <c r="Q179" s="270"/>
    </row>
    <row r="180" spans="3:17" x14ac:dyDescent="0.3">
      <c r="C180" s="269"/>
      <c r="D180" s="270"/>
      <c r="E180" s="270"/>
      <c r="F180" s="269"/>
      <c r="G180" s="270"/>
      <c r="H180" s="270"/>
      <c r="I180" s="269"/>
      <c r="J180" s="270"/>
      <c r="K180" s="270"/>
      <c r="L180" s="269"/>
      <c r="M180" s="270"/>
      <c r="N180" s="270"/>
      <c r="O180" s="269"/>
      <c r="P180" s="270"/>
      <c r="Q180" s="270"/>
    </row>
    <row r="181" spans="3:17" x14ac:dyDescent="0.3">
      <c r="C181" s="269"/>
      <c r="D181" s="270"/>
      <c r="E181" s="270"/>
      <c r="F181" s="269"/>
      <c r="G181" s="270"/>
      <c r="H181" s="270"/>
      <c r="I181" s="269"/>
      <c r="J181" s="270"/>
      <c r="K181" s="270"/>
      <c r="L181" s="269"/>
      <c r="M181" s="270"/>
      <c r="N181" s="270"/>
      <c r="O181" s="269"/>
      <c r="P181" s="270"/>
      <c r="Q181" s="270"/>
    </row>
    <row r="182" spans="3:17" x14ac:dyDescent="0.3">
      <c r="C182" s="269"/>
      <c r="D182" s="270"/>
      <c r="E182" s="270"/>
      <c r="F182" s="269"/>
      <c r="G182" s="270"/>
      <c r="H182" s="270"/>
      <c r="I182" s="269"/>
      <c r="J182" s="270"/>
      <c r="K182" s="270"/>
      <c r="L182" s="269"/>
      <c r="M182" s="270"/>
      <c r="N182" s="270"/>
      <c r="O182" s="269"/>
      <c r="P182" s="270"/>
      <c r="Q182" s="270"/>
    </row>
    <row r="183" spans="3:17" x14ac:dyDescent="0.3">
      <c r="C183" s="269"/>
      <c r="D183" s="270"/>
      <c r="E183" s="270"/>
      <c r="F183" s="269"/>
      <c r="G183" s="270"/>
      <c r="H183" s="270"/>
      <c r="I183" s="269"/>
      <c r="J183" s="270"/>
      <c r="K183" s="270"/>
      <c r="L183" s="269"/>
      <c r="M183" s="270"/>
      <c r="N183" s="270"/>
      <c r="O183" s="269"/>
      <c r="P183" s="270"/>
      <c r="Q183" s="270"/>
    </row>
    <row r="184" spans="3:17" x14ac:dyDescent="0.3">
      <c r="C184" s="269"/>
      <c r="D184" s="270"/>
      <c r="E184" s="270"/>
      <c r="F184" s="269"/>
      <c r="G184" s="270"/>
      <c r="H184" s="270"/>
      <c r="I184" s="269"/>
      <c r="J184" s="270"/>
      <c r="K184" s="270"/>
      <c r="L184" s="269"/>
      <c r="M184" s="270"/>
      <c r="N184" s="270"/>
      <c r="O184" s="269"/>
      <c r="P184" s="270"/>
      <c r="Q184" s="270"/>
    </row>
    <row r="185" spans="3:17" x14ac:dyDescent="0.3">
      <c r="C185" s="269"/>
      <c r="D185" s="270"/>
      <c r="E185" s="270"/>
      <c r="F185" s="269"/>
      <c r="G185" s="270"/>
      <c r="H185" s="270"/>
      <c r="I185" s="269"/>
      <c r="J185" s="270"/>
      <c r="K185" s="270"/>
      <c r="L185" s="269"/>
      <c r="M185" s="270"/>
      <c r="N185" s="270"/>
      <c r="O185" s="269"/>
      <c r="P185" s="270"/>
      <c r="Q185" s="270"/>
    </row>
    <row r="186" spans="3:17" x14ac:dyDescent="0.3">
      <c r="C186" s="269"/>
      <c r="D186" s="270"/>
      <c r="E186" s="270"/>
      <c r="F186" s="269"/>
      <c r="G186" s="270"/>
      <c r="H186" s="270"/>
      <c r="I186" s="269"/>
      <c r="J186" s="270"/>
      <c r="K186" s="270"/>
      <c r="L186" s="269"/>
      <c r="M186" s="270"/>
      <c r="N186" s="270"/>
      <c r="O186" s="269"/>
      <c r="P186" s="270"/>
      <c r="Q186" s="270"/>
    </row>
    <row r="187" spans="3:17" x14ac:dyDescent="0.3">
      <c r="C187" s="269"/>
      <c r="D187" s="270"/>
      <c r="E187" s="270"/>
      <c r="F187" s="269"/>
      <c r="G187" s="270"/>
      <c r="H187" s="270"/>
      <c r="I187" s="269"/>
      <c r="J187" s="270"/>
      <c r="K187" s="270"/>
      <c r="L187" s="269"/>
      <c r="M187" s="270"/>
      <c r="N187" s="270"/>
      <c r="O187" s="269"/>
      <c r="P187" s="270"/>
      <c r="Q187" s="270"/>
    </row>
    <row r="188" spans="3:17" x14ac:dyDescent="0.3">
      <c r="C188" s="269"/>
      <c r="D188" s="270"/>
      <c r="E188" s="270"/>
      <c r="F188" s="269"/>
      <c r="G188" s="270"/>
      <c r="H188" s="270"/>
      <c r="I188" s="269"/>
      <c r="J188" s="270"/>
      <c r="K188" s="270"/>
      <c r="L188" s="269"/>
      <c r="M188" s="270"/>
      <c r="N188" s="270"/>
      <c r="O188" s="269"/>
      <c r="P188" s="270"/>
      <c r="Q188" s="270"/>
    </row>
    <row r="189" spans="3:17" x14ac:dyDescent="0.3">
      <c r="C189" s="269"/>
      <c r="D189" s="270"/>
      <c r="E189" s="270"/>
      <c r="F189" s="269"/>
      <c r="G189" s="270"/>
      <c r="H189" s="270"/>
      <c r="I189" s="269"/>
      <c r="J189" s="270"/>
      <c r="K189" s="270"/>
      <c r="L189" s="269"/>
      <c r="M189" s="270"/>
      <c r="N189" s="270"/>
      <c r="O189" s="269"/>
      <c r="P189" s="270"/>
      <c r="Q189" s="270"/>
    </row>
    <row r="190" spans="3:17" x14ac:dyDescent="0.3">
      <c r="C190" s="269"/>
      <c r="D190" s="270"/>
      <c r="E190" s="270"/>
      <c r="F190" s="269"/>
      <c r="G190" s="270"/>
      <c r="H190" s="270"/>
      <c r="I190" s="269"/>
      <c r="J190" s="270"/>
      <c r="K190" s="270"/>
      <c r="L190" s="269"/>
      <c r="M190" s="270"/>
      <c r="N190" s="270"/>
      <c r="O190" s="269"/>
      <c r="P190" s="270"/>
      <c r="Q190" s="270"/>
    </row>
    <row r="191" spans="3:17" x14ac:dyDescent="0.3">
      <c r="C191" s="269"/>
      <c r="D191" s="270"/>
      <c r="E191" s="270"/>
      <c r="F191" s="269"/>
      <c r="G191" s="270"/>
      <c r="H191" s="270"/>
      <c r="I191" s="269"/>
      <c r="J191" s="270"/>
      <c r="K191" s="270"/>
      <c r="L191" s="269"/>
      <c r="M191" s="270"/>
      <c r="N191" s="270"/>
      <c r="O191" s="269"/>
      <c r="P191" s="270"/>
      <c r="Q191" s="270"/>
    </row>
    <row r="192" spans="3:17" x14ac:dyDescent="0.3">
      <c r="C192" s="269"/>
      <c r="D192" s="270"/>
      <c r="E192" s="270"/>
      <c r="F192" s="269"/>
      <c r="G192" s="270"/>
      <c r="H192" s="270"/>
      <c r="I192" s="269"/>
      <c r="J192" s="270"/>
      <c r="K192" s="270"/>
      <c r="L192" s="269"/>
      <c r="M192" s="270"/>
      <c r="N192" s="270"/>
      <c r="O192" s="269"/>
      <c r="P192" s="270"/>
      <c r="Q192" s="270"/>
    </row>
    <row r="193" spans="3:17" x14ac:dyDescent="0.3">
      <c r="C193" s="269"/>
      <c r="D193" s="270"/>
      <c r="E193" s="270"/>
      <c r="F193" s="269"/>
      <c r="G193" s="270"/>
      <c r="H193" s="270"/>
      <c r="I193" s="269"/>
      <c r="J193" s="270"/>
      <c r="K193" s="270"/>
      <c r="L193" s="269"/>
      <c r="M193" s="270"/>
      <c r="N193" s="270"/>
      <c r="O193" s="269"/>
      <c r="P193" s="270"/>
      <c r="Q193" s="270"/>
    </row>
    <row r="194" spans="3:17" x14ac:dyDescent="0.3">
      <c r="C194" s="269"/>
      <c r="D194" s="270"/>
      <c r="E194" s="270"/>
    </row>
    <row r="195" spans="3:17" x14ac:dyDescent="0.3">
      <c r="C195" s="269"/>
      <c r="D195" s="270"/>
      <c r="E195" s="270"/>
    </row>
    <row r="196" spans="3:17" x14ac:dyDescent="0.3">
      <c r="C196" s="269"/>
      <c r="D196" s="270"/>
      <c r="E196" s="270"/>
    </row>
    <row r="197" spans="3:17" x14ac:dyDescent="0.3">
      <c r="C197" s="269"/>
      <c r="D197" s="270"/>
      <c r="E197" s="270"/>
    </row>
    <row r="198" spans="3:17" x14ac:dyDescent="0.3">
      <c r="C198" s="269"/>
      <c r="D198" s="270"/>
      <c r="E198" s="270"/>
    </row>
    <row r="199" spans="3:17" x14ac:dyDescent="0.3">
      <c r="C199" s="269"/>
      <c r="D199" s="270"/>
      <c r="E199" s="270"/>
    </row>
    <row r="200" spans="3:17" x14ac:dyDescent="0.3">
      <c r="C200" s="269"/>
      <c r="D200" s="270"/>
      <c r="E200" s="270"/>
    </row>
    <row r="201" spans="3:17" x14ac:dyDescent="0.3">
      <c r="C201" s="269"/>
      <c r="D201" s="270"/>
      <c r="E201" s="270"/>
    </row>
    <row r="202" spans="3:17" x14ac:dyDescent="0.3">
      <c r="C202" s="269"/>
      <c r="D202" s="270"/>
      <c r="E202" s="270"/>
    </row>
    <row r="203" spans="3:17" x14ac:dyDescent="0.3">
      <c r="C203" s="269"/>
      <c r="D203" s="270"/>
      <c r="E203" s="270"/>
    </row>
    <row r="204" spans="3:17" x14ac:dyDescent="0.3">
      <c r="C204" s="269"/>
      <c r="D204" s="270"/>
      <c r="E204" s="270"/>
    </row>
    <row r="205" spans="3:17" x14ac:dyDescent="0.3">
      <c r="C205" s="269"/>
      <c r="D205" s="270"/>
      <c r="E205" s="270"/>
    </row>
    <row r="206" spans="3:17" x14ac:dyDescent="0.3">
      <c r="C206" s="269"/>
      <c r="D206" s="270"/>
      <c r="E206" s="270"/>
    </row>
    <row r="207" spans="3:17" x14ac:dyDescent="0.3">
      <c r="C207" s="269"/>
      <c r="D207" s="270"/>
      <c r="E207" s="270"/>
    </row>
    <row r="208" spans="3:17" x14ac:dyDescent="0.3">
      <c r="D208" s="270"/>
      <c r="E208" s="270"/>
    </row>
    <row r="209" spans="4:5" x14ac:dyDescent="0.3">
      <c r="D209" s="270"/>
      <c r="E209" s="270"/>
    </row>
    <row r="210" spans="4:5" x14ac:dyDescent="0.3">
      <c r="D210" s="270"/>
      <c r="E210" s="270"/>
    </row>
    <row r="211" spans="4:5" x14ac:dyDescent="0.3">
      <c r="D211" s="270"/>
      <c r="E211" s="270"/>
    </row>
    <row r="212" spans="4:5" x14ac:dyDescent="0.3">
      <c r="D212" s="270"/>
      <c r="E212" s="270"/>
    </row>
    <row r="213" spans="4:5" x14ac:dyDescent="0.3">
      <c r="D213" s="270"/>
      <c r="E213" s="270"/>
    </row>
    <row r="214" spans="4:5" x14ac:dyDescent="0.3">
      <c r="D214" s="270"/>
      <c r="E214" s="270"/>
    </row>
    <row r="215" spans="4:5" x14ac:dyDescent="0.3">
      <c r="D215" s="270"/>
      <c r="E215" s="270"/>
    </row>
    <row r="216" spans="4:5" x14ac:dyDescent="0.3">
      <c r="D216" s="270"/>
      <c r="E216" s="270"/>
    </row>
    <row r="217" spans="4:5" x14ac:dyDescent="0.3">
      <c r="D217" s="270"/>
      <c r="E217" s="270"/>
    </row>
    <row r="218" spans="4:5" x14ac:dyDescent="0.3">
      <c r="D218" s="270"/>
      <c r="E218" s="270"/>
    </row>
    <row r="219" spans="4:5" x14ac:dyDescent="0.3">
      <c r="D219" s="270"/>
      <c r="E219" s="270"/>
    </row>
    <row r="220" spans="4:5" x14ac:dyDescent="0.3">
      <c r="D220" s="270"/>
      <c r="E220" s="270"/>
    </row>
    <row r="221" spans="4:5" x14ac:dyDescent="0.3">
      <c r="D221" s="270"/>
      <c r="E221" s="270"/>
    </row>
    <row r="222" spans="4:5" x14ac:dyDescent="0.3">
      <c r="D222" s="270"/>
      <c r="E222" s="270"/>
    </row>
    <row r="223" spans="4:5" x14ac:dyDescent="0.3">
      <c r="D223" s="270"/>
      <c r="E223" s="270"/>
    </row>
    <row r="224" spans="4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</sheetData>
  <mergeCells count="7">
    <mergeCell ref="U1:W1"/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566A-D696-4A45-BE88-20D61A7B5395}">
  <dimension ref="A1"/>
  <sheetViews>
    <sheetView topLeftCell="A7" workbookViewId="0">
      <selection activeCell="U30" sqref="U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AE69-4241-4260-8C44-3D150115F461}">
  <dimension ref="A1"/>
  <sheetViews>
    <sheetView workbookViewId="0">
      <selection activeCell="U33" sqref="U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7FD5-B2FD-4704-923A-0CC7EF312BE5}">
  <dimension ref="A1"/>
  <sheetViews>
    <sheetView workbookViewId="0">
      <selection activeCell="V28" sqref="V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B0CB-B6CA-4AC1-862E-B89B20CD00BF}">
  <dimension ref="A1"/>
  <sheetViews>
    <sheetView workbookViewId="0">
      <selection activeCell="T29" sqref="T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0D87-47FE-4807-9AD7-D32460C178B9}">
  <dimension ref="A1:T257"/>
  <sheetViews>
    <sheetView topLeftCell="A16" zoomScale="130" zoomScaleNormal="130" workbookViewId="0">
      <selection activeCell="D30" sqref="D30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1.44140625" customWidth="1"/>
    <col min="5" max="5" width="10.44140625" customWidth="1"/>
    <col min="6" max="6" width="11.44140625" customWidth="1"/>
    <col min="7" max="7" width="10.44140625" customWidth="1"/>
    <col min="8" max="8" width="11.21875" customWidth="1"/>
    <col min="9" max="9" width="11" customWidth="1"/>
    <col min="11" max="11" width="9.88671875" bestFit="1" customWidth="1"/>
    <col min="12" max="12" width="4" bestFit="1" customWidth="1"/>
  </cols>
  <sheetData>
    <row r="1" spans="1:16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46"/>
      <c r="O1" s="274" t="str">
        <f>O3&amp;"/"&amp;O4&amp;"/"&amp;O5&amp;"/"&amp;O6&amp;"/"&amp;TEXT(O7,"0.00")&amp;"/"&amp;O8</f>
        <v>10/192/6/2048/0.10/4</v>
      </c>
      <c r="P1" s="275"/>
    </row>
    <row r="2" spans="1:16" x14ac:dyDescent="0.3">
      <c r="A2" s="1">
        <v>1</v>
      </c>
      <c r="B2" s="1"/>
      <c r="C2" s="20" t="s">
        <v>19</v>
      </c>
      <c r="D2" s="282">
        <f>($L$2*D4+D4*D6+D3*(12*D4^2+13*D4)+D4*$L$2)/1000000</f>
        <v>2.688768</v>
      </c>
      <c r="E2" s="283"/>
      <c r="F2" s="282">
        <f>($L$2*F4+F4*F6+F3*(12*F4^2+13*F4)+F4*$L$2)/1000000</f>
        <v>4.9128959999999999</v>
      </c>
      <c r="G2" s="283"/>
      <c r="H2" s="282">
        <f>($L$2*H4+H4*H6+H3*(12*H4^2+13*H4)+H4*$L$2)/1000000</f>
        <v>6.9370880000000001</v>
      </c>
      <c r="I2" s="283"/>
      <c r="J2" s="47"/>
      <c r="K2" t="s">
        <v>11</v>
      </c>
      <c r="L2">
        <v>185</v>
      </c>
      <c r="O2" s="282">
        <f>($L$2*O4+O4*O6+O3*(12*O4^2+13*O4)+O4*$L$2)/1000000</f>
        <v>4.9128959999999999</v>
      </c>
      <c r="P2" s="283"/>
    </row>
    <row r="3" spans="1:16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  <c r="O3" s="280">
        <v>10</v>
      </c>
      <c r="P3" s="281"/>
    </row>
    <row r="4" spans="1:16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  <c r="O4" s="280">
        <v>192</v>
      </c>
      <c r="P4" s="281"/>
    </row>
    <row r="5" spans="1:16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  <c r="O5" s="280">
        <v>6</v>
      </c>
      <c r="P5" s="281"/>
    </row>
    <row r="6" spans="1:16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  <c r="O6" s="276">
        <v>2048</v>
      </c>
      <c r="P6" s="277"/>
    </row>
    <row r="7" spans="1:16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  <c r="O7" s="278">
        <v>0.1</v>
      </c>
      <c r="P7" s="279"/>
    </row>
    <row r="8" spans="1:16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  <c r="O8" s="280">
        <v>4</v>
      </c>
      <c r="P8" s="281"/>
    </row>
    <row r="9" spans="1:16" ht="14.4" customHeight="1" x14ac:dyDescent="0.3">
      <c r="A9" s="23">
        <v>8</v>
      </c>
      <c r="B9" s="297" t="s">
        <v>29</v>
      </c>
      <c r="C9" s="19" t="s">
        <v>30</v>
      </c>
      <c r="D9" s="294" t="str">
        <f>Step2_Models_plan!C9&amp;"/"&amp;D10/1000&amp;"k"</f>
        <v>2/32/1/128/0.00/64/40k</v>
      </c>
      <c r="E9" s="295"/>
      <c r="F9" s="294" t="str">
        <f>Step2_Models_plan!D9&amp;"/"&amp;F10/1000&amp;"k"</f>
        <v>2/64/2/128/0.00/64/50k</v>
      </c>
      <c r="G9" s="295"/>
      <c r="H9" s="294" t="str">
        <f>Step2_Models_plan!E9&amp;"/"&amp;H10/1000&amp;"k"</f>
        <v>2/64/2/128/0.00/64/50k</v>
      </c>
      <c r="I9" s="295"/>
      <c r="J9" s="47"/>
      <c r="O9" s="294" t="str">
        <f>Step2_Models_plan!M9&amp;"/"&amp;O10/1000&amp;"k"</f>
        <v>1/280k</v>
      </c>
      <c r="P9" s="295"/>
    </row>
    <row r="10" spans="1:16" x14ac:dyDescent="0.3">
      <c r="A10" s="1">
        <v>9</v>
      </c>
      <c r="B10" s="298"/>
      <c r="C10" s="49" t="s">
        <v>48</v>
      </c>
      <c r="D10" s="129">
        <v>40000</v>
      </c>
      <c r="E10" s="124"/>
      <c r="F10" s="129">
        <v>50000</v>
      </c>
      <c r="G10" s="124"/>
      <c r="H10" s="129">
        <v>50000</v>
      </c>
      <c r="I10" s="124"/>
      <c r="J10" s="47"/>
      <c r="O10" s="129">
        <v>280000</v>
      </c>
      <c r="P10" s="124"/>
    </row>
    <row r="11" spans="1:16" x14ac:dyDescent="0.3">
      <c r="A11" s="1">
        <v>10</v>
      </c>
      <c r="B11" s="298"/>
      <c r="C11" s="49" t="s">
        <v>18</v>
      </c>
      <c r="D11" s="130">
        <v>216</v>
      </c>
      <c r="E11" s="60">
        <f>D13/D12</f>
        <v>1.222823501427212</v>
      </c>
      <c r="F11" s="130">
        <v>267</v>
      </c>
      <c r="G11" s="60">
        <f>F13/F12</f>
        <v>1.3309384164222873</v>
      </c>
      <c r="H11" s="130">
        <v>278</v>
      </c>
      <c r="I11" s="60">
        <f>H13/H12</f>
        <v>1.3309384164222873</v>
      </c>
      <c r="J11" s="47"/>
      <c r="O11" s="130">
        <v>1510</v>
      </c>
      <c r="P11" s="60">
        <f>O13/O12</f>
        <v>1.4321380697050938</v>
      </c>
    </row>
    <row r="12" spans="1:16" x14ac:dyDescent="0.3">
      <c r="A12" s="1">
        <v>11</v>
      </c>
      <c r="B12" s="298"/>
      <c r="C12" s="49" t="s">
        <v>9</v>
      </c>
      <c r="D12" s="126">
        <v>1.6816</v>
      </c>
      <c r="E12" s="127"/>
      <c r="F12" s="126">
        <v>1.3640000000000001</v>
      </c>
      <c r="G12" s="127"/>
      <c r="H12" s="126">
        <v>1.3640000000000001</v>
      </c>
      <c r="I12" s="127"/>
      <c r="J12" s="47"/>
      <c r="O12" s="126">
        <v>1.1936</v>
      </c>
      <c r="P12" s="127"/>
    </row>
    <row r="13" spans="1:16" x14ac:dyDescent="0.3">
      <c r="A13" s="13">
        <v>12</v>
      </c>
      <c r="B13" s="299"/>
      <c r="C13" s="49" t="s">
        <v>10</v>
      </c>
      <c r="D13" s="131">
        <v>2.0562999999999998</v>
      </c>
      <c r="E13" s="128"/>
      <c r="F13" s="131">
        <v>1.8153999999999999</v>
      </c>
      <c r="G13" s="128"/>
      <c r="H13" s="131">
        <v>1.8153999999999999</v>
      </c>
      <c r="I13" s="128"/>
      <c r="J13" s="47"/>
      <c r="O13" s="131">
        <v>1.7094</v>
      </c>
      <c r="P13" s="128"/>
    </row>
    <row r="14" spans="1:16" ht="14.4" customHeight="1" x14ac:dyDescent="0.3">
      <c r="A14" s="23">
        <v>13</v>
      </c>
      <c r="B14" s="297" t="s">
        <v>23</v>
      </c>
      <c r="C14" s="19" t="s">
        <v>30</v>
      </c>
      <c r="D14" s="294" t="str">
        <f>Step2_Models_plan!C10&amp;"/"&amp;D15/1000&amp;"k"</f>
        <v>4/64/2/256/0.05/64/45k</v>
      </c>
      <c r="E14" s="295"/>
      <c r="F14" s="294" t="str">
        <f>Step2_Models_plan!D10&amp;"/"&amp;F15/1000&amp;"k"</f>
        <v>4/96/3/256/0.05/64/55k</v>
      </c>
      <c r="G14" s="295"/>
      <c r="H14" s="294" t="str">
        <f>Step2_Models_plan!E10&amp;"/"&amp;H15/1000&amp;"k"</f>
        <v>3/96/3/256/0.05/64/45k</v>
      </c>
      <c r="I14" s="295"/>
      <c r="J14" s="47"/>
      <c r="O14" s="294" t="str">
        <f>Step2_Models_plan!M10&amp;"/"&amp;O15/1000&amp;"k"</f>
        <v>2/100k</v>
      </c>
      <c r="P14" s="295"/>
    </row>
    <row r="15" spans="1:16" x14ac:dyDescent="0.3">
      <c r="A15" s="1">
        <v>14</v>
      </c>
      <c r="B15" s="298"/>
      <c r="C15" s="49" t="s">
        <v>48</v>
      </c>
      <c r="D15" s="129">
        <v>45000</v>
      </c>
      <c r="E15" s="124"/>
      <c r="F15" s="129">
        <v>55000</v>
      </c>
      <c r="G15" s="124"/>
      <c r="H15" s="129">
        <v>45000</v>
      </c>
      <c r="I15" s="124"/>
      <c r="J15" s="47"/>
      <c r="O15" s="129">
        <v>100000</v>
      </c>
      <c r="P15" s="124"/>
    </row>
    <row r="16" spans="1:16" x14ac:dyDescent="0.3">
      <c r="A16" s="1">
        <v>15</v>
      </c>
      <c r="B16" s="298"/>
      <c r="C16" s="49" t="s">
        <v>18</v>
      </c>
      <c r="D16" s="130">
        <v>435</v>
      </c>
      <c r="E16" s="60">
        <f>D18/D17</f>
        <v>1.3782247114731843</v>
      </c>
      <c r="F16" s="130">
        <v>807</v>
      </c>
      <c r="G16" s="60">
        <f>F18/F17</f>
        <v>1.4910284015174817</v>
      </c>
      <c r="H16" s="130">
        <v>517</v>
      </c>
      <c r="I16" s="60">
        <f>H18/H17</f>
        <v>1.4561980451265188</v>
      </c>
      <c r="J16" s="47"/>
      <c r="O16" s="130">
        <v>1452</v>
      </c>
      <c r="P16" s="60">
        <f>O18/O17</f>
        <v>1.5350221933528201</v>
      </c>
    </row>
    <row r="17" spans="1:20" x14ac:dyDescent="0.3">
      <c r="A17" s="1">
        <v>16</v>
      </c>
      <c r="B17" s="298"/>
      <c r="C17" s="49" t="s">
        <v>9</v>
      </c>
      <c r="D17" s="126">
        <v>1.1783999999999999</v>
      </c>
      <c r="E17" s="63">
        <f>(D17-D12)/D12</f>
        <v>-0.29923882017126552</v>
      </c>
      <c r="F17" s="126">
        <v>0.97529999999999994</v>
      </c>
      <c r="G17" s="63">
        <f>(F17-F12)/F12</f>
        <v>-0.28497067448680363</v>
      </c>
      <c r="H17" s="126">
        <v>1.0947</v>
      </c>
      <c r="I17" s="63">
        <f>(H17-H12)/H12</f>
        <v>-0.19743401759530796</v>
      </c>
      <c r="J17" s="47"/>
      <c r="O17" s="126">
        <v>0.92369999999999997</v>
      </c>
      <c r="P17" s="63">
        <f>(O17-O12)/O12</f>
        <v>-0.22612265415549601</v>
      </c>
    </row>
    <row r="18" spans="1:20" x14ac:dyDescent="0.3">
      <c r="A18" s="13">
        <v>17</v>
      </c>
      <c r="B18" s="299"/>
      <c r="C18" s="49" t="s">
        <v>10</v>
      </c>
      <c r="D18" s="131">
        <v>1.6241000000000001</v>
      </c>
      <c r="E18" s="63">
        <f>(D18-D13)/D13</f>
        <v>-0.2101833390069541</v>
      </c>
      <c r="F18" s="131">
        <v>1.4541999999999999</v>
      </c>
      <c r="G18" s="63">
        <f>(F18-F13)/F13</f>
        <v>-0.19896441555580036</v>
      </c>
      <c r="H18" s="131">
        <v>1.5941000000000001</v>
      </c>
      <c r="I18" s="63">
        <f>(H18-H13)/H13</f>
        <v>-0.12190150930924305</v>
      </c>
      <c r="J18" s="47"/>
      <c r="O18" s="131">
        <v>1.4178999999999999</v>
      </c>
      <c r="P18" s="63">
        <f>(O18-O13)/O13</f>
        <v>-0.17052767052767057</v>
      </c>
    </row>
    <row r="19" spans="1:20" ht="14.4" customHeight="1" x14ac:dyDescent="0.3">
      <c r="A19" s="23">
        <v>18</v>
      </c>
      <c r="B19" s="297" t="s">
        <v>27</v>
      </c>
      <c r="C19" s="19" t="s">
        <v>30</v>
      </c>
      <c r="D19" s="294" t="str">
        <f>Step2_Models_plan!C11&amp;"/"&amp;D20/1000&amp;"k"</f>
        <v>6/64/2/512/0.05/64/30k</v>
      </c>
      <c r="E19" s="295"/>
      <c r="F19" s="294" t="str">
        <f>Step2_Models_plan!D11&amp;"/"&amp;F20/1000&amp;"k"</f>
        <v>6/128/4/512/0.05/64/45k</v>
      </c>
      <c r="G19" s="295"/>
      <c r="H19" s="294" t="str">
        <f>Step2_Models_plan!E11&amp;"/"&amp;H20/1000&amp;"k"</f>
        <v>4/128/4/512/0.05/64/35k</v>
      </c>
      <c r="I19" s="295"/>
      <c r="J19" s="47"/>
      <c r="O19" s="294" t="str">
        <f>Step2_Models_plan!M11&amp;"/"&amp;O20/1000&amp;"k"</f>
        <v>2/75k</v>
      </c>
      <c r="P19" s="295"/>
    </row>
    <row r="20" spans="1:20" x14ac:dyDescent="0.3">
      <c r="A20" s="1">
        <v>19</v>
      </c>
      <c r="B20" s="298"/>
      <c r="C20" s="49" t="s">
        <v>48</v>
      </c>
      <c r="D20" s="129">
        <v>30000</v>
      </c>
      <c r="E20" s="124"/>
      <c r="F20" s="129">
        <v>45000</v>
      </c>
      <c r="G20" s="124"/>
      <c r="H20" s="129">
        <v>35000</v>
      </c>
      <c r="I20" s="124"/>
      <c r="J20" s="47"/>
      <c r="O20" s="129">
        <v>75000</v>
      </c>
      <c r="P20" s="124"/>
    </row>
    <row r="21" spans="1:20" x14ac:dyDescent="0.3">
      <c r="A21" s="1">
        <v>20</v>
      </c>
      <c r="B21" s="298"/>
      <c r="C21" s="49" t="s">
        <v>18</v>
      </c>
      <c r="D21" s="130">
        <v>1430</v>
      </c>
      <c r="E21" s="60">
        <f>D23/D22</f>
        <v>1.3979439065775028</v>
      </c>
      <c r="F21" s="130">
        <v>4169</v>
      </c>
      <c r="G21" s="60">
        <f>F23/F22</f>
        <v>1.82062108417325</v>
      </c>
      <c r="H21" s="130">
        <v>2080</v>
      </c>
      <c r="I21" s="60">
        <f>H23/H22</f>
        <v>1.6071040231968106</v>
      </c>
      <c r="J21" s="47"/>
      <c r="O21" s="130">
        <v>6915</v>
      </c>
      <c r="P21" s="60">
        <f>O23/O22</f>
        <v>1.8794346697432938</v>
      </c>
    </row>
    <row r="22" spans="1:20" x14ac:dyDescent="0.3">
      <c r="A22" s="1">
        <v>21</v>
      </c>
      <c r="B22" s="298"/>
      <c r="C22" s="49" t="s">
        <v>9</v>
      </c>
      <c r="D22" s="126">
        <v>1.0019</v>
      </c>
      <c r="E22" s="63">
        <f>(D22-D17)/D17</f>
        <v>-0.14977936184657153</v>
      </c>
      <c r="F22" s="126">
        <v>0.73419999999999996</v>
      </c>
      <c r="G22" s="63">
        <f>(F22-F17)/F17</f>
        <v>-0.24720598790115861</v>
      </c>
      <c r="H22" s="126">
        <v>0.82769999999999999</v>
      </c>
      <c r="I22" s="63">
        <f>(H22-H17)/H17</f>
        <v>-0.24390243902439027</v>
      </c>
      <c r="J22" s="47"/>
      <c r="O22" s="126">
        <v>0.69340000000000002</v>
      </c>
      <c r="P22" s="63">
        <f>(O22-O17)/O17</f>
        <v>-0.24932337338962862</v>
      </c>
    </row>
    <row r="23" spans="1:20" x14ac:dyDescent="0.3">
      <c r="A23" s="13">
        <v>22</v>
      </c>
      <c r="B23" s="299"/>
      <c r="C23" s="49" t="s">
        <v>10</v>
      </c>
      <c r="D23" s="131">
        <v>1.4006000000000001</v>
      </c>
      <c r="E23" s="63">
        <f>(D23-D18)/D18</f>
        <v>-0.13761467889908258</v>
      </c>
      <c r="F23" s="131">
        <v>1.3367</v>
      </c>
      <c r="G23" s="63">
        <f>(F23-F18)/F18</f>
        <v>-8.0800440104524779E-2</v>
      </c>
      <c r="H23" s="131">
        <v>1.3302</v>
      </c>
      <c r="I23" s="63">
        <f>(H23-H18)/H18</f>
        <v>-0.16554795809547707</v>
      </c>
      <c r="J23" s="47"/>
      <c r="O23" s="131">
        <v>1.3031999999999999</v>
      </c>
      <c r="P23" s="63">
        <f>(O23-O18)/O18</f>
        <v>-8.0894280273644148E-2</v>
      </c>
    </row>
    <row r="24" spans="1:20" ht="14.4" customHeight="1" x14ac:dyDescent="0.3">
      <c r="A24" s="23">
        <v>23</v>
      </c>
      <c r="B24" s="297" t="s">
        <v>28</v>
      </c>
      <c r="C24" s="19" t="s">
        <v>30</v>
      </c>
      <c r="D24" s="294" t="str">
        <f>Step2_Models_plan!C12&amp;"/"&amp;D25/1000&amp;"k"</f>
        <v>9/96/3/1024/0.05/32/45k</v>
      </c>
      <c r="E24" s="295"/>
      <c r="F24" s="294" t="str">
        <f>Step2_Models_plan!D12&amp;"/"&amp;F25/1000&amp;"k"</f>
        <v>8/160/5/1536/0.10/8/50k</v>
      </c>
      <c r="G24" s="295"/>
      <c r="H24" s="294" t="str">
        <f>Step2_Models_plan!E12&amp;"/"&amp;H25/1000&amp;"k"</f>
        <v>6/192/6/1536/0.10/8/65k</v>
      </c>
      <c r="I24" s="295"/>
      <c r="J24" s="47"/>
      <c r="O24" s="294" t="str">
        <f>Step2_Models_plan!M12&amp;"/"&amp;O25/1000&amp;"k"</f>
        <v>3/60k</v>
      </c>
      <c r="P24" s="295"/>
    </row>
    <row r="25" spans="1:20" x14ac:dyDescent="0.3">
      <c r="A25" s="1">
        <v>24</v>
      </c>
      <c r="B25" s="298"/>
      <c r="C25" s="49" t="s">
        <v>48</v>
      </c>
      <c r="D25" s="129">
        <v>45000</v>
      </c>
      <c r="E25" s="124"/>
      <c r="F25" s="129">
        <v>50000</v>
      </c>
      <c r="G25" s="124"/>
      <c r="H25" s="129">
        <v>65000</v>
      </c>
      <c r="I25" s="124"/>
      <c r="J25" s="47"/>
      <c r="O25" s="129">
        <v>60000</v>
      </c>
      <c r="P25" s="124"/>
    </row>
    <row r="26" spans="1:20" x14ac:dyDescent="0.3">
      <c r="A26" s="1">
        <v>25</v>
      </c>
      <c r="B26" s="298"/>
      <c r="C26" s="49" t="s">
        <v>18</v>
      </c>
      <c r="D26" s="130">
        <v>8006</v>
      </c>
      <c r="E26" s="60">
        <f>D28/D27</f>
        <v>1.7417949067138772</v>
      </c>
      <c r="F26" s="130">
        <v>7400</v>
      </c>
      <c r="G26" s="60">
        <f>F28/F27</f>
        <v>1.7192739578526379</v>
      </c>
      <c r="H26" s="130">
        <v>8714</v>
      </c>
      <c r="I26" s="60">
        <f>H28/H27</f>
        <v>1.7913657770800628</v>
      </c>
      <c r="J26" s="47"/>
      <c r="O26" s="130">
        <v>9069</v>
      </c>
      <c r="P26" s="60">
        <f>O28/O27</f>
        <v>1.8477838887091558</v>
      </c>
    </row>
    <row r="27" spans="1:20" x14ac:dyDescent="0.3">
      <c r="A27" s="1">
        <v>26</v>
      </c>
      <c r="B27" s="298"/>
      <c r="C27" s="49" t="s">
        <v>9</v>
      </c>
      <c r="D27" s="126">
        <v>0.73429999999999995</v>
      </c>
      <c r="E27" s="63">
        <f>(D27-D22)/D22</f>
        <v>-0.26709252420401242</v>
      </c>
      <c r="F27" s="126">
        <v>0.65010000000000001</v>
      </c>
      <c r="G27" s="63">
        <f>(F27-F22)/F22</f>
        <v>-0.11454644511032411</v>
      </c>
      <c r="H27" s="126">
        <v>0.63700000000000001</v>
      </c>
      <c r="I27" s="63">
        <f>(H27-H22)/H22</f>
        <v>-0.23039748701220247</v>
      </c>
      <c r="J27" s="47"/>
      <c r="O27" s="126">
        <v>0.61819999999999997</v>
      </c>
      <c r="P27" s="63">
        <f>(O27-O22)/O22</f>
        <v>-0.10845111047014716</v>
      </c>
    </row>
    <row r="28" spans="1:20" x14ac:dyDescent="0.3">
      <c r="A28" s="13">
        <v>27</v>
      </c>
      <c r="B28" s="299"/>
      <c r="C28" s="50" t="s">
        <v>10</v>
      </c>
      <c r="D28" s="131">
        <v>1.2789999999999999</v>
      </c>
      <c r="E28" s="64">
        <f>(D28-D23)/D23</f>
        <v>-8.6819934313865588E-2</v>
      </c>
      <c r="F28" s="131">
        <v>1.1176999999999999</v>
      </c>
      <c r="G28" s="64">
        <f>(F28-F23)/F23</f>
        <v>-0.16383631330889512</v>
      </c>
      <c r="H28" s="131">
        <v>1.1411</v>
      </c>
      <c r="I28" s="64">
        <f>(H28-H23)/H23</f>
        <v>-0.14215907382348522</v>
      </c>
      <c r="J28" s="47"/>
      <c r="O28" s="131">
        <v>1.1423000000000001</v>
      </c>
      <c r="P28" s="64">
        <f>(O28-O23)/O23</f>
        <v>-0.12346531614487402</v>
      </c>
    </row>
    <row r="29" spans="1:20" x14ac:dyDescent="0.3">
      <c r="A29" s="1">
        <v>28</v>
      </c>
      <c r="B29" s="125"/>
      <c r="C29" s="49" t="s">
        <v>32</v>
      </c>
      <c r="D29" s="133">
        <f>D11+D16+D21+D26</f>
        <v>10087</v>
      </c>
      <c r="E29" s="127"/>
      <c r="F29" s="133">
        <f>F11+F16+F21+F26</f>
        <v>12643</v>
      </c>
      <c r="G29" s="127"/>
      <c r="H29" s="133">
        <f>H11+H16+H21+H26</f>
        <v>11589</v>
      </c>
      <c r="I29" s="127"/>
      <c r="J29" s="47"/>
      <c r="O29" s="133">
        <f>O11+O16+O21+O26</f>
        <v>18946</v>
      </c>
      <c r="P29" s="127"/>
    </row>
    <row r="30" spans="1:20" x14ac:dyDescent="0.3">
      <c r="A30" s="23">
        <v>29</v>
      </c>
      <c r="B30" s="271">
        <v>0</v>
      </c>
      <c r="C30" s="48" t="s">
        <v>18</v>
      </c>
      <c r="D30" s="134">
        <v>0</v>
      </c>
      <c r="E30" s="59">
        <f>D32/D31</f>
        <v>1.074575518810343</v>
      </c>
      <c r="F30" s="134">
        <v>0</v>
      </c>
      <c r="G30" s="59">
        <f>F32/F31</f>
        <v>1.0214890885750962</v>
      </c>
      <c r="H30" s="134">
        <v>0</v>
      </c>
      <c r="I30" s="59">
        <f>H32/H31</f>
        <v>1.0784404950218665</v>
      </c>
      <c r="J30" s="47"/>
    </row>
    <row r="31" spans="1:20" x14ac:dyDescent="0.3">
      <c r="A31" s="1">
        <v>30</v>
      </c>
      <c r="B31" s="272"/>
      <c r="C31" s="49" t="s">
        <v>9</v>
      </c>
      <c r="D31" s="52">
        <v>3.6044</v>
      </c>
      <c r="E31" s="60"/>
      <c r="F31" s="52">
        <v>3.895</v>
      </c>
      <c r="G31" s="60"/>
      <c r="H31" s="52">
        <v>3.2241</v>
      </c>
      <c r="I31" s="60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47"/>
    </row>
    <row r="32" spans="1:20" x14ac:dyDescent="0.3">
      <c r="A32" s="13">
        <v>31</v>
      </c>
      <c r="B32" s="272"/>
      <c r="C32" s="49" t="s">
        <v>10</v>
      </c>
      <c r="D32" s="52">
        <v>3.8732000000000002</v>
      </c>
      <c r="E32" s="60"/>
      <c r="F32" s="52">
        <v>3.9786999999999999</v>
      </c>
      <c r="G32" s="60"/>
      <c r="H32" s="52">
        <v>3.4769999999999999</v>
      </c>
      <c r="I32" s="60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47"/>
    </row>
    <row r="33" spans="1:20" x14ac:dyDescent="0.3">
      <c r="A33" s="23">
        <v>32</v>
      </c>
      <c r="B33" s="271">
        <v>2000</v>
      </c>
      <c r="C33" s="48" t="s">
        <v>18</v>
      </c>
      <c r="D33" s="61">
        <v>290</v>
      </c>
      <c r="E33" s="59">
        <f>D35/D34</f>
        <v>1.3305183152116542</v>
      </c>
      <c r="F33" s="61">
        <v>374</v>
      </c>
      <c r="G33" s="59">
        <f>F35/F34</f>
        <v>1.4893308746048473</v>
      </c>
      <c r="H33" s="61">
        <v>404</v>
      </c>
      <c r="I33" s="59">
        <f>H35/H34</f>
        <v>1.4332659251769462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47"/>
    </row>
    <row r="34" spans="1:20" x14ac:dyDescent="0.3">
      <c r="A34" s="1">
        <v>33</v>
      </c>
      <c r="B34" s="272"/>
      <c r="C34" s="49" t="s">
        <v>16</v>
      </c>
      <c r="D34" s="52">
        <v>0.94730000000000003</v>
      </c>
      <c r="E34" s="63">
        <f>(D34-D31)/D31</f>
        <v>-0.7371823327044722</v>
      </c>
      <c r="F34" s="52">
        <v>0.75919999999999999</v>
      </c>
      <c r="G34" s="63">
        <f>(F34-F31)/F31</f>
        <v>-0.80508344030808732</v>
      </c>
      <c r="H34" s="52">
        <v>0.79120000000000001</v>
      </c>
      <c r="I34" s="63">
        <f>(H34-H31)/H31</f>
        <v>-0.75459818243850996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47"/>
    </row>
    <row r="35" spans="1:20" x14ac:dyDescent="0.3">
      <c r="A35" s="13">
        <v>34</v>
      </c>
      <c r="B35" s="272"/>
      <c r="C35" s="49" t="s">
        <v>17</v>
      </c>
      <c r="D35" s="52">
        <v>1.2604</v>
      </c>
      <c r="E35" s="63">
        <f>(D35-D32)/D32</f>
        <v>-0.67458432304037996</v>
      </c>
      <c r="F35" s="52">
        <v>1.1307</v>
      </c>
      <c r="G35" s="63">
        <f>(F35-F32)/F32</f>
        <v>-0.71581169728805893</v>
      </c>
      <c r="H35" s="52">
        <v>1.1339999999999999</v>
      </c>
      <c r="I35" s="63">
        <f>(H35-H32)/H32</f>
        <v>-0.67385677308024161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47"/>
    </row>
    <row r="36" spans="1:20" x14ac:dyDescent="0.3">
      <c r="A36" s="23">
        <v>35</v>
      </c>
      <c r="B36" s="271">
        <v>4000</v>
      </c>
      <c r="C36" s="48" t="s">
        <v>18</v>
      </c>
      <c r="D36" s="61">
        <v>581</v>
      </c>
      <c r="E36" s="59">
        <f>D38/D37</f>
        <v>1.3785697701416297</v>
      </c>
      <c r="F36" s="61">
        <v>762</v>
      </c>
      <c r="G36" s="59">
        <f>F38/F37</f>
        <v>1.5210886292390993</v>
      </c>
      <c r="H36" s="61">
        <v>820</v>
      </c>
      <c r="I36" s="59">
        <f>H38/H37</f>
        <v>1.5264253017062006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47"/>
    </row>
    <row r="37" spans="1:20" x14ac:dyDescent="0.3">
      <c r="A37" s="1">
        <v>36</v>
      </c>
      <c r="B37" s="272"/>
      <c r="C37" s="49" t="s">
        <v>16</v>
      </c>
      <c r="D37" s="52">
        <v>0.86140000000000005</v>
      </c>
      <c r="E37" s="63">
        <f>(D37-D34)/D34</f>
        <v>-9.0678771244589854E-2</v>
      </c>
      <c r="F37" s="52">
        <v>0.70179999999999998</v>
      </c>
      <c r="G37" s="63">
        <f>(F37-F34)/F34</f>
        <v>-7.5605900948366708E-2</v>
      </c>
      <c r="H37" s="52">
        <v>0.72089999999999999</v>
      </c>
      <c r="I37" s="63">
        <f>(H37-H34)/H34</f>
        <v>-8.8852376137512679E-2</v>
      </c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47"/>
    </row>
    <row r="38" spans="1:20" x14ac:dyDescent="0.3">
      <c r="A38" s="13">
        <v>37</v>
      </c>
      <c r="B38" s="273"/>
      <c r="C38" s="50" t="s">
        <v>17</v>
      </c>
      <c r="D38" s="52">
        <v>1.1875</v>
      </c>
      <c r="E38" s="64">
        <f>(D38-D35)/D35</f>
        <v>-5.783878133925735E-2</v>
      </c>
      <c r="F38" s="52">
        <v>1.0674999999999999</v>
      </c>
      <c r="G38" s="64">
        <f>(F38-F35)/F35</f>
        <v>-5.5894578579641058E-2</v>
      </c>
      <c r="H38" s="52">
        <v>1.1004</v>
      </c>
      <c r="I38" s="64">
        <f>(H38-H35)/H35</f>
        <v>-2.9629629629629502E-2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47"/>
    </row>
    <row r="39" spans="1:20" x14ac:dyDescent="0.3">
      <c r="A39" s="23">
        <v>38</v>
      </c>
      <c r="B39" s="271">
        <v>6000</v>
      </c>
      <c r="C39" s="48" t="s">
        <v>18</v>
      </c>
      <c r="D39" s="61">
        <v>871</v>
      </c>
      <c r="E39" s="59">
        <f>D41/D40</f>
        <v>1.3928656645192079</v>
      </c>
      <c r="F39" s="71">
        <v>1151</v>
      </c>
      <c r="G39" s="72">
        <f>F41/F40</f>
        <v>1.5913899500440787</v>
      </c>
      <c r="H39" s="71">
        <v>1241</v>
      </c>
      <c r="I39" s="72">
        <f>H41/H40</f>
        <v>1.5626609442060087</v>
      </c>
    </row>
    <row r="40" spans="1:20" x14ac:dyDescent="0.3">
      <c r="A40" s="1">
        <v>39</v>
      </c>
      <c r="B40" s="272"/>
      <c r="C40" s="49" t="s">
        <v>16</v>
      </c>
      <c r="D40" s="52">
        <v>0.83819999999999995</v>
      </c>
      <c r="E40" s="63">
        <f>(D40-D37)/D37</f>
        <v>-2.6932899930346074E-2</v>
      </c>
      <c r="F40" s="73">
        <v>0.68059999999999998</v>
      </c>
      <c r="G40" s="74">
        <f>(F40-F37)/F37</f>
        <v>-3.0208036477628951E-2</v>
      </c>
      <c r="H40" s="73">
        <v>0.69899999999999995</v>
      </c>
      <c r="I40" s="74">
        <f>(H40-H37)/H37</f>
        <v>-3.0378693300041656E-2</v>
      </c>
    </row>
    <row r="41" spans="1:20" x14ac:dyDescent="0.3">
      <c r="A41" s="13">
        <v>40</v>
      </c>
      <c r="B41" s="273"/>
      <c r="C41" s="50" t="s">
        <v>17</v>
      </c>
      <c r="D41" s="52">
        <v>1.1675</v>
      </c>
      <c r="E41" s="64">
        <f>(D41-D38)/D38</f>
        <v>-1.6842105263157908E-2</v>
      </c>
      <c r="F41" s="73">
        <v>1.0831</v>
      </c>
      <c r="G41" s="76">
        <f>(F41-F38)/F38</f>
        <v>1.4613583138173358E-2</v>
      </c>
      <c r="H41" s="73">
        <v>1.0923</v>
      </c>
      <c r="I41" s="76">
        <f>(H41-H38)/H38</f>
        <v>-7.3609596510359832E-3</v>
      </c>
    </row>
    <row r="42" spans="1:20" x14ac:dyDescent="0.3">
      <c r="A42" s="23">
        <v>41</v>
      </c>
      <c r="B42" s="271">
        <v>8000</v>
      </c>
      <c r="C42" s="48" t="s">
        <v>18</v>
      </c>
      <c r="D42" s="61">
        <v>1161</v>
      </c>
      <c r="E42" s="59">
        <f t="shared" ref="E42" si="1">D44/D43</f>
        <v>1.4283607766035882</v>
      </c>
      <c r="F42" s="61">
        <v>1519</v>
      </c>
      <c r="G42" s="59">
        <f t="shared" ref="G42" si="2">F44/F43</f>
        <v>1.618691028905197</v>
      </c>
      <c r="H42" s="61">
        <v>1654</v>
      </c>
      <c r="I42" s="59">
        <f t="shared" ref="I42" si="3">H44/H43</f>
        <v>1.6047807596421764</v>
      </c>
    </row>
    <row r="43" spans="1:20" x14ac:dyDescent="0.3">
      <c r="A43" s="1">
        <v>42</v>
      </c>
      <c r="B43" s="272"/>
      <c r="C43" s="49" t="s">
        <v>16</v>
      </c>
      <c r="D43" s="52">
        <v>0.81379999999999997</v>
      </c>
      <c r="E43" s="63">
        <f t="shared" ref="E43:E44" si="4">(D43-D40)/D40</f>
        <v>-2.9109997613934596E-2</v>
      </c>
      <c r="F43" s="52">
        <v>0.66769999999999996</v>
      </c>
      <c r="G43" s="63">
        <f t="shared" ref="G43:G44" si="5">(F43-F40)/F40</f>
        <v>-1.8953864237437588E-2</v>
      </c>
      <c r="H43" s="52">
        <v>0.68189999999999995</v>
      </c>
      <c r="I43" s="63">
        <f t="shared" ref="I43:I44" si="6">(H43-H40)/H40</f>
        <v>-2.4463519313304729E-2</v>
      </c>
    </row>
    <row r="44" spans="1:20" x14ac:dyDescent="0.3">
      <c r="A44" s="13">
        <v>43</v>
      </c>
      <c r="B44" s="272"/>
      <c r="C44" s="50" t="s">
        <v>17</v>
      </c>
      <c r="D44" s="52">
        <v>1.1624000000000001</v>
      </c>
      <c r="E44" s="64">
        <f t="shared" si="4"/>
        <v>-4.3683083511776299E-3</v>
      </c>
      <c r="F44" s="52">
        <v>1.0808</v>
      </c>
      <c r="G44" s="64">
        <f t="shared" si="5"/>
        <v>-2.1235342996952901E-3</v>
      </c>
      <c r="H44" s="52">
        <v>1.0943000000000001</v>
      </c>
      <c r="I44" s="64">
        <f t="shared" si="6"/>
        <v>1.8309988098507751E-3</v>
      </c>
    </row>
    <row r="45" spans="1:20" x14ac:dyDescent="0.3">
      <c r="A45" s="23">
        <v>44</v>
      </c>
      <c r="B45" s="271">
        <v>10000</v>
      </c>
      <c r="C45" s="48" t="s">
        <v>18</v>
      </c>
      <c r="D45" s="61">
        <v>1451</v>
      </c>
      <c r="E45" s="59">
        <f t="shared" ref="E45" si="7">D47/D46</f>
        <v>1.4502769385699898</v>
      </c>
      <c r="F45" s="61">
        <v>1894</v>
      </c>
      <c r="G45" s="59">
        <f t="shared" ref="G45" si="8">F47/F46</f>
        <v>1.6355083459787558</v>
      </c>
      <c r="H45" s="61">
        <v>2063</v>
      </c>
      <c r="I45" s="59">
        <f t="shared" ref="I45" si="9">H47/H46</f>
        <v>1.6112102289622363</v>
      </c>
    </row>
    <row r="46" spans="1:20" x14ac:dyDescent="0.3">
      <c r="A46" s="1">
        <v>45</v>
      </c>
      <c r="B46" s="272"/>
      <c r="C46" s="49" t="s">
        <v>16</v>
      </c>
      <c r="D46" s="52">
        <v>0.7944</v>
      </c>
      <c r="E46" s="63">
        <f t="shared" ref="E46:E47" si="10">(D46-D43)/D43</f>
        <v>-2.3838781027279397E-2</v>
      </c>
      <c r="F46" s="52">
        <v>0.65900000000000003</v>
      </c>
      <c r="G46" s="63">
        <f t="shared" ref="G46:G47" si="11">(F46-F43)/F43</f>
        <v>-1.3029803804103535E-2</v>
      </c>
      <c r="H46" s="52">
        <v>0.67259999999999998</v>
      </c>
      <c r="I46" s="63">
        <f t="shared" ref="I46:I47" si="12">(H46-H43)/H43</f>
        <v>-1.3638363396392397E-2</v>
      </c>
    </row>
    <row r="47" spans="1:20" x14ac:dyDescent="0.3">
      <c r="A47" s="13">
        <v>46</v>
      </c>
      <c r="B47" s="273"/>
      <c r="C47" s="50" t="s">
        <v>17</v>
      </c>
      <c r="D47" s="52">
        <v>1.1520999999999999</v>
      </c>
      <c r="E47" s="64">
        <f t="shared" si="10"/>
        <v>-8.8609772883690621E-3</v>
      </c>
      <c r="F47" s="52">
        <v>1.0778000000000001</v>
      </c>
      <c r="G47" s="64">
        <f t="shared" si="11"/>
        <v>-2.7757216876386857E-3</v>
      </c>
      <c r="H47" s="52">
        <v>1.0837000000000001</v>
      </c>
      <c r="I47" s="64">
        <f t="shared" si="12"/>
        <v>-9.6865576167412433E-3</v>
      </c>
    </row>
    <row r="48" spans="1:20" x14ac:dyDescent="0.3">
      <c r="A48" s="23">
        <v>47</v>
      </c>
      <c r="B48" s="271">
        <v>12000</v>
      </c>
      <c r="C48" s="48" t="s">
        <v>18</v>
      </c>
      <c r="D48" s="61">
        <v>1742</v>
      </c>
      <c r="E48" s="59">
        <f t="shared" ref="E48" si="13">D50/D49</f>
        <v>1.4593252705283262</v>
      </c>
      <c r="F48" s="61">
        <v>2278</v>
      </c>
      <c r="G48" s="59">
        <f t="shared" ref="G48" si="14">F50/F49</f>
        <v>1.6661464023724049</v>
      </c>
      <c r="H48" s="61">
        <v>2471</v>
      </c>
      <c r="I48" s="59">
        <f t="shared" ref="I48" si="15">H50/H49</f>
        <v>1.6262201531761524</v>
      </c>
    </row>
    <row r="49" spans="1:9" x14ac:dyDescent="0.3">
      <c r="A49" s="1">
        <v>48</v>
      </c>
      <c r="B49" s="272"/>
      <c r="C49" s="49" t="s">
        <v>16</v>
      </c>
      <c r="D49" s="52">
        <v>0.78549999999999998</v>
      </c>
      <c r="E49" s="63">
        <f t="shared" ref="E49:E50" si="16">(D49-D46)/D46</f>
        <v>-1.1203423967774444E-2</v>
      </c>
      <c r="F49" s="52">
        <v>0.64070000000000005</v>
      </c>
      <c r="G49" s="63">
        <f t="shared" ref="G49:G50" si="17">(F49-F46)/F46</f>
        <v>-2.7769347496206347E-2</v>
      </c>
      <c r="H49" s="52">
        <v>0.66590000000000005</v>
      </c>
      <c r="I49" s="63">
        <f t="shared" ref="I49:I50" si="18">(H49-H46)/H46</f>
        <v>-9.9613440380611484E-3</v>
      </c>
    </row>
    <row r="50" spans="1:9" x14ac:dyDescent="0.3">
      <c r="A50" s="13">
        <v>49</v>
      </c>
      <c r="B50" s="273"/>
      <c r="C50" s="50" t="s">
        <v>17</v>
      </c>
      <c r="D50" s="52">
        <v>1.1463000000000001</v>
      </c>
      <c r="E50" s="64">
        <f t="shared" si="16"/>
        <v>-5.034285218296854E-3</v>
      </c>
      <c r="F50" s="52">
        <v>1.0674999999999999</v>
      </c>
      <c r="G50" s="64">
        <f t="shared" si="17"/>
        <v>-9.5565039896086442E-3</v>
      </c>
      <c r="H50" s="52">
        <v>1.0829</v>
      </c>
      <c r="I50" s="64">
        <f t="shared" si="18"/>
        <v>-7.3821168219999431E-4</v>
      </c>
    </row>
    <row r="51" spans="1:9" x14ac:dyDescent="0.3">
      <c r="A51" s="23">
        <v>50</v>
      </c>
      <c r="B51" s="271">
        <v>14000</v>
      </c>
      <c r="C51" s="48" t="s">
        <v>18</v>
      </c>
      <c r="D51" s="61">
        <v>2032</v>
      </c>
      <c r="E51" s="59">
        <f t="shared" ref="E51" si="19">D53/D52</f>
        <v>1.4823255211705297</v>
      </c>
      <c r="F51" s="61">
        <v>2646</v>
      </c>
      <c r="G51" s="59">
        <f t="shared" ref="G51" si="20">F53/F52</f>
        <v>1.6802389561389719</v>
      </c>
      <c r="H51" s="61">
        <v>2875</v>
      </c>
      <c r="I51" s="59">
        <f t="shared" ref="I51" si="21">H53/H52</f>
        <v>1.6752268183915116</v>
      </c>
    </row>
    <row r="52" spans="1:9" x14ac:dyDescent="0.3">
      <c r="A52" s="1">
        <v>51</v>
      </c>
      <c r="B52" s="272"/>
      <c r="C52" s="49" t="s">
        <v>16</v>
      </c>
      <c r="D52" s="52">
        <v>0.77229999999999999</v>
      </c>
      <c r="E52" s="63">
        <f t="shared" ref="E52:E53" si="22">(D52-D49)/D49</f>
        <v>-1.6804583068109471E-2</v>
      </c>
      <c r="F52" s="52">
        <v>0.6361</v>
      </c>
      <c r="G52" s="63">
        <f t="shared" ref="G52:G53" si="23">(F52-F49)/F49</f>
        <v>-7.1796472608085657E-3</v>
      </c>
      <c r="H52" s="52">
        <v>0.65029999999999999</v>
      </c>
      <c r="I52" s="63">
        <f t="shared" ref="I52:I53" si="24">(H52-H49)/H49</f>
        <v>-2.3426940982129534E-2</v>
      </c>
    </row>
    <row r="53" spans="1:9" x14ac:dyDescent="0.3">
      <c r="A53" s="13">
        <v>52</v>
      </c>
      <c r="B53" s="272"/>
      <c r="C53" s="50" t="s">
        <v>17</v>
      </c>
      <c r="D53" s="52">
        <v>1.1448</v>
      </c>
      <c r="E53" s="64">
        <f t="shared" si="22"/>
        <v>-1.3085579691180815E-3</v>
      </c>
      <c r="F53" s="52">
        <v>1.0688</v>
      </c>
      <c r="G53" s="64">
        <f t="shared" si="23"/>
        <v>1.2177985948478491E-3</v>
      </c>
      <c r="H53" s="52">
        <v>1.0893999999999999</v>
      </c>
      <c r="I53" s="64">
        <f t="shared" si="24"/>
        <v>6.0024009603841079E-3</v>
      </c>
    </row>
    <row r="54" spans="1:9" x14ac:dyDescent="0.3">
      <c r="A54" s="23">
        <v>53</v>
      </c>
      <c r="B54" s="271">
        <v>16000</v>
      </c>
      <c r="C54" s="48" t="s">
        <v>18</v>
      </c>
      <c r="D54" s="61">
        <v>2322</v>
      </c>
      <c r="E54" s="59">
        <f t="shared" ref="E54" si="25">D56/D55</f>
        <v>1.5153876634526482</v>
      </c>
      <c r="F54" s="61">
        <v>3012</v>
      </c>
      <c r="G54" s="59">
        <f t="shared" ref="G54" si="26">F56/F55</f>
        <v>1.7046526249607044</v>
      </c>
      <c r="H54" s="65">
        <v>3268</v>
      </c>
      <c r="I54" s="66">
        <f t="shared" ref="I54" si="27">H56/H55</f>
        <v>1.6568992248062016</v>
      </c>
    </row>
    <row r="55" spans="1:9" x14ac:dyDescent="0.3">
      <c r="A55" s="1">
        <v>54</v>
      </c>
      <c r="B55" s="272"/>
      <c r="C55" s="49" t="s">
        <v>16</v>
      </c>
      <c r="D55" s="52">
        <v>0.7571</v>
      </c>
      <c r="E55" s="63">
        <f t="shared" ref="E55:E56" si="28">(D55-D52)/D52</f>
        <v>-1.9681470930985358E-2</v>
      </c>
      <c r="F55" s="52">
        <v>0.63619999999999999</v>
      </c>
      <c r="G55" s="63">
        <f t="shared" ref="G55:G56" si="29">(F55-F52)/F52</f>
        <v>1.5720798616567991E-4</v>
      </c>
      <c r="H55" s="67">
        <v>0.64500000000000002</v>
      </c>
      <c r="I55" s="68">
        <f t="shared" ref="I55:I56" si="30">(H55-H52)/H52</f>
        <v>-8.150084576349333E-3</v>
      </c>
    </row>
    <row r="56" spans="1:9" x14ac:dyDescent="0.3">
      <c r="A56" s="13">
        <v>55</v>
      </c>
      <c r="B56" s="273"/>
      <c r="C56" s="50" t="s">
        <v>17</v>
      </c>
      <c r="D56" s="52">
        <v>1.1473</v>
      </c>
      <c r="E56" s="64">
        <f t="shared" si="28"/>
        <v>2.1837875611460051E-3</v>
      </c>
      <c r="F56" s="52">
        <v>1.0845</v>
      </c>
      <c r="G56" s="64">
        <f t="shared" si="29"/>
        <v>1.4689371257485075E-2</v>
      </c>
      <c r="H56" s="67">
        <v>1.0687</v>
      </c>
      <c r="I56" s="70">
        <f t="shared" si="30"/>
        <v>-1.900128511107026E-2</v>
      </c>
    </row>
    <row r="57" spans="1:9" x14ac:dyDescent="0.3">
      <c r="A57" s="23">
        <v>56</v>
      </c>
      <c r="B57" s="271">
        <v>18000</v>
      </c>
      <c r="C57" s="48" t="s">
        <v>18</v>
      </c>
      <c r="D57" s="61">
        <v>2612</v>
      </c>
      <c r="E57" s="59">
        <f t="shared" ref="E57" si="31">D59/D58</f>
        <v>1.5502688172043011</v>
      </c>
      <c r="F57" s="61">
        <v>3378</v>
      </c>
      <c r="G57" s="59">
        <f t="shared" ref="G57" si="32">F59/F58</f>
        <v>1.7245374094931616</v>
      </c>
      <c r="H57" s="61">
        <v>3658</v>
      </c>
      <c r="I57" s="59">
        <f t="shared" ref="I57" si="33">H59/H58</f>
        <v>1.7058170867015374</v>
      </c>
    </row>
    <row r="58" spans="1:9" x14ac:dyDescent="0.3">
      <c r="A58" s="1">
        <v>57</v>
      </c>
      <c r="B58" s="272"/>
      <c r="C58" s="49" t="s">
        <v>16</v>
      </c>
      <c r="D58" s="52">
        <v>0.74399999999999999</v>
      </c>
      <c r="E58" s="63">
        <f t="shared" ref="E58:E59" si="34">(D58-D55)/D55</f>
        <v>-1.7302866199973583E-2</v>
      </c>
      <c r="F58" s="52">
        <v>0.62150000000000005</v>
      </c>
      <c r="G58" s="63">
        <f t="shared" ref="G58:G59" si="35">(F58-F55)/F55</f>
        <v>-2.310594152782134E-2</v>
      </c>
      <c r="H58" s="52">
        <v>0.63090000000000002</v>
      </c>
      <c r="I58" s="63">
        <f t="shared" ref="I58:I59" si="36">(H58-H55)/H55</f>
        <v>-2.1860465116279072E-2</v>
      </c>
    </row>
    <row r="59" spans="1:9" x14ac:dyDescent="0.3">
      <c r="A59" s="13">
        <v>58</v>
      </c>
      <c r="B59" s="273"/>
      <c r="C59" s="50" t="s">
        <v>17</v>
      </c>
      <c r="D59" s="52">
        <v>1.1534</v>
      </c>
      <c r="E59" s="64">
        <f t="shared" si="34"/>
        <v>5.3168308201865201E-3</v>
      </c>
      <c r="F59" s="52">
        <v>1.0718000000000001</v>
      </c>
      <c r="G59" s="64">
        <f t="shared" si="35"/>
        <v>-1.1710465652374305E-2</v>
      </c>
      <c r="H59" s="52">
        <v>1.0762</v>
      </c>
      <c r="I59" s="64">
        <f t="shared" si="36"/>
        <v>7.0178721811547324E-3</v>
      </c>
    </row>
    <row r="60" spans="1:9" x14ac:dyDescent="0.3">
      <c r="A60" s="23">
        <v>59</v>
      </c>
      <c r="B60" s="271">
        <v>20000</v>
      </c>
      <c r="C60" s="48" t="s">
        <v>18</v>
      </c>
      <c r="D60" s="61">
        <v>2902</v>
      </c>
      <c r="E60" s="59">
        <f t="shared" ref="E60" si="37">D62/D61</f>
        <v>1.5169537136706135</v>
      </c>
      <c r="F60" s="61">
        <v>3754</v>
      </c>
      <c r="G60" s="59">
        <f t="shared" ref="G60" si="38">F62/F61</f>
        <v>1.744332901554404</v>
      </c>
      <c r="H60" s="61">
        <v>4048</v>
      </c>
      <c r="I60" s="59">
        <f t="shared" ref="I60" si="39">H62/H61</f>
        <v>1.7362248995983933</v>
      </c>
    </row>
    <row r="61" spans="1:9" x14ac:dyDescent="0.3">
      <c r="A61" s="1">
        <v>60</v>
      </c>
      <c r="B61" s="272"/>
      <c r="C61" s="49" t="s">
        <v>16</v>
      </c>
      <c r="D61" s="52">
        <v>0.74319999999999997</v>
      </c>
      <c r="E61" s="63">
        <f t="shared" ref="E61:E62" si="40">(D61-D58)/D58</f>
        <v>-1.0752688172043319E-3</v>
      </c>
      <c r="F61" s="52">
        <v>0.61760000000000004</v>
      </c>
      <c r="G61" s="63">
        <f t="shared" ref="G61:G62" si="41">(F61-F58)/F58</f>
        <v>-6.2751407884151476E-3</v>
      </c>
      <c r="H61" s="52">
        <v>0.62250000000000005</v>
      </c>
      <c r="I61" s="63">
        <f t="shared" ref="I61:I62" si="42">(H61-H58)/H58</f>
        <v>-1.3314312886352771E-2</v>
      </c>
    </row>
    <row r="62" spans="1:9" x14ac:dyDescent="0.3">
      <c r="A62" s="13">
        <v>61</v>
      </c>
      <c r="B62" s="272"/>
      <c r="C62" s="50" t="s">
        <v>17</v>
      </c>
      <c r="D62" s="52">
        <v>1.1274</v>
      </c>
      <c r="E62" s="64">
        <f t="shared" si="40"/>
        <v>-2.2542049592509123E-2</v>
      </c>
      <c r="F62" s="52">
        <v>1.0772999999999999</v>
      </c>
      <c r="G62" s="64">
        <f t="shared" si="41"/>
        <v>5.1315543944764298E-3</v>
      </c>
      <c r="H62" s="52">
        <v>1.0808</v>
      </c>
      <c r="I62" s="64">
        <f t="shared" si="42"/>
        <v>4.2742984575357161E-3</v>
      </c>
    </row>
    <row r="63" spans="1:9" x14ac:dyDescent="0.3">
      <c r="A63" s="23">
        <v>62</v>
      </c>
      <c r="B63" s="271">
        <v>22000</v>
      </c>
      <c r="C63" s="48" t="s">
        <v>18</v>
      </c>
      <c r="D63" s="61">
        <v>3193</v>
      </c>
      <c r="E63" s="59">
        <f t="shared" ref="E63" si="43">D65/D64</f>
        <v>1.5186144824764762</v>
      </c>
      <c r="F63" s="61">
        <v>4137</v>
      </c>
      <c r="G63" s="59">
        <f t="shared" ref="G63" si="44">F65/F64</f>
        <v>1.7513884351519113</v>
      </c>
      <c r="H63" s="61">
        <v>4437</v>
      </c>
      <c r="I63" s="59">
        <f t="shared" ref="I63" si="45">H65/H64</f>
        <v>1.7884583946378945</v>
      </c>
    </row>
    <row r="64" spans="1:9" x14ac:dyDescent="0.3">
      <c r="A64" s="1">
        <v>63</v>
      </c>
      <c r="B64" s="272"/>
      <c r="C64" s="49" t="s">
        <v>16</v>
      </c>
      <c r="D64" s="52">
        <v>0.73329999999999995</v>
      </c>
      <c r="E64" s="63">
        <f t="shared" ref="E64:E65" si="46">(D64-D61)/D61</f>
        <v>-1.3320775026910684E-2</v>
      </c>
      <c r="F64" s="52">
        <v>0.61219999999999997</v>
      </c>
      <c r="G64" s="63">
        <f t="shared" ref="G64:G65" si="47">(F64-F61)/F61</f>
        <v>-8.7435233160622905E-3</v>
      </c>
      <c r="H64" s="52">
        <v>0.61170000000000002</v>
      </c>
      <c r="I64" s="63">
        <f t="shared" ref="I64:I65" si="48">(H64-H61)/H61</f>
        <v>-1.7349397590361495E-2</v>
      </c>
    </row>
    <row r="65" spans="1:9" x14ac:dyDescent="0.3">
      <c r="A65" s="13">
        <v>64</v>
      </c>
      <c r="B65" s="273"/>
      <c r="C65" s="50" t="s">
        <v>17</v>
      </c>
      <c r="D65" s="52">
        <v>1.1135999999999999</v>
      </c>
      <c r="E65" s="64">
        <f t="shared" si="46"/>
        <v>-1.2240553485896784E-2</v>
      </c>
      <c r="F65" s="52">
        <v>1.0722</v>
      </c>
      <c r="G65" s="64">
        <f t="shared" si="47"/>
        <v>-4.7340573656362043E-3</v>
      </c>
      <c r="H65" s="52">
        <v>1.0940000000000001</v>
      </c>
      <c r="I65" s="64">
        <f t="shared" si="48"/>
        <v>1.2213175425610751E-2</v>
      </c>
    </row>
    <row r="66" spans="1:9" x14ac:dyDescent="0.3">
      <c r="A66" s="23">
        <v>65</v>
      </c>
      <c r="B66" s="271">
        <v>24000</v>
      </c>
      <c r="C66" s="48" t="s">
        <v>18</v>
      </c>
      <c r="D66" s="61">
        <v>3483</v>
      </c>
      <c r="E66" s="59">
        <f t="shared" ref="E66" si="49">D68/D67</f>
        <v>1.5580493211415904</v>
      </c>
      <c r="F66" s="61">
        <v>4520</v>
      </c>
      <c r="G66" s="59">
        <f t="shared" ref="G66" si="50">F68/F67</f>
        <v>1.8120649651972156</v>
      </c>
      <c r="H66" s="61">
        <v>4827</v>
      </c>
      <c r="I66" s="59">
        <f t="shared" ref="I66" si="51">H68/H67</f>
        <v>1.8002634612218014</v>
      </c>
    </row>
    <row r="67" spans="1:9" x14ac:dyDescent="0.3">
      <c r="A67" s="1">
        <v>66</v>
      </c>
      <c r="B67" s="272"/>
      <c r="C67" s="49" t="s">
        <v>16</v>
      </c>
      <c r="D67" s="52">
        <v>0.7218</v>
      </c>
      <c r="E67" s="63">
        <f t="shared" ref="E67:E68" si="52">(D67-D64)/D64</f>
        <v>-1.56825310241374E-2</v>
      </c>
      <c r="F67" s="52">
        <v>0.60340000000000005</v>
      </c>
      <c r="G67" s="63">
        <f t="shared" ref="G67:G68" si="53">(F67-F64)/F64</f>
        <v>-1.4374387455079908E-2</v>
      </c>
      <c r="H67" s="52">
        <v>0.60729999999999995</v>
      </c>
      <c r="I67" s="63">
        <f t="shared" ref="I67:I68" si="54">(H67-H64)/H64</f>
        <v>-7.1930684976296722E-3</v>
      </c>
    </row>
    <row r="68" spans="1:9" x14ac:dyDescent="0.3">
      <c r="A68" s="13">
        <v>67</v>
      </c>
      <c r="B68" s="273"/>
      <c r="C68" s="50" t="s">
        <v>17</v>
      </c>
      <c r="D68" s="52">
        <v>1.1246</v>
      </c>
      <c r="E68" s="64">
        <f t="shared" si="52"/>
        <v>9.8778735632185002E-3</v>
      </c>
      <c r="F68" s="52">
        <v>1.0933999999999999</v>
      </c>
      <c r="G68" s="64">
        <f t="shared" si="53"/>
        <v>1.9772430516694538E-2</v>
      </c>
      <c r="H68" s="62">
        <v>1.0932999999999999</v>
      </c>
      <c r="I68" s="64">
        <f t="shared" si="54"/>
        <v>-6.3985374771494054E-4</v>
      </c>
    </row>
    <row r="69" spans="1:9" x14ac:dyDescent="0.3">
      <c r="A69" s="23">
        <v>68</v>
      </c>
      <c r="B69" s="271">
        <v>26000</v>
      </c>
      <c r="C69" s="48" t="s">
        <v>18</v>
      </c>
      <c r="D69" s="61">
        <v>3773</v>
      </c>
      <c r="E69" s="59">
        <f t="shared" ref="E69" si="55">D71/D70</f>
        <v>1.5642093572122726</v>
      </c>
      <c r="F69" s="61">
        <v>4900</v>
      </c>
      <c r="G69" s="59">
        <f t="shared" ref="G69" si="56">F71/F70</f>
        <v>1.8070793491024997</v>
      </c>
      <c r="H69" s="61">
        <v>5216</v>
      </c>
      <c r="I69" s="59">
        <f t="shared" ref="I69" si="57">H71/H70</f>
        <v>1.8501518731015862</v>
      </c>
    </row>
    <row r="70" spans="1:9" x14ac:dyDescent="0.3">
      <c r="A70" s="1">
        <v>69</v>
      </c>
      <c r="B70" s="272"/>
      <c r="C70" s="49" t="s">
        <v>16</v>
      </c>
      <c r="D70" s="52">
        <v>0.72030000000000005</v>
      </c>
      <c r="E70" s="63">
        <f t="shared" ref="E70:E71" si="58">(D70-D67)/D67</f>
        <v>-2.0781379883623523E-3</v>
      </c>
      <c r="F70" s="52">
        <v>0.59609999999999996</v>
      </c>
      <c r="G70" s="63">
        <f t="shared" ref="G70:G71" si="59">(F70-F67)/F67</f>
        <v>-1.2098110705999476E-2</v>
      </c>
      <c r="H70" s="52">
        <v>0.59260000000000002</v>
      </c>
      <c r="I70" s="63">
        <f t="shared" ref="I70:I71" si="60">(H70-H67)/H67</f>
        <v>-2.4205499753005E-2</v>
      </c>
    </row>
    <row r="71" spans="1:9" x14ac:dyDescent="0.3">
      <c r="A71" s="13">
        <v>70</v>
      </c>
      <c r="B71" s="272"/>
      <c r="C71" s="50" t="s">
        <v>17</v>
      </c>
      <c r="D71" s="52">
        <v>1.1267</v>
      </c>
      <c r="E71" s="64">
        <f t="shared" si="58"/>
        <v>1.8673306064378363E-3</v>
      </c>
      <c r="F71" s="52">
        <v>1.0771999999999999</v>
      </c>
      <c r="G71" s="64">
        <f t="shared" si="59"/>
        <v>-1.4816169745747204E-2</v>
      </c>
      <c r="H71" s="62">
        <v>1.0964</v>
      </c>
      <c r="I71" s="64">
        <f t="shared" si="60"/>
        <v>2.8354523003751055E-3</v>
      </c>
    </row>
    <row r="72" spans="1:9" x14ac:dyDescent="0.3">
      <c r="A72" s="23">
        <v>71</v>
      </c>
      <c r="B72" s="271">
        <v>28000</v>
      </c>
      <c r="C72" s="48" t="s">
        <v>18</v>
      </c>
      <c r="D72" s="61">
        <v>4063</v>
      </c>
      <c r="E72" s="59">
        <f t="shared" ref="E72" si="61">D74/D73</f>
        <v>1.586090384344643</v>
      </c>
      <c r="F72" s="65">
        <v>5277</v>
      </c>
      <c r="G72" s="66">
        <f t="shared" ref="G72" si="62">F74/F73</f>
        <v>1.7764058067745701</v>
      </c>
      <c r="H72" s="61">
        <v>5606</v>
      </c>
      <c r="I72" s="59">
        <f t="shared" ref="I72" si="63">H74/H73</f>
        <v>1.8566037735849059</v>
      </c>
    </row>
    <row r="73" spans="1:9" x14ac:dyDescent="0.3">
      <c r="A73" s="1">
        <v>72</v>
      </c>
      <c r="B73" s="272"/>
      <c r="C73" s="49" t="s">
        <v>16</v>
      </c>
      <c r="D73" s="52">
        <v>0.71030000000000004</v>
      </c>
      <c r="E73" s="63">
        <f t="shared" ref="E73:E74" si="64">(D73-D70)/D70</f>
        <v>-1.3883104262113019E-2</v>
      </c>
      <c r="F73" s="67">
        <v>0.59930000000000005</v>
      </c>
      <c r="G73" s="68">
        <f t="shared" ref="G73:G74" si="65">(F73-F70)/F70</f>
        <v>5.3682268075827743E-3</v>
      </c>
      <c r="H73" s="52">
        <v>0.58299999999999996</v>
      </c>
      <c r="I73" s="63">
        <f t="shared" ref="I73:I74" si="66">(H73-H70)/H70</f>
        <v>-1.6199797502531307E-2</v>
      </c>
    </row>
    <row r="74" spans="1:9" x14ac:dyDescent="0.3">
      <c r="A74" s="13">
        <v>73</v>
      </c>
      <c r="B74" s="273"/>
      <c r="C74" s="50" t="s">
        <v>17</v>
      </c>
      <c r="D74" s="52">
        <v>1.1266</v>
      </c>
      <c r="E74" s="64">
        <f t="shared" si="64"/>
        <v>-8.8754770568908307E-5</v>
      </c>
      <c r="F74" s="67">
        <v>1.0646</v>
      </c>
      <c r="G74" s="70">
        <f t="shared" si="65"/>
        <v>-1.1696992202005149E-2</v>
      </c>
      <c r="H74" s="62">
        <v>1.0824</v>
      </c>
      <c r="I74" s="64">
        <f t="shared" si="66"/>
        <v>-1.2769062385990525E-2</v>
      </c>
    </row>
    <row r="75" spans="1:9" x14ac:dyDescent="0.3">
      <c r="A75" s="23">
        <v>74</v>
      </c>
      <c r="B75" s="271">
        <v>30000</v>
      </c>
      <c r="C75" s="48" t="s">
        <v>18</v>
      </c>
      <c r="D75" s="61">
        <v>4353</v>
      </c>
      <c r="E75" s="59">
        <f t="shared" ref="E75" si="67">D77/D76</f>
        <v>1.5810427883253044</v>
      </c>
      <c r="F75" s="61">
        <v>5647</v>
      </c>
      <c r="G75" s="59">
        <f t="shared" ref="G75" si="68">F77/F76</f>
        <v>1.8519280205655526</v>
      </c>
      <c r="H75" s="61">
        <v>5997</v>
      </c>
      <c r="I75" s="59">
        <f t="shared" ref="I75" si="69">H77/H76</f>
        <v>1.8546964193046189</v>
      </c>
    </row>
    <row r="76" spans="1:9" x14ac:dyDescent="0.3">
      <c r="A76" s="1">
        <v>75</v>
      </c>
      <c r="B76" s="272"/>
      <c r="C76" s="49" t="s">
        <v>16</v>
      </c>
      <c r="D76" s="52">
        <v>0.70579999999999998</v>
      </c>
      <c r="E76" s="63">
        <f t="shared" ref="E76:E77" si="70">(D76-D73)/D73</f>
        <v>-6.3353512600310561E-3</v>
      </c>
      <c r="F76" s="52">
        <v>0.58350000000000002</v>
      </c>
      <c r="G76" s="63">
        <f t="shared" ref="G76:G77" si="71">(F76-F73)/F73</f>
        <v>-2.6364091440013407E-2</v>
      </c>
      <c r="H76" s="52">
        <v>0.57809999999999995</v>
      </c>
      <c r="I76" s="63">
        <f t="shared" ref="I76:I77" si="72">(H76-H73)/H73</f>
        <v>-8.4048027444254131E-3</v>
      </c>
    </row>
    <row r="77" spans="1:9" x14ac:dyDescent="0.3">
      <c r="A77" s="13">
        <v>76</v>
      </c>
      <c r="B77" s="273"/>
      <c r="C77" s="50" t="s">
        <v>17</v>
      </c>
      <c r="D77" s="62">
        <v>1.1158999999999999</v>
      </c>
      <c r="E77" s="64">
        <f t="shared" si="70"/>
        <v>-9.4976034084858461E-3</v>
      </c>
      <c r="F77" s="52">
        <v>1.0806</v>
      </c>
      <c r="G77" s="64">
        <f t="shared" si="71"/>
        <v>1.5029118917903452E-2</v>
      </c>
      <c r="H77" s="62">
        <v>1.0722</v>
      </c>
      <c r="I77" s="64">
        <f t="shared" si="72"/>
        <v>-9.4235033259423371E-3</v>
      </c>
    </row>
    <row r="78" spans="1:9" x14ac:dyDescent="0.3">
      <c r="A78" s="23">
        <v>77</v>
      </c>
      <c r="B78" s="271">
        <v>32000</v>
      </c>
      <c r="C78" s="48" t="s">
        <v>18</v>
      </c>
      <c r="D78" s="224">
        <v>4644</v>
      </c>
      <c r="E78" s="72">
        <f t="shared" ref="E78" si="73">D80/D79</f>
        <v>1.5906817207374588</v>
      </c>
      <c r="F78" s="61">
        <v>6016</v>
      </c>
      <c r="G78" s="59">
        <f t="shared" ref="G78" si="74">F80/F79</f>
        <v>1.8588356517259144</v>
      </c>
      <c r="H78" s="61">
        <v>6398</v>
      </c>
      <c r="I78" s="59">
        <f t="shared" ref="I78" si="75">H80/H79</f>
        <v>1.9084692267227774</v>
      </c>
    </row>
    <row r="79" spans="1:9" x14ac:dyDescent="0.3">
      <c r="A79" s="1">
        <v>78</v>
      </c>
      <c r="B79" s="272"/>
      <c r="C79" s="49" t="s">
        <v>16</v>
      </c>
      <c r="D79" s="73">
        <v>0.69969999999999999</v>
      </c>
      <c r="E79" s="74">
        <f t="shared" ref="E79:E80" si="76">(D79-D76)/D76</f>
        <v>-8.6426749787475131E-3</v>
      </c>
      <c r="F79" s="52">
        <v>0.58230000000000004</v>
      </c>
      <c r="G79" s="63">
        <f t="shared" ref="G79:G80" si="77">(F79-F76)/F76</f>
        <v>-2.056555269922843E-3</v>
      </c>
      <c r="H79" s="52">
        <v>0.57030000000000003</v>
      </c>
      <c r="I79" s="63">
        <f t="shared" ref="I79:I80" si="78">(H79-H76)/H76</f>
        <v>-1.3492475350285277E-2</v>
      </c>
    </row>
    <row r="80" spans="1:9" x14ac:dyDescent="0.3">
      <c r="A80" s="13">
        <v>79</v>
      </c>
      <c r="B80" s="272"/>
      <c r="C80" s="50" t="s">
        <v>17</v>
      </c>
      <c r="D80" s="73">
        <v>1.113</v>
      </c>
      <c r="E80" s="76">
        <f t="shared" si="76"/>
        <v>-2.5987991755532778E-3</v>
      </c>
      <c r="F80" s="52">
        <v>1.0824</v>
      </c>
      <c r="G80" s="64">
        <f t="shared" si="77"/>
        <v>1.6657412548584339E-3</v>
      </c>
      <c r="H80" s="62">
        <v>1.0884</v>
      </c>
      <c r="I80" s="64">
        <f t="shared" si="78"/>
        <v>1.5109121432568543E-2</v>
      </c>
    </row>
    <row r="81" spans="1:9" x14ac:dyDescent="0.3">
      <c r="A81" s="23">
        <v>80</v>
      </c>
      <c r="B81" s="271">
        <v>34000</v>
      </c>
      <c r="C81" s="48" t="s">
        <v>18</v>
      </c>
      <c r="D81" s="61">
        <v>4934</v>
      </c>
      <c r="E81" s="59">
        <f t="shared" ref="E81" si="79">D83/D82</f>
        <v>1.6147529174470536</v>
      </c>
      <c r="F81" s="61">
        <v>6392</v>
      </c>
      <c r="G81" s="59">
        <f t="shared" ref="G81" si="80">F83/F82</f>
        <v>1.9036985345429167</v>
      </c>
      <c r="H81" s="61">
        <v>6803</v>
      </c>
      <c r="I81" s="59">
        <f t="shared" ref="I81" si="81">H83/H82</f>
        <v>1.9265096511421995</v>
      </c>
    </row>
    <row r="82" spans="1:9" x14ac:dyDescent="0.3">
      <c r="A82" s="1">
        <v>81</v>
      </c>
      <c r="B82" s="272"/>
      <c r="C82" s="49" t="s">
        <v>16</v>
      </c>
      <c r="D82" s="52">
        <v>0.69410000000000005</v>
      </c>
      <c r="E82" s="63">
        <f t="shared" ref="E82:E83" si="82">(D82-D79)/D79</f>
        <v>-8.0034300414462464E-3</v>
      </c>
      <c r="F82" s="52">
        <v>0.57320000000000004</v>
      </c>
      <c r="G82" s="63">
        <f t="shared" ref="G82:G83" si="83">(F82-F79)/F79</f>
        <v>-1.5627683324746688E-2</v>
      </c>
      <c r="H82" s="52">
        <v>0.56469999999999998</v>
      </c>
      <c r="I82" s="63">
        <f t="shared" ref="I82:I83" si="84">(H82-H79)/H79</f>
        <v>-9.819393301771083E-3</v>
      </c>
    </row>
    <row r="83" spans="1:9" x14ac:dyDescent="0.3">
      <c r="A83" s="13">
        <v>82</v>
      </c>
      <c r="B83" s="273"/>
      <c r="C83" s="50" t="s">
        <v>17</v>
      </c>
      <c r="D83" s="52">
        <v>1.1208</v>
      </c>
      <c r="E83" s="64">
        <f t="shared" si="82"/>
        <v>7.0080862533692988E-3</v>
      </c>
      <c r="F83" s="52">
        <v>1.0911999999999999</v>
      </c>
      <c r="G83" s="64">
        <f t="shared" si="83"/>
        <v>8.1300813008129327E-3</v>
      </c>
      <c r="H83" s="62">
        <v>1.0879000000000001</v>
      </c>
      <c r="I83" s="64">
        <f t="shared" si="84"/>
        <v>-4.5938993017268003E-4</v>
      </c>
    </row>
    <row r="84" spans="1:9" x14ac:dyDescent="0.3">
      <c r="A84" s="23">
        <v>83</v>
      </c>
      <c r="B84" s="271">
        <v>36000</v>
      </c>
      <c r="C84" s="48" t="s">
        <v>18</v>
      </c>
      <c r="D84" s="61">
        <v>5224</v>
      </c>
      <c r="E84" s="59">
        <f t="shared" ref="E84" si="85">D86/D85</f>
        <v>1.6182530470110272</v>
      </c>
      <c r="F84" s="61">
        <v>6776</v>
      </c>
      <c r="G84" s="59">
        <f t="shared" ref="G84" si="86">F86/F85</f>
        <v>1.8901428319520366</v>
      </c>
      <c r="H84" s="61">
        <v>7210</v>
      </c>
      <c r="I84" s="59">
        <f t="shared" ref="I84" si="87">H86/H85</f>
        <v>1.9484664764621971</v>
      </c>
    </row>
    <row r="85" spans="1:9" x14ac:dyDescent="0.3">
      <c r="A85" s="1">
        <v>84</v>
      </c>
      <c r="B85" s="272"/>
      <c r="C85" s="49" t="s">
        <v>16</v>
      </c>
      <c r="D85" s="52">
        <v>0.68920000000000003</v>
      </c>
      <c r="E85" s="63">
        <f t="shared" ref="E85:E86" si="88">(D85-D82)/D82</f>
        <v>-7.0595015127503458E-3</v>
      </c>
      <c r="F85" s="52">
        <v>0.56710000000000005</v>
      </c>
      <c r="G85" s="63">
        <f t="shared" ref="G85:G86" si="89">(F85-F82)/F82</f>
        <v>-1.0642009769713877E-2</v>
      </c>
      <c r="H85" s="52">
        <v>0.56079999999999997</v>
      </c>
      <c r="I85" s="63">
        <f t="shared" ref="I85:I86" si="90">(H85-H82)/H82</f>
        <v>-6.9063219408535765E-3</v>
      </c>
    </row>
    <row r="86" spans="1:9" x14ac:dyDescent="0.3">
      <c r="A86" s="13">
        <v>85</v>
      </c>
      <c r="B86" s="273"/>
      <c r="C86" s="50" t="s">
        <v>17</v>
      </c>
      <c r="D86" s="52">
        <v>1.1153</v>
      </c>
      <c r="E86" s="64">
        <f t="shared" si="88"/>
        <v>-4.9072091363312458E-3</v>
      </c>
      <c r="F86" s="52">
        <v>1.0719000000000001</v>
      </c>
      <c r="G86" s="64">
        <f t="shared" si="89"/>
        <v>-1.768695014662745E-2</v>
      </c>
      <c r="H86" s="62">
        <v>1.0927</v>
      </c>
      <c r="I86" s="64">
        <f t="shared" si="90"/>
        <v>4.4121702362348702E-3</v>
      </c>
    </row>
    <row r="87" spans="1:9" x14ac:dyDescent="0.3">
      <c r="A87" s="23">
        <v>86</v>
      </c>
      <c r="B87" s="271">
        <v>38000</v>
      </c>
      <c r="C87" s="48" t="s">
        <v>18</v>
      </c>
      <c r="D87" s="61">
        <v>5514</v>
      </c>
      <c r="E87" s="59">
        <f t="shared" ref="E87" si="91">D89/D88</f>
        <v>1.6220299207978881</v>
      </c>
      <c r="F87" s="61">
        <v>7154</v>
      </c>
      <c r="G87" s="59">
        <f t="shared" ref="G87" si="92">F89/F88</f>
        <v>1.9204103289706405</v>
      </c>
      <c r="H87" s="61">
        <v>7608</v>
      </c>
      <c r="I87" s="59">
        <f t="shared" ref="I87" si="93">H89/H88</f>
        <v>1.9637538130270948</v>
      </c>
    </row>
    <row r="88" spans="1:9" x14ac:dyDescent="0.3">
      <c r="A88" s="1">
        <v>87</v>
      </c>
      <c r="B88" s="272"/>
      <c r="C88" s="49" t="s">
        <v>16</v>
      </c>
      <c r="D88" s="52">
        <v>0.68179999999999996</v>
      </c>
      <c r="E88" s="63">
        <f t="shared" ref="E88:E89" si="94">(D88-D85)/D85</f>
        <v>-1.0737086477074975E-2</v>
      </c>
      <c r="F88" s="52">
        <v>0.56540000000000001</v>
      </c>
      <c r="G88" s="63">
        <f t="shared" ref="G88:G89" si="95">(F88-F85)/F85</f>
        <v>-2.9977076353377443E-3</v>
      </c>
      <c r="H88" s="52">
        <v>0.55730000000000002</v>
      </c>
      <c r="I88" s="63">
        <f t="shared" ref="I88:I89" si="96">(H88-H85)/H85</f>
        <v>-6.2410841654777956E-3</v>
      </c>
    </row>
    <row r="89" spans="1:9" x14ac:dyDescent="0.3">
      <c r="A89" s="13">
        <v>88</v>
      </c>
      <c r="B89" s="272"/>
      <c r="C89" s="50" t="s">
        <v>17</v>
      </c>
      <c r="D89" s="52">
        <v>1.1059000000000001</v>
      </c>
      <c r="E89" s="64">
        <f t="shared" si="94"/>
        <v>-8.4282255895273498E-3</v>
      </c>
      <c r="F89" s="52">
        <v>1.0858000000000001</v>
      </c>
      <c r="G89" s="64">
        <f t="shared" si="95"/>
        <v>1.2967627577199386E-2</v>
      </c>
      <c r="H89" s="62">
        <v>1.0944</v>
      </c>
      <c r="I89" s="64">
        <f t="shared" si="96"/>
        <v>1.5557792623776287E-3</v>
      </c>
    </row>
    <row r="90" spans="1:9" x14ac:dyDescent="0.3">
      <c r="A90" s="23">
        <v>89</v>
      </c>
      <c r="B90" s="271">
        <v>40000</v>
      </c>
      <c r="C90" s="48" t="s">
        <v>18</v>
      </c>
      <c r="D90" s="61">
        <v>5804</v>
      </c>
      <c r="E90" s="59">
        <f t="shared" ref="E90" si="97">D92/D91</f>
        <v>1.6481892091648189</v>
      </c>
      <c r="F90" s="61">
        <v>7545</v>
      </c>
      <c r="G90" s="59">
        <f t="shared" ref="G90" si="98">F92/F91</f>
        <v>1.9701974865350087</v>
      </c>
      <c r="H90" s="61">
        <v>8006</v>
      </c>
      <c r="I90" s="59">
        <f t="shared" ref="I90" si="99">H92/H91</f>
        <v>1.981053015121151</v>
      </c>
    </row>
    <row r="91" spans="1:9" x14ac:dyDescent="0.3">
      <c r="A91" s="1">
        <v>90</v>
      </c>
      <c r="B91" s="272"/>
      <c r="C91" s="49" t="s">
        <v>16</v>
      </c>
      <c r="D91" s="52">
        <v>0.67649999999999999</v>
      </c>
      <c r="E91" s="63">
        <f t="shared" ref="E91:E92" si="100">(D91-D88)/D88</f>
        <v>-7.7735406277500314E-3</v>
      </c>
      <c r="F91" s="52">
        <v>0.55700000000000005</v>
      </c>
      <c r="G91" s="63">
        <f t="shared" ref="G91:G92" si="101">(F91-F88)/F88</f>
        <v>-1.4856738592147086E-2</v>
      </c>
      <c r="H91" s="52">
        <v>0.54890000000000005</v>
      </c>
      <c r="I91" s="63">
        <f t="shared" ref="I91:I92" si="102">(H91-H88)/H88</f>
        <v>-1.5072671810514917E-2</v>
      </c>
    </row>
    <row r="92" spans="1:9" x14ac:dyDescent="0.3">
      <c r="A92" s="13">
        <v>91</v>
      </c>
      <c r="B92" s="273"/>
      <c r="C92" s="50" t="s">
        <v>17</v>
      </c>
      <c r="D92" s="52">
        <v>1.115</v>
      </c>
      <c r="E92" s="64">
        <f t="shared" si="100"/>
        <v>8.2285920969345193E-3</v>
      </c>
      <c r="F92" s="52">
        <v>1.0973999999999999</v>
      </c>
      <c r="G92" s="64">
        <f t="shared" si="101"/>
        <v>1.0683367102597008E-2</v>
      </c>
      <c r="H92" s="62">
        <v>1.0873999999999999</v>
      </c>
      <c r="I92" s="64">
        <f t="shared" si="102"/>
        <v>-6.3961988304094639E-3</v>
      </c>
    </row>
    <row r="93" spans="1:9" x14ac:dyDescent="0.3">
      <c r="A93" s="23">
        <v>92</v>
      </c>
      <c r="B93" s="271">
        <v>42000</v>
      </c>
      <c r="C93" s="48" t="s">
        <v>18</v>
      </c>
      <c r="D93" s="61">
        <v>6095</v>
      </c>
      <c r="E93" s="59">
        <f t="shared" ref="E93" si="103">D95/D94</f>
        <v>1.6474056603773584</v>
      </c>
      <c r="F93" s="61">
        <v>7940</v>
      </c>
      <c r="G93" s="59">
        <f t="shared" ref="G93" si="104">F95/F94</f>
        <v>1.9940239043824699</v>
      </c>
      <c r="H93" s="61">
        <v>8404</v>
      </c>
      <c r="I93" s="59">
        <f t="shared" ref="I93" si="105">H95/H94</f>
        <v>2.0116745713243342</v>
      </c>
    </row>
    <row r="94" spans="1:9" x14ac:dyDescent="0.3">
      <c r="A94" s="1">
        <v>93</v>
      </c>
      <c r="B94" s="272"/>
      <c r="C94" s="49" t="s">
        <v>16</v>
      </c>
      <c r="D94" s="52">
        <v>0.6784</v>
      </c>
      <c r="E94" s="63">
        <f t="shared" ref="E94:E95" si="106">(D94-D91)/D91</f>
        <v>2.8085735402808764E-3</v>
      </c>
      <c r="F94" s="52">
        <v>0.55220000000000002</v>
      </c>
      <c r="G94" s="63">
        <f t="shared" ref="G94:G95" si="107">(F94-F91)/F91</f>
        <v>-8.6175942549372095E-3</v>
      </c>
      <c r="H94" s="52">
        <v>0.54820000000000002</v>
      </c>
      <c r="I94" s="63">
        <f t="shared" ref="I94:I95" si="108">(H94-H91)/H91</f>
        <v>-1.2752778283841024E-3</v>
      </c>
    </row>
    <row r="95" spans="1:9" x14ac:dyDescent="0.3">
      <c r="A95" s="13">
        <v>94</v>
      </c>
      <c r="B95" s="273"/>
      <c r="C95" s="50" t="s">
        <v>17</v>
      </c>
      <c r="D95" s="52">
        <v>1.1175999999999999</v>
      </c>
      <c r="E95" s="64">
        <f t="shared" si="106"/>
        <v>2.3318385650223637E-3</v>
      </c>
      <c r="F95" s="52">
        <v>1.1011</v>
      </c>
      <c r="G95" s="64">
        <f t="shared" si="107"/>
        <v>3.3716056132677571E-3</v>
      </c>
      <c r="H95" s="62">
        <v>1.1028</v>
      </c>
      <c r="I95" s="64">
        <f t="shared" si="108"/>
        <v>1.4162221813500167E-2</v>
      </c>
    </row>
    <row r="96" spans="1:9" x14ac:dyDescent="0.3">
      <c r="A96" s="23">
        <v>95</v>
      </c>
      <c r="B96" s="271">
        <v>44000</v>
      </c>
      <c r="C96" s="48" t="s">
        <v>18</v>
      </c>
      <c r="D96" s="61">
        <v>6385</v>
      </c>
      <c r="E96" s="59">
        <f t="shared" ref="E96" si="109">D98/D97</f>
        <v>1.6439505445981748</v>
      </c>
      <c r="F96" s="61">
        <v>8328</v>
      </c>
      <c r="G96" s="59">
        <f t="shared" ref="G96" si="110">F98/F97</f>
        <v>1.9928974685849572</v>
      </c>
      <c r="H96" s="61">
        <v>8797</v>
      </c>
      <c r="I96" s="59">
        <f t="shared" ref="I96" si="111">H98/H97</f>
        <v>2.0314097881665449</v>
      </c>
    </row>
    <row r="97" spans="1:9" x14ac:dyDescent="0.3">
      <c r="A97" s="1">
        <v>96</v>
      </c>
      <c r="B97" s="272"/>
      <c r="C97" s="49" t="s">
        <v>16</v>
      </c>
      <c r="D97" s="52">
        <v>0.6794</v>
      </c>
      <c r="E97" s="63">
        <f t="shared" ref="E97:E98" si="112">(D97-D94)/D94</f>
        <v>1.4740566037735863E-3</v>
      </c>
      <c r="F97" s="52">
        <v>0.54910000000000003</v>
      </c>
      <c r="G97" s="63">
        <f t="shared" ref="G97:G98" si="113">(F97-F94)/F94</f>
        <v>-5.613908004346236E-3</v>
      </c>
      <c r="H97" s="52">
        <v>0.54759999999999998</v>
      </c>
      <c r="I97" s="63">
        <f t="shared" ref="I97:I98" si="114">(H97-H94)/H94</f>
        <v>-1.0944910616564117E-3</v>
      </c>
    </row>
    <row r="98" spans="1:9" x14ac:dyDescent="0.3">
      <c r="A98" s="13">
        <v>97</v>
      </c>
      <c r="B98" s="272"/>
      <c r="C98" s="50" t="s">
        <v>17</v>
      </c>
      <c r="D98" s="52">
        <v>1.1169</v>
      </c>
      <c r="E98" s="64">
        <f t="shared" si="112"/>
        <v>-6.2634216177516369E-4</v>
      </c>
      <c r="F98" s="52">
        <v>1.0943000000000001</v>
      </c>
      <c r="G98" s="64">
        <f t="shared" si="113"/>
        <v>-6.1756425392788276E-3</v>
      </c>
      <c r="H98" s="62">
        <v>1.1124000000000001</v>
      </c>
      <c r="I98" s="64">
        <f t="shared" si="114"/>
        <v>8.7051142546246407E-3</v>
      </c>
    </row>
    <row r="99" spans="1:9" x14ac:dyDescent="0.3">
      <c r="A99" s="23">
        <v>98</v>
      </c>
      <c r="B99" s="271">
        <v>46000</v>
      </c>
      <c r="C99" s="48" t="s">
        <v>18</v>
      </c>
      <c r="D99" s="61">
        <v>6675</v>
      </c>
      <c r="E99" s="59">
        <f t="shared" ref="E99" si="115">D101/D100</f>
        <v>1.6679110049275796</v>
      </c>
      <c r="F99" s="61">
        <v>8695</v>
      </c>
      <c r="G99" s="59">
        <f t="shared" ref="G99" si="116">F101/F100</f>
        <v>1.9868204283360789</v>
      </c>
      <c r="H99" s="61">
        <v>9187</v>
      </c>
      <c r="I99" s="59">
        <f t="shared" ref="I99" si="117">H101/H100</f>
        <v>2.0443458980044347</v>
      </c>
    </row>
    <row r="100" spans="1:9" x14ac:dyDescent="0.3">
      <c r="A100" s="1">
        <v>99</v>
      </c>
      <c r="B100" s="272"/>
      <c r="C100" s="49" t="s">
        <v>16</v>
      </c>
      <c r="D100" s="52">
        <v>0.66969999999999996</v>
      </c>
      <c r="E100" s="63">
        <f t="shared" ref="E100:E101" si="118">(D100-D97)/D97</f>
        <v>-1.4277303503091024E-2</v>
      </c>
      <c r="F100" s="52">
        <v>0.54630000000000001</v>
      </c>
      <c r="G100" s="63">
        <f t="shared" ref="G100:G101" si="119">(F100-F97)/F97</f>
        <v>-5.0992533236205147E-3</v>
      </c>
      <c r="H100" s="52">
        <v>0.54120000000000001</v>
      </c>
      <c r="I100" s="63">
        <f t="shared" ref="I100:I101" si="120">(H100-H97)/H97</f>
        <v>-1.1687363038714319E-2</v>
      </c>
    </row>
    <row r="101" spans="1:9" x14ac:dyDescent="0.3">
      <c r="A101" s="13">
        <v>100</v>
      </c>
      <c r="B101" s="273"/>
      <c r="C101" s="50" t="s">
        <v>17</v>
      </c>
      <c r="D101" s="52">
        <v>1.117</v>
      </c>
      <c r="E101" s="64">
        <f t="shared" si="118"/>
        <v>8.953353030709015E-5</v>
      </c>
      <c r="F101" s="52">
        <v>1.0853999999999999</v>
      </c>
      <c r="G101" s="64">
        <f t="shared" si="119"/>
        <v>-8.133053093301772E-3</v>
      </c>
      <c r="H101" s="62">
        <v>1.1064000000000001</v>
      </c>
      <c r="I101" s="64">
        <f t="shared" si="120"/>
        <v>-5.3937432578209325E-3</v>
      </c>
    </row>
    <row r="102" spans="1:9" x14ac:dyDescent="0.3">
      <c r="A102" s="23">
        <v>101</v>
      </c>
      <c r="B102" s="271">
        <v>48000</v>
      </c>
      <c r="C102" s="48" t="s">
        <v>18</v>
      </c>
      <c r="D102" s="61">
        <v>6965</v>
      </c>
      <c r="E102" s="59">
        <f t="shared" ref="E102" si="121">D104/D103</f>
        <v>1.6593554162936437</v>
      </c>
      <c r="F102" s="61">
        <v>9059</v>
      </c>
      <c r="G102" s="59">
        <f t="shared" ref="G102" si="122">F104/F103</f>
        <v>2.0464338781575035</v>
      </c>
      <c r="H102" s="61">
        <v>9576</v>
      </c>
      <c r="I102" s="59">
        <f t="shared" ref="I102" si="123">H104/H103</f>
        <v>2.0662818841928874</v>
      </c>
    </row>
    <row r="103" spans="1:9" x14ac:dyDescent="0.3">
      <c r="A103" s="1">
        <v>102</v>
      </c>
      <c r="B103" s="272"/>
      <c r="C103" s="49" t="s">
        <v>16</v>
      </c>
      <c r="D103" s="52">
        <v>0.67020000000000002</v>
      </c>
      <c r="E103" s="63">
        <f t="shared" ref="E103:E104" si="124">(D103-D100)/D100</f>
        <v>7.4660295654779157E-4</v>
      </c>
      <c r="F103" s="52">
        <v>0.53839999999999999</v>
      </c>
      <c r="G103" s="63">
        <f t="shared" ref="G103:G104" si="125">(F103-F100)/F100</f>
        <v>-1.4460918909024378E-2</v>
      </c>
      <c r="H103" s="52">
        <v>0.53710000000000002</v>
      </c>
      <c r="I103" s="63">
        <f t="shared" ref="I103:I104" si="126">(H103-H100)/H100</f>
        <v>-7.5757575757575621E-3</v>
      </c>
    </row>
    <row r="104" spans="1:9" x14ac:dyDescent="0.3">
      <c r="A104" s="13">
        <v>103</v>
      </c>
      <c r="B104" s="273"/>
      <c r="C104" s="50" t="s">
        <v>17</v>
      </c>
      <c r="D104" s="52">
        <v>1.1121000000000001</v>
      </c>
      <c r="E104" s="64">
        <f t="shared" si="124"/>
        <v>-4.3867502238137011E-3</v>
      </c>
      <c r="F104" s="52">
        <v>1.1017999999999999</v>
      </c>
      <c r="G104" s="64">
        <f t="shared" si="125"/>
        <v>1.5109637000184237E-2</v>
      </c>
      <c r="H104" s="62">
        <v>1.1097999999999999</v>
      </c>
      <c r="I104" s="64">
        <f t="shared" si="126"/>
        <v>3.0730296456976205E-3</v>
      </c>
    </row>
    <row r="105" spans="1:9" x14ac:dyDescent="0.3">
      <c r="A105" s="23">
        <v>104</v>
      </c>
      <c r="B105" s="271">
        <v>50000</v>
      </c>
      <c r="C105" s="48" t="s">
        <v>18</v>
      </c>
      <c r="D105" s="61">
        <v>7255</v>
      </c>
      <c r="E105" s="59">
        <f t="shared" ref="E105" si="127">D107/D106</f>
        <v>1.671783295711061</v>
      </c>
      <c r="F105" s="61">
        <v>9424</v>
      </c>
      <c r="G105" s="59">
        <f t="shared" ref="G105" si="128">F107/F106</f>
        <v>2.0237212750185325</v>
      </c>
      <c r="H105" s="61">
        <v>9972</v>
      </c>
      <c r="I105" s="59">
        <f t="shared" ref="I105" si="129">H107/H106</f>
        <v>2.0921348314606738</v>
      </c>
    </row>
    <row r="106" spans="1:9" x14ac:dyDescent="0.3">
      <c r="A106" s="1">
        <v>105</v>
      </c>
      <c r="B106" s="272"/>
      <c r="C106" s="49" t="s">
        <v>16</v>
      </c>
      <c r="D106" s="52">
        <v>0.66449999999999998</v>
      </c>
      <c r="E106" s="63">
        <f t="shared" ref="E106:E107" si="130">(D106-D103)/D103</f>
        <v>-8.5049239033125005E-3</v>
      </c>
      <c r="F106" s="52">
        <v>0.53959999999999997</v>
      </c>
      <c r="G106" s="63">
        <f t="shared" ref="G106:G107" si="131">(F106-F103)/F103</f>
        <v>2.2288261515601392E-3</v>
      </c>
      <c r="H106" s="52">
        <v>0.53400000000000003</v>
      </c>
      <c r="I106" s="63">
        <f t="shared" ref="I106:I107" si="132">(H106-H103)/H103</f>
        <v>-5.7717371066840278E-3</v>
      </c>
    </row>
    <row r="107" spans="1:9" x14ac:dyDescent="0.3">
      <c r="A107" s="13">
        <v>106</v>
      </c>
      <c r="B107" s="272"/>
      <c r="C107" s="50" t="s">
        <v>17</v>
      </c>
      <c r="D107" s="52">
        <v>1.1109</v>
      </c>
      <c r="E107" s="64">
        <f t="shared" si="130"/>
        <v>-1.0790396547073913E-3</v>
      </c>
      <c r="F107" s="52">
        <v>1.0920000000000001</v>
      </c>
      <c r="G107" s="64">
        <f t="shared" si="131"/>
        <v>-8.8945362134686973E-3</v>
      </c>
      <c r="H107" s="62">
        <v>1.1172</v>
      </c>
      <c r="I107" s="64">
        <f t="shared" si="132"/>
        <v>6.6678680843395869E-3</v>
      </c>
    </row>
    <row r="108" spans="1:9" x14ac:dyDescent="0.3">
      <c r="A108" s="23">
        <v>107</v>
      </c>
      <c r="B108" s="271">
        <v>52000</v>
      </c>
      <c r="C108" s="48" t="s">
        <v>18</v>
      </c>
      <c r="D108" s="61">
        <v>7546</v>
      </c>
      <c r="E108" s="59">
        <f t="shared" ref="E108" si="133">D110/D109</f>
        <v>1.7009558488848429</v>
      </c>
      <c r="F108" s="61">
        <v>9789</v>
      </c>
      <c r="G108" s="59">
        <f t="shared" ref="G108" si="134">F110/F109</f>
        <v>2.071388420460933</v>
      </c>
      <c r="H108" s="61">
        <v>10371</v>
      </c>
      <c r="I108" s="59">
        <f t="shared" ref="I108" si="135">H110/H109</f>
        <v>2.1065729483282674</v>
      </c>
    </row>
    <row r="109" spans="1:9" x14ac:dyDescent="0.3">
      <c r="A109" s="1">
        <v>108</v>
      </c>
      <c r="B109" s="272"/>
      <c r="C109" s="49" t="s">
        <v>16</v>
      </c>
      <c r="D109" s="52">
        <v>0.65910000000000002</v>
      </c>
      <c r="E109" s="63">
        <f t="shared" ref="E109:E110" si="136">(D109-D106)/D106</f>
        <v>-8.1264108352143878E-3</v>
      </c>
      <c r="F109" s="52">
        <v>0.53369999999999995</v>
      </c>
      <c r="G109" s="63">
        <f t="shared" ref="G109:G110" si="137">(F109-F106)/F106</f>
        <v>-1.0934025203854739E-2</v>
      </c>
      <c r="H109" s="52">
        <v>0.52639999999999998</v>
      </c>
      <c r="I109" s="63">
        <f t="shared" ref="I109:I110" si="138">(H109-H106)/H106</f>
        <v>-1.423220973782781E-2</v>
      </c>
    </row>
    <row r="110" spans="1:9" x14ac:dyDescent="0.3">
      <c r="A110" s="13">
        <v>109</v>
      </c>
      <c r="B110" s="273"/>
      <c r="C110" s="50" t="s">
        <v>17</v>
      </c>
      <c r="D110" s="52">
        <v>1.1211</v>
      </c>
      <c r="E110" s="64">
        <f t="shared" si="136"/>
        <v>9.1817445314609659E-3</v>
      </c>
      <c r="F110" s="52">
        <v>1.1054999999999999</v>
      </c>
      <c r="G110" s="64">
        <f t="shared" si="137"/>
        <v>1.236263736263722E-2</v>
      </c>
      <c r="H110" s="62">
        <v>1.1089</v>
      </c>
      <c r="I110" s="64">
        <f t="shared" si="138"/>
        <v>-7.4292875044754516E-3</v>
      </c>
    </row>
    <row r="111" spans="1:9" x14ac:dyDescent="0.3">
      <c r="A111" s="23">
        <v>110</v>
      </c>
      <c r="B111" s="271">
        <v>54000</v>
      </c>
      <c r="C111" s="48" t="s">
        <v>18</v>
      </c>
      <c r="D111" s="61">
        <v>7836</v>
      </c>
      <c r="E111" s="59">
        <f t="shared" ref="E111" si="139">D113/D112</f>
        <v>1.7183741817628253</v>
      </c>
      <c r="F111" s="61">
        <v>10154</v>
      </c>
      <c r="G111" s="59">
        <f t="shared" ref="G111" si="140">F113/F112</f>
        <v>2.0674662668665666</v>
      </c>
      <c r="H111" s="61">
        <v>10772</v>
      </c>
      <c r="I111" s="59">
        <f t="shared" ref="I111" si="141">H113/H112</f>
        <v>2.1409125766871169</v>
      </c>
    </row>
    <row r="112" spans="1:9" x14ac:dyDescent="0.3">
      <c r="A112" s="1">
        <v>111</v>
      </c>
      <c r="B112" s="272"/>
      <c r="C112" s="49" t="s">
        <v>16</v>
      </c>
      <c r="D112" s="52">
        <v>0.65690000000000004</v>
      </c>
      <c r="E112" s="63">
        <f t="shared" ref="E112:E113" si="142">(D112-D109)/D109</f>
        <v>-3.3378849946896975E-3</v>
      </c>
      <c r="F112" s="52">
        <v>0.53359999999999996</v>
      </c>
      <c r="G112" s="63">
        <f t="shared" ref="G112:G113" si="143">(F112-F109)/F109</f>
        <v>-1.8737118231213978E-4</v>
      </c>
      <c r="H112" s="52">
        <v>0.52159999999999995</v>
      </c>
      <c r="I112" s="63">
        <f t="shared" ref="I112:I113" si="144">(H112-H109)/H109</f>
        <v>-9.1185410334347003E-3</v>
      </c>
    </row>
    <row r="113" spans="1:9" x14ac:dyDescent="0.3">
      <c r="A113" s="13">
        <v>112</v>
      </c>
      <c r="B113" s="273"/>
      <c r="C113" s="50" t="s">
        <v>17</v>
      </c>
      <c r="D113" s="52">
        <v>1.1288</v>
      </c>
      <c r="E113" s="64">
        <f t="shared" si="142"/>
        <v>6.8682543930069038E-3</v>
      </c>
      <c r="F113" s="52">
        <v>1.1032</v>
      </c>
      <c r="G113" s="64">
        <f t="shared" si="143"/>
        <v>-2.0805065581184705E-3</v>
      </c>
      <c r="H113" s="62">
        <v>1.1167</v>
      </c>
      <c r="I113" s="64">
        <f t="shared" si="144"/>
        <v>7.0339976553341413E-3</v>
      </c>
    </row>
    <row r="114" spans="1:9" x14ac:dyDescent="0.3">
      <c r="A114" s="23">
        <v>113</v>
      </c>
      <c r="B114" s="271">
        <v>56000</v>
      </c>
      <c r="C114" s="48" t="s">
        <v>18</v>
      </c>
      <c r="D114" s="61">
        <v>8126</v>
      </c>
      <c r="E114" s="59">
        <f t="shared" ref="E114" si="145">D116/D115</f>
        <v>1.7018453561079763</v>
      </c>
      <c r="F114" s="61">
        <v>10522</v>
      </c>
      <c r="G114" s="59">
        <f t="shared" ref="G114" si="146">F116/F115</f>
        <v>2.1244343891402715</v>
      </c>
      <c r="H114" s="61">
        <v>11175</v>
      </c>
      <c r="I114" s="59">
        <f t="shared" ref="I114" si="147">H116/H115</f>
        <v>2.1593311551028251</v>
      </c>
    </row>
    <row r="115" spans="1:9" x14ac:dyDescent="0.3">
      <c r="A115" s="1">
        <v>114</v>
      </c>
      <c r="B115" s="272"/>
      <c r="C115" s="49" t="s">
        <v>16</v>
      </c>
      <c r="D115" s="52">
        <v>0.65569999999999995</v>
      </c>
      <c r="E115" s="63">
        <f t="shared" ref="E115:E116" si="148">(D115-D112)/D112</f>
        <v>-1.8267620642412692E-3</v>
      </c>
      <c r="F115" s="52">
        <v>0.53039999999999998</v>
      </c>
      <c r="G115" s="63">
        <f t="shared" ref="G115:G116" si="149">(F115-F112)/F112</f>
        <v>-5.9970014992503391E-3</v>
      </c>
      <c r="H115" s="52">
        <v>0.52029999999999998</v>
      </c>
      <c r="I115" s="63">
        <f t="shared" ref="I115:I116" si="150">(H115-H112)/H112</f>
        <v>-2.4923312883434971E-3</v>
      </c>
    </row>
    <row r="116" spans="1:9" x14ac:dyDescent="0.3">
      <c r="A116" s="13">
        <v>115</v>
      </c>
      <c r="B116" s="272"/>
      <c r="C116" s="50" t="s">
        <v>17</v>
      </c>
      <c r="D116" s="52">
        <v>1.1158999999999999</v>
      </c>
      <c r="E116" s="64">
        <f t="shared" si="148"/>
        <v>-1.1428065201984526E-2</v>
      </c>
      <c r="F116" s="52">
        <v>1.1268</v>
      </c>
      <c r="G116" s="64">
        <f t="shared" si="149"/>
        <v>2.1392313270485918E-2</v>
      </c>
      <c r="H116" s="62">
        <v>1.1234999999999999</v>
      </c>
      <c r="I116" s="64">
        <f t="shared" si="150"/>
        <v>6.0893704665531626E-3</v>
      </c>
    </row>
    <row r="117" spans="1:9" x14ac:dyDescent="0.3">
      <c r="A117" s="23">
        <v>116</v>
      </c>
      <c r="B117" s="271">
        <v>58000</v>
      </c>
      <c r="C117" s="48" t="s">
        <v>18</v>
      </c>
      <c r="D117" s="61">
        <v>8416</v>
      </c>
      <c r="E117" s="59">
        <f t="shared" ref="E117" si="151">D119/D118</f>
        <v>1.7209588199139521</v>
      </c>
      <c r="F117" s="61">
        <v>10899</v>
      </c>
      <c r="G117" s="59">
        <f t="shared" ref="G117" si="152">F119/F118</f>
        <v>2.1113013698630136</v>
      </c>
      <c r="H117" s="61">
        <v>11568</v>
      </c>
      <c r="I117" s="59">
        <f t="shared" ref="I117" si="153">H119/H118</f>
        <v>2.1398723157283808</v>
      </c>
    </row>
    <row r="118" spans="1:9" x14ac:dyDescent="0.3">
      <c r="A118" s="1">
        <v>117</v>
      </c>
      <c r="B118" s="272"/>
      <c r="C118" s="49" t="s">
        <v>16</v>
      </c>
      <c r="D118" s="52">
        <v>0.65080000000000005</v>
      </c>
      <c r="E118" s="63">
        <f t="shared" ref="E118:E119" si="154">(D118-D115)/D115</f>
        <v>-7.4729296934572288E-3</v>
      </c>
      <c r="F118" s="52">
        <v>0.52559999999999996</v>
      </c>
      <c r="G118" s="63">
        <f t="shared" ref="G118:G119" si="155">(F118-F115)/F115</f>
        <v>-9.049773755656158E-3</v>
      </c>
      <c r="H118" s="52">
        <v>0.51690000000000003</v>
      </c>
      <c r="I118" s="63">
        <f t="shared" ref="I118:I119" si="156">(H118-H115)/H115</f>
        <v>-6.5346915241206206E-3</v>
      </c>
    </row>
    <row r="119" spans="1:9" x14ac:dyDescent="0.3">
      <c r="A119" s="13">
        <v>118</v>
      </c>
      <c r="B119" s="273"/>
      <c r="C119" s="50" t="s">
        <v>17</v>
      </c>
      <c r="D119" s="52">
        <v>1.1200000000000001</v>
      </c>
      <c r="E119" s="64">
        <f t="shared" si="154"/>
        <v>3.6741643516446051E-3</v>
      </c>
      <c r="F119" s="52">
        <v>1.1096999999999999</v>
      </c>
      <c r="G119" s="64">
        <f t="shared" si="155"/>
        <v>-1.5175718849840357E-2</v>
      </c>
      <c r="H119" s="62">
        <v>1.1061000000000001</v>
      </c>
      <c r="I119" s="64">
        <f t="shared" si="156"/>
        <v>-1.5487316421895738E-2</v>
      </c>
    </row>
    <row r="120" spans="1:9" x14ac:dyDescent="0.3">
      <c r="A120" s="23">
        <v>119</v>
      </c>
      <c r="B120" s="271">
        <v>60000</v>
      </c>
      <c r="C120" s="48" t="s">
        <v>18</v>
      </c>
      <c r="D120" s="61">
        <v>8706</v>
      </c>
      <c r="E120" s="59">
        <f t="shared" ref="E120" si="157">D122/D121</f>
        <v>1.6899523003539005</v>
      </c>
      <c r="F120" s="61">
        <v>11267</v>
      </c>
      <c r="G120" s="59">
        <f t="shared" ref="G120" si="158">F122/F121</f>
        <v>2.175469142967692</v>
      </c>
      <c r="H120" s="61">
        <v>11957</v>
      </c>
      <c r="I120" s="59">
        <f t="shared" ref="I120" si="159">H122/H121</f>
        <v>2.2101435030469823</v>
      </c>
    </row>
    <row r="121" spans="1:9" x14ac:dyDescent="0.3">
      <c r="A121" s="1">
        <v>120</v>
      </c>
      <c r="B121" s="272"/>
      <c r="C121" s="49" t="s">
        <v>16</v>
      </c>
      <c r="D121" s="52">
        <v>0.64990000000000003</v>
      </c>
      <c r="E121" s="63">
        <f t="shared" ref="E121:E122" si="160">(D121-D118)/D118</f>
        <v>-1.3829133374308725E-3</v>
      </c>
      <c r="F121" s="52">
        <v>0.51690000000000003</v>
      </c>
      <c r="G121" s="63">
        <f t="shared" ref="G121:G122" si="161">(F121-F118)/F118</f>
        <v>-1.6552511415524981E-2</v>
      </c>
      <c r="H121" s="52">
        <v>0.50870000000000004</v>
      </c>
      <c r="I121" s="63">
        <f t="shared" ref="I121:I122" si="162">(H121-H118)/H118</f>
        <v>-1.5863803443606085E-2</v>
      </c>
    </row>
    <row r="122" spans="1:9" x14ac:dyDescent="0.3">
      <c r="A122" s="13">
        <v>121</v>
      </c>
      <c r="B122" s="273"/>
      <c r="C122" s="50" t="s">
        <v>17</v>
      </c>
      <c r="D122" s="52">
        <v>1.0983000000000001</v>
      </c>
      <c r="E122" s="64">
        <f t="shared" si="160"/>
        <v>-1.9375000000000045E-2</v>
      </c>
      <c r="F122" s="52">
        <v>1.1245000000000001</v>
      </c>
      <c r="G122" s="64">
        <f t="shared" si="161"/>
        <v>1.333693791114729E-2</v>
      </c>
      <c r="H122" s="62">
        <v>1.1243000000000001</v>
      </c>
      <c r="I122" s="64">
        <f t="shared" si="162"/>
        <v>1.6454208480245903E-2</v>
      </c>
    </row>
    <row r="123" spans="1:9" x14ac:dyDescent="0.3">
      <c r="A123" s="23">
        <v>122</v>
      </c>
      <c r="B123" s="271">
        <v>62000</v>
      </c>
      <c r="C123" s="48" t="s">
        <v>18</v>
      </c>
      <c r="D123" s="61">
        <v>8997</v>
      </c>
      <c r="E123" s="59">
        <f t="shared" ref="E123" si="163">D125/D124</f>
        <v>1.7308049535603716</v>
      </c>
      <c r="F123" s="61">
        <v>11633</v>
      </c>
      <c r="G123" s="59">
        <f t="shared" ref="G123" si="164">F125/F124</f>
        <v>2.1540525004790192</v>
      </c>
      <c r="H123" s="61">
        <v>12346</v>
      </c>
      <c r="I123" s="59">
        <f t="shared" ref="I123" si="165">H125/H124</f>
        <v>2.1967342120794808</v>
      </c>
    </row>
    <row r="124" spans="1:9" x14ac:dyDescent="0.3">
      <c r="A124" s="1">
        <v>123</v>
      </c>
      <c r="B124" s="272"/>
      <c r="C124" s="49" t="s">
        <v>16</v>
      </c>
      <c r="D124" s="52">
        <v>0.64600000000000002</v>
      </c>
      <c r="E124" s="63">
        <f t="shared" ref="E124:E125" si="166">(D124-D121)/D121</f>
        <v>-6.000923218956785E-3</v>
      </c>
      <c r="F124" s="52">
        <v>0.52190000000000003</v>
      </c>
      <c r="G124" s="63">
        <f t="shared" ref="G124:G125" si="167">(F124-F121)/F121</f>
        <v>9.6730508802476377E-3</v>
      </c>
      <c r="H124" s="52">
        <v>0.50829999999999997</v>
      </c>
      <c r="I124" s="63">
        <f t="shared" ref="I124:I125" si="168">(H124-H121)/H121</f>
        <v>-7.8631806565769005E-4</v>
      </c>
    </row>
    <row r="125" spans="1:9" x14ac:dyDescent="0.3">
      <c r="A125" s="13">
        <v>124</v>
      </c>
      <c r="B125" s="272"/>
      <c r="C125" s="50" t="s">
        <v>17</v>
      </c>
      <c r="D125" s="52">
        <v>1.1181000000000001</v>
      </c>
      <c r="E125" s="64">
        <f t="shared" si="166"/>
        <v>1.8027861240098367E-2</v>
      </c>
      <c r="F125" s="52">
        <v>1.1242000000000001</v>
      </c>
      <c r="G125" s="64">
        <f t="shared" si="167"/>
        <v>-2.6678523788347438E-4</v>
      </c>
      <c r="H125" s="62">
        <v>1.1166</v>
      </c>
      <c r="I125" s="64">
        <f t="shared" si="168"/>
        <v>-6.8487058614249219E-3</v>
      </c>
    </row>
    <row r="126" spans="1:9" x14ac:dyDescent="0.3">
      <c r="A126" s="23">
        <v>125</v>
      </c>
      <c r="B126" s="271">
        <v>64000</v>
      </c>
      <c r="C126" s="48" t="s">
        <v>18</v>
      </c>
      <c r="D126" s="61">
        <v>9287</v>
      </c>
      <c r="E126" s="59">
        <f t="shared" ref="E126" si="169">D128/D127</f>
        <v>1.7075384615384617</v>
      </c>
      <c r="F126" s="61">
        <v>12006</v>
      </c>
      <c r="G126" s="59">
        <f t="shared" ref="G126" si="170">F128/F127</f>
        <v>2.1574803149606296</v>
      </c>
      <c r="H126" s="61">
        <v>12736</v>
      </c>
      <c r="I126" s="59">
        <f t="shared" ref="I126" si="171">H128/H127</f>
        <v>2.1953278366705931</v>
      </c>
    </row>
    <row r="127" spans="1:9" x14ac:dyDescent="0.3">
      <c r="A127" s="1">
        <v>126</v>
      </c>
      <c r="B127" s="272"/>
      <c r="C127" s="49" t="s">
        <v>16</v>
      </c>
      <c r="D127" s="52">
        <v>0.65</v>
      </c>
      <c r="E127" s="63">
        <f t="shared" ref="E127:E128" si="172">(D127-D124)/D124</f>
        <v>6.1919504643962904E-3</v>
      </c>
      <c r="F127" s="52">
        <v>0.52070000000000005</v>
      </c>
      <c r="G127" s="63">
        <f t="shared" ref="G127:G128" si="173">(F127-F124)/F124</f>
        <v>-2.2992910519256155E-3</v>
      </c>
      <c r="H127" s="52">
        <v>0.50939999999999996</v>
      </c>
      <c r="I127" s="63">
        <f t="shared" ref="I127:I128" si="174">(H127-H124)/H124</f>
        <v>2.1640763328742672E-3</v>
      </c>
    </row>
    <row r="128" spans="1:9" x14ac:dyDescent="0.3">
      <c r="A128" s="13">
        <v>127</v>
      </c>
      <c r="B128" s="273"/>
      <c r="C128" s="50" t="s">
        <v>17</v>
      </c>
      <c r="D128" s="52">
        <v>1.1099000000000001</v>
      </c>
      <c r="E128" s="64">
        <f t="shared" si="172"/>
        <v>-7.3338699579643899E-3</v>
      </c>
      <c r="F128" s="52">
        <v>1.1234</v>
      </c>
      <c r="G128" s="64">
        <f t="shared" si="173"/>
        <v>-7.1161714997343341E-4</v>
      </c>
      <c r="H128" s="62">
        <v>1.1183000000000001</v>
      </c>
      <c r="I128" s="64">
        <f t="shared" si="174"/>
        <v>1.5224789539674322E-3</v>
      </c>
    </row>
    <row r="129" spans="1:9" x14ac:dyDescent="0.3">
      <c r="A129" s="23">
        <v>128</v>
      </c>
      <c r="B129" s="271">
        <v>66000</v>
      </c>
      <c r="C129" s="48" t="s">
        <v>18</v>
      </c>
      <c r="D129" s="61">
        <v>9577</v>
      </c>
      <c r="E129" s="59">
        <f t="shared" ref="E129" si="175">D131/D130</f>
        <v>1.7499213589178986</v>
      </c>
      <c r="F129" s="61">
        <v>12375</v>
      </c>
      <c r="G129" s="59">
        <f t="shared" ref="G129" si="176">F131/F130</f>
        <v>2.1572706065318816</v>
      </c>
      <c r="H129" s="61">
        <v>13125</v>
      </c>
      <c r="I129" s="59">
        <f t="shared" ref="I129" si="177">H131/H130</f>
        <v>2.2406819984139577</v>
      </c>
    </row>
    <row r="130" spans="1:9" x14ac:dyDescent="0.3">
      <c r="A130" s="1">
        <v>129</v>
      </c>
      <c r="B130" s="272"/>
      <c r="C130" s="49" t="s">
        <v>16</v>
      </c>
      <c r="D130" s="52">
        <v>0.63580000000000003</v>
      </c>
      <c r="E130" s="63">
        <f t="shared" ref="E130:E131" si="178">(D130-D127)/D127</f>
        <v>-2.1846153846153831E-2</v>
      </c>
      <c r="F130" s="52">
        <v>0.51439999999999997</v>
      </c>
      <c r="G130" s="63">
        <f t="shared" ref="G130:G131" si="179">(F130-F127)/F127</f>
        <v>-1.2099097368926604E-2</v>
      </c>
      <c r="H130" s="52">
        <v>0.50439999999999996</v>
      </c>
      <c r="I130" s="63">
        <f t="shared" ref="I130:I131" si="180">(H130-H127)/H127</f>
        <v>-9.8154691794267862E-3</v>
      </c>
    </row>
    <row r="131" spans="1:9" x14ac:dyDescent="0.3">
      <c r="A131" s="13">
        <v>130</v>
      </c>
      <c r="B131" s="273"/>
      <c r="C131" s="50" t="s">
        <v>17</v>
      </c>
      <c r="D131" s="52">
        <v>1.1126</v>
      </c>
      <c r="E131" s="64">
        <f t="shared" si="178"/>
        <v>2.4326515902332864E-3</v>
      </c>
      <c r="F131" s="52">
        <v>1.1096999999999999</v>
      </c>
      <c r="G131" s="64">
        <f t="shared" si="179"/>
        <v>-1.2195121951219553E-2</v>
      </c>
      <c r="H131" s="62">
        <v>1.1302000000000001</v>
      </c>
      <c r="I131" s="64">
        <f t="shared" si="180"/>
        <v>1.0641151748189234E-2</v>
      </c>
    </row>
    <row r="132" spans="1:9" x14ac:dyDescent="0.3">
      <c r="A132" s="23">
        <v>131</v>
      </c>
      <c r="B132" s="271">
        <v>68000</v>
      </c>
      <c r="C132" s="48" t="s">
        <v>18</v>
      </c>
      <c r="D132" s="61">
        <v>9867</v>
      </c>
      <c r="E132" s="59">
        <f t="shared" ref="E132" si="181">D134/D133</f>
        <v>1.7362671660424469</v>
      </c>
      <c r="F132" s="61">
        <v>12742</v>
      </c>
      <c r="G132" s="59">
        <f t="shared" ref="G132" si="182">F134/F133</f>
        <v>2.184771971031513</v>
      </c>
      <c r="H132" s="61">
        <v>13518</v>
      </c>
      <c r="I132" s="59">
        <f t="shared" ref="I132" si="183">H134/H133</f>
        <v>2.2253633286880348</v>
      </c>
    </row>
    <row r="133" spans="1:9" x14ac:dyDescent="0.3">
      <c r="A133" s="1">
        <v>132</v>
      </c>
      <c r="B133" s="272"/>
      <c r="C133" s="49" t="s">
        <v>16</v>
      </c>
      <c r="D133" s="52">
        <v>0.64080000000000004</v>
      </c>
      <c r="E133" s="63">
        <f t="shared" ref="E133:E134" si="184">(D133-D130)/D130</f>
        <v>7.8641082101289783E-3</v>
      </c>
      <c r="F133" s="52">
        <v>0.51090000000000002</v>
      </c>
      <c r="G133" s="63">
        <f t="shared" ref="G133:G134" si="185">(F133-F130)/F130</f>
        <v>-6.8040435458785924E-3</v>
      </c>
      <c r="H133" s="52">
        <v>0.50229999999999997</v>
      </c>
      <c r="I133" s="63">
        <f t="shared" ref="I133:I134" si="186">(H133-H130)/H130</f>
        <v>-4.1633624107850729E-3</v>
      </c>
    </row>
    <row r="134" spans="1:9" x14ac:dyDescent="0.3">
      <c r="A134" s="13">
        <v>133</v>
      </c>
      <c r="B134" s="272"/>
      <c r="C134" s="50" t="s">
        <v>17</v>
      </c>
      <c r="D134" s="52">
        <v>1.1126</v>
      </c>
      <c r="E134" s="64">
        <f t="shared" si="184"/>
        <v>0</v>
      </c>
      <c r="F134" s="52">
        <v>1.1162000000000001</v>
      </c>
      <c r="G134" s="64">
        <f t="shared" si="185"/>
        <v>5.8574389474634345E-3</v>
      </c>
      <c r="H134" s="62">
        <v>1.1177999999999999</v>
      </c>
      <c r="I134" s="64">
        <f t="shared" si="186"/>
        <v>-1.0971509467351077E-2</v>
      </c>
    </row>
    <row r="135" spans="1:9" x14ac:dyDescent="0.3">
      <c r="A135" s="23">
        <v>134</v>
      </c>
      <c r="B135" s="271">
        <v>70000</v>
      </c>
      <c r="C135" s="48" t="s">
        <v>18</v>
      </c>
      <c r="D135" s="61">
        <v>10158</v>
      </c>
      <c r="E135" s="59">
        <f t="shared" ref="E135" si="187">D137/D136</f>
        <v>1.7358225277300421</v>
      </c>
      <c r="F135" s="61">
        <v>13106</v>
      </c>
      <c r="G135" s="59">
        <f t="shared" ref="G135" si="188">F137/F136</f>
        <v>2.2210422812192725</v>
      </c>
      <c r="H135" s="61">
        <v>13909</v>
      </c>
      <c r="I135" s="59">
        <f t="shared" ref="I135" si="189">H137/H136</f>
        <v>2.2778113055723197</v>
      </c>
    </row>
    <row r="136" spans="1:9" x14ac:dyDescent="0.3">
      <c r="A136" s="1">
        <v>135</v>
      </c>
      <c r="B136" s="272"/>
      <c r="C136" s="49" t="s">
        <v>16</v>
      </c>
      <c r="D136" s="52">
        <v>0.6401</v>
      </c>
      <c r="E136" s="63">
        <f t="shared" ref="E136:E137" si="190">(D136-D133)/D133</f>
        <v>-1.0923845193508645E-3</v>
      </c>
      <c r="F136" s="52">
        <v>0.50849999999999995</v>
      </c>
      <c r="G136" s="63">
        <f t="shared" ref="G136:G137" si="191">(F136-F133)/F133</f>
        <v>-4.6975924838521602E-3</v>
      </c>
      <c r="H136" s="52">
        <v>0.49709999999999999</v>
      </c>
      <c r="I136" s="63">
        <f t="shared" ref="I136:I137" si="192">(H136-H133)/H133</f>
        <v>-1.0352379056340798E-2</v>
      </c>
    </row>
    <row r="137" spans="1:9" x14ac:dyDescent="0.3">
      <c r="A137" s="13">
        <v>136</v>
      </c>
      <c r="B137" s="273"/>
      <c r="C137" s="50" t="s">
        <v>17</v>
      </c>
      <c r="D137" s="52">
        <v>1.1111</v>
      </c>
      <c r="E137" s="64">
        <f t="shared" si="190"/>
        <v>-1.3481934208161574E-3</v>
      </c>
      <c r="F137" s="52">
        <v>1.1294</v>
      </c>
      <c r="G137" s="64">
        <f t="shared" si="191"/>
        <v>1.1825837663501055E-2</v>
      </c>
      <c r="H137" s="62">
        <v>1.1323000000000001</v>
      </c>
      <c r="I137" s="64">
        <f t="shared" si="192"/>
        <v>1.2971909107174969E-2</v>
      </c>
    </row>
    <row r="138" spans="1:9" x14ac:dyDescent="0.3">
      <c r="A138" s="23">
        <v>137</v>
      </c>
      <c r="B138" s="271">
        <v>72000</v>
      </c>
      <c r="C138" s="48" t="s">
        <v>18</v>
      </c>
      <c r="D138" s="61">
        <v>10448</v>
      </c>
      <c r="E138" s="59">
        <f t="shared" ref="E138" si="193">D140/D139</f>
        <v>1.7602836879432626</v>
      </c>
      <c r="F138" s="61">
        <v>13471</v>
      </c>
      <c r="G138" s="59">
        <f t="shared" ref="G138" si="194">F140/F139</f>
        <v>2.2687981053878032</v>
      </c>
      <c r="H138" s="61">
        <v>14299</v>
      </c>
      <c r="I138" s="59">
        <f t="shared" ref="I138" si="195">H140/H139</f>
        <v>2.2944624090541632</v>
      </c>
    </row>
    <row r="139" spans="1:9" x14ac:dyDescent="0.3">
      <c r="A139" s="1">
        <v>138</v>
      </c>
      <c r="B139" s="272"/>
      <c r="C139" s="49" t="s">
        <v>16</v>
      </c>
      <c r="D139" s="52">
        <v>0.63449999999999995</v>
      </c>
      <c r="E139" s="63">
        <f t="shared" ref="E139:E140" si="196">(D139-D136)/D136</f>
        <v>-8.7486330260897506E-3</v>
      </c>
      <c r="F139" s="52">
        <v>0.50670000000000004</v>
      </c>
      <c r="G139" s="63">
        <f t="shared" ref="G139:G140" si="197">(F139-F136)/F136</f>
        <v>-3.5398230088493862E-3</v>
      </c>
      <c r="H139" s="52">
        <v>0.49480000000000002</v>
      </c>
      <c r="I139" s="63">
        <f t="shared" ref="I139:I140" si="198">(H139-H136)/H136</f>
        <v>-4.6268356467510938E-3</v>
      </c>
    </row>
    <row r="140" spans="1:9" x14ac:dyDescent="0.3">
      <c r="A140" s="13">
        <v>139</v>
      </c>
      <c r="B140" s="273"/>
      <c r="C140" s="50" t="s">
        <v>17</v>
      </c>
      <c r="D140" s="52">
        <v>1.1169</v>
      </c>
      <c r="E140" s="64">
        <f t="shared" si="196"/>
        <v>5.2200522005220297E-3</v>
      </c>
      <c r="F140" s="52">
        <v>1.1496</v>
      </c>
      <c r="G140" s="64">
        <f t="shared" si="197"/>
        <v>1.7885602975030987E-2</v>
      </c>
      <c r="H140" s="62">
        <v>1.1353</v>
      </c>
      <c r="I140" s="64">
        <f t="shared" si="198"/>
        <v>2.6494745208865949E-3</v>
      </c>
    </row>
    <row r="141" spans="1:9" x14ac:dyDescent="0.3">
      <c r="A141" s="23">
        <v>140</v>
      </c>
      <c r="B141" s="271">
        <v>74000</v>
      </c>
      <c r="C141" s="48" t="s">
        <v>18</v>
      </c>
      <c r="D141" s="61">
        <v>10738</v>
      </c>
      <c r="E141" s="59">
        <f t="shared" ref="E141" si="199">D143/D142</f>
        <v>1.7605545053560174</v>
      </c>
      <c r="F141" s="61">
        <v>13836</v>
      </c>
      <c r="G141" s="59">
        <f t="shared" ref="G141" si="200">F143/F142</f>
        <v>2.2112842769777075</v>
      </c>
      <c r="H141" s="61">
        <v>14688</v>
      </c>
      <c r="I141" s="59">
        <f t="shared" ref="I141" si="201">H143/H142</f>
        <v>2.3121682319314005</v>
      </c>
    </row>
    <row r="142" spans="1:9" x14ac:dyDescent="0.3">
      <c r="A142" s="1">
        <v>141</v>
      </c>
      <c r="B142" s="272"/>
      <c r="C142" s="49" t="s">
        <v>16</v>
      </c>
      <c r="D142" s="52">
        <v>0.63480000000000003</v>
      </c>
      <c r="E142" s="63">
        <f t="shared" ref="E142:E143" si="202">(D142-D139)/D139</f>
        <v>4.7281323877080851E-4</v>
      </c>
      <c r="F142" s="52">
        <v>0.50690000000000002</v>
      </c>
      <c r="G142" s="63">
        <f t="shared" ref="G142:G143" si="203">(F142-F139)/F139</f>
        <v>3.9471087428454303E-4</v>
      </c>
      <c r="H142" s="52">
        <v>0.48980000000000001</v>
      </c>
      <c r="I142" s="63">
        <f t="shared" ref="I142:I143" si="204">(H142-H139)/H139</f>
        <v>-1.0105092966855304E-2</v>
      </c>
    </row>
    <row r="143" spans="1:9" x14ac:dyDescent="0.3">
      <c r="A143" s="13">
        <v>142</v>
      </c>
      <c r="B143" s="272"/>
      <c r="C143" s="50" t="s">
        <v>17</v>
      </c>
      <c r="D143" s="52">
        <v>1.1175999999999999</v>
      </c>
      <c r="E143" s="64">
        <f t="shared" si="202"/>
        <v>6.2673471214963103E-4</v>
      </c>
      <c r="F143" s="52">
        <v>1.1209</v>
      </c>
      <c r="G143" s="64">
        <f t="shared" si="203"/>
        <v>-2.4965205288796057E-2</v>
      </c>
      <c r="H143" s="62">
        <v>1.1325000000000001</v>
      </c>
      <c r="I143" s="64">
        <f t="shared" si="204"/>
        <v>-2.4663084647229046E-3</v>
      </c>
    </row>
    <row r="144" spans="1:9" x14ac:dyDescent="0.3">
      <c r="A144" s="23">
        <v>143</v>
      </c>
      <c r="B144" s="271">
        <v>76000</v>
      </c>
      <c r="C144" s="48" t="s">
        <v>18</v>
      </c>
      <c r="D144" s="61">
        <v>11028</v>
      </c>
      <c r="E144" s="59">
        <f t="shared" ref="E144" si="205">D146/D145</f>
        <v>1.7554494828957836</v>
      </c>
      <c r="F144" s="61">
        <v>14201</v>
      </c>
      <c r="G144" s="59">
        <f t="shared" ref="G144" si="206">F146/F145</f>
        <v>2.2514433605415092</v>
      </c>
      <c r="H144" s="61">
        <v>15083</v>
      </c>
      <c r="I144" s="59">
        <f t="shared" ref="I144" si="207">H146/H145</f>
        <v>2.3415688696726371</v>
      </c>
    </row>
    <row r="145" spans="1:9" x14ac:dyDescent="0.3">
      <c r="A145" s="1">
        <v>144</v>
      </c>
      <c r="B145" s="272"/>
      <c r="C145" s="49" t="s">
        <v>16</v>
      </c>
      <c r="D145" s="52">
        <v>0.62849999999999995</v>
      </c>
      <c r="E145" s="63">
        <f t="shared" ref="E145:E146" si="208">(D145-D142)/D142</f>
        <v>-9.9243856332704525E-3</v>
      </c>
      <c r="F145" s="52">
        <v>0.50229999999999997</v>
      </c>
      <c r="G145" s="63">
        <f t="shared" ref="G145:G146" si="209">(F145-F142)/F142</f>
        <v>-9.0747681988558853E-3</v>
      </c>
      <c r="H145" s="52">
        <v>0.48570000000000002</v>
      </c>
      <c r="I145" s="63">
        <f t="shared" ref="I145:I146" si="210">(H145-H142)/H142</f>
        <v>-8.3707635769701763E-3</v>
      </c>
    </row>
    <row r="146" spans="1:9" x14ac:dyDescent="0.3">
      <c r="A146" s="13">
        <v>145</v>
      </c>
      <c r="B146" s="273"/>
      <c r="C146" s="50" t="s">
        <v>17</v>
      </c>
      <c r="D146" s="52">
        <v>1.1032999999999999</v>
      </c>
      <c r="E146" s="64">
        <f t="shared" si="208"/>
        <v>-1.2795275590551164E-2</v>
      </c>
      <c r="F146" s="52">
        <v>1.1309</v>
      </c>
      <c r="G146" s="64">
        <f t="shared" si="209"/>
        <v>8.921402444464278E-3</v>
      </c>
      <c r="H146" s="62">
        <v>1.1373</v>
      </c>
      <c r="I146" s="64">
        <f t="shared" si="210"/>
        <v>4.2384105960264155E-3</v>
      </c>
    </row>
    <row r="147" spans="1:9" x14ac:dyDescent="0.3">
      <c r="A147" s="23">
        <v>146</v>
      </c>
      <c r="B147" s="271">
        <v>78000</v>
      </c>
      <c r="C147" s="48" t="s">
        <v>18</v>
      </c>
      <c r="D147" s="61">
        <v>11319</v>
      </c>
      <c r="E147" s="59">
        <f t="shared" ref="E147" si="211">D149/D148</f>
        <v>1.7909757653061225</v>
      </c>
      <c r="F147" s="61">
        <v>14572</v>
      </c>
      <c r="G147" s="59">
        <f t="shared" ref="G147" si="212">F149/F148</f>
        <v>2.2772336598041178</v>
      </c>
      <c r="H147" s="61">
        <v>15490</v>
      </c>
      <c r="I147" s="59">
        <f t="shared" ref="I147" si="213">H149/H148</f>
        <v>2.3469849763325787</v>
      </c>
    </row>
    <row r="148" spans="1:9" x14ac:dyDescent="0.3">
      <c r="A148" s="1">
        <v>147</v>
      </c>
      <c r="B148" s="272"/>
      <c r="C148" s="49" t="s">
        <v>16</v>
      </c>
      <c r="D148" s="52">
        <v>0.62719999999999998</v>
      </c>
      <c r="E148" s="63">
        <f t="shared" ref="E148:E149" si="214">(D148-D145)/D145</f>
        <v>-2.0684168655528529E-3</v>
      </c>
      <c r="F148" s="52">
        <v>0.50029999999999997</v>
      </c>
      <c r="G148" s="63">
        <f t="shared" ref="G148:G149" si="215">(F148-F145)/F145</f>
        <v>-3.9816842524387852E-3</v>
      </c>
      <c r="H148" s="52">
        <v>0.4859</v>
      </c>
      <c r="I148" s="63">
        <f t="shared" ref="I148:I149" si="216">(H148-H145)/H145</f>
        <v>4.1177681696515951E-4</v>
      </c>
    </row>
    <row r="149" spans="1:9" x14ac:dyDescent="0.3">
      <c r="A149" s="13">
        <v>148</v>
      </c>
      <c r="B149" s="273"/>
      <c r="C149" s="50" t="s">
        <v>17</v>
      </c>
      <c r="D149" s="52">
        <v>1.1233</v>
      </c>
      <c r="E149" s="64">
        <f t="shared" si="214"/>
        <v>1.8127435874195613E-2</v>
      </c>
      <c r="F149" s="52">
        <v>1.1393</v>
      </c>
      <c r="G149" s="64">
        <f t="shared" si="215"/>
        <v>7.4277124414183068E-3</v>
      </c>
      <c r="H149" s="62">
        <v>1.1404000000000001</v>
      </c>
      <c r="I149" s="64">
        <f t="shared" si="216"/>
        <v>2.7257539787216237E-3</v>
      </c>
    </row>
    <row r="150" spans="1:9" x14ac:dyDescent="0.3">
      <c r="A150" s="23">
        <v>149</v>
      </c>
      <c r="B150" s="271">
        <v>80000</v>
      </c>
      <c r="C150" s="48" t="s">
        <v>18</v>
      </c>
      <c r="D150" s="61">
        <v>11609</v>
      </c>
      <c r="E150" s="59">
        <f t="shared" ref="E150" si="217">D152/D151</f>
        <v>1.8029302849782642</v>
      </c>
      <c r="F150" s="61">
        <v>14940</v>
      </c>
      <c r="G150" s="59">
        <f t="shared" ref="G150" si="218">F152/F151</f>
        <v>2.3090653830726033</v>
      </c>
      <c r="H150" s="61">
        <v>15894</v>
      </c>
      <c r="I150" s="59">
        <f t="shared" ref="I150" si="219">H152/H151</f>
        <v>2.3270259152612094</v>
      </c>
    </row>
    <row r="151" spans="1:9" x14ac:dyDescent="0.3">
      <c r="A151" s="1">
        <v>150</v>
      </c>
      <c r="B151" s="272"/>
      <c r="C151" s="49" t="s">
        <v>16</v>
      </c>
      <c r="D151" s="52">
        <v>0.62109999999999999</v>
      </c>
      <c r="E151" s="63">
        <f t="shared" ref="E151:E152" si="220">(D151-D148)/D148</f>
        <v>-9.7257653061224407E-3</v>
      </c>
      <c r="F151" s="52">
        <v>0.49859999999999999</v>
      </c>
      <c r="G151" s="63">
        <f t="shared" ref="G151:G152" si="221">(F151-F148)/F148</f>
        <v>-3.3979612232659991E-3</v>
      </c>
      <c r="H151" s="52">
        <v>0.48620000000000002</v>
      </c>
      <c r="I151" s="63">
        <f t="shared" ref="I151:I152" si="222">(H151-H148)/H148</f>
        <v>6.1741098991566678E-4</v>
      </c>
    </row>
    <row r="152" spans="1:9" x14ac:dyDescent="0.3">
      <c r="A152" s="13">
        <v>151</v>
      </c>
      <c r="B152" s="272"/>
      <c r="C152" s="50" t="s">
        <v>17</v>
      </c>
      <c r="D152" s="52">
        <v>1.1197999999999999</v>
      </c>
      <c r="E152" s="64">
        <f t="shared" si="220"/>
        <v>-3.1158194605181684E-3</v>
      </c>
      <c r="F152" s="52">
        <v>1.1513</v>
      </c>
      <c r="G152" s="64">
        <f t="shared" si="221"/>
        <v>1.0532783287983859E-2</v>
      </c>
      <c r="H152" s="62">
        <v>1.1314</v>
      </c>
      <c r="I152" s="64">
        <f t="shared" si="222"/>
        <v>-7.8919677306209385E-3</v>
      </c>
    </row>
    <row r="153" spans="1:9" x14ac:dyDescent="0.3">
      <c r="A153" s="23">
        <v>152</v>
      </c>
      <c r="B153" s="271">
        <v>82000</v>
      </c>
      <c r="C153" s="48" t="s">
        <v>18</v>
      </c>
      <c r="D153" s="61">
        <v>11899</v>
      </c>
      <c r="E153" s="59">
        <f t="shared" ref="E153" si="223">D155/D154</f>
        <v>1.7657527657527656</v>
      </c>
      <c r="F153" s="61">
        <v>15305</v>
      </c>
      <c r="G153" s="59">
        <f t="shared" ref="G153" si="224">F155/F154</f>
        <v>2.2885743174924165</v>
      </c>
      <c r="H153" s="61">
        <v>16313</v>
      </c>
      <c r="I153" s="59">
        <f t="shared" ref="I153" si="225">H155/H154</f>
        <v>2.3944041450777203</v>
      </c>
    </row>
    <row r="154" spans="1:9" x14ac:dyDescent="0.3">
      <c r="A154" s="1">
        <v>153</v>
      </c>
      <c r="B154" s="272"/>
      <c r="C154" s="49" t="s">
        <v>16</v>
      </c>
      <c r="D154" s="52">
        <v>0.62370000000000003</v>
      </c>
      <c r="E154" s="63">
        <f t="shared" ref="E154:E155" si="226">(D154-D151)/D151</f>
        <v>4.1861213975206034E-3</v>
      </c>
      <c r="F154" s="52">
        <v>0.4945</v>
      </c>
      <c r="G154" s="63">
        <f t="shared" ref="G154:G155" si="227">(F154-F151)/F151</f>
        <v>-8.2230244685118185E-3</v>
      </c>
      <c r="H154" s="52">
        <v>0.48249999999999998</v>
      </c>
      <c r="I154" s="63">
        <f t="shared" ref="I154:I155" si="228">(H154-H151)/H151</f>
        <v>-7.6100370218018026E-3</v>
      </c>
    </row>
    <row r="155" spans="1:9" x14ac:dyDescent="0.3">
      <c r="A155" s="13">
        <v>154</v>
      </c>
      <c r="B155" s="273"/>
      <c r="C155" s="50" t="s">
        <v>17</v>
      </c>
      <c r="D155" s="52">
        <v>1.1012999999999999</v>
      </c>
      <c r="E155" s="64">
        <f t="shared" si="226"/>
        <v>-1.6520807287015504E-2</v>
      </c>
      <c r="F155" s="52">
        <v>1.1316999999999999</v>
      </c>
      <c r="G155" s="64">
        <f t="shared" si="227"/>
        <v>-1.7024233475201999E-2</v>
      </c>
      <c r="H155" s="62">
        <v>1.1553</v>
      </c>
      <c r="I155" s="64">
        <f t="shared" si="228"/>
        <v>2.1124270814919598E-2</v>
      </c>
    </row>
    <row r="156" spans="1:9" x14ac:dyDescent="0.3">
      <c r="A156" s="23">
        <v>155</v>
      </c>
      <c r="B156" s="271">
        <v>84000</v>
      </c>
      <c r="C156" s="48" t="s">
        <v>18</v>
      </c>
      <c r="D156" s="61">
        <v>12191</v>
      </c>
      <c r="E156" s="59">
        <f t="shared" ref="E156" si="229">D158/D157</f>
        <v>1.7968977217644209</v>
      </c>
      <c r="F156" s="61">
        <v>15670</v>
      </c>
      <c r="G156" s="59">
        <f t="shared" ref="G156" si="230">F158/F157</f>
        <v>2.3332655551037007</v>
      </c>
      <c r="H156" s="61">
        <v>16706</v>
      </c>
      <c r="I156" s="59">
        <f t="shared" ref="I156" si="231">H158/H157</f>
        <v>2.4092800665834373</v>
      </c>
    </row>
    <row r="157" spans="1:9" x14ac:dyDescent="0.3">
      <c r="A157" s="1">
        <v>156</v>
      </c>
      <c r="B157" s="272"/>
      <c r="C157" s="49" t="s">
        <v>16</v>
      </c>
      <c r="D157" s="52">
        <v>0.61890000000000001</v>
      </c>
      <c r="E157" s="63">
        <f t="shared" ref="E157:E158" si="232">(D157-D154)/D154</f>
        <v>-7.6960076960077379E-3</v>
      </c>
      <c r="F157" s="52">
        <v>0.49180000000000001</v>
      </c>
      <c r="G157" s="63">
        <f t="shared" ref="G157:G158" si="233">(F157-F154)/F154</f>
        <v>-5.460060667340708E-3</v>
      </c>
      <c r="H157" s="52">
        <v>0.48060000000000003</v>
      </c>
      <c r="I157" s="63">
        <f t="shared" ref="I157:I158" si="234">(H157-H154)/H154</f>
        <v>-3.9378238341968028E-3</v>
      </c>
    </row>
    <row r="158" spans="1:9" x14ac:dyDescent="0.3">
      <c r="A158" s="13">
        <v>157</v>
      </c>
      <c r="B158" s="273"/>
      <c r="C158" s="50" t="s">
        <v>17</v>
      </c>
      <c r="D158" s="52">
        <v>1.1121000000000001</v>
      </c>
      <c r="E158" s="64">
        <f t="shared" si="232"/>
        <v>9.8065922092074303E-3</v>
      </c>
      <c r="F158" s="52">
        <v>1.1475</v>
      </c>
      <c r="G158" s="64">
        <f t="shared" si="233"/>
        <v>1.396129716355928E-2</v>
      </c>
      <c r="H158" s="62">
        <v>1.1578999999999999</v>
      </c>
      <c r="I158" s="64">
        <f t="shared" si="234"/>
        <v>2.2504977062234362E-3</v>
      </c>
    </row>
    <row r="159" spans="1:9" x14ac:dyDescent="0.3">
      <c r="A159" s="23">
        <v>158</v>
      </c>
      <c r="B159" s="271">
        <v>86000</v>
      </c>
      <c r="C159" s="48" t="s">
        <v>18</v>
      </c>
      <c r="D159" s="61">
        <v>12481</v>
      </c>
      <c r="E159" s="59">
        <f t="shared" ref="E159" si="235">D161/D160</f>
        <v>1.7832021840372572</v>
      </c>
      <c r="F159" s="61">
        <v>16035</v>
      </c>
      <c r="G159" s="59">
        <f t="shared" ref="G159" si="236">F161/F160</f>
        <v>2.3364241080427335</v>
      </c>
      <c r="H159" s="61">
        <v>17097</v>
      </c>
      <c r="I159" s="59">
        <f t="shared" ref="I159" si="237">H161/H160</f>
        <v>2.3765097875885046</v>
      </c>
    </row>
    <row r="160" spans="1:9" x14ac:dyDescent="0.3">
      <c r="A160" s="1">
        <v>159</v>
      </c>
      <c r="B160" s="272"/>
      <c r="C160" s="49" t="s">
        <v>16</v>
      </c>
      <c r="D160" s="52">
        <v>0.62270000000000003</v>
      </c>
      <c r="E160" s="63">
        <f t="shared" ref="E160:E161" si="238">(D160-D157)/D157</f>
        <v>6.1399256745839808E-3</v>
      </c>
      <c r="F160" s="52">
        <v>0.49609999999999999</v>
      </c>
      <c r="G160" s="63">
        <f t="shared" ref="G160:G161" si="239">(F160-F157)/F157</f>
        <v>8.7433916226107578E-3</v>
      </c>
      <c r="H160" s="52">
        <v>0.48020000000000002</v>
      </c>
      <c r="I160" s="63">
        <f t="shared" ref="I160:I161" si="240">(H160-H157)/H157</f>
        <v>-8.3229296712445159E-4</v>
      </c>
    </row>
    <row r="161" spans="1:9" x14ac:dyDescent="0.3">
      <c r="A161" s="13">
        <v>160</v>
      </c>
      <c r="B161" s="272"/>
      <c r="C161" s="50" t="s">
        <v>17</v>
      </c>
      <c r="D161" s="52">
        <v>1.1104000000000001</v>
      </c>
      <c r="E161" s="64">
        <f t="shared" si="238"/>
        <v>-1.5286395108353877E-3</v>
      </c>
      <c r="F161" s="52">
        <v>1.1591</v>
      </c>
      <c r="G161" s="64">
        <f t="shared" si="239"/>
        <v>1.0108932461873686E-2</v>
      </c>
      <c r="H161" s="62">
        <v>1.1412</v>
      </c>
      <c r="I161" s="64">
        <f t="shared" si="240"/>
        <v>-1.4422661715173968E-2</v>
      </c>
    </row>
    <row r="162" spans="1:9" x14ac:dyDescent="0.3">
      <c r="A162" s="23">
        <v>161</v>
      </c>
      <c r="B162" s="271">
        <v>88000</v>
      </c>
      <c r="C162" s="48" t="s">
        <v>18</v>
      </c>
      <c r="D162" s="61">
        <v>12771</v>
      </c>
      <c r="E162" s="59">
        <f t="shared" ref="E162" si="241">D164/D163</f>
        <v>1.783271194683093</v>
      </c>
      <c r="F162" s="61">
        <v>16400</v>
      </c>
      <c r="G162" s="59">
        <f t="shared" ref="G162" si="242">F164/F163</f>
        <v>2.3424124513618674</v>
      </c>
      <c r="H162" s="61">
        <v>17502</v>
      </c>
      <c r="I162" s="59">
        <f t="shared" ref="I162" si="243">H164/H163</f>
        <v>2.3817340067340065</v>
      </c>
    </row>
    <row r="163" spans="1:9" x14ac:dyDescent="0.3">
      <c r="A163" s="1">
        <v>162</v>
      </c>
      <c r="B163" s="272"/>
      <c r="C163" s="49" t="s">
        <v>16</v>
      </c>
      <c r="D163" s="52">
        <v>0.6169</v>
      </c>
      <c r="E163" s="63">
        <f t="shared" ref="E163:E164" si="244">(D163-D160)/D160</f>
        <v>-9.3142765376586275E-3</v>
      </c>
      <c r="F163" s="52">
        <v>0.48830000000000001</v>
      </c>
      <c r="G163" s="63">
        <f t="shared" ref="G163:G164" si="245">(F163-F160)/F160</f>
        <v>-1.5722636565208576E-2</v>
      </c>
      <c r="H163" s="52">
        <v>0.47520000000000001</v>
      </c>
      <c r="I163" s="63">
        <f t="shared" ref="I163:I191" si="246">(H163-H160)/H160</f>
        <v>-1.0412328196584766E-2</v>
      </c>
    </row>
    <row r="164" spans="1:9" x14ac:dyDescent="0.3">
      <c r="A164" s="13">
        <v>163</v>
      </c>
      <c r="B164" s="273"/>
      <c r="C164" s="50" t="s">
        <v>17</v>
      </c>
      <c r="D164" s="52">
        <v>1.1001000000000001</v>
      </c>
      <c r="E164" s="64">
        <f t="shared" si="244"/>
        <v>-9.2759365994236082E-3</v>
      </c>
      <c r="F164" s="52">
        <v>1.1437999999999999</v>
      </c>
      <c r="G164" s="64">
        <f t="shared" si="245"/>
        <v>-1.3199896471400303E-2</v>
      </c>
      <c r="H164" s="62">
        <v>1.1317999999999999</v>
      </c>
      <c r="I164" s="64">
        <f t="shared" si="246"/>
        <v>-8.2369435681739177E-3</v>
      </c>
    </row>
    <row r="165" spans="1:9" x14ac:dyDescent="0.3">
      <c r="A165" s="23">
        <v>164</v>
      </c>
      <c r="B165" s="271">
        <v>90000</v>
      </c>
      <c r="C165" s="48" t="s">
        <v>18</v>
      </c>
      <c r="D165" s="61">
        <v>13062</v>
      </c>
      <c r="E165" s="59">
        <f t="shared" ref="E165" si="247">D167/D166</f>
        <v>1.7692307692307692</v>
      </c>
      <c r="F165" s="61">
        <v>16764</v>
      </c>
      <c r="G165" s="59">
        <f t="shared" ref="G165" si="248">F167/F166</f>
        <v>2.3647953937898416</v>
      </c>
      <c r="H165" s="77">
        <v>17895</v>
      </c>
      <c r="I165" s="78">
        <f t="shared" ref="I165" si="249">H167/H166</f>
        <v>2.4203848593783044</v>
      </c>
    </row>
    <row r="166" spans="1:9" x14ac:dyDescent="0.3">
      <c r="A166" s="1">
        <v>165</v>
      </c>
      <c r="B166" s="272"/>
      <c r="C166" s="49" t="s">
        <v>16</v>
      </c>
      <c r="D166" s="52">
        <v>0.61880000000000002</v>
      </c>
      <c r="E166" s="63">
        <f t="shared" ref="E166:E167" si="250">(D166-D163)/D163</f>
        <v>3.0799157075701291E-3</v>
      </c>
      <c r="F166" s="52">
        <v>0.48630000000000001</v>
      </c>
      <c r="G166" s="63">
        <f t="shared" ref="G166:G167" si="251">(F166-F163)/F163</f>
        <v>-4.095842719639569E-3</v>
      </c>
      <c r="H166" s="79">
        <v>0.47289999999999999</v>
      </c>
      <c r="I166" s="80">
        <f t="shared" si="246"/>
        <v>-4.8400673400673909E-3</v>
      </c>
    </row>
    <row r="167" spans="1:9" x14ac:dyDescent="0.3">
      <c r="A167" s="13">
        <v>166</v>
      </c>
      <c r="B167" s="273"/>
      <c r="C167" s="50" t="s">
        <v>17</v>
      </c>
      <c r="D167" s="52">
        <v>1.0948</v>
      </c>
      <c r="E167" s="64">
        <f t="shared" si="250"/>
        <v>-4.8177438414690318E-3</v>
      </c>
      <c r="F167" s="52">
        <v>1.1499999999999999</v>
      </c>
      <c r="G167" s="64">
        <f t="shared" si="251"/>
        <v>5.4205280643468993E-3</v>
      </c>
      <c r="H167" s="81">
        <v>1.1446000000000001</v>
      </c>
      <c r="I167" s="82">
        <f t="shared" si="246"/>
        <v>1.1309418625198927E-2</v>
      </c>
    </row>
    <row r="168" spans="1:9" x14ac:dyDescent="0.3">
      <c r="A168" s="23">
        <v>167</v>
      </c>
      <c r="B168" s="271">
        <v>92000</v>
      </c>
      <c r="C168" s="48" t="s">
        <v>18</v>
      </c>
      <c r="D168" s="61">
        <v>13352</v>
      </c>
      <c r="E168" s="59">
        <f t="shared" ref="E168" si="252">D170/D169</f>
        <v>1.8182853424434682</v>
      </c>
      <c r="F168" s="61">
        <v>17129</v>
      </c>
      <c r="G168" s="59">
        <f t="shared" ref="G168" si="253">F170/F169</f>
        <v>2.3995480690221855</v>
      </c>
      <c r="H168" s="61">
        <v>18285</v>
      </c>
      <c r="I168" s="59">
        <f t="shared" ref="I168" si="254">H170/H169</f>
        <v>2.4677523034068995</v>
      </c>
    </row>
    <row r="169" spans="1:9" x14ac:dyDescent="0.3">
      <c r="A169" s="1">
        <v>168</v>
      </c>
      <c r="B169" s="272"/>
      <c r="C169" s="49" t="s">
        <v>16</v>
      </c>
      <c r="D169" s="52">
        <v>0.61470000000000002</v>
      </c>
      <c r="E169" s="63">
        <f t="shared" ref="E169:E170" si="255">(D169-D166)/D166</f>
        <v>-6.6257272139624958E-3</v>
      </c>
      <c r="F169" s="52">
        <v>0.48680000000000001</v>
      </c>
      <c r="G169" s="63">
        <f t="shared" ref="G169:G170" si="256">(F169-F166)/F166</f>
        <v>1.0281719103434103E-3</v>
      </c>
      <c r="H169" s="52">
        <v>0.4667</v>
      </c>
      <c r="I169" s="63">
        <f t="shared" si="246"/>
        <v>-1.3110594205963172E-2</v>
      </c>
    </row>
    <row r="170" spans="1:9" x14ac:dyDescent="0.3">
      <c r="A170" s="13">
        <v>169</v>
      </c>
      <c r="B170" s="272"/>
      <c r="C170" s="50" t="s">
        <v>17</v>
      </c>
      <c r="D170" s="52">
        <v>1.1176999999999999</v>
      </c>
      <c r="E170" s="64">
        <f t="shared" si="255"/>
        <v>2.0917062477164707E-2</v>
      </c>
      <c r="F170" s="52">
        <v>1.1680999999999999</v>
      </c>
      <c r="G170" s="64">
        <f t="shared" si="256"/>
        <v>1.5739130434782613E-2</v>
      </c>
      <c r="H170" s="62">
        <v>1.1516999999999999</v>
      </c>
      <c r="I170" s="64">
        <f t="shared" si="246"/>
        <v>6.2030403634456433E-3</v>
      </c>
    </row>
    <row r="171" spans="1:9" x14ac:dyDescent="0.3">
      <c r="A171" s="23">
        <v>170</v>
      </c>
      <c r="B171" s="271">
        <v>94000</v>
      </c>
      <c r="C171" s="48" t="s">
        <v>18</v>
      </c>
      <c r="D171" s="65">
        <v>13642</v>
      </c>
      <c r="E171" s="66">
        <f t="shared" ref="E171" si="257">D173/D172</f>
        <v>1.7855740922473009</v>
      </c>
      <c r="F171" s="61">
        <v>17494</v>
      </c>
      <c r="G171" s="59">
        <f t="shared" ref="G171" si="258">F173/F172</f>
        <v>2.3858527531449782</v>
      </c>
      <c r="H171" s="61">
        <v>18675</v>
      </c>
      <c r="I171" s="59">
        <f t="shared" ref="I171" si="259">H173/H172</f>
        <v>2.4474576271186441</v>
      </c>
    </row>
    <row r="172" spans="1:9" x14ac:dyDescent="0.3">
      <c r="A172" s="1">
        <v>171</v>
      </c>
      <c r="B172" s="272"/>
      <c r="C172" s="49" t="s">
        <v>16</v>
      </c>
      <c r="D172" s="67">
        <v>0.61140000000000005</v>
      </c>
      <c r="E172" s="68">
        <f t="shared" ref="E172:E173" si="260">(D172-D169)/D169</f>
        <v>-5.3684724255734012E-3</v>
      </c>
      <c r="F172" s="52">
        <v>0.4849</v>
      </c>
      <c r="G172" s="63">
        <f t="shared" ref="G172:G173" si="261">(F172-F169)/F169</f>
        <v>-3.9030402629416862E-3</v>
      </c>
      <c r="H172" s="52">
        <v>0.47199999999999998</v>
      </c>
      <c r="I172" s="63">
        <f t="shared" si="246"/>
        <v>1.1356331690593467E-2</v>
      </c>
    </row>
    <row r="173" spans="1:9" x14ac:dyDescent="0.3">
      <c r="A173" s="13">
        <v>172</v>
      </c>
      <c r="B173" s="273"/>
      <c r="C173" s="50" t="s">
        <v>17</v>
      </c>
      <c r="D173" s="67">
        <v>1.0916999999999999</v>
      </c>
      <c r="E173" s="70">
        <f t="shared" si="260"/>
        <v>-2.3262056007873334E-2</v>
      </c>
      <c r="F173" s="52">
        <v>1.1569</v>
      </c>
      <c r="G173" s="64">
        <f t="shared" si="261"/>
        <v>-9.5882201866277529E-3</v>
      </c>
      <c r="H173" s="62">
        <v>1.1552</v>
      </c>
      <c r="I173" s="64">
        <f t="shared" si="246"/>
        <v>3.0389858470088208E-3</v>
      </c>
    </row>
    <row r="174" spans="1:9" x14ac:dyDescent="0.3">
      <c r="A174" s="23">
        <v>173</v>
      </c>
      <c r="B174" s="271">
        <v>96000</v>
      </c>
      <c r="C174" s="48" t="s">
        <v>18</v>
      </c>
      <c r="D174" s="61">
        <v>13932</v>
      </c>
      <c r="E174" s="59">
        <f t="shared" ref="E174" si="262">D176/D175</f>
        <v>1.8181818181818186</v>
      </c>
      <c r="F174" s="61">
        <v>17859</v>
      </c>
      <c r="G174" s="59">
        <f t="shared" ref="G174" si="263">F176/F175</f>
        <v>2.4150787075393536</v>
      </c>
      <c r="H174" s="61">
        <v>19064</v>
      </c>
      <c r="I174" s="59">
        <f t="shared" ref="I174" si="264">H176/H175</f>
        <v>2.4755811473661762</v>
      </c>
    </row>
    <row r="175" spans="1:9" x14ac:dyDescent="0.3">
      <c r="A175" s="1">
        <v>174</v>
      </c>
      <c r="B175" s="272"/>
      <c r="C175" s="49" t="s">
        <v>16</v>
      </c>
      <c r="D175" s="52">
        <v>0.60829999999999995</v>
      </c>
      <c r="E175" s="63">
        <f t="shared" ref="E175:E176" si="265">(D175-D172)/D172</f>
        <v>-5.0703303892706943E-3</v>
      </c>
      <c r="F175" s="52">
        <v>0.48280000000000001</v>
      </c>
      <c r="G175" s="63">
        <f t="shared" ref="G175:G176" si="266">(F175-F172)/F172</f>
        <v>-4.3307898535780379E-3</v>
      </c>
      <c r="H175" s="52">
        <v>0.46889999999999998</v>
      </c>
      <c r="I175" s="63">
        <f t="shared" si="246"/>
        <v>-6.5677966101694739E-3</v>
      </c>
    </row>
    <row r="176" spans="1:9" x14ac:dyDescent="0.3">
      <c r="A176" s="13">
        <v>175</v>
      </c>
      <c r="B176" s="273"/>
      <c r="C176" s="50" t="s">
        <v>17</v>
      </c>
      <c r="D176" s="52">
        <v>1.1060000000000001</v>
      </c>
      <c r="E176" s="64">
        <f t="shared" si="265"/>
        <v>1.3098836676742881E-2</v>
      </c>
      <c r="F176" s="52">
        <v>1.1659999999999999</v>
      </c>
      <c r="G176" s="64">
        <f t="shared" si="266"/>
        <v>7.8658483879331716E-3</v>
      </c>
      <c r="H176" s="62">
        <v>1.1608000000000001</v>
      </c>
      <c r="I176" s="64">
        <f t="shared" si="246"/>
        <v>4.8476454293629239E-3</v>
      </c>
    </row>
    <row r="177" spans="1:9" x14ac:dyDescent="0.3">
      <c r="A177" s="23">
        <v>176</v>
      </c>
      <c r="B177" s="271">
        <v>98000</v>
      </c>
      <c r="C177" s="48" t="s">
        <v>18</v>
      </c>
      <c r="D177" s="61">
        <v>14223</v>
      </c>
      <c r="E177" s="59">
        <f t="shared" ref="E177" si="267">D179/D178</f>
        <v>1.7761363636363638</v>
      </c>
      <c r="F177" s="61">
        <v>18228</v>
      </c>
      <c r="G177" s="59">
        <f t="shared" ref="G177" si="268">F179/F178</f>
        <v>2.4148671096345518</v>
      </c>
      <c r="H177" s="61">
        <v>19453</v>
      </c>
      <c r="I177" s="59">
        <f t="shared" ref="I177" si="269">H179/H178</f>
        <v>2.514483354950281</v>
      </c>
    </row>
    <row r="178" spans="1:9" x14ac:dyDescent="0.3">
      <c r="A178" s="1">
        <v>177</v>
      </c>
      <c r="B178" s="272"/>
      <c r="C178" s="49" t="s">
        <v>16</v>
      </c>
      <c r="D178" s="52">
        <v>0.61599999999999999</v>
      </c>
      <c r="E178" s="63">
        <f t="shared" ref="E178:E179" si="270">(D178-D175)/D175</f>
        <v>1.2658227848101333E-2</v>
      </c>
      <c r="F178" s="52">
        <v>0.48159999999999997</v>
      </c>
      <c r="G178" s="63">
        <f t="shared" ref="G178:G179" si="271">(F178-F175)/F175</f>
        <v>-2.4855012427506926E-3</v>
      </c>
      <c r="H178" s="52">
        <v>0.46260000000000001</v>
      </c>
      <c r="I178" s="63">
        <f t="shared" si="246"/>
        <v>-1.343570057581568E-2</v>
      </c>
    </row>
    <row r="179" spans="1:9" x14ac:dyDescent="0.3">
      <c r="A179" s="13">
        <v>178</v>
      </c>
      <c r="B179" s="272"/>
      <c r="C179" s="50" t="s">
        <v>17</v>
      </c>
      <c r="D179" s="52">
        <v>1.0941000000000001</v>
      </c>
      <c r="E179" s="64">
        <f t="shared" si="270"/>
        <v>-1.0759493670886095E-2</v>
      </c>
      <c r="F179" s="52">
        <v>1.163</v>
      </c>
      <c r="G179" s="64">
        <f t="shared" si="271"/>
        <v>-2.572898799313801E-3</v>
      </c>
      <c r="H179" s="62">
        <v>1.1632</v>
      </c>
      <c r="I179" s="64">
        <f t="shared" si="246"/>
        <v>2.0675396278428304E-3</v>
      </c>
    </row>
    <row r="180" spans="1:9" x14ac:dyDescent="0.3">
      <c r="A180" s="23">
        <v>179</v>
      </c>
      <c r="B180" s="271">
        <v>100000</v>
      </c>
      <c r="C180" s="48" t="s">
        <v>18</v>
      </c>
      <c r="D180" s="61">
        <v>14513</v>
      </c>
      <c r="E180" s="59">
        <f t="shared" ref="E180" si="272">D182/D181</f>
        <v>1.8272414358301918</v>
      </c>
      <c r="F180" s="61">
        <v>18610</v>
      </c>
      <c r="G180" s="59">
        <f t="shared" ref="G180" si="273">F182/F181</f>
        <v>2.4597869229162312</v>
      </c>
      <c r="H180" s="61">
        <v>19843</v>
      </c>
      <c r="I180" s="59">
        <f t="shared" ref="I180" si="274">H182/H181</f>
        <v>2.4369514022693215</v>
      </c>
    </row>
    <row r="181" spans="1:9" x14ac:dyDescent="0.3">
      <c r="A181" s="1">
        <v>180</v>
      </c>
      <c r="B181" s="272"/>
      <c r="C181" s="49" t="s">
        <v>16</v>
      </c>
      <c r="D181" s="52">
        <v>0.61009999999999998</v>
      </c>
      <c r="E181" s="63">
        <f t="shared" ref="E181:E182" si="275">(D181-D178)/D178</f>
        <v>-9.5779220779221054E-3</v>
      </c>
      <c r="F181" s="52">
        <v>0.47870000000000001</v>
      </c>
      <c r="G181" s="63">
        <f t="shared" ref="G181:G182" si="276">(F181-F178)/F178</f>
        <v>-6.0215946843852957E-3</v>
      </c>
      <c r="H181" s="52">
        <v>0.46710000000000002</v>
      </c>
      <c r="I181" s="63">
        <f t="shared" si="246"/>
        <v>9.7276264591439777E-3</v>
      </c>
    </row>
    <row r="182" spans="1:9" x14ac:dyDescent="0.3">
      <c r="A182" s="13">
        <v>181</v>
      </c>
      <c r="B182" s="273"/>
      <c r="C182" s="50" t="s">
        <v>17</v>
      </c>
      <c r="D182" s="52">
        <v>1.1148</v>
      </c>
      <c r="E182" s="64">
        <f t="shared" si="275"/>
        <v>1.8919659994515985E-2</v>
      </c>
      <c r="F182" s="52">
        <v>1.1775</v>
      </c>
      <c r="G182" s="64">
        <f t="shared" si="276"/>
        <v>1.2467755803955252E-2</v>
      </c>
      <c r="H182" s="62">
        <v>1.1383000000000001</v>
      </c>
      <c r="I182" s="64">
        <f t="shared" si="246"/>
        <v>-2.1406464924346565E-2</v>
      </c>
    </row>
    <row r="183" spans="1:9" x14ac:dyDescent="0.3">
      <c r="A183" s="23">
        <v>182</v>
      </c>
      <c r="B183" s="271">
        <v>102000</v>
      </c>
      <c r="C183" s="48" t="s">
        <v>18</v>
      </c>
      <c r="D183" s="61">
        <v>14806</v>
      </c>
      <c r="E183" s="59">
        <f t="shared" ref="E183" si="277">D185/D184</f>
        <v>1.7934005201560468</v>
      </c>
      <c r="F183" s="61">
        <v>18999</v>
      </c>
      <c r="G183" s="59">
        <f t="shared" ref="G183" si="278">F185/F184</f>
        <v>2.4532224532224531</v>
      </c>
      <c r="H183" s="61">
        <v>20240</v>
      </c>
      <c r="I183" s="59">
        <f t="shared" ref="I183" si="279">H185/H184</f>
        <v>2.5228459530026108</v>
      </c>
    </row>
    <row r="184" spans="1:9" x14ac:dyDescent="0.3">
      <c r="A184" s="1">
        <v>183</v>
      </c>
      <c r="B184" s="272"/>
      <c r="C184" s="49" t="s">
        <v>16</v>
      </c>
      <c r="D184" s="52">
        <v>0.61519999999999997</v>
      </c>
      <c r="E184" s="63">
        <f t="shared" ref="E184:E185" si="280">(D184-D181)/D181</f>
        <v>8.3592853630552258E-3</v>
      </c>
      <c r="F184" s="52">
        <v>0.48099999999999998</v>
      </c>
      <c r="G184" s="63">
        <f t="shared" ref="G184:G185" si="281">(F184-F181)/F181</f>
        <v>4.8046793398787728E-3</v>
      </c>
      <c r="H184" s="52">
        <v>0.45960000000000001</v>
      </c>
      <c r="I184" s="63">
        <f t="shared" si="246"/>
        <v>-1.6056518946692369E-2</v>
      </c>
    </row>
    <row r="185" spans="1:9" x14ac:dyDescent="0.3">
      <c r="A185" s="13">
        <v>184</v>
      </c>
      <c r="B185" s="273"/>
      <c r="C185" s="50" t="s">
        <v>17</v>
      </c>
      <c r="D185" s="52">
        <v>1.1032999999999999</v>
      </c>
      <c r="E185" s="64">
        <f t="shared" si="280"/>
        <v>-1.0315751704341646E-2</v>
      </c>
      <c r="F185" s="52">
        <v>1.18</v>
      </c>
      <c r="G185" s="64">
        <f t="shared" si="281"/>
        <v>2.1231422505307404E-3</v>
      </c>
      <c r="H185" s="62">
        <v>1.1595</v>
      </c>
      <c r="I185" s="64">
        <f t="shared" si="246"/>
        <v>1.8624264253711574E-2</v>
      </c>
    </row>
    <row r="186" spans="1:9" x14ac:dyDescent="0.3">
      <c r="A186" s="23">
        <v>185</v>
      </c>
      <c r="B186" s="271">
        <v>104000</v>
      </c>
      <c r="C186" s="48" t="s">
        <v>18</v>
      </c>
      <c r="D186" s="61">
        <v>15104</v>
      </c>
      <c r="E186" s="59">
        <f t="shared" ref="E186" si="282">D188/D187</f>
        <v>1.8218456983056424</v>
      </c>
      <c r="F186" s="61">
        <v>19381</v>
      </c>
      <c r="G186" s="59">
        <f t="shared" ref="G186" si="283">F188/F187</f>
        <v>2.4845620667926904</v>
      </c>
      <c r="H186" s="61">
        <v>20650</v>
      </c>
      <c r="I186" s="59">
        <f t="shared" ref="I186" si="284">H188/H187</f>
        <v>2.5008650519031144</v>
      </c>
    </row>
    <row r="187" spans="1:9" x14ac:dyDescent="0.3">
      <c r="A187" s="1">
        <v>186</v>
      </c>
      <c r="B187" s="272"/>
      <c r="C187" s="49" t="s">
        <v>16</v>
      </c>
      <c r="D187" s="52">
        <v>0.6079</v>
      </c>
      <c r="E187" s="63">
        <f t="shared" ref="E187:E188" si="285">(D187-D184)/D184</f>
        <v>-1.186605981794534E-2</v>
      </c>
      <c r="F187" s="52">
        <v>0.47610000000000002</v>
      </c>
      <c r="G187" s="63">
        <f t="shared" ref="G187:G188" si="286">(F187-F184)/F184</f>
        <v>-1.0187110187110104E-2</v>
      </c>
      <c r="H187" s="52">
        <v>0.46239999999999998</v>
      </c>
      <c r="I187" s="63">
        <f t="shared" si="246"/>
        <v>6.0922541340295237E-3</v>
      </c>
    </row>
    <row r="188" spans="1:9" x14ac:dyDescent="0.3">
      <c r="A188" s="13">
        <v>187</v>
      </c>
      <c r="B188" s="272"/>
      <c r="C188" s="50" t="s">
        <v>17</v>
      </c>
      <c r="D188" s="52">
        <v>1.1074999999999999</v>
      </c>
      <c r="E188" s="64">
        <f t="shared" si="285"/>
        <v>3.8067615335810583E-3</v>
      </c>
      <c r="F188" s="52">
        <v>1.1829000000000001</v>
      </c>
      <c r="G188" s="64">
        <f t="shared" si="286"/>
        <v>2.4576271186441735E-3</v>
      </c>
      <c r="H188" s="62">
        <v>1.1564000000000001</v>
      </c>
      <c r="I188" s="64">
        <f t="shared" si="246"/>
        <v>-2.6735661923241749E-3</v>
      </c>
    </row>
    <row r="189" spans="1:9" x14ac:dyDescent="0.3">
      <c r="A189" s="23">
        <v>188</v>
      </c>
      <c r="B189" s="271">
        <v>106000</v>
      </c>
      <c r="C189" s="48" t="s">
        <v>18</v>
      </c>
      <c r="D189" s="61">
        <v>15403</v>
      </c>
      <c r="E189" s="59">
        <f t="shared" ref="E189" si="287">D191/D190</f>
        <v>1.8465322183964585</v>
      </c>
      <c r="F189" s="61">
        <v>19757</v>
      </c>
      <c r="G189" s="59">
        <f t="shared" ref="G189" si="288">F191/F190</f>
        <v>2.4428361653031256</v>
      </c>
      <c r="H189" s="61">
        <v>21062</v>
      </c>
      <c r="I189" s="59">
        <f t="shared" ref="I189" si="289">H191/H190</f>
        <v>2.5831314688394627</v>
      </c>
    </row>
    <row r="190" spans="1:9" x14ac:dyDescent="0.3">
      <c r="A190" s="1">
        <v>189</v>
      </c>
      <c r="B190" s="272"/>
      <c r="C190" s="49" t="s">
        <v>16</v>
      </c>
      <c r="D190" s="52">
        <v>0.6099</v>
      </c>
      <c r="E190" s="63">
        <f t="shared" ref="E190:E191" si="290">(D190-D187)/D187</f>
        <v>3.2900148050666257E-3</v>
      </c>
      <c r="F190" s="52">
        <v>0.47670000000000001</v>
      </c>
      <c r="G190" s="63">
        <f t="shared" ref="G190:G191" si="291">(F190-F187)/F187</f>
        <v>1.2602394454946217E-3</v>
      </c>
      <c r="H190" s="52">
        <v>0.4541</v>
      </c>
      <c r="I190" s="63">
        <f t="shared" si="246"/>
        <v>-1.7949826989619323E-2</v>
      </c>
    </row>
    <row r="191" spans="1:9" x14ac:dyDescent="0.3">
      <c r="A191" s="13">
        <v>190</v>
      </c>
      <c r="B191" s="273"/>
      <c r="C191" s="50" t="s">
        <v>17</v>
      </c>
      <c r="D191" s="52">
        <v>1.1262000000000001</v>
      </c>
      <c r="E191" s="64">
        <f t="shared" si="290"/>
        <v>1.6884875846501276E-2</v>
      </c>
      <c r="F191" s="52">
        <v>1.1645000000000001</v>
      </c>
      <c r="G191" s="64">
        <f t="shared" si="291"/>
        <v>-1.5554991968889991E-2</v>
      </c>
      <c r="H191" s="62">
        <v>1.173</v>
      </c>
      <c r="I191" s="64">
        <f t="shared" si="246"/>
        <v>1.4354894500172905E-2</v>
      </c>
    </row>
    <row r="192" spans="1:9" x14ac:dyDescent="0.3">
      <c r="A192" s="23">
        <v>191</v>
      </c>
      <c r="B192" s="271">
        <v>108000</v>
      </c>
      <c r="C192" s="48" t="s">
        <v>18</v>
      </c>
      <c r="D192" s="61">
        <v>15704</v>
      </c>
      <c r="E192" s="59">
        <f t="shared" ref="E192" si="292">D194/D193</f>
        <v>1.832586693213871</v>
      </c>
      <c r="F192" s="61">
        <v>20138</v>
      </c>
      <c r="G192" s="59">
        <f t="shared" ref="G192" si="293">F194/F193</f>
        <v>2.4387218835400462</v>
      </c>
      <c r="H192" s="61"/>
      <c r="I192" s="59"/>
    </row>
    <row r="193" spans="1:9" x14ac:dyDescent="0.3">
      <c r="A193" s="1">
        <v>192</v>
      </c>
      <c r="B193" s="272"/>
      <c r="C193" s="49" t="s">
        <v>16</v>
      </c>
      <c r="D193" s="52">
        <v>0.60270000000000001</v>
      </c>
      <c r="E193" s="63">
        <f t="shared" ref="E193:E194" si="294">(D193-D190)/D190</f>
        <v>-1.1805213969503171E-2</v>
      </c>
      <c r="F193" s="52">
        <v>0.47570000000000001</v>
      </c>
      <c r="G193" s="63">
        <f t="shared" ref="G193:G194" si="295">(F193-F190)/F190</f>
        <v>-2.0977554017201612E-3</v>
      </c>
      <c r="H193" s="52"/>
      <c r="I193" s="63"/>
    </row>
    <row r="194" spans="1:9" x14ac:dyDescent="0.3">
      <c r="A194" s="13">
        <v>193</v>
      </c>
      <c r="B194" s="273"/>
      <c r="C194" s="50" t="s">
        <v>17</v>
      </c>
      <c r="D194" s="52">
        <v>1.1045</v>
      </c>
      <c r="E194" s="64">
        <f t="shared" si="294"/>
        <v>-1.9268335997158631E-2</v>
      </c>
      <c r="F194" s="52">
        <v>1.1600999999999999</v>
      </c>
      <c r="G194" s="64">
        <f t="shared" si="295"/>
        <v>-3.7784456848434359E-3</v>
      </c>
      <c r="H194" s="62"/>
      <c r="I194" s="64"/>
    </row>
    <row r="195" spans="1:9" x14ac:dyDescent="0.3">
      <c r="A195" s="23">
        <v>194</v>
      </c>
      <c r="B195" s="271">
        <v>110000</v>
      </c>
      <c r="C195" s="48" t="s">
        <v>18</v>
      </c>
      <c r="D195" s="61">
        <v>16007</v>
      </c>
      <c r="E195" s="59">
        <f t="shared" ref="E195" si="296">D197/D196</f>
        <v>1.8562416998671978</v>
      </c>
      <c r="F195" s="77">
        <v>20521</v>
      </c>
      <c r="G195" s="78">
        <f t="shared" ref="G195" si="297">F197/F196</f>
        <v>2.4819714102837636</v>
      </c>
      <c r="H195" s="61"/>
      <c r="I195" s="59"/>
    </row>
    <row r="196" spans="1:9" x14ac:dyDescent="0.3">
      <c r="A196" s="1">
        <v>195</v>
      </c>
      <c r="B196" s="272"/>
      <c r="C196" s="49" t="s">
        <v>16</v>
      </c>
      <c r="D196" s="52">
        <v>0.60240000000000005</v>
      </c>
      <c r="E196" s="63">
        <f t="shared" ref="E196:E197" si="298">(D196-D193)/D193</f>
        <v>-4.9776007964155787E-4</v>
      </c>
      <c r="F196" s="79">
        <v>0.46870000000000001</v>
      </c>
      <c r="G196" s="80">
        <f t="shared" ref="G196:G197" si="299">(F196-F193)/F193</f>
        <v>-1.4715156611309661E-2</v>
      </c>
      <c r="H196" s="52"/>
      <c r="I196" s="63"/>
    </row>
    <row r="197" spans="1:9" x14ac:dyDescent="0.3">
      <c r="A197" s="13">
        <v>196</v>
      </c>
      <c r="B197" s="272"/>
      <c r="C197" s="50" t="s">
        <v>17</v>
      </c>
      <c r="D197" s="52">
        <v>1.1182000000000001</v>
      </c>
      <c r="E197" s="64">
        <f t="shared" si="298"/>
        <v>1.2403802625622495E-2</v>
      </c>
      <c r="F197" s="79">
        <v>1.1633</v>
      </c>
      <c r="G197" s="82">
        <f t="shared" si="299"/>
        <v>2.7583828980261116E-3</v>
      </c>
      <c r="H197" s="62"/>
      <c r="I197" s="64"/>
    </row>
    <row r="198" spans="1:9" x14ac:dyDescent="0.3">
      <c r="A198" s="23">
        <v>197</v>
      </c>
      <c r="B198" s="271">
        <v>112000</v>
      </c>
      <c r="C198" s="48" t="s">
        <v>18</v>
      </c>
      <c r="D198" s="61">
        <v>16304</v>
      </c>
      <c r="E198" s="59">
        <f t="shared" ref="E198" si="300">D200/D199</f>
        <v>1.8555980702046249</v>
      </c>
      <c r="F198" s="61">
        <v>20897</v>
      </c>
      <c r="G198" s="59">
        <f t="shared" ref="G198" si="301">F200/F199</f>
        <v>2.4906303236797274</v>
      </c>
      <c r="H198" s="61"/>
      <c r="I198" s="59"/>
    </row>
    <row r="199" spans="1:9" x14ac:dyDescent="0.3">
      <c r="A199" s="1">
        <v>198</v>
      </c>
      <c r="B199" s="272"/>
      <c r="C199" s="49" t="s">
        <v>16</v>
      </c>
      <c r="D199" s="52">
        <v>0.60109999999999997</v>
      </c>
      <c r="E199" s="63">
        <f t="shared" ref="E199:E200" si="302">(D199-D196)/D196</f>
        <v>-2.1580345285525876E-3</v>
      </c>
      <c r="F199" s="52">
        <v>0.46960000000000002</v>
      </c>
      <c r="G199" s="63">
        <f t="shared" ref="G199:G200" si="303">(F199-F196)/F196</f>
        <v>1.9202048218476891E-3</v>
      </c>
      <c r="H199" s="52"/>
      <c r="I199" s="63"/>
    </row>
    <row r="200" spans="1:9" x14ac:dyDescent="0.3">
      <c r="A200" s="13">
        <v>199</v>
      </c>
      <c r="B200" s="273"/>
      <c r="C200" s="50" t="s">
        <v>17</v>
      </c>
      <c r="D200" s="52">
        <v>1.1153999999999999</v>
      </c>
      <c r="E200" s="64">
        <f t="shared" si="302"/>
        <v>-2.5040243248078478E-3</v>
      </c>
      <c r="F200" s="52">
        <v>1.1696</v>
      </c>
      <c r="G200" s="64">
        <f t="shared" si="303"/>
        <v>5.4156279549557058E-3</v>
      </c>
      <c r="H200" s="62"/>
      <c r="I200" s="64"/>
    </row>
    <row r="201" spans="1:9" x14ac:dyDescent="0.3">
      <c r="A201" s="23">
        <v>200</v>
      </c>
      <c r="B201" s="271">
        <v>114000</v>
      </c>
      <c r="C201" s="48" t="s">
        <v>18</v>
      </c>
      <c r="D201" s="61">
        <v>16602</v>
      </c>
      <c r="E201" s="59">
        <f t="shared" ref="E201" si="304">D203/D202</f>
        <v>1.8482644628099176</v>
      </c>
      <c r="F201" s="61">
        <v>21270</v>
      </c>
      <c r="G201" s="59">
        <f t="shared" ref="G201" si="305">F203/F202</f>
        <v>2.5156518010291595</v>
      </c>
      <c r="H201" s="61"/>
      <c r="I201" s="59"/>
    </row>
    <row r="202" spans="1:9" x14ac:dyDescent="0.3">
      <c r="A202" s="1">
        <v>201</v>
      </c>
      <c r="B202" s="272"/>
      <c r="C202" s="49" t="s">
        <v>16</v>
      </c>
      <c r="D202" s="52">
        <v>0.60499999999999998</v>
      </c>
      <c r="E202" s="63">
        <f t="shared" ref="E202:E203" si="306">(D202-D199)/D199</f>
        <v>6.4881051405756363E-3</v>
      </c>
      <c r="F202" s="52">
        <v>0.46639999999999998</v>
      </c>
      <c r="G202" s="63">
        <f t="shared" ref="G202:G203" si="307">(F202-F199)/F199</f>
        <v>-6.8143100511074018E-3</v>
      </c>
      <c r="H202" s="52"/>
      <c r="I202" s="63"/>
    </row>
    <row r="203" spans="1:9" x14ac:dyDescent="0.3">
      <c r="A203" s="13">
        <v>202</v>
      </c>
      <c r="B203" s="273"/>
      <c r="C203" s="50" t="s">
        <v>17</v>
      </c>
      <c r="D203" s="52">
        <v>1.1182000000000001</v>
      </c>
      <c r="E203" s="64">
        <f t="shared" si="306"/>
        <v>2.5103102026180165E-3</v>
      </c>
      <c r="F203" s="52">
        <v>1.1733</v>
      </c>
      <c r="G203" s="64">
        <f t="shared" si="307"/>
        <v>3.1634746922024936E-3</v>
      </c>
      <c r="H203" s="62"/>
      <c r="I203" s="64"/>
    </row>
    <row r="204" spans="1:9" x14ac:dyDescent="0.3">
      <c r="A204" s="23">
        <v>203</v>
      </c>
      <c r="B204" s="271">
        <v>116000</v>
      </c>
      <c r="C204" s="48" t="s">
        <v>18</v>
      </c>
      <c r="D204" s="61">
        <v>16905</v>
      </c>
      <c r="E204" s="59">
        <f t="shared" ref="E204" si="308">D206/D205</f>
        <v>1.8511316010058676</v>
      </c>
      <c r="F204" s="61">
        <v>21649</v>
      </c>
      <c r="G204" s="59">
        <f t="shared" ref="G204" si="309">F206/F205</f>
        <v>2.5062045357295677</v>
      </c>
      <c r="H204" s="61"/>
      <c r="I204" s="59"/>
    </row>
    <row r="205" spans="1:9" x14ac:dyDescent="0.3">
      <c r="A205" s="1">
        <v>204</v>
      </c>
      <c r="B205" s="272"/>
      <c r="C205" s="49" t="s">
        <v>16</v>
      </c>
      <c r="D205" s="52">
        <v>0.59650000000000003</v>
      </c>
      <c r="E205" s="63">
        <f t="shared" ref="E205:E206" si="310">(D205-D202)/D202</f>
        <v>-1.4049586776859425E-2</v>
      </c>
      <c r="F205" s="52">
        <v>0.46739999999999998</v>
      </c>
      <c r="G205" s="63">
        <f t="shared" ref="G205:G206" si="311">(F205-F202)/F202</f>
        <v>2.1440823327615799E-3</v>
      </c>
      <c r="H205" s="52"/>
      <c r="I205" s="63"/>
    </row>
    <row r="206" spans="1:9" x14ac:dyDescent="0.3">
      <c r="A206" s="13">
        <v>205</v>
      </c>
      <c r="B206" s="272"/>
      <c r="C206" s="50" t="s">
        <v>17</v>
      </c>
      <c r="D206" s="52">
        <v>1.1042000000000001</v>
      </c>
      <c r="E206" s="64">
        <f t="shared" si="310"/>
        <v>-1.2520121624038644E-2</v>
      </c>
      <c r="F206" s="52">
        <v>1.1714</v>
      </c>
      <c r="G206" s="64">
        <f t="shared" si="311"/>
        <v>-1.6193641864825814E-3</v>
      </c>
      <c r="H206" s="62"/>
      <c r="I206" s="64"/>
    </row>
    <row r="207" spans="1:9" x14ac:dyDescent="0.3">
      <c r="A207" s="23">
        <v>206</v>
      </c>
      <c r="B207" s="271">
        <v>118000</v>
      </c>
      <c r="C207" s="48" t="s">
        <v>18</v>
      </c>
      <c r="D207" s="61">
        <v>17198</v>
      </c>
      <c r="E207" s="59">
        <f t="shared" ref="E207" si="312">D209/D208</f>
        <v>1.8626925653047557</v>
      </c>
      <c r="F207" s="61"/>
      <c r="G207" s="59"/>
      <c r="H207" s="61"/>
      <c r="I207" s="59"/>
    </row>
    <row r="208" spans="1:9" x14ac:dyDescent="0.3">
      <c r="A208" s="1">
        <v>207</v>
      </c>
      <c r="B208" s="272"/>
      <c r="C208" s="49" t="s">
        <v>16</v>
      </c>
      <c r="D208" s="52">
        <v>0.59719999999999995</v>
      </c>
      <c r="E208" s="63">
        <f t="shared" ref="E208:E209" si="313">(D208-D205)/D205</f>
        <v>1.1735121542328967E-3</v>
      </c>
      <c r="F208" s="52"/>
      <c r="G208" s="63"/>
      <c r="H208" s="52"/>
      <c r="I208" s="63"/>
    </row>
    <row r="209" spans="1:9" x14ac:dyDescent="0.3">
      <c r="A209" s="13">
        <v>208</v>
      </c>
      <c r="B209" s="273"/>
      <c r="C209" s="50" t="s">
        <v>17</v>
      </c>
      <c r="D209" s="52">
        <v>1.1124000000000001</v>
      </c>
      <c r="E209" s="64">
        <f t="shared" si="313"/>
        <v>7.4261909074442899E-3</v>
      </c>
      <c r="F209" s="52"/>
      <c r="G209" s="64"/>
      <c r="H209" s="62"/>
      <c r="I209" s="64"/>
    </row>
    <row r="210" spans="1:9" x14ac:dyDescent="0.3">
      <c r="A210" s="23">
        <v>209</v>
      </c>
      <c r="B210" s="271">
        <v>120000</v>
      </c>
      <c r="C210" s="48" t="s">
        <v>18</v>
      </c>
      <c r="D210" s="61">
        <v>17501</v>
      </c>
      <c r="E210" s="59">
        <f t="shared" ref="E210" si="314">D212/D211</f>
        <v>1.8726273726273726</v>
      </c>
      <c r="F210" s="61"/>
      <c r="G210" s="59"/>
      <c r="H210" s="61"/>
      <c r="I210" s="59"/>
    </row>
    <row r="211" spans="1:9" x14ac:dyDescent="0.3">
      <c r="A211" s="1">
        <v>210</v>
      </c>
      <c r="B211" s="272"/>
      <c r="C211" s="49" t="s">
        <v>16</v>
      </c>
      <c r="D211" s="52">
        <v>0.60060000000000002</v>
      </c>
      <c r="E211" s="63">
        <f t="shared" ref="E211:E212" si="315">(D211-D208)/D208</f>
        <v>5.6932350971200096E-3</v>
      </c>
      <c r="F211" s="52"/>
      <c r="G211" s="63"/>
      <c r="H211" s="52"/>
      <c r="I211" s="63"/>
    </row>
    <row r="212" spans="1:9" x14ac:dyDescent="0.3">
      <c r="A212" s="13">
        <v>211</v>
      </c>
      <c r="B212" s="273"/>
      <c r="C212" s="50" t="s">
        <v>17</v>
      </c>
      <c r="D212" s="52">
        <v>1.1247</v>
      </c>
      <c r="E212" s="64">
        <f t="shared" si="315"/>
        <v>1.1057173678532881E-2</v>
      </c>
      <c r="F212" s="52"/>
      <c r="G212" s="64"/>
      <c r="H212" s="62"/>
      <c r="I212" s="64"/>
    </row>
    <row r="213" spans="1:9" x14ac:dyDescent="0.3">
      <c r="A213" s="23">
        <v>212</v>
      </c>
      <c r="B213" s="271">
        <v>122000</v>
      </c>
      <c r="C213" s="48" t="s">
        <v>18</v>
      </c>
      <c r="D213" s="61">
        <v>17816</v>
      </c>
      <c r="E213" s="59">
        <f t="shared" ref="E213" si="316">D215/D214</f>
        <v>1.8634138105689682</v>
      </c>
      <c r="F213" s="61"/>
      <c r="G213" s="59"/>
      <c r="H213" s="61"/>
      <c r="I213" s="59"/>
    </row>
    <row r="214" spans="1:9" x14ac:dyDescent="0.3">
      <c r="A214" s="1">
        <v>213</v>
      </c>
      <c r="B214" s="272"/>
      <c r="C214" s="49" t="s">
        <v>16</v>
      </c>
      <c r="D214" s="52">
        <v>0.59230000000000005</v>
      </c>
      <c r="E214" s="63">
        <f t="shared" ref="E214:E215" si="317">(D214-D211)/D211</f>
        <v>-1.3819513819513777E-2</v>
      </c>
      <c r="F214" s="52"/>
      <c r="G214" s="63"/>
      <c r="H214" s="52"/>
      <c r="I214" s="63"/>
    </row>
    <row r="215" spans="1:9" x14ac:dyDescent="0.3">
      <c r="A215" s="13">
        <v>214</v>
      </c>
      <c r="B215" s="272"/>
      <c r="C215" s="50" t="s">
        <v>17</v>
      </c>
      <c r="D215" s="52">
        <v>1.1036999999999999</v>
      </c>
      <c r="E215" s="64">
        <f t="shared" si="317"/>
        <v>-1.8671645772206036E-2</v>
      </c>
      <c r="F215" s="52"/>
      <c r="G215" s="64"/>
      <c r="H215" s="62"/>
      <c r="I215" s="64"/>
    </row>
    <row r="216" spans="1:9" x14ac:dyDescent="0.3">
      <c r="A216" s="23">
        <v>215</v>
      </c>
      <c r="B216" s="271">
        <v>124000</v>
      </c>
      <c r="C216" s="48" t="s">
        <v>18</v>
      </c>
      <c r="D216" s="61">
        <v>18133</v>
      </c>
      <c r="E216" s="59">
        <f t="shared" ref="E216" si="318">D218/D217</f>
        <v>1.8752746324150751</v>
      </c>
      <c r="F216" s="61"/>
      <c r="G216" s="59"/>
      <c r="H216" s="61"/>
      <c r="I216" s="59"/>
    </row>
    <row r="217" spans="1:9" x14ac:dyDescent="0.3">
      <c r="A217" s="1">
        <v>216</v>
      </c>
      <c r="B217" s="272"/>
      <c r="C217" s="49" t="s">
        <v>16</v>
      </c>
      <c r="D217" s="52">
        <v>0.5917</v>
      </c>
      <c r="E217" s="63">
        <f t="shared" ref="E217:E218" si="319">(D217-D214)/D214</f>
        <v>-1.0130001688334373E-3</v>
      </c>
      <c r="F217" s="52"/>
      <c r="G217" s="63"/>
      <c r="H217" s="52"/>
      <c r="I217" s="63"/>
    </row>
    <row r="218" spans="1:9" x14ac:dyDescent="0.3">
      <c r="A218" s="13">
        <v>217</v>
      </c>
      <c r="B218" s="273"/>
      <c r="C218" s="50" t="s">
        <v>17</v>
      </c>
      <c r="D218" s="52">
        <v>1.1095999999999999</v>
      </c>
      <c r="E218" s="64">
        <f t="shared" si="319"/>
        <v>5.3456555223339829E-3</v>
      </c>
      <c r="F218" s="52"/>
      <c r="G218" s="64"/>
      <c r="H218" s="62"/>
      <c r="I218" s="64"/>
    </row>
    <row r="219" spans="1:9" x14ac:dyDescent="0.3">
      <c r="A219" s="23">
        <v>218</v>
      </c>
      <c r="B219" s="271">
        <v>126000</v>
      </c>
      <c r="C219" s="48" t="s">
        <v>18</v>
      </c>
      <c r="D219" s="61">
        <v>18453</v>
      </c>
      <c r="E219" s="59">
        <f t="shared" ref="E219" si="320">D221/D220</f>
        <v>1.8737636211232185</v>
      </c>
      <c r="F219" s="61"/>
      <c r="G219" s="59"/>
      <c r="H219" s="61"/>
      <c r="I219" s="59"/>
    </row>
    <row r="220" spans="1:9" x14ac:dyDescent="0.3">
      <c r="A220" s="1">
        <v>219</v>
      </c>
      <c r="B220" s="272"/>
      <c r="C220" s="49" t="s">
        <v>16</v>
      </c>
      <c r="D220" s="52">
        <v>0.59650000000000003</v>
      </c>
      <c r="E220" s="63">
        <f t="shared" ref="E220:E221" si="321">(D220-D217)/D217</f>
        <v>8.112219029913853E-3</v>
      </c>
      <c r="F220" s="52"/>
      <c r="G220" s="63"/>
      <c r="H220" s="52"/>
      <c r="I220" s="63"/>
    </row>
    <row r="221" spans="1:9" x14ac:dyDescent="0.3">
      <c r="A221" s="13">
        <v>220</v>
      </c>
      <c r="B221" s="273"/>
      <c r="C221" s="50" t="s">
        <v>17</v>
      </c>
      <c r="D221" s="52">
        <v>1.1176999999999999</v>
      </c>
      <c r="E221" s="64">
        <f t="shared" si="321"/>
        <v>7.2999279019466444E-3</v>
      </c>
      <c r="F221" s="52"/>
      <c r="G221" s="64"/>
      <c r="H221" s="62"/>
      <c r="I221" s="64"/>
    </row>
    <row r="222" spans="1:9" x14ac:dyDescent="0.3">
      <c r="A222" s="23">
        <v>221</v>
      </c>
      <c r="B222" s="271">
        <v>128000</v>
      </c>
      <c r="C222" s="48" t="s">
        <v>18</v>
      </c>
      <c r="D222" s="61">
        <v>18756</v>
      </c>
      <c r="E222" s="59">
        <f t="shared" ref="E222" si="322">D224/D223</f>
        <v>1.880791342576936</v>
      </c>
      <c r="F222" s="61"/>
      <c r="G222" s="59"/>
      <c r="H222" s="61"/>
      <c r="I222" s="59"/>
    </row>
    <row r="223" spans="1:9" x14ac:dyDescent="0.3">
      <c r="A223" s="1">
        <v>222</v>
      </c>
      <c r="B223" s="272"/>
      <c r="C223" s="49" t="s">
        <v>16</v>
      </c>
      <c r="D223" s="52">
        <v>0.59140000000000004</v>
      </c>
      <c r="E223" s="63">
        <f t="shared" ref="E223:E224" si="323">(D223-D220)/D220</f>
        <v>-8.5498742665548917E-3</v>
      </c>
      <c r="F223" s="52"/>
      <c r="G223" s="63"/>
      <c r="H223" s="52"/>
      <c r="I223" s="63"/>
    </row>
    <row r="224" spans="1:9" x14ac:dyDescent="0.3">
      <c r="A224" s="13">
        <v>223</v>
      </c>
      <c r="B224" s="272"/>
      <c r="C224" s="50" t="s">
        <v>17</v>
      </c>
      <c r="D224" s="52">
        <v>1.1123000000000001</v>
      </c>
      <c r="E224" s="64">
        <f t="shared" si="323"/>
        <v>-4.831350093942784E-3</v>
      </c>
      <c r="F224" s="52"/>
      <c r="G224" s="64"/>
      <c r="H224" s="62"/>
      <c r="I224" s="64"/>
    </row>
    <row r="225" spans="1:9" x14ac:dyDescent="0.3">
      <c r="A225" s="23">
        <v>224</v>
      </c>
      <c r="B225" s="271">
        <v>130000</v>
      </c>
      <c r="C225" s="48" t="s">
        <v>18</v>
      </c>
      <c r="D225" s="61">
        <v>19057</v>
      </c>
      <c r="E225" s="59">
        <f t="shared" ref="E225" si="324">D227/D226</f>
        <v>1.9096642236236578</v>
      </c>
      <c r="F225" s="61"/>
      <c r="G225" s="59"/>
      <c r="H225" s="61"/>
      <c r="I225" s="59"/>
    </row>
    <row r="226" spans="1:9" x14ac:dyDescent="0.3">
      <c r="A226" s="1">
        <v>225</v>
      </c>
      <c r="B226" s="272"/>
      <c r="C226" s="49" t="s">
        <v>16</v>
      </c>
      <c r="D226" s="52">
        <v>0.5867</v>
      </c>
      <c r="E226" s="63">
        <f t="shared" ref="E226:E227" si="325">(D226-D223)/D223</f>
        <v>-7.9472438282043242E-3</v>
      </c>
      <c r="F226" s="52"/>
      <c r="G226" s="63"/>
      <c r="H226" s="52"/>
      <c r="I226" s="63"/>
    </row>
    <row r="227" spans="1:9" x14ac:dyDescent="0.3">
      <c r="A227" s="13">
        <v>226</v>
      </c>
      <c r="B227" s="273"/>
      <c r="C227" s="50" t="s">
        <v>17</v>
      </c>
      <c r="D227" s="52">
        <v>1.1204000000000001</v>
      </c>
      <c r="E227" s="64">
        <f t="shared" si="325"/>
        <v>7.2822080373999782E-3</v>
      </c>
      <c r="F227" s="52"/>
      <c r="G227" s="64"/>
      <c r="H227" s="62"/>
      <c r="I227" s="64"/>
    </row>
    <row r="228" spans="1:9" x14ac:dyDescent="0.3">
      <c r="A228" s="23">
        <v>227</v>
      </c>
      <c r="B228" s="271">
        <v>132000</v>
      </c>
      <c r="C228" s="48" t="s">
        <v>18</v>
      </c>
      <c r="D228" s="61">
        <v>19360</v>
      </c>
      <c r="E228" s="59">
        <f t="shared" ref="E228" si="326">D230/D229</f>
        <v>1.8615800135043887</v>
      </c>
      <c r="F228" s="61"/>
      <c r="G228" s="59"/>
      <c r="H228" s="61"/>
      <c r="I228" s="59"/>
    </row>
    <row r="229" spans="1:9" x14ac:dyDescent="0.3">
      <c r="A229" s="1">
        <v>228</v>
      </c>
      <c r="B229" s="272"/>
      <c r="C229" s="49" t="s">
        <v>16</v>
      </c>
      <c r="D229" s="52">
        <v>0.59240000000000004</v>
      </c>
      <c r="E229" s="63">
        <f t="shared" ref="E229:E230" si="327">(D229-D226)/D226</f>
        <v>9.7153570819840437E-3</v>
      </c>
      <c r="F229" s="52"/>
      <c r="G229" s="63"/>
      <c r="H229" s="52"/>
      <c r="I229" s="63"/>
    </row>
    <row r="230" spans="1:9" x14ac:dyDescent="0.3">
      <c r="A230" s="13">
        <v>229</v>
      </c>
      <c r="B230" s="273"/>
      <c r="C230" s="50" t="s">
        <v>17</v>
      </c>
      <c r="D230" s="52">
        <v>1.1028</v>
      </c>
      <c r="E230" s="64">
        <f t="shared" si="327"/>
        <v>-1.5708675473045393E-2</v>
      </c>
      <c r="F230" s="52"/>
      <c r="G230" s="64"/>
      <c r="H230" s="62"/>
      <c r="I230" s="64"/>
    </row>
    <row r="231" spans="1:9" x14ac:dyDescent="0.3">
      <c r="A231" s="23">
        <v>230</v>
      </c>
      <c r="B231" s="271">
        <v>134000</v>
      </c>
      <c r="C231" s="48" t="s">
        <v>18</v>
      </c>
      <c r="D231" s="61">
        <v>19661</v>
      </c>
      <c r="E231" s="59">
        <f t="shared" ref="E231" si="328">D233/D232</f>
        <v>1.8852570650323457</v>
      </c>
      <c r="F231" s="61"/>
      <c r="G231" s="59"/>
      <c r="H231" s="61"/>
      <c r="I231" s="59"/>
    </row>
    <row r="232" spans="1:9" x14ac:dyDescent="0.3">
      <c r="A232" s="1">
        <v>231</v>
      </c>
      <c r="B232" s="272"/>
      <c r="C232" s="49" t="s">
        <v>16</v>
      </c>
      <c r="D232" s="52">
        <v>0.58740000000000003</v>
      </c>
      <c r="E232" s="63">
        <f t="shared" ref="E232:E233" si="329">(D232-D229)/D229</f>
        <v>-8.4402430790006828E-3</v>
      </c>
      <c r="F232" s="52"/>
      <c r="G232" s="63"/>
      <c r="H232" s="52"/>
      <c r="I232" s="63"/>
    </row>
    <row r="233" spans="1:9" x14ac:dyDescent="0.3">
      <c r="A233" s="13">
        <v>232</v>
      </c>
      <c r="B233" s="272"/>
      <c r="C233" s="50" t="s">
        <v>17</v>
      </c>
      <c r="D233" s="52">
        <v>1.1073999999999999</v>
      </c>
      <c r="E233" s="64">
        <f t="shared" si="329"/>
        <v>4.1712005803408933E-3</v>
      </c>
      <c r="F233" s="52"/>
      <c r="G233" s="64"/>
      <c r="H233" s="62"/>
      <c r="I233" s="64"/>
    </row>
    <row r="234" spans="1:9" x14ac:dyDescent="0.3">
      <c r="A234" s="23">
        <v>233</v>
      </c>
      <c r="B234" s="271">
        <v>136000</v>
      </c>
      <c r="C234" s="48" t="s">
        <v>18</v>
      </c>
      <c r="D234" s="61">
        <v>19961</v>
      </c>
      <c r="E234" s="59">
        <f t="shared" ref="E234" si="330">D236/D235</f>
        <v>1.8862255232950706</v>
      </c>
      <c r="F234" s="61"/>
      <c r="G234" s="59"/>
      <c r="H234" s="61"/>
      <c r="I234" s="59"/>
    </row>
    <row r="235" spans="1:9" x14ac:dyDescent="0.3">
      <c r="A235" s="1">
        <v>234</v>
      </c>
      <c r="B235" s="272"/>
      <c r="C235" s="49" t="s">
        <v>16</v>
      </c>
      <c r="D235" s="52">
        <v>0.59240000000000004</v>
      </c>
      <c r="E235" s="63">
        <f t="shared" ref="E235:E236" si="331">(D235-D232)/D232</f>
        <v>8.5120871637725647E-3</v>
      </c>
      <c r="F235" s="52"/>
      <c r="G235" s="63"/>
      <c r="H235" s="52"/>
      <c r="I235" s="63"/>
    </row>
    <row r="236" spans="1:9" x14ac:dyDescent="0.3">
      <c r="A236" s="13">
        <v>235</v>
      </c>
      <c r="B236" s="273"/>
      <c r="C236" s="50" t="s">
        <v>17</v>
      </c>
      <c r="D236" s="52">
        <v>1.1173999999999999</v>
      </c>
      <c r="E236" s="64">
        <f t="shared" si="331"/>
        <v>9.0301607368611248E-3</v>
      </c>
      <c r="F236" s="52"/>
      <c r="G236" s="64"/>
      <c r="H236" s="62"/>
      <c r="I236" s="64"/>
    </row>
    <row r="237" spans="1:9" x14ac:dyDescent="0.3">
      <c r="A237" s="23">
        <v>236</v>
      </c>
      <c r="B237" s="271">
        <v>138000</v>
      </c>
      <c r="C237" s="48" t="s">
        <v>18</v>
      </c>
      <c r="D237" s="61">
        <v>20259</v>
      </c>
      <c r="E237" s="59">
        <f t="shared" ref="E237" si="332">D239/D238</f>
        <v>1.9069886073796973</v>
      </c>
      <c r="F237" s="61"/>
      <c r="G237" s="59"/>
      <c r="H237" s="61"/>
      <c r="I237" s="59"/>
    </row>
    <row r="238" spans="1:9" x14ac:dyDescent="0.3">
      <c r="A238" s="1">
        <v>237</v>
      </c>
      <c r="B238" s="272"/>
      <c r="C238" s="49" t="s">
        <v>16</v>
      </c>
      <c r="D238" s="52">
        <v>0.58809999999999996</v>
      </c>
      <c r="E238" s="63">
        <f t="shared" ref="E238:E239" si="333">(D238-D235)/D235</f>
        <v>-7.2586090479407174E-3</v>
      </c>
      <c r="F238" s="52"/>
      <c r="G238" s="63"/>
      <c r="H238" s="52"/>
      <c r="I238" s="63"/>
    </row>
    <row r="239" spans="1:9" x14ac:dyDescent="0.3">
      <c r="A239" s="13">
        <v>238</v>
      </c>
      <c r="B239" s="273"/>
      <c r="C239" s="50" t="s">
        <v>17</v>
      </c>
      <c r="D239" s="52">
        <v>1.1214999999999999</v>
      </c>
      <c r="E239" s="64">
        <f t="shared" si="333"/>
        <v>3.6692321460533315E-3</v>
      </c>
      <c r="F239" s="52"/>
      <c r="G239" s="64"/>
      <c r="H239" s="62"/>
      <c r="I239" s="64"/>
    </row>
    <row r="240" spans="1:9" x14ac:dyDescent="0.3">
      <c r="A240" s="23">
        <v>239</v>
      </c>
      <c r="B240" s="271">
        <v>140000</v>
      </c>
      <c r="C240" s="48" t="s">
        <v>18</v>
      </c>
      <c r="D240" s="61">
        <v>20554</v>
      </c>
      <c r="E240" s="59">
        <f t="shared" ref="E240" si="334">D242/D241</f>
        <v>1.904153898535921</v>
      </c>
      <c r="F240" s="61"/>
      <c r="G240" s="59"/>
      <c r="H240" s="61"/>
      <c r="I240" s="59"/>
    </row>
    <row r="241" spans="1:9" x14ac:dyDescent="0.3">
      <c r="A241" s="1">
        <v>240</v>
      </c>
      <c r="B241" s="272"/>
      <c r="C241" s="49" t="s">
        <v>16</v>
      </c>
      <c r="D241" s="52">
        <v>0.58740000000000003</v>
      </c>
      <c r="E241" s="63">
        <f t="shared" ref="E241:E242" si="335">(D241-D238)/D238</f>
        <v>-1.190273762965351E-3</v>
      </c>
      <c r="F241" s="52"/>
      <c r="G241" s="63"/>
      <c r="H241" s="52"/>
      <c r="I241" s="63"/>
    </row>
    <row r="242" spans="1:9" x14ac:dyDescent="0.3">
      <c r="A242" s="13">
        <v>241</v>
      </c>
      <c r="B242" s="272"/>
      <c r="C242" s="50" t="s">
        <v>17</v>
      </c>
      <c r="D242" s="52">
        <v>1.1185</v>
      </c>
      <c r="E242" s="64">
        <f t="shared" si="335"/>
        <v>-2.6749888542130108E-3</v>
      </c>
      <c r="F242" s="52"/>
      <c r="G242" s="64"/>
      <c r="H242" s="62"/>
      <c r="I242" s="64"/>
    </row>
    <row r="243" spans="1:9" x14ac:dyDescent="0.3">
      <c r="A243" s="23">
        <v>242</v>
      </c>
      <c r="B243" s="271">
        <v>142000</v>
      </c>
      <c r="C243" s="48" t="s">
        <v>18</v>
      </c>
      <c r="D243" s="61">
        <v>20852</v>
      </c>
      <c r="E243" s="59">
        <f t="shared" ref="E243" si="336">D245/D244</f>
        <v>1.9186463852332938</v>
      </c>
      <c r="F243" s="61"/>
      <c r="G243" s="59"/>
      <c r="H243" s="61"/>
      <c r="I243" s="59"/>
    </row>
    <row r="244" spans="1:9" x14ac:dyDescent="0.3">
      <c r="A244" s="1">
        <v>243</v>
      </c>
      <c r="B244" s="272"/>
      <c r="C244" s="49" t="s">
        <v>16</v>
      </c>
      <c r="D244" s="52">
        <v>0.58509999999999995</v>
      </c>
      <c r="E244" s="63">
        <f t="shared" ref="E244:E245" si="337">(D244-D241)/D241</f>
        <v>-3.9155600953355114E-3</v>
      </c>
      <c r="F244" s="52"/>
      <c r="G244" s="63"/>
      <c r="H244" s="52"/>
      <c r="I244" s="63"/>
    </row>
    <row r="245" spans="1:9" x14ac:dyDescent="0.3">
      <c r="A245" s="13">
        <v>244</v>
      </c>
      <c r="B245" s="273"/>
      <c r="C245" s="50" t="s">
        <v>17</v>
      </c>
      <c r="D245" s="52">
        <v>1.1226</v>
      </c>
      <c r="E245" s="64">
        <f t="shared" si="337"/>
        <v>3.6656236030397785E-3</v>
      </c>
      <c r="F245" s="52"/>
      <c r="G245" s="64"/>
      <c r="H245" s="62"/>
      <c r="I245" s="64"/>
    </row>
    <row r="246" spans="1:9" x14ac:dyDescent="0.3">
      <c r="A246" s="23">
        <v>245</v>
      </c>
      <c r="B246" s="271">
        <v>144000</v>
      </c>
      <c r="C246" s="48" t="s">
        <v>18</v>
      </c>
      <c r="D246" s="77">
        <v>21154</v>
      </c>
      <c r="E246" s="78">
        <f t="shared" ref="E246" si="338">D248/D247</f>
        <v>1.9079060195506776</v>
      </c>
      <c r="F246" s="61"/>
      <c r="G246" s="59"/>
      <c r="H246" s="61"/>
      <c r="I246" s="59"/>
    </row>
    <row r="247" spans="1:9" x14ac:dyDescent="0.3">
      <c r="A247" s="1">
        <v>246</v>
      </c>
      <c r="B247" s="272"/>
      <c r="C247" s="49" t="s">
        <v>16</v>
      </c>
      <c r="D247" s="79">
        <v>0.58309999999999995</v>
      </c>
      <c r="E247" s="80">
        <f t="shared" ref="E247:E248" si="339">(D247-D244)/D244</f>
        <v>-3.4182191078448161E-3</v>
      </c>
      <c r="F247" s="52"/>
      <c r="G247" s="63"/>
      <c r="H247" s="52"/>
      <c r="I247" s="63"/>
    </row>
    <row r="248" spans="1:9" x14ac:dyDescent="0.3">
      <c r="A248" s="13">
        <v>247</v>
      </c>
      <c r="B248" s="273"/>
      <c r="C248" s="50" t="s">
        <v>17</v>
      </c>
      <c r="D248" s="79">
        <v>1.1125</v>
      </c>
      <c r="E248" s="82">
        <f t="shared" si="339"/>
        <v>-8.9969713165864926E-3</v>
      </c>
      <c r="F248" s="52"/>
      <c r="G248" s="64"/>
      <c r="H248" s="62"/>
      <c r="I248" s="64"/>
    </row>
    <row r="249" spans="1:9" x14ac:dyDescent="0.3">
      <c r="A249" s="23">
        <v>248</v>
      </c>
      <c r="B249" s="271">
        <v>146000</v>
      </c>
      <c r="C249" s="48" t="s">
        <v>18</v>
      </c>
      <c r="D249" s="61">
        <v>21461</v>
      </c>
      <c r="E249" s="59">
        <f t="shared" ref="E249" si="340">D251/D250</f>
        <v>1.8970538435489332</v>
      </c>
      <c r="F249" s="61"/>
      <c r="G249" s="59"/>
      <c r="H249" s="61"/>
      <c r="I249" s="59"/>
    </row>
    <row r="250" spans="1:9" x14ac:dyDescent="0.3">
      <c r="A250" s="1">
        <v>249</v>
      </c>
      <c r="B250" s="272"/>
      <c r="C250" s="49" t="s">
        <v>16</v>
      </c>
      <c r="D250" s="52">
        <v>0.59060000000000001</v>
      </c>
      <c r="E250" s="63">
        <f t="shared" ref="E250:E251" si="341">(D250-D247)/D247</f>
        <v>1.2862287772251865E-2</v>
      </c>
      <c r="F250" s="52"/>
      <c r="G250" s="63"/>
      <c r="H250" s="52"/>
      <c r="I250" s="63"/>
    </row>
    <row r="251" spans="1:9" x14ac:dyDescent="0.3">
      <c r="A251" s="13">
        <v>250</v>
      </c>
      <c r="B251" s="272"/>
      <c r="C251" s="50" t="s">
        <v>17</v>
      </c>
      <c r="D251" s="52">
        <v>1.1204000000000001</v>
      </c>
      <c r="E251" s="64">
        <f t="shared" si="341"/>
        <v>7.1011235955056344E-3</v>
      </c>
      <c r="F251" s="52"/>
      <c r="G251" s="64"/>
      <c r="H251" s="62"/>
      <c r="I251" s="64"/>
    </row>
    <row r="252" spans="1:9" x14ac:dyDescent="0.3">
      <c r="A252" s="23">
        <v>251</v>
      </c>
      <c r="B252" s="271">
        <v>148000</v>
      </c>
      <c r="C252" s="48" t="s">
        <v>18</v>
      </c>
      <c r="D252" s="61">
        <v>21759</v>
      </c>
      <c r="E252" s="59">
        <f t="shared" ref="E252" si="342">D254/D253</f>
        <v>1.9289626840123244</v>
      </c>
      <c r="F252" s="61"/>
      <c r="G252" s="59"/>
      <c r="H252" s="61"/>
      <c r="I252" s="59"/>
    </row>
    <row r="253" spans="1:9" x14ac:dyDescent="0.3">
      <c r="A253" s="1">
        <v>252</v>
      </c>
      <c r="B253" s="272"/>
      <c r="C253" s="49" t="s">
        <v>16</v>
      </c>
      <c r="D253" s="52">
        <v>0.58420000000000005</v>
      </c>
      <c r="E253" s="63">
        <f t="shared" ref="E253:E254" si="343">(D253-D250)/D250</f>
        <v>-1.0836437521164852E-2</v>
      </c>
      <c r="F253" s="52"/>
      <c r="G253" s="63"/>
      <c r="H253" s="52"/>
      <c r="I253" s="63"/>
    </row>
    <row r="254" spans="1:9" x14ac:dyDescent="0.3">
      <c r="A254" s="13">
        <v>253</v>
      </c>
      <c r="B254" s="273"/>
      <c r="C254" s="50" t="s">
        <v>17</v>
      </c>
      <c r="D254" s="52">
        <v>1.1269</v>
      </c>
      <c r="E254" s="64">
        <f t="shared" si="343"/>
        <v>5.8014994644769282E-3</v>
      </c>
      <c r="F254" s="52"/>
      <c r="G254" s="64"/>
      <c r="H254" s="62"/>
      <c r="I254" s="64"/>
    </row>
    <row r="255" spans="1:9" x14ac:dyDescent="0.3">
      <c r="A255" s="23">
        <v>254</v>
      </c>
      <c r="B255" s="271">
        <v>150000</v>
      </c>
      <c r="C255" s="48" t="s">
        <v>18</v>
      </c>
      <c r="D255" s="61">
        <v>22055</v>
      </c>
      <c r="E255" s="59">
        <f t="shared" ref="E255" si="344">D257/D256</f>
        <v>1.9298033804760262</v>
      </c>
      <c r="F255" s="61"/>
      <c r="G255" s="59"/>
      <c r="H255" s="61"/>
      <c r="I255" s="59"/>
    </row>
    <row r="256" spans="1:9" x14ac:dyDescent="0.3">
      <c r="A256" s="1">
        <v>255</v>
      </c>
      <c r="B256" s="272"/>
      <c r="C256" s="49" t="s">
        <v>16</v>
      </c>
      <c r="D256" s="52">
        <v>0.57979999999999998</v>
      </c>
      <c r="E256" s="63">
        <f t="shared" ref="E256:E257" si="345">(D256-D253)/D253</f>
        <v>-7.5316672372476379E-3</v>
      </c>
      <c r="F256" s="52"/>
      <c r="G256" s="63"/>
      <c r="H256" s="52"/>
      <c r="I256" s="63"/>
    </row>
    <row r="257" spans="1:9" x14ac:dyDescent="0.3">
      <c r="A257" s="13">
        <v>256</v>
      </c>
      <c r="B257" s="273"/>
      <c r="C257" s="50" t="s">
        <v>17</v>
      </c>
      <c r="D257" s="62">
        <v>1.1189</v>
      </c>
      <c r="E257" s="64">
        <f t="shared" si="345"/>
        <v>-7.0991214837163967E-3</v>
      </c>
      <c r="F257" s="62"/>
      <c r="G257" s="64"/>
      <c r="H257" s="62"/>
      <c r="I257" s="64"/>
    </row>
  </sheetData>
  <mergeCells count="128">
    <mergeCell ref="D1:E1"/>
    <mergeCell ref="F1:G1"/>
    <mergeCell ref="H1:I1"/>
    <mergeCell ref="D5:E5"/>
    <mergeCell ref="F5:G5"/>
    <mergeCell ref="H5:I5"/>
    <mergeCell ref="D4:E4"/>
    <mergeCell ref="F4:G4"/>
    <mergeCell ref="H4:I4"/>
    <mergeCell ref="D3:E3"/>
    <mergeCell ref="F3:G3"/>
    <mergeCell ref="H3:I3"/>
    <mergeCell ref="D7:E7"/>
    <mergeCell ref="F7:G7"/>
    <mergeCell ref="H7:I7"/>
    <mergeCell ref="D6:E6"/>
    <mergeCell ref="F6:G6"/>
    <mergeCell ref="H6:I6"/>
    <mergeCell ref="D2:E2"/>
    <mergeCell ref="F2:G2"/>
    <mergeCell ref="H2:I2"/>
    <mergeCell ref="H9:I9"/>
    <mergeCell ref="B14:B18"/>
    <mergeCell ref="D14:E14"/>
    <mergeCell ref="F14:G14"/>
    <mergeCell ref="H14:I14"/>
    <mergeCell ref="B9:B13"/>
    <mergeCell ref="D9:E9"/>
    <mergeCell ref="F9:G9"/>
    <mergeCell ref="D8:E8"/>
    <mergeCell ref="F8:G8"/>
    <mergeCell ref="H8:I8"/>
    <mergeCell ref="B30:B32"/>
    <mergeCell ref="B33:B35"/>
    <mergeCell ref="B36:B38"/>
    <mergeCell ref="B39:B41"/>
    <mergeCell ref="B42:B44"/>
    <mergeCell ref="B45:B47"/>
    <mergeCell ref="H19:I19"/>
    <mergeCell ref="B24:B28"/>
    <mergeCell ref="D24:E24"/>
    <mergeCell ref="F24:G24"/>
    <mergeCell ref="H24:I24"/>
    <mergeCell ref="B19:B23"/>
    <mergeCell ref="D19:E19"/>
    <mergeCell ref="F19:G19"/>
    <mergeCell ref="B66:B68"/>
    <mergeCell ref="B69:B71"/>
    <mergeCell ref="B72:B74"/>
    <mergeCell ref="B75:B77"/>
    <mergeCell ref="B78:B80"/>
    <mergeCell ref="B81:B83"/>
    <mergeCell ref="B48:B50"/>
    <mergeCell ref="B51:B53"/>
    <mergeCell ref="B54:B56"/>
    <mergeCell ref="B57:B59"/>
    <mergeCell ref="B60:B62"/>
    <mergeCell ref="B63:B65"/>
    <mergeCell ref="B102:B104"/>
    <mergeCell ref="B105:B107"/>
    <mergeCell ref="B108:B110"/>
    <mergeCell ref="B111:B113"/>
    <mergeCell ref="B114:B116"/>
    <mergeCell ref="B117:B119"/>
    <mergeCell ref="B84:B86"/>
    <mergeCell ref="B87:B89"/>
    <mergeCell ref="B90:B92"/>
    <mergeCell ref="B93:B95"/>
    <mergeCell ref="B96:B98"/>
    <mergeCell ref="B99:B101"/>
    <mergeCell ref="B138:B140"/>
    <mergeCell ref="B141:B143"/>
    <mergeCell ref="B144:B146"/>
    <mergeCell ref="B147:B149"/>
    <mergeCell ref="B150:B152"/>
    <mergeCell ref="B153:B155"/>
    <mergeCell ref="B120:B122"/>
    <mergeCell ref="B123:B125"/>
    <mergeCell ref="B126:B128"/>
    <mergeCell ref="B129:B131"/>
    <mergeCell ref="B132:B134"/>
    <mergeCell ref="B135:B137"/>
    <mergeCell ref="B174:B176"/>
    <mergeCell ref="B177:B179"/>
    <mergeCell ref="B180:B182"/>
    <mergeCell ref="B183:B185"/>
    <mergeCell ref="B186:B188"/>
    <mergeCell ref="B189:B191"/>
    <mergeCell ref="B156:B158"/>
    <mergeCell ref="B159:B161"/>
    <mergeCell ref="B162:B164"/>
    <mergeCell ref="B165:B167"/>
    <mergeCell ref="B168:B170"/>
    <mergeCell ref="B171:B173"/>
    <mergeCell ref="B216:B218"/>
    <mergeCell ref="B219:B221"/>
    <mergeCell ref="B222:B224"/>
    <mergeCell ref="B225:B227"/>
    <mergeCell ref="B192:B194"/>
    <mergeCell ref="B195:B197"/>
    <mergeCell ref="B198:B200"/>
    <mergeCell ref="B201:B203"/>
    <mergeCell ref="B204:B206"/>
    <mergeCell ref="B207:B209"/>
    <mergeCell ref="B246:B248"/>
    <mergeCell ref="B249:B251"/>
    <mergeCell ref="B252:B254"/>
    <mergeCell ref="B255:B257"/>
    <mergeCell ref="O14:P14"/>
    <mergeCell ref="O19:P19"/>
    <mergeCell ref="O24:P24"/>
    <mergeCell ref="O1:P1"/>
    <mergeCell ref="O2:P2"/>
    <mergeCell ref="O3:P3"/>
    <mergeCell ref="O4:P4"/>
    <mergeCell ref="O5:P5"/>
    <mergeCell ref="O6:P6"/>
    <mergeCell ref="O7:P7"/>
    <mergeCell ref="O8:P8"/>
    <mergeCell ref="O9:P9"/>
    <mergeCell ref="B228:B230"/>
    <mergeCell ref="B231:B233"/>
    <mergeCell ref="B234:B236"/>
    <mergeCell ref="B237:B239"/>
    <mergeCell ref="B240:B242"/>
    <mergeCell ref="B243:B245"/>
    <mergeCell ref="B210:B212"/>
    <mergeCell ref="B213:B215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5AF4-BB6A-411E-B894-B0F68B831F81}">
  <dimension ref="A1:T278"/>
  <sheetViews>
    <sheetView topLeftCell="A202" zoomScale="120" zoomScaleNormal="120" workbookViewId="0">
      <selection activeCell="H223" sqref="H223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1.44140625" customWidth="1"/>
    <col min="5" max="5" width="10.44140625" customWidth="1"/>
    <col min="6" max="6" width="11.44140625" customWidth="1"/>
    <col min="7" max="7" width="10.44140625" customWidth="1"/>
    <col min="8" max="8" width="11.21875" customWidth="1"/>
    <col min="9" max="9" width="11" customWidth="1"/>
    <col min="11" max="11" width="9.88671875" bestFit="1" customWidth="1"/>
    <col min="12" max="12" width="4" bestFit="1" customWidth="1"/>
  </cols>
  <sheetData>
    <row r="1" spans="1:16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46"/>
      <c r="O1" s="274" t="str">
        <f>O3&amp;"/"&amp;O4&amp;"/"&amp;O5&amp;"/"&amp;O6&amp;"/"&amp;TEXT(O7,"0.00")&amp;"/"&amp;O8</f>
        <v>10/192/6/2048/0.10/4</v>
      </c>
      <c r="P1" s="275"/>
    </row>
    <row r="2" spans="1:16" x14ac:dyDescent="0.3">
      <c r="A2" s="1">
        <v>1</v>
      </c>
      <c r="B2" s="1"/>
      <c r="C2" s="20" t="s">
        <v>19</v>
      </c>
      <c r="D2" s="282">
        <f>($L$2*D4+D4*D6+D3*(12*D4^2+13*D4)+D4*$L$2)/1000000</f>
        <v>2.688768</v>
      </c>
      <c r="E2" s="283"/>
      <c r="F2" s="282">
        <f>($L$2*F4+F4*F6+F3*(12*F4^2+13*F4)+F4*$L$2)/1000000</f>
        <v>4.9128959999999999</v>
      </c>
      <c r="G2" s="283"/>
      <c r="H2" s="282">
        <f>($L$2*H4+H4*H6+H3*(12*H4^2+13*H4)+H4*$L$2)/1000000</f>
        <v>6.9370880000000001</v>
      </c>
      <c r="I2" s="283"/>
      <c r="J2" s="47"/>
      <c r="K2" t="s">
        <v>11</v>
      </c>
      <c r="L2">
        <v>185</v>
      </c>
      <c r="O2" s="282">
        <f>($L$2*O4+O4*O6+O3*(12*O4^2+13*O4)+O4*$L$2)/1000000</f>
        <v>4.9128959999999999</v>
      </c>
      <c r="P2" s="283"/>
    </row>
    <row r="3" spans="1:16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  <c r="O3" s="280">
        <v>10</v>
      </c>
      <c r="P3" s="281"/>
    </row>
    <row r="4" spans="1:16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  <c r="O4" s="280">
        <v>192</v>
      </c>
      <c r="P4" s="281"/>
    </row>
    <row r="5" spans="1:16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  <c r="O5" s="280">
        <v>6</v>
      </c>
      <c r="P5" s="281"/>
    </row>
    <row r="6" spans="1:16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  <c r="O6" s="276">
        <v>2048</v>
      </c>
      <c r="P6" s="277"/>
    </row>
    <row r="7" spans="1:16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  <c r="O7" s="278">
        <v>0.1</v>
      </c>
      <c r="P7" s="279"/>
    </row>
    <row r="8" spans="1:16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  <c r="O8" s="280">
        <v>4</v>
      </c>
      <c r="P8" s="281"/>
    </row>
    <row r="9" spans="1:16" ht="14.4" customHeight="1" x14ac:dyDescent="0.3">
      <c r="A9" s="23">
        <v>8</v>
      </c>
      <c r="B9" s="297" t="s">
        <v>29</v>
      </c>
      <c r="C9" s="19" t="s">
        <v>30</v>
      </c>
      <c r="D9" s="294" t="str">
        <f>Step3_Models_plan!C9&amp;"/"&amp;D10/1000&amp;"k"</f>
        <v>2/32/1/128/0.00/64/45k</v>
      </c>
      <c r="E9" s="295"/>
      <c r="F9" s="294" t="str">
        <f>Step3_Models_plan!D9&amp;"/"&amp;F10/1000&amp;"k"</f>
        <v>2/64/2/128/0.00/64/65k</v>
      </c>
      <c r="G9" s="295"/>
      <c r="H9" s="294" t="str">
        <f>Step3_Models_plan!E9&amp;"/"&amp;H10/1000&amp;"k"</f>
        <v>2/64/2/128/0.00/64/65k</v>
      </c>
      <c r="I9" s="295"/>
      <c r="J9" s="47"/>
      <c r="O9" s="294" t="str">
        <f>Step3_Models_plan!M9&amp;"/"&amp;O10/1000&amp;"k"</f>
        <v>1/180k</v>
      </c>
      <c r="P9" s="295"/>
    </row>
    <row r="10" spans="1:16" x14ac:dyDescent="0.3">
      <c r="A10" s="1">
        <v>9</v>
      </c>
      <c r="B10" s="298"/>
      <c r="C10" s="49" t="s">
        <v>48</v>
      </c>
      <c r="D10" s="129">
        <v>45000</v>
      </c>
      <c r="E10" s="124"/>
      <c r="F10" s="129">
        <v>65000</v>
      </c>
      <c r="G10" s="124"/>
      <c r="H10" s="129">
        <v>65000</v>
      </c>
      <c r="I10" s="124"/>
      <c r="J10" s="47"/>
      <c r="O10" s="129">
        <v>180000</v>
      </c>
      <c r="P10" s="124"/>
    </row>
    <row r="11" spans="1:16" x14ac:dyDescent="0.3">
      <c r="A11" s="1">
        <v>10</v>
      </c>
      <c r="B11" s="298"/>
      <c r="C11" s="49" t="s">
        <v>18</v>
      </c>
      <c r="D11" s="130">
        <v>236</v>
      </c>
      <c r="E11" s="60">
        <f>D13/D12</f>
        <v>1.2752868878158903</v>
      </c>
      <c r="F11" s="130">
        <v>348</v>
      </c>
      <c r="G11" s="60">
        <f>F13/F12</f>
        <v>1.5100071764612073</v>
      </c>
      <c r="H11" s="130">
        <v>356</v>
      </c>
      <c r="I11" s="60">
        <f>H13/H12</f>
        <v>1.5100071764612073</v>
      </c>
      <c r="J11" s="47"/>
      <c r="O11" s="130">
        <v>991</v>
      </c>
      <c r="P11" s="60">
        <f>O13/O12</f>
        <v>1.7901960784313724</v>
      </c>
    </row>
    <row r="12" spans="1:16" x14ac:dyDescent="0.3">
      <c r="A12" s="1">
        <v>11</v>
      </c>
      <c r="B12" s="298"/>
      <c r="C12" s="49" t="s">
        <v>9</v>
      </c>
      <c r="D12" s="126">
        <v>1.5947</v>
      </c>
      <c r="E12" s="127"/>
      <c r="F12" s="126">
        <v>1.2541</v>
      </c>
      <c r="G12" s="127"/>
      <c r="H12" s="126">
        <v>1.2541</v>
      </c>
      <c r="I12" s="127"/>
      <c r="J12" s="47"/>
      <c r="O12" s="126">
        <v>1.1220000000000001</v>
      </c>
      <c r="P12" s="127"/>
    </row>
    <row r="13" spans="1:16" x14ac:dyDescent="0.3">
      <c r="A13" s="13">
        <v>12</v>
      </c>
      <c r="B13" s="299"/>
      <c r="C13" s="49" t="s">
        <v>10</v>
      </c>
      <c r="D13" s="131">
        <v>2.0337000000000001</v>
      </c>
      <c r="E13" s="128"/>
      <c r="F13" s="131">
        <v>1.8936999999999999</v>
      </c>
      <c r="G13" s="128"/>
      <c r="H13" s="131">
        <v>1.8936999999999999</v>
      </c>
      <c r="I13" s="128"/>
      <c r="J13" s="47"/>
      <c r="O13" s="131">
        <v>2.0085999999999999</v>
      </c>
      <c r="P13" s="128"/>
    </row>
    <row r="14" spans="1:16" ht="14.4" customHeight="1" x14ac:dyDescent="0.3">
      <c r="A14" s="23">
        <v>13</v>
      </c>
      <c r="B14" s="297" t="s">
        <v>23</v>
      </c>
      <c r="C14" s="19" t="s">
        <v>30</v>
      </c>
      <c r="D14" s="294" t="str">
        <f>Step3_Models_plan!C10&amp;"/"&amp;D15/1000&amp;"k"</f>
        <v>4/64/2/256/0.05/64/40k</v>
      </c>
      <c r="E14" s="295"/>
      <c r="F14" s="294" t="str">
        <f>Step3_Models_plan!D10&amp;"/"&amp;F15/1000&amp;"k"</f>
        <v>4/96/3/256/0.05/64/40k</v>
      </c>
      <c r="G14" s="295"/>
      <c r="H14" s="294" t="str">
        <f>Step3_Models_plan!E10&amp;"/"&amp;H15/1000&amp;"k"</f>
        <v>3/96/3/256/0.05/64/45k</v>
      </c>
      <c r="I14" s="295"/>
      <c r="J14" s="47"/>
      <c r="O14" s="294" t="str">
        <f>Step3_Models_plan!M10&amp;"/"&amp;O15/1000&amp;"k"</f>
        <v>2/175k</v>
      </c>
      <c r="P14" s="295"/>
    </row>
    <row r="15" spans="1:16" x14ac:dyDescent="0.3">
      <c r="A15" s="1">
        <v>14</v>
      </c>
      <c r="B15" s="298"/>
      <c r="C15" s="49" t="s">
        <v>48</v>
      </c>
      <c r="D15" s="129">
        <v>40000</v>
      </c>
      <c r="E15" s="124"/>
      <c r="F15" s="129">
        <v>40000</v>
      </c>
      <c r="G15" s="124"/>
      <c r="H15" s="129">
        <v>45000</v>
      </c>
      <c r="I15" s="124"/>
      <c r="J15" s="47"/>
      <c r="O15" s="129">
        <v>175000</v>
      </c>
      <c r="P15" s="124"/>
    </row>
    <row r="16" spans="1:16" x14ac:dyDescent="0.3">
      <c r="A16" s="1">
        <v>15</v>
      </c>
      <c r="B16" s="298"/>
      <c r="C16" s="49" t="s">
        <v>18</v>
      </c>
      <c r="D16" s="130">
        <v>378</v>
      </c>
      <c r="E16" s="60">
        <f>D18/D17</f>
        <v>1.3978203936808313</v>
      </c>
      <c r="F16" s="130">
        <v>585</v>
      </c>
      <c r="G16" s="60">
        <f>F18/F17</f>
        <v>1.7056518151815181</v>
      </c>
      <c r="H16" s="130">
        <v>505</v>
      </c>
      <c r="I16" s="60">
        <f>H18/H17</f>
        <v>1.5115030674846628</v>
      </c>
      <c r="J16" s="47"/>
      <c r="O16" s="130">
        <v>2661</v>
      </c>
      <c r="P16" s="60">
        <f>O18/O17</f>
        <v>1.8703857566765578</v>
      </c>
    </row>
    <row r="17" spans="1:20" x14ac:dyDescent="0.3">
      <c r="A17" s="1">
        <v>16</v>
      </c>
      <c r="B17" s="298"/>
      <c r="C17" s="49" t="s">
        <v>9</v>
      </c>
      <c r="D17" s="126">
        <v>1.1837</v>
      </c>
      <c r="E17" s="63">
        <f>(D17-D12)/D12</f>
        <v>-0.25772872640622063</v>
      </c>
      <c r="F17" s="126">
        <v>0.96960000000000002</v>
      </c>
      <c r="G17" s="63">
        <f>(F17-F12)/F12</f>
        <v>-0.22685591260665017</v>
      </c>
      <c r="H17" s="126">
        <v>1.0431999999999999</v>
      </c>
      <c r="I17" s="63">
        <f>(H17-H12)/H12</f>
        <v>-0.16816840762299665</v>
      </c>
      <c r="J17" s="47"/>
      <c r="O17" s="126">
        <v>0.84250000000000003</v>
      </c>
      <c r="P17" s="63">
        <f>(O17-O12)/O12</f>
        <v>-0.24910873440285211</v>
      </c>
    </row>
    <row r="18" spans="1:20" x14ac:dyDescent="0.3">
      <c r="A18" s="13">
        <v>17</v>
      </c>
      <c r="B18" s="299"/>
      <c r="C18" s="49" t="s">
        <v>10</v>
      </c>
      <c r="D18" s="131">
        <v>1.6546000000000001</v>
      </c>
      <c r="E18" s="64">
        <f>(D18-D13)/D13</f>
        <v>-0.18640900821163395</v>
      </c>
      <c r="F18" s="131">
        <v>1.6537999999999999</v>
      </c>
      <c r="G18" s="64">
        <f>(F18-F13)/F13</f>
        <v>-0.12668321275809263</v>
      </c>
      <c r="H18" s="131">
        <v>1.5768</v>
      </c>
      <c r="I18" s="64">
        <f>(H18-H13)/H13</f>
        <v>-0.16734435232613401</v>
      </c>
      <c r="J18" s="47"/>
      <c r="O18" s="131">
        <v>1.5758000000000001</v>
      </c>
      <c r="P18" s="64">
        <f>(O18-O13)/O13</f>
        <v>-0.21547346410435123</v>
      </c>
    </row>
    <row r="19" spans="1:20" ht="14.4" customHeight="1" x14ac:dyDescent="0.3">
      <c r="A19" s="23">
        <v>18</v>
      </c>
      <c r="B19" s="297" t="s">
        <v>27</v>
      </c>
      <c r="C19" s="19" t="s">
        <v>30</v>
      </c>
      <c r="D19" s="294" t="str">
        <f>Step3_Models_plan!C11&amp;"/"&amp;D20/1000&amp;"k"</f>
        <v>6/64/2/512/0.05/64/35k</v>
      </c>
      <c r="E19" s="295"/>
      <c r="F19" s="294" t="str">
        <f>Step3_Models_plan!D11&amp;"/"&amp;F20/1000&amp;"k"</f>
        <v>6/128/4/512/0.10/64/55k</v>
      </c>
      <c r="G19" s="295"/>
      <c r="H19" s="294" t="str">
        <f>Step3_Models_plan!E11&amp;"/"&amp;H20/1000&amp;"k"</f>
        <v>4/128/4/512/0.05/64/60k</v>
      </c>
      <c r="I19" s="295"/>
      <c r="J19" s="47"/>
      <c r="O19" s="294" t="str">
        <f>Step3_Models_plan!M11&amp;"/"&amp;O20/1000&amp;"k"</f>
        <v>2/95k</v>
      </c>
      <c r="P19" s="295"/>
    </row>
    <row r="20" spans="1:20" x14ac:dyDescent="0.3">
      <c r="A20" s="1">
        <v>19</v>
      </c>
      <c r="B20" s="298"/>
      <c r="C20" s="49" t="s">
        <v>48</v>
      </c>
      <c r="D20" s="129">
        <v>35000</v>
      </c>
      <c r="E20" s="124"/>
      <c r="F20" s="129">
        <v>55000</v>
      </c>
      <c r="G20" s="124"/>
      <c r="H20" s="129">
        <v>60000</v>
      </c>
      <c r="I20" s="124"/>
      <c r="J20" s="47"/>
      <c r="O20" s="129">
        <v>95000</v>
      </c>
      <c r="P20" s="124"/>
    </row>
    <row r="21" spans="1:20" x14ac:dyDescent="0.3">
      <c r="A21" s="1">
        <v>20</v>
      </c>
      <c r="B21" s="298"/>
      <c r="C21" s="49" t="s">
        <v>18</v>
      </c>
      <c r="D21" s="130">
        <v>1548</v>
      </c>
      <c r="E21" s="60">
        <f>D23/D22</f>
        <v>1.5406566431420681</v>
      </c>
      <c r="F21" s="130">
        <v>4837</v>
      </c>
      <c r="G21" s="60">
        <f>F23/F22</f>
        <v>2.3065649768206971</v>
      </c>
      <c r="H21" s="130">
        <v>3547</v>
      </c>
      <c r="I21" s="60">
        <f>H23/H22</f>
        <v>2.1252998447862281</v>
      </c>
      <c r="J21" s="47"/>
      <c r="O21" s="130">
        <v>8541</v>
      </c>
      <c r="P21" s="60">
        <f>O23/O22</f>
        <v>2.5720430107526879</v>
      </c>
    </row>
    <row r="22" spans="1:20" x14ac:dyDescent="0.3">
      <c r="A22" s="1">
        <v>21</v>
      </c>
      <c r="B22" s="298"/>
      <c r="C22" s="49" t="s">
        <v>9</v>
      </c>
      <c r="D22" s="126">
        <v>0.97770000000000001</v>
      </c>
      <c r="E22" s="63">
        <f>(D22-D17)/D17</f>
        <v>-0.17403058207316041</v>
      </c>
      <c r="F22" s="126">
        <v>0.66869999999999996</v>
      </c>
      <c r="G22" s="63">
        <f>(F22-F17)/F17</f>
        <v>-0.31033415841584161</v>
      </c>
      <c r="H22" s="126">
        <v>0.7087</v>
      </c>
      <c r="I22" s="63">
        <f>(H22-H17)/H17</f>
        <v>-0.32064800613496924</v>
      </c>
      <c r="J22" s="47"/>
      <c r="O22" s="126">
        <v>0.60450000000000004</v>
      </c>
      <c r="P22" s="63">
        <f>(O22-O17)/O17</f>
        <v>-0.28249258160237389</v>
      </c>
    </row>
    <row r="23" spans="1:20" x14ac:dyDescent="0.3">
      <c r="A23" s="13">
        <v>22</v>
      </c>
      <c r="B23" s="299"/>
      <c r="C23" s="49" t="s">
        <v>10</v>
      </c>
      <c r="D23" s="131">
        <v>1.5063</v>
      </c>
      <c r="E23" s="64">
        <f>(D23-D18)/D18</f>
        <v>-8.9628913332527552E-2</v>
      </c>
      <c r="F23" s="131">
        <v>1.5424</v>
      </c>
      <c r="G23" s="64">
        <f>(F23-F18)/F18</f>
        <v>-6.7360019349377159E-2</v>
      </c>
      <c r="H23" s="131">
        <v>1.5062</v>
      </c>
      <c r="I23" s="64">
        <f>(H23-H18)/H18</f>
        <v>-4.4774226281075594E-2</v>
      </c>
      <c r="J23" s="47"/>
      <c r="O23" s="131">
        <v>1.5548</v>
      </c>
      <c r="P23" s="64">
        <f>(O23-O18)/O18</f>
        <v>-1.3326564284807798E-2</v>
      </c>
    </row>
    <row r="24" spans="1:20" ht="14.4" customHeight="1" x14ac:dyDescent="0.3">
      <c r="A24" s="23">
        <v>23</v>
      </c>
      <c r="B24" s="297" t="s">
        <v>28</v>
      </c>
      <c r="C24" s="19" t="s">
        <v>30</v>
      </c>
      <c r="D24" s="294" t="str">
        <f>Step3_Models_plan!C12&amp;"/"&amp;D25/1000&amp;"k"</f>
        <v>9/96/3/1024/0.05/32/45k</v>
      </c>
      <c r="E24" s="295"/>
      <c r="F24" s="294" t="str">
        <f>Step3_Models_plan!D12&amp;"/"&amp;F25/1000&amp;"k"</f>
        <v>8/160/5/1536/0.10/8/60k</v>
      </c>
      <c r="G24" s="295"/>
      <c r="H24" s="294" t="str">
        <f>Step3_Models_plan!E12&amp;"/"&amp;H25/1000&amp;"k"</f>
        <v>6/192/6/1536/0.10/8/65k</v>
      </c>
      <c r="I24" s="295"/>
      <c r="J24" s="47"/>
      <c r="O24" s="294" t="str">
        <f>Step3_Models_plan!M12&amp;"/"&amp;O25/1000&amp;"k"</f>
        <v>3/0k</v>
      </c>
      <c r="P24" s="295"/>
    </row>
    <row r="25" spans="1:20" x14ac:dyDescent="0.3">
      <c r="A25" s="1">
        <v>24</v>
      </c>
      <c r="B25" s="298"/>
      <c r="C25" s="49" t="s">
        <v>48</v>
      </c>
      <c r="D25" s="129">
        <v>45000</v>
      </c>
      <c r="E25" s="124"/>
      <c r="F25" s="129">
        <v>60000</v>
      </c>
      <c r="G25" s="124"/>
      <c r="H25" s="129">
        <v>65000</v>
      </c>
      <c r="I25" s="124"/>
      <c r="J25" s="47"/>
      <c r="O25" s="129"/>
      <c r="P25" s="124"/>
    </row>
    <row r="26" spans="1:20" x14ac:dyDescent="0.3">
      <c r="A26" s="1">
        <v>25</v>
      </c>
      <c r="B26" s="298"/>
      <c r="C26" s="49" t="s">
        <v>18</v>
      </c>
      <c r="D26" s="130">
        <v>7914</v>
      </c>
      <c r="E26" s="60">
        <f>D28/D27</f>
        <v>1.8137921465242124</v>
      </c>
      <c r="F26" s="130">
        <v>8717</v>
      </c>
      <c r="G26" s="60">
        <f>F28/F27</f>
        <v>2.0859963192236908</v>
      </c>
      <c r="H26" s="130">
        <v>8587</v>
      </c>
      <c r="I26" s="60">
        <f>H28/H27</f>
        <v>2.1623178583531009</v>
      </c>
      <c r="J26" s="47"/>
      <c r="O26" s="130"/>
      <c r="P26" s="60" t="e">
        <f>O28/O27</f>
        <v>#DIV/0!</v>
      </c>
    </row>
    <row r="27" spans="1:20" x14ac:dyDescent="0.3">
      <c r="A27" s="1">
        <v>26</v>
      </c>
      <c r="B27" s="298"/>
      <c r="C27" s="49" t="s">
        <v>9</v>
      </c>
      <c r="D27" s="126">
        <v>0.72070000000000001</v>
      </c>
      <c r="E27" s="63">
        <f>(D27-D22)/D22</f>
        <v>-0.26286181855374857</v>
      </c>
      <c r="F27" s="126">
        <v>0.59770000000000001</v>
      </c>
      <c r="G27" s="63">
        <f>(F27-F22)/F22</f>
        <v>-0.10617616270375349</v>
      </c>
      <c r="H27" s="126">
        <v>0.59019999999999995</v>
      </c>
      <c r="I27" s="63">
        <f>(H27-H22)/H22</f>
        <v>-0.16720756314378446</v>
      </c>
      <c r="J27" s="47"/>
      <c r="O27" s="126"/>
      <c r="P27" s="63">
        <f>(O27-O22)/O22</f>
        <v>-1</v>
      </c>
    </row>
    <row r="28" spans="1:20" x14ac:dyDescent="0.3">
      <c r="A28" s="13">
        <v>27</v>
      </c>
      <c r="B28" s="299"/>
      <c r="C28" s="50" t="s">
        <v>10</v>
      </c>
      <c r="D28" s="131">
        <v>1.3071999999999999</v>
      </c>
      <c r="E28" s="64">
        <f>(D28-D23)/D23</f>
        <v>-0.13217818495651601</v>
      </c>
      <c r="F28" s="131">
        <v>1.2467999999999999</v>
      </c>
      <c r="G28" s="64">
        <f>(F28-F23)/F23</f>
        <v>-0.19164937759336106</v>
      </c>
      <c r="H28" s="131">
        <v>1.2762</v>
      </c>
      <c r="I28" s="64">
        <f>(H28-H23)/H23</f>
        <v>-0.15270216438719955</v>
      </c>
      <c r="J28" s="47"/>
      <c r="O28" s="131"/>
      <c r="P28" s="64">
        <f>(O28-O23)/O23</f>
        <v>-1</v>
      </c>
    </row>
    <row r="29" spans="1:20" x14ac:dyDescent="0.3">
      <c r="A29" s="1">
        <v>28</v>
      </c>
      <c r="B29" s="125"/>
      <c r="C29" s="49" t="s">
        <v>32</v>
      </c>
      <c r="D29" s="133">
        <f>D11+D16+D21+D26</f>
        <v>10076</v>
      </c>
      <c r="E29" s="127"/>
      <c r="F29" s="133">
        <f>F11+F16+F21+F26</f>
        <v>14487</v>
      </c>
      <c r="G29" s="127"/>
      <c r="H29" s="133">
        <f>H11+H16+H21+H26</f>
        <v>12995</v>
      </c>
      <c r="I29" s="127"/>
      <c r="J29" s="47"/>
      <c r="O29" s="133">
        <f>O11+O16+O21+O26</f>
        <v>12193</v>
      </c>
      <c r="P29" s="127"/>
    </row>
    <row r="30" spans="1:20" x14ac:dyDescent="0.3">
      <c r="A30" s="23">
        <v>29</v>
      </c>
      <c r="B30" s="271">
        <v>0</v>
      </c>
      <c r="C30" s="48" t="s">
        <v>18</v>
      </c>
      <c r="D30" s="134">
        <v>0</v>
      </c>
      <c r="E30" s="59">
        <f>D32/D31</f>
        <v>1.0429414922168545</v>
      </c>
      <c r="F30" s="134">
        <v>0</v>
      </c>
      <c r="G30" s="59">
        <f>F32/F31</f>
        <v>1.0282239983118355</v>
      </c>
      <c r="H30" s="134">
        <v>0</v>
      </c>
      <c r="I30" s="59">
        <f>H32/H31</f>
        <v>0.99165446154696435</v>
      </c>
      <c r="J30" s="47"/>
    </row>
    <row r="31" spans="1:20" x14ac:dyDescent="0.3">
      <c r="A31" s="1">
        <v>30</v>
      </c>
      <c r="B31" s="272"/>
      <c r="C31" s="49" t="s">
        <v>9</v>
      </c>
      <c r="D31" s="52">
        <v>3.9123000000000001</v>
      </c>
      <c r="E31" s="60"/>
      <c r="F31" s="52">
        <v>3.7911000000000001</v>
      </c>
      <c r="G31" s="60"/>
      <c r="H31" s="52">
        <v>3.6187</v>
      </c>
      <c r="I31" s="60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47"/>
    </row>
    <row r="32" spans="1:20" x14ac:dyDescent="0.3">
      <c r="A32" s="13">
        <v>31</v>
      </c>
      <c r="B32" s="272"/>
      <c r="C32" s="49" t="s">
        <v>10</v>
      </c>
      <c r="D32" s="52">
        <v>4.0803000000000003</v>
      </c>
      <c r="E32" s="60"/>
      <c r="F32" s="52">
        <v>3.8980999999999999</v>
      </c>
      <c r="G32" s="60"/>
      <c r="H32" s="52">
        <v>3.5884999999999998</v>
      </c>
      <c r="I32" s="60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47"/>
    </row>
    <row r="33" spans="1:20" x14ac:dyDescent="0.3">
      <c r="A33" s="23">
        <v>32</v>
      </c>
      <c r="B33" s="271">
        <v>2000</v>
      </c>
      <c r="C33" s="48" t="s">
        <v>18</v>
      </c>
      <c r="D33" s="61">
        <v>291</v>
      </c>
      <c r="E33" s="59">
        <f>D35/D34</f>
        <v>1.2744284660766962</v>
      </c>
      <c r="F33" s="61">
        <v>370</v>
      </c>
      <c r="G33" s="59">
        <f>F35/F34</f>
        <v>1.4889691652689974</v>
      </c>
      <c r="H33" s="61">
        <v>400</v>
      </c>
      <c r="I33" s="59">
        <f>H35/H34</f>
        <v>1.4184611662230826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47"/>
    </row>
    <row r="34" spans="1:20" x14ac:dyDescent="0.3">
      <c r="A34" s="1">
        <v>33</v>
      </c>
      <c r="B34" s="272"/>
      <c r="C34" s="49" t="s">
        <v>16</v>
      </c>
      <c r="D34" s="52">
        <v>1.0848</v>
      </c>
      <c r="E34" s="63">
        <f>(D34-D31)/D31</f>
        <v>-0.72272065025688215</v>
      </c>
      <c r="F34" s="52">
        <v>0.77510000000000001</v>
      </c>
      <c r="G34" s="63">
        <f>(F34-F31)/F31</f>
        <v>-0.79554746643454399</v>
      </c>
      <c r="H34" s="52">
        <v>0.8266</v>
      </c>
      <c r="I34" s="63">
        <f>(H34-H31)/H31</f>
        <v>-0.77157542763976017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47"/>
    </row>
    <row r="35" spans="1:20" x14ac:dyDescent="0.3">
      <c r="A35" s="13">
        <v>34</v>
      </c>
      <c r="B35" s="272"/>
      <c r="C35" s="49" t="s">
        <v>17</v>
      </c>
      <c r="D35" s="52">
        <v>1.3825000000000001</v>
      </c>
      <c r="E35" s="63">
        <f>(D35-D32)/D32</f>
        <v>-0.66117687424944238</v>
      </c>
      <c r="F35" s="52">
        <v>1.1540999999999999</v>
      </c>
      <c r="G35" s="63">
        <f>(F35-F32)/F32</f>
        <v>-0.70393268515430596</v>
      </c>
      <c r="H35" s="52">
        <v>1.1725000000000001</v>
      </c>
      <c r="I35" s="63">
        <f>(H35-H32)/H32</f>
        <v>-0.67326180855510653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47"/>
    </row>
    <row r="36" spans="1:20" x14ac:dyDescent="0.3">
      <c r="A36" s="23">
        <v>35</v>
      </c>
      <c r="B36" s="271">
        <v>4000</v>
      </c>
      <c r="C36" s="48" t="s">
        <v>18</v>
      </c>
      <c r="D36" s="61">
        <v>581</v>
      </c>
      <c r="E36" s="59">
        <f>D38/D37</f>
        <v>1.3195190036504187</v>
      </c>
      <c r="F36" s="61">
        <v>742</v>
      </c>
      <c r="G36" s="59">
        <f>F38/F37</f>
        <v>1.5827067669172934</v>
      </c>
      <c r="H36" s="61">
        <v>803</v>
      </c>
      <c r="I36" s="59">
        <f>H38/H37</f>
        <v>1.5267821716704142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47"/>
    </row>
    <row r="37" spans="1:20" x14ac:dyDescent="0.3">
      <c r="A37" s="1">
        <v>36</v>
      </c>
      <c r="B37" s="272"/>
      <c r="C37" s="49" t="s">
        <v>16</v>
      </c>
      <c r="D37" s="52">
        <v>0.93140000000000001</v>
      </c>
      <c r="E37" s="63">
        <f>(D37-D34)/D34</f>
        <v>-0.14140855457227136</v>
      </c>
      <c r="F37" s="52">
        <v>0.71819999999999995</v>
      </c>
      <c r="G37" s="63">
        <f>(F37-F34)/F34</f>
        <v>-7.3409882595794174E-2</v>
      </c>
      <c r="H37" s="52">
        <v>0.75609999999999999</v>
      </c>
      <c r="I37" s="63">
        <f>(H37-H34)/H34</f>
        <v>-8.5289136220662962E-2</v>
      </c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47"/>
    </row>
    <row r="38" spans="1:20" x14ac:dyDescent="0.3">
      <c r="A38" s="13">
        <v>37</v>
      </c>
      <c r="B38" s="273"/>
      <c r="C38" s="50" t="s">
        <v>17</v>
      </c>
      <c r="D38" s="52">
        <v>1.2290000000000001</v>
      </c>
      <c r="E38" s="64">
        <f>(D38-D35)/D35</f>
        <v>-0.11103074141048822</v>
      </c>
      <c r="F38" s="52">
        <v>1.1367</v>
      </c>
      <c r="G38" s="64">
        <f>(F38-F35)/F35</f>
        <v>-1.5076683129711343E-2</v>
      </c>
      <c r="H38" s="52">
        <v>1.1544000000000001</v>
      </c>
      <c r="I38" s="64">
        <f>(H38-H35)/H35</f>
        <v>-1.543710021321962E-2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47"/>
    </row>
    <row r="39" spans="1:20" x14ac:dyDescent="0.3">
      <c r="A39" s="23">
        <v>38</v>
      </c>
      <c r="B39" s="271">
        <v>6000</v>
      </c>
      <c r="C39" s="48" t="s">
        <v>18</v>
      </c>
      <c r="D39" s="61">
        <v>872</v>
      </c>
      <c r="E39" s="59">
        <f>D41/D40</f>
        <v>1.3141727837380011</v>
      </c>
      <c r="F39" s="61">
        <v>1121</v>
      </c>
      <c r="G39" s="59">
        <f>F41/F40</f>
        <v>1.606683060899754</v>
      </c>
      <c r="H39" s="61">
        <v>1205</v>
      </c>
      <c r="I39" s="59">
        <f>H41/H40</f>
        <v>1.5467161308051662</v>
      </c>
    </row>
    <row r="40" spans="1:20" x14ac:dyDescent="0.3">
      <c r="A40" s="1">
        <v>39</v>
      </c>
      <c r="B40" s="272"/>
      <c r="C40" s="49" t="s">
        <v>16</v>
      </c>
      <c r="D40" s="52">
        <v>0.88549999999999995</v>
      </c>
      <c r="E40" s="63">
        <f>(D40-D37)/D37</f>
        <v>-4.9280652780760201E-2</v>
      </c>
      <c r="F40" s="52">
        <v>0.69130000000000003</v>
      </c>
      <c r="G40" s="63">
        <f>(F40-F37)/F37</f>
        <v>-3.7454747981063664E-2</v>
      </c>
      <c r="H40" s="52">
        <v>0.7278</v>
      </c>
      <c r="I40" s="63">
        <f>(H40-H37)/H37</f>
        <v>-3.742891151964025E-2</v>
      </c>
    </row>
    <row r="41" spans="1:20" x14ac:dyDescent="0.3">
      <c r="A41" s="13">
        <v>40</v>
      </c>
      <c r="B41" s="273"/>
      <c r="C41" s="50" t="s">
        <v>17</v>
      </c>
      <c r="D41" s="52">
        <v>1.1637</v>
      </c>
      <c r="E41" s="64">
        <f>(D41-D38)/D38</f>
        <v>-5.3132628152969999E-2</v>
      </c>
      <c r="F41" s="52">
        <v>1.1107</v>
      </c>
      <c r="G41" s="64">
        <f>(F41-F38)/F38</f>
        <v>-2.2873229524060897E-2</v>
      </c>
      <c r="H41" s="52">
        <v>1.1256999999999999</v>
      </c>
      <c r="I41" s="64">
        <f>(H41-H38)/H38</f>
        <v>-2.4861399861400006E-2</v>
      </c>
    </row>
    <row r="42" spans="1:20" x14ac:dyDescent="0.3">
      <c r="A42" s="23">
        <v>41</v>
      </c>
      <c r="B42" s="271">
        <v>8000</v>
      </c>
      <c r="C42" s="48" t="s">
        <v>18</v>
      </c>
      <c r="D42" s="61">
        <v>1162</v>
      </c>
      <c r="E42" s="59">
        <f t="shared" ref="E42" si="1">D44/D43</f>
        <v>1.3785198976029789</v>
      </c>
      <c r="F42" s="61">
        <v>1495</v>
      </c>
      <c r="G42" s="59">
        <f t="shared" ref="G42" si="2">F44/F43</f>
        <v>1.6579488686453132</v>
      </c>
      <c r="H42" s="71">
        <v>1600</v>
      </c>
      <c r="I42" s="72">
        <f t="shared" ref="I42" si="3">H44/H43</f>
        <v>1.567647472898775</v>
      </c>
    </row>
    <row r="43" spans="1:20" x14ac:dyDescent="0.3">
      <c r="A43" s="1">
        <v>42</v>
      </c>
      <c r="B43" s="272"/>
      <c r="C43" s="49" t="s">
        <v>16</v>
      </c>
      <c r="D43" s="52">
        <v>0.85940000000000005</v>
      </c>
      <c r="E43" s="63">
        <f t="shared" ref="E43:E44" si="4">(D43-D40)/D40</f>
        <v>-2.9474872953133713E-2</v>
      </c>
      <c r="F43" s="52">
        <v>0.68059999999999998</v>
      </c>
      <c r="G43" s="63">
        <f t="shared" ref="G43:G44" si="5">(F43-F40)/F40</f>
        <v>-1.547808476782879E-2</v>
      </c>
      <c r="H43" s="73">
        <v>0.71030000000000004</v>
      </c>
      <c r="I43" s="74">
        <f t="shared" ref="I43:I44" si="6">(H43-H40)/H40</f>
        <v>-2.4045067326188458E-2</v>
      </c>
    </row>
    <row r="44" spans="1:20" x14ac:dyDescent="0.3">
      <c r="A44" s="13">
        <v>43</v>
      </c>
      <c r="B44" s="272"/>
      <c r="C44" s="50" t="s">
        <v>17</v>
      </c>
      <c r="D44" s="52">
        <v>1.1847000000000001</v>
      </c>
      <c r="E44" s="64">
        <f t="shared" si="4"/>
        <v>1.8045888115493795E-2</v>
      </c>
      <c r="F44" s="52">
        <v>1.1284000000000001</v>
      </c>
      <c r="G44" s="64">
        <f t="shared" si="5"/>
        <v>1.5935896281624246E-2</v>
      </c>
      <c r="H44" s="73">
        <v>1.1134999999999999</v>
      </c>
      <c r="I44" s="76">
        <f t="shared" si="6"/>
        <v>-1.0837700986053113E-2</v>
      </c>
    </row>
    <row r="45" spans="1:20" x14ac:dyDescent="0.3">
      <c r="A45" s="23">
        <v>44</v>
      </c>
      <c r="B45" s="271">
        <v>10000</v>
      </c>
      <c r="C45" s="48" t="s">
        <v>18</v>
      </c>
      <c r="D45" s="61">
        <v>1453</v>
      </c>
      <c r="E45" s="59">
        <f t="shared" ref="E45" si="7">D47/D46</f>
        <v>1.417990682116832</v>
      </c>
      <c r="F45" s="71">
        <v>1867</v>
      </c>
      <c r="G45" s="72">
        <f t="shared" ref="G45" si="8">F47/F46</f>
        <v>1.6699729486023445</v>
      </c>
      <c r="H45" s="61">
        <v>2009</v>
      </c>
      <c r="I45" s="59">
        <f t="shared" ref="I45" si="9">H47/H46</f>
        <v>1.5826714801444044</v>
      </c>
    </row>
    <row r="46" spans="1:20" x14ac:dyDescent="0.3">
      <c r="A46" s="1">
        <v>45</v>
      </c>
      <c r="B46" s="272"/>
      <c r="C46" s="49" t="s">
        <v>16</v>
      </c>
      <c r="D46" s="52">
        <v>0.83709999999999996</v>
      </c>
      <c r="E46" s="63">
        <f t="shared" ref="E46:E47" si="10">(D46-D43)/D43</f>
        <v>-2.5948336048405976E-2</v>
      </c>
      <c r="F46" s="73">
        <v>0.66539999999999999</v>
      </c>
      <c r="G46" s="74">
        <f t="shared" ref="G46:G47" si="11">(F46-F43)/F43</f>
        <v>-2.2333235380546563E-2</v>
      </c>
      <c r="H46" s="52">
        <v>0.6925</v>
      </c>
      <c r="I46" s="63">
        <f t="shared" ref="I46:I47" si="12">(H46-H43)/H43</f>
        <v>-2.5059833873011455E-2</v>
      </c>
    </row>
    <row r="47" spans="1:20" x14ac:dyDescent="0.3">
      <c r="A47" s="13">
        <v>46</v>
      </c>
      <c r="B47" s="273"/>
      <c r="C47" s="50" t="s">
        <v>17</v>
      </c>
      <c r="D47" s="52">
        <v>1.1870000000000001</v>
      </c>
      <c r="E47" s="64">
        <f t="shared" si="10"/>
        <v>1.9414197687177923E-3</v>
      </c>
      <c r="F47" s="73">
        <v>1.1112</v>
      </c>
      <c r="G47" s="76">
        <f t="shared" si="11"/>
        <v>-1.5242821694434689E-2</v>
      </c>
      <c r="H47" s="52">
        <v>1.0960000000000001</v>
      </c>
      <c r="I47" s="64">
        <f t="shared" si="12"/>
        <v>-1.5716210148181274E-2</v>
      </c>
    </row>
    <row r="48" spans="1:20" x14ac:dyDescent="0.3">
      <c r="A48" s="23">
        <v>47</v>
      </c>
      <c r="B48" s="271">
        <v>12000</v>
      </c>
      <c r="C48" s="48" t="s">
        <v>18</v>
      </c>
      <c r="D48" s="61">
        <v>1743</v>
      </c>
      <c r="E48" s="59">
        <f t="shared" ref="E48" si="13">D50/D49</f>
        <v>1.4153846153846152</v>
      </c>
      <c r="F48" s="65">
        <v>2245</v>
      </c>
      <c r="G48" s="66">
        <f t="shared" ref="G48" si="14">F50/F49</f>
        <v>1.6801157125456758</v>
      </c>
      <c r="H48" s="61">
        <v>2413</v>
      </c>
      <c r="I48" s="59">
        <f t="shared" ref="I48" si="15">H50/H49</f>
        <v>1.6142079717605531</v>
      </c>
    </row>
    <row r="49" spans="1:9" x14ac:dyDescent="0.3">
      <c r="A49" s="1">
        <v>48</v>
      </c>
      <c r="B49" s="272"/>
      <c r="C49" s="49" t="s">
        <v>16</v>
      </c>
      <c r="D49" s="52">
        <v>0.8125</v>
      </c>
      <c r="E49" s="63">
        <f t="shared" ref="E49:E50" si="16">(D49-D46)/D46</f>
        <v>-2.9387169991637745E-2</v>
      </c>
      <c r="F49" s="67">
        <v>0.65680000000000005</v>
      </c>
      <c r="G49" s="68">
        <f t="shared" ref="G49:G50" si="17">(F49-F46)/F46</f>
        <v>-1.2924556657649446E-2</v>
      </c>
      <c r="H49" s="52">
        <v>0.67989999999999995</v>
      </c>
      <c r="I49" s="63">
        <f t="shared" ref="I49:I50" si="18">(H49-H46)/H46</f>
        <v>-1.819494584837553E-2</v>
      </c>
    </row>
    <row r="50" spans="1:9" x14ac:dyDescent="0.3">
      <c r="A50" s="13">
        <v>49</v>
      </c>
      <c r="B50" s="273"/>
      <c r="C50" s="50" t="s">
        <v>17</v>
      </c>
      <c r="D50" s="52">
        <v>1.1499999999999999</v>
      </c>
      <c r="E50" s="64">
        <f t="shared" si="16"/>
        <v>-3.1171019376579734E-2</v>
      </c>
      <c r="F50" s="67">
        <v>1.1034999999999999</v>
      </c>
      <c r="G50" s="70">
        <f t="shared" si="17"/>
        <v>-6.9294456443484889E-3</v>
      </c>
      <c r="H50" s="52">
        <v>1.0974999999999999</v>
      </c>
      <c r="I50" s="64">
        <f t="shared" si="18"/>
        <v>1.3686131386859805E-3</v>
      </c>
    </row>
    <row r="51" spans="1:9" x14ac:dyDescent="0.3">
      <c r="A51" s="23">
        <v>50</v>
      </c>
      <c r="B51" s="271">
        <v>14000</v>
      </c>
      <c r="C51" s="48" t="s">
        <v>18</v>
      </c>
      <c r="D51" s="61">
        <v>2036</v>
      </c>
      <c r="E51" s="59">
        <f t="shared" ref="E51" si="19">D53/D52</f>
        <v>1.4360355845132187</v>
      </c>
      <c r="F51" s="61">
        <v>2614</v>
      </c>
      <c r="G51" s="59">
        <f t="shared" ref="G51" si="20">F53/F52</f>
        <v>1.7436654748950722</v>
      </c>
      <c r="H51" s="61">
        <v>2809</v>
      </c>
      <c r="I51" s="59">
        <f t="shared" ref="I51" si="21">H53/H52</f>
        <v>1.6661633700739844</v>
      </c>
    </row>
    <row r="52" spans="1:9" x14ac:dyDescent="0.3">
      <c r="A52" s="1">
        <v>51</v>
      </c>
      <c r="B52" s="272"/>
      <c r="C52" s="49" t="s">
        <v>16</v>
      </c>
      <c r="D52" s="52">
        <v>0.79810000000000003</v>
      </c>
      <c r="E52" s="63">
        <f t="shared" ref="E52:E53" si="22">(D52-D49)/D49</f>
        <v>-1.7723076923076883E-2</v>
      </c>
      <c r="F52" s="52">
        <v>0.64329999999999998</v>
      </c>
      <c r="G52" s="63">
        <f t="shared" ref="G52:G53" si="23">(F52-F49)/F49</f>
        <v>-2.0554202192448336E-2</v>
      </c>
      <c r="H52" s="52">
        <v>0.6623</v>
      </c>
      <c r="I52" s="63">
        <f t="shared" ref="I52:I53" si="24">(H52-H49)/H49</f>
        <v>-2.5886159729371895E-2</v>
      </c>
    </row>
    <row r="53" spans="1:9" x14ac:dyDescent="0.3">
      <c r="A53" s="13">
        <v>52</v>
      </c>
      <c r="B53" s="272"/>
      <c r="C53" s="50" t="s">
        <v>17</v>
      </c>
      <c r="D53" s="52">
        <v>1.1460999999999999</v>
      </c>
      <c r="E53" s="64">
        <f t="shared" si="22"/>
        <v>-3.3913043478260999E-3</v>
      </c>
      <c r="F53" s="52">
        <v>1.1216999999999999</v>
      </c>
      <c r="G53" s="64">
        <f t="shared" si="23"/>
        <v>1.6492976891708196E-2</v>
      </c>
      <c r="H53" s="52">
        <v>1.1034999999999999</v>
      </c>
      <c r="I53" s="64">
        <f t="shared" si="24"/>
        <v>5.4669703872437412E-3</v>
      </c>
    </row>
    <row r="54" spans="1:9" x14ac:dyDescent="0.3">
      <c r="A54" s="23">
        <v>53</v>
      </c>
      <c r="B54" s="271">
        <v>16000</v>
      </c>
      <c r="C54" s="48" t="s">
        <v>18</v>
      </c>
      <c r="D54" s="61">
        <v>2342</v>
      </c>
      <c r="E54" s="59">
        <f t="shared" ref="E54" si="25">D56/D55</f>
        <v>1.4487358658366154</v>
      </c>
      <c r="F54" s="61">
        <v>2989</v>
      </c>
      <c r="G54" s="59">
        <f t="shared" ref="G54" si="26">F56/F55</f>
        <v>1.7951883507439064</v>
      </c>
      <c r="H54" s="65">
        <v>3204</v>
      </c>
      <c r="I54" s="66">
        <f t="shared" ref="I54" si="27">H56/H55</f>
        <v>1.6566431420681191</v>
      </c>
    </row>
    <row r="55" spans="1:9" x14ac:dyDescent="0.3">
      <c r="A55" s="1">
        <v>54</v>
      </c>
      <c r="B55" s="272"/>
      <c r="C55" s="49" t="s">
        <v>16</v>
      </c>
      <c r="D55" s="52">
        <v>0.78710000000000002</v>
      </c>
      <c r="E55" s="63">
        <f t="shared" ref="E55:E56" si="28">(D55-D52)/D52</f>
        <v>-1.3782733993233943E-2</v>
      </c>
      <c r="F55" s="52">
        <v>0.63180000000000003</v>
      </c>
      <c r="G55" s="63">
        <f t="shared" ref="G55:G56" si="29">(F55-F52)/F52</f>
        <v>-1.787657391574686E-2</v>
      </c>
      <c r="H55" s="67">
        <v>0.65180000000000005</v>
      </c>
      <c r="I55" s="68">
        <f t="shared" ref="I55:I56" si="30">(H55-H52)/H52</f>
        <v>-1.5853842669485058E-2</v>
      </c>
    </row>
    <row r="56" spans="1:9" x14ac:dyDescent="0.3">
      <c r="A56" s="13">
        <v>55</v>
      </c>
      <c r="B56" s="273"/>
      <c r="C56" s="50" t="s">
        <v>17</v>
      </c>
      <c r="D56" s="52">
        <v>1.1403000000000001</v>
      </c>
      <c r="E56" s="64">
        <f t="shared" si="28"/>
        <v>-5.06064043277184E-3</v>
      </c>
      <c r="F56" s="52">
        <v>1.1342000000000001</v>
      </c>
      <c r="G56" s="64">
        <f t="shared" si="29"/>
        <v>1.1143799589908335E-2</v>
      </c>
      <c r="H56" s="67">
        <v>1.0798000000000001</v>
      </c>
      <c r="I56" s="70">
        <f t="shared" si="30"/>
        <v>-2.1477118260081408E-2</v>
      </c>
    </row>
    <row r="57" spans="1:9" x14ac:dyDescent="0.3">
      <c r="A57" s="23">
        <v>56</v>
      </c>
      <c r="B57" s="271">
        <v>18000</v>
      </c>
      <c r="C57" s="48" t="s">
        <v>18</v>
      </c>
      <c r="D57" s="61">
        <v>2642</v>
      </c>
      <c r="E57" s="59">
        <f t="shared" ref="E57" si="31">D59/D58</f>
        <v>1.4817339850784665</v>
      </c>
      <c r="F57" s="61">
        <v>3371</v>
      </c>
      <c r="G57" s="59">
        <f t="shared" ref="G57" si="32">F59/F58</f>
        <v>1.8087318087318089</v>
      </c>
      <c r="H57" s="61">
        <v>3609</v>
      </c>
      <c r="I57" s="59">
        <f t="shared" ref="I57" si="33">H59/H58</f>
        <v>1.7292124254785066</v>
      </c>
    </row>
    <row r="58" spans="1:9" x14ac:dyDescent="0.3">
      <c r="A58" s="1">
        <v>57</v>
      </c>
      <c r="B58" s="272"/>
      <c r="C58" s="49" t="s">
        <v>16</v>
      </c>
      <c r="D58" s="52">
        <v>0.77739999999999998</v>
      </c>
      <c r="E58" s="63">
        <f t="shared" ref="E58:E59" si="34">(D58-D55)/D55</f>
        <v>-1.2323719984754214E-2</v>
      </c>
      <c r="F58" s="52">
        <v>0.62529999999999997</v>
      </c>
      <c r="G58" s="63">
        <f t="shared" ref="G58:G59" si="35">(F58-F55)/F55</f>
        <v>-1.0288065843621496E-2</v>
      </c>
      <c r="H58" s="52">
        <v>0.63739999999999997</v>
      </c>
      <c r="I58" s="63">
        <f t="shared" ref="I58:I59" si="36">(H58-H55)/H55</f>
        <v>-2.2092666462105059E-2</v>
      </c>
    </row>
    <row r="59" spans="1:9" x14ac:dyDescent="0.3">
      <c r="A59" s="13">
        <v>58</v>
      </c>
      <c r="B59" s="273"/>
      <c r="C59" s="50" t="s">
        <v>17</v>
      </c>
      <c r="D59" s="52">
        <v>1.1518999999999999</v>
      </c>
      <c r="E59" s="64">
        <f t="shared" si="34"/>
        <v>1.0172761553976875E-2</v>
      </c>
      <c r="F59" s="52">
        <v>1.131</v>
      </c>
      <c r="G59" s="64">
        <f t="shared" si="35"/>
        <v>-2.8213718920826057E-3</v>
      </c>
      <c r="H59" s="52">
        <v>1.1022000000000001</v>
      </c>
      <c r="I59" s="64">
        <f t="shared" si="36"/>
        <v>2.0744582330061098E-2</v>
      </c>
    </row>
    <row r="60" spans="1:9" x14ac:dyDescent="0.3">
      <c r="A60" s="23">
        <v>59</v>
      </c>
      <c r="B60" s="271">
        <v>20000</v>
      </c>
      <c r="C60" s="48" t="s">
        <v>18</v>
      </c>
      <c r="D60" s="61">
        <v>2946</v>
      </c>
      <c r="E60" s="59">
        <f t="shared" ref="E60" si="37">D62/D61</f>
        <v>1.4887316561844866</v>
      </c>
      <c r="F60" s="61">
        <v>3739</v>
      </c>
      <c r="G60" s="59">
        <f t="shared" ref="G60" si="38">F62/F61</f>
        <v>1.7959084266926451</v>
      </c>
      <c r="H60" s="61">
        <v>4011</v>
      </c>
      <c r="I60" s="59">
        <f t="shared" ref="I60" si="39">H62/H61</f>
        <v>1.780729833546735</v>
      </c>
    </row>
    <row r="61" spans="1:9" x14ac:dyDescent="0.3">
      <c r="A61" s="1">
        <v>60</v>
      </c>
      <c r="B61" s="272"/>
      <c r="C61" s="49" t="s">
        <v>16</v>
      </c>
      <c r="D61" s="52">
        <v>0.76319999999999999</v>
      </c>
      <c r="E61" s="63">
        <f t="shared" ref="E61:E62" si="40">(D61-D58)/D58</f>
        <v>-1.8266014921533305E-2</v>
      </c>
      <c r="F61" s="52">
        <v>0.6159</v>
      </c>
      <c r="G61" s="63">
        <f t="shared" ref="G61:G62" si="41">(F61-F58)/F58</f>
        <v>-1.5032784263553438E-2</v>
      </c>
      <c r="H61" s="52">
        <v>0.62480000000000002</v>
      </c>
      <c r="I61" s="63">
        <f t="shared" ref="I61:I62" si="42">(H61-H58)/H58</f>
        <v>-1.9767806714778704E-2</v>
      </c>
    </row>
    <row r="62" spans="1:9" x14ac:dyDescent="0.3">
      <c r="A62" s="13">
        <v>61</v>
      </c>
      <c r="B62" s="272"/>
      <c r="C62" s="50" t="s">
        <v>17</v>
      </c>
      <c r="D62" s="52">
        <v>1.1362000000000001</v>
      </c>
      <c r="E62" s="64">
        <f t="shared" si="40"/>
        <v>-1.3629655352026935E-2</v>
      </c>
      <c r="F62" s="52">
        <v>1.1061000000000001</v>
      </c>
      <c r="G62" s="64">
        <f t="shared" si="41"/>
        <v>-2.2015915119363325E-2</v>
      </c>
      <c r="H62" s="52">
        <v>1.1126</v>
      </c>
      <c r="I62" s="64">
        <f t="shared" si="42"/>
        <v>9.4356741063327566E-3</v>
      </c>
    </row>
    <row r="63" spans="1:9" x14ac:dyDescent="0.3">
      <c r="A63" s="23">
        <v>62</v>
      </c>
      <c r="B63" s="271">
        <v>22000</v>
      </c>
      <c r="C63" s="48" t="s">
        <v>18</v>
      </c>
      <c r="D63" s="61">
        <v>3245</v>
      </c>
      <c r="E63" s="59">
        <f t="shared" ref="E63" si="43">D65/D64</f>
        <v>1.4932788613600421</v>
      </c>
      <c r="F63" s="61">
        <v>4105</v>
      </c>
      <c r="G63" s="59">
        <f t="shared" ref="G63" si="44">F65/F64</f>
        <v>1.8296685264194288</v>
      </c>
      <c r="H63" s="61">
        <v>4407</v>
      </c>
      <c r="I63" s="59">
        <f t="shared" ref="I63" si="45">H65/H64</f>
        <v>1.8064725971702715</v>
      </c>
    </row>
    <row r="64" spans="1:9" x14ac:dyDescent="0.3">
      <c r="A64" s="1">
        <v>63</v>
      </c>
      <c r="B64" s="272"/>
      <c r="C64" s="49" t="s">
        <v>16</v>
      </c>
      <c r="D64" s="52">
        <v>0.75880000000000003</v>
      </c>
      <c r="E64" s="63">
        <f t="shared" ref="E64:E65" si="46">(D64-D61)/D61</f>
        <v>-5.7651991614255235E-3</v>
      </c>
      <c r="F64" s="52">
        <v>0.60940000000000005</v>
      </c>
      <c r="G64" s="63">
        <f t="shared" ref="G64:G65" si="47">(F64-F61)/F61</f>
        <v>-1.0553661308653921E-2</v>
      </c>
      <c r="H64" s="52">
        <v>0.6149</v>
      </c>
      <c r="I64" s="63">
        <f t="shared" ref="I64:I65" si="48">(H64-H61)/H61</f>
        <v>-1.5845070422535242E-2</v>
      </c>
    </row>
    <row r="65" spans="1:9" x14ac:dyDescent="0.3">
      <c r="A65" s="13">
        <v>64</v>
      </c>
      <c r="B65" s="273"/>
      <c r="C65" s="50" t="s">
        <v>17</v>
      </c>
      <c r="D65" s="52">
        <v>1.1331</v>
      </c>
      <c r="E65" s="64">
        <f t="shared" si="46"/>
        <v>-2.7283928885760453E-3</v>
      </c>
      <c r="F65" s="52">
        <v>1.115</v>
      </c>
      <c r="G65" s="64">
        <f t="shared" si="47"/>
        <v>8.0462887623179713E-3</v>
      </c>
      <c r="H65" s="52">
        <v>1.1108</v>
      </c>
      <c r="I65" s="64">
        <f t="shared" si="48"/>
        <v>-1.617832104979349E-3</v>
      </c>
    </row>
    <row r="66" spans="1:9" x14ac:dyDescent="0.3">
      <c r="A66" s="23">
        <v>65</v>
      </c>
      <c r="B66" s="271">
        <v>24000</v>
      </c>
      <c r="C66" s="48" t="s">
        <v>18</v>
      </c>
      <c r="D66" s="61">
        <v>3550</v>
      </c>
      <c r="E66" s="59">
        <f t="shared" ref="E66" si="49">D68/D67</f>
        <v>1.5036887994634471</v>
      </c>
      <c r="F66" s="61">
        <v>4477</v>
      </c>
      <c r="G66" s="59">
        <f t="shared" ref="G66" si="50">F68/F67</f>
        <v>1.8919416987770146</v>
      </c>
      <c r="H66" s="61">
        <v>4801</v>
      </c>
      <c r="I66" s="59">
        <f t="shared" ref="I66" si="51">H68/H67</f>
        <v>1.8271665844433482</v>
      </c>
    </row>
    <row r="67" spans="1:9" x14ac:dyDescent="0.3">
      <c r="A67" s="1">
        <v>66</v>
      </c>
      <c r="B67" s="272"/>
      <c r="C67" s="49" t="s">
        <v>16</v>
      </c>
      <c r="D67" s="52">
        <v>0.74550000000000005</v>
      </c>
      <c r="E67" s="63">
        <f t="shared" ref="E67:E68" si="52">(D67-D64)/D64</f>
        <v>-1.7527675276752738E-2</v>
      </c>
      <c r="F67" s="52">
        <v>0.59689999999999999</v>
      </c>
      <c r="G67" s="63">
        <f t="shared" ref="G67:G68" si="53">(F67-F64)/F64</f>
        <v>-2.0511978995733617E-2</v>
      </c>
      <c r="H67" s="52">
        <v>0.60809999999999997</v>
      </c>
      <c r="I67" s="63">
        <f t="shared" ref="I67:I68" si="54">(H67-H64)/H64</f>
        <v>-1.1058708733127384E-2</v>
      </c>
    </row>
    <row r="68" spans="1:9" x14ac:dyDescent="0.3">
      <c r="A68" s="13">
        <v>67</v>
      </c>
      <c r="B68" s="273"/>
      <c r="C68" s="50" t="s">
        <v>17</v>
      </c>
      <c r="D68" s="52">
        <v>1.121</v>
      </c>
      <c r="E68" s="64">
        <f t="shared" si="52"/>
        <v>-1.0678669137763656E-2</v>
      </c>
      <c r="F68" s="52">
        <v>1.1293</v>
      </c>
      <c r="G68" s="64">
        <f t="shared" si="53"/>
        <v>1.2825112107623301E-2</v>
      </c>
      <c r="H68" s="52">
        <v>1.1111</v>
      </c>
      <c r="I68" s="64">
        <f t="shared" si="54"/>
        <v>2.7007562117389893E-4</v>
      </c>
    </row>
    <row r="69" spans="1:9" x14ac:dyDescent="0.3">
      <c r="A69" s="23">
        <v>68</v>
      </c>
      <c r="B69" s="271">
        <v>26000</v>
      </c>
      <c r="C69" s="48" t="s">
        <v>18</v>
      </c>
      <c r="D69" s="61">
        <v>3860</v>
      </c>
      <c r="E69" s="59">
        <f t="shared" ref="E69" si="55">D71/D70</f>
        <v>1.5347855684138869</v>
      </c>
      <c r="F69" s="61">
        <v>4855</v>
      </c>
      <c r="G69" s="59">
        <f t="shared" ref="G69" si="56">F71/F70</f>
        <v>1.8607489134068875</v>
      </c>
      <c r="H69" s="61">
        <v>5204</v>
      </c>
      <c r="I69" s="59">
        <f t="shared" ref="I69" si="57">H71/H70</f>
        <v>1.8464232116058028</v>
      </c>
    </row>
    <row r="70" spans="1:9" x14ac:dyDescent="0.3">
      <c r="A70" s="1">
        <v>69</v>
      </c>
      <c r="B70" s="272"/>
      <c r="C70" s="49" t="s">
        <v>16</v>
      </c>
      <c r="D70" s="52">
        <v>0.73450000000000004</v>
      </c>
      <c r="E70" s="63">
        <f t="shared" ref="E70:E71" si="58">(D70-D67)/D67</f>
        <v>-1.4755197853789415E-2</v>
      </c>
      <c r="F70" s="52">
        <v>0.59819999999999995</v>
      </c>
      <c r="G70" s="63">
        <f t="shared" ref="G70:G71" si="59">(F70-F67)/F67</f>
        <v>2.1779192494554662E-3</v>
      </c>
      <c r="H70" s="52">
        <v>0.59970000000000001</v>
      </c>
      <c r="I70" s="63">
        <f t="shared" ref="I70:I71" si="60">(H70-H67)/H67</f>
        <v>-1.3813517513566787E-2</v>
      </c>
    </row>
    <row r="71" spans="1:9" x14ac:dyDescent="0.3">
      <c r="A71" s="13">
        <v>70</v>
      </c>
      <c r="B71" s="272"/>
      <c r="C71" s="50" t="s">
        <v>17</v>
      </c>
      <c r="D71" s="52">
        <v>1.1273</v>
      </c>
      <c r="E71" s="64">
        <f t="shared" si="58"/>
        <v>5.6199821587867727E-3</v>
      </c>
      <c r="F71" s="52">
        <v>1.1131</v>
      </c>
      <c r="G71" s="64">
        <f t="shared" si="59"/>
        <v>-1.4345169574072428E-2</v>
      </c>
      <c r="H71" s="52">
        <v>1.1073</v>
      </c>
      <c r="I71" s="64">
        <f t="shared" si="60"/>
        <v>-3.4200342003420266E-3</v>
      </c>
    </row>
    <row r="72" spans="1:9" x14ac:dyDescent="0.3">
      <c r="A72" s="23">
        <v>71</v>
      </c>
      <c r="B72" s="271">
        <v>28000</v>
      </c>
      <c r="C72" s="48" t="s">
        <v>18</v>
      </c>
      <c r="D72" s="61">
        <v>4177</v>
      </c>
      <c r="E72" s="59">
        <f t="shared" ref="E72" si="61">D74/D73</f>
        <v>1.5422429138710121</v>
      </c>
      <c r="F72" s="61">
        <v>5234</v>
      </c>
      <c r="G72" s="59">
        <f t="shared" ref="G72" si="62">F74/F73</f>
        <v>1.9191867418417903</v>
      </c>
      <c r="H72" s="61">
        <v>5605</v>
      </c>
      <c r="I72" s="59">
        <f t="shared" ref="I72" si="63">H74/H73</f>
        <v>1.8632115548003398</v>
      </c>
    </row>
    <row r="73" spans="1:9" x14ac:dyDescent="0.3">
      <c r="A73" s="1">
        <v>72</v>
      </c>
      <c r="B73" s="272"/>
      <c r="C73" s="49" t="s">
        <v>16</v>
      </c>
      <c r="D73" s="52">
        <v>0.73029999999999995</v>
      </c>
      <c r="E73" s="63">
        <f t="shared" ref="E73:E74" si="64">(D73-D70)/D70</f>
        <v>-5.7181756296801802E-3</v>
      </c>
      <c r="F73" s="52">
        <v>0.58530000000000004</v>
      </c>
      <c r="G73" s="63">
        <f t="shared" ref="G73:G74" si="65">(F73-F70)/F70</f>
        <v>-2.1564694082246594E-2</v>
      </c>
      <c r="H73" s="52">
        <v>0.58850000000000002</v>
      </c>
      <c r="I73" s="63">
        <f t="shared" ref="I73:I74" si="66">(H73-H70)/H70</f>
        <v>-1.8676004669001146E-2</v>
      </c>
    </row>
    <row r="74" spans="1:9" x14ac:dyDescent="0.3">
      <c r="A74" s="13">
        <v>73</v>
      </c>
      <c r="B74" s="273"/>
      <c r="C74" s="50" t="s">
        <v>17</v>
      </c>
      <c r="D74" s="52">
        <v>1.1263000000000001</v>
      </c>
      <c r="E74" s="64">
        <f t="shared" si="64"/>
        <v>-8.8707531269395002E-4</v>
      </c>
      <c r="F74" s="52">
        <v>1.1233</v>
      </c>
      <c r="G74" s="64">
        <f t="shared" si="65"/>
        <v>9.1635971610816522E-3</v>
      </c>
      <c r="H74" s="52">
        <v>1.0965</v>
      </c>
      <c r="I74" s="64">
        <f t="shared" si="66"/>
        <v>-9.753454348414993E-3</v>
      </c>
    </row>
    <row r="75" spans="1:9" x14ac:dyDescent="0.3">
      <c r="A75" s="23">
        <v>74</v>
      </c>
      <c r="B75" s="271">
        <v>30000</v>
      </c>
      <c r="C75" s="48" t="s">
        <v>18</v>
      </c>
      <c r="D75" s="61">
        <v>4484</v>
      </c>
      <c r="E75" s="59">
        <f t="shared" ref="E75" si="67">D77/D76</f>
        <v>1.5454043610267731</v>
      </c>
      <c r="F75" s="61">
        <v>5602</v>
      </c>
      <c r="G75" s="59">
        <f t="shared" ref="G75" si="68">F77/F76</f>
        <v>1.9841597796143253</v>
      </c>
      <c r="H75" s="61">
        <v>6006</v>
      </c>
      <c r="I75" s="59">
        <f t="shared" ref="I75" si="69">H77/H76</f>
        <v>1.9100085543199317</v>
      </c>
    </row>
    <row r="76" spans="1:9" x14ac:dyDescent="0.3">
      <c r="A76" s="1">
        <v>75</v>
      </c>
      <c r="B76" s="272"/>
      <c r="C76" s="49" t="s">
        <v>16</v>
      </c>
      <c r="D76" s="52">
        <v>0.72460000000000002</v>
      </c>
      <c r="E76" s="63">
        <f t="shared" ref="E76:E77" si="70">(D76-D73)/D73</f>
        <v>-7.8050116390523455E-3</v>
      </c>
      <c r="F76" s="52">
        <v>0.58079999999999998</v>
      </c>
      <c r="G76" s="63">
        <f t="shared" ref="G76:G77" si="71">(F76-F73)/F73</f>
        <v>-7.6883649410559697E-3</v>
      </c>
      <c r="H76" s="52">
        <v>0.58450000000000002</v>
      </c>
      <c r="I76" s="63">
        <f t="shared" ref="I76:I77" si="72">(H76-H73)/H73</f>
        <v>-6.7969413763806349E-3</v>
      </c>
    </row>
    <row r="77" spans="1:9" x14ac:dyDescent="0.3">
      <c r="A77" s="13">
        <v>76</v>
      </c>
      <c r="B77" s="273"/>
      <c r="C77" s="50" t="s">
        <v>17</v>
      </c>
      <c r="D77" s="52">
        <v>1.1197999999999999</v>
      </c>
      <c r="E77" s="64">
        <f t="shared" si="70"/>
        <v>-5.771108940779696E-3</v>
      </c>
      <c r="F77" s="52">
        <v>1.1524000000000001</v>
      </c>
      <c r="G77" s="64">
        <f t="shared" si="71"/>
        <v>2.5905813228879308E-2</v>
      </c>
      <c r="H77" s="52">
        <v>1.1164000000000001</v>
      </c>
      <c r="I77" s="64">
        <f t="shared" si="72"/>
        <v>1.8148654810761538E-2</v>
      </c>
    </row>
    <row r="78" spans="1:9" x14ac:dyDescent="0.3">
      <c r="A78" s="23">
        <v>77</v>
      </c>
      <c r="B78" s="271">
        <v>32000</v>
      </c>
      <c r="C78" s="48" t="s">
        <v>18</v>
      </c>
      <c r="D78" s="61">
        <v>4788</v>
      </c>
      <c r="E78" s="59">
        <f t="shared" ref="E78" si="73">D80/D79</f>
        <v>1.5592086932293117</v>
      </c>
      <c r="F78" s="61">
        <v>5967</v>
      </c>
      <c r="G78" s="59">
        <f t="shared" ref="G78" si="74">F80/F79</f>
        <v>1.9451629591308846</v>
      </c>
      <c r="H78" s="61">
        <v>6403</v>
      </c>
      <c r="I78" s="59">
        <f t="shared" ref="I78" si="75">H80/H79</f>
        <v>1.9102097417230026</v>
      </c>
    </row>
    <row r="79" spans="1:9" x14ac:dyDescent="0.3">
      <c r="A79" s="1">
        <v>78</v>
      </c>
      <c r="B79" s="272"/>
      <c r="C79" s="49" t="s">
        <v>16</v>
      </c>
      <c r="D79" s="52">
        <v>0.71779999999999999</v>
      </c>
      <c r="E79" s="63">
        <f t="shared" ref="E79:E80" si="76">(D79-D76)/D76</f>
        <v>-9.3844879933756946E-3</v>
      </c>
      <c r="F79" s="52">
        <v>0.57989999999999997</v>
      </c>
      <c r="G79" s="63">
        <f t="shared" ref="G79:G80" si="77">(F79-F76)/F76</f>
        <v>-1.5495867768595248E-3</v>
      </c>
      <c r="H79" s="52">
        <v>0.57689999999999997</v>
      </c>
      <c r="I79" s="63">
        <f t="shared" ref="I79:I80" si="78">(H79-H76)/H76</f>
        <v>-1.3002566295979557E-2</v>
      </c>
    </row>
    <row r="80" spans="1:9" x14ac:dyDescent="0.3">
      <c r="A80" s="13">
        <v>79</v>
      </c>
      <c r="B80" s="272"/>
      <c r="C80" s="50" t="s">
        <v>17</v>
      </c>
      <c r="D80" s="52">
        <v>1.1192</v>
      </c>
      <c r="E80" s="64">
        <f t="shared" si="76"/>
        <v>-5.3580996606530983E-4</v>
      </c>
      <c r="F80" s="52">
        <v>1.1279999999999999</v>
      </c>
      <c r="G80" s="64">
        <f t="shared" si="77"/>
        <v>-2.1173203748698539E-2</v>
      </c>
      <c r="H80" s="52">
        <v>1.1020000000000001</v>
      </c>
      <c r="I80" s="64">
        <f t="shared" si="78"/>
        <v>-1.2898602651379406E-2</v>
      </c>
    </row>
    <row r="81" spans="1:9" x14ac:dyDescent="0.3">
      <c r="A81" s="23">
        <v>80</v>
      </c>
      <c r="B81" s="271">
        <v>34000</v>
      </c>
      <c r="C81" s="48" t="s">
        <v>18</v>
      </c>
      <c r="D81" s="61">
        <v>5096</v>
      </c>
      <c r="E81" s="59">
        <f t="shared" ref="E81" si="79">D83/D82</f>
        <v>1.5856174060469062</v>
      </c>
      <c r="F81" s="61">
        <v>6332</v>
      </c>
      <c r="G81" s="59">
        <f t="shared" ref="G81" si="80">F83/F82</f>
        <v>1.9929341105811693</v>
      </c>
      <c r="H81" s="61">
        <v>6796</v>
      </c>
      <c r="I81" s="59">
        <f t="shared" ref="I81" si="81">H83/H82</f>
        <v>1.9402488172419834</v>
      </c>
    </row>
    <row r="82" spans="1:9" x14ac:dyDescent="0.3">
      <c r="A82" s="1">
        <v>81</v>
      </c>
      <c r="B82" s="272"/>
      <c r="C82" s="49" t="s">
        <v>16</v>
      </c>
      <c r="D82" s="52">
        <v>0.70779999999999998</v>
      </c>
      <c r="E82" s="63">
        <f t="shared" ref="E82:E83" si="82">(D82-D79)/D79</f>
        <v>-1.3931457230426315E-2</v>
      </c>
      <c r="F82" s="52">
        <v>0.56610000000000005</v>
      </c>
      <c r="G82" s="63">
        <f t="shared" ref="G82:G83" si="83">(F82-F79)/F79</f>
        <v>-2.3797206414898988E-2</v>
      </c>
      <c r="H82" s="52">
        <v>0.57069999999999999</v>
      </c>
      <c r="I82" s="63">
        <f t="shared" ref="I82:I83" si="84">(H82-H79)/H79</f>
        <v>-1.074709655052866E-2</v>
      </c>
    </row>
    <row r="83" spans="1:9" x14ac:dyDescent="0.3">
      <c r="A83" s="13">
        <v>82</v>
      </c>
      <c r="B83" s="273"/>
      <c r="C83" s="50" t="s">
        <v>17</v>
      </c>
      <c r="D83" s="52">
        <v>1.1223000000000001</v>
      </c>
      <c r="E83" s="64">
        <f t="shared" si="82"/>
        <v>2.7698355968549882E-3</v>
      </c>
      <c r="F83" s="52">
        <v>1.1282000000000001</v>
      </c>
      <c r="G83" s="64">
        <f t="shared" si="83"/>
        <v>1.7730496453918443E-4</v>
      </c>
      <c r="H83" s="52">
        <v>1.1073</v>
      </c>
      <c r="I83" s="64">
        <f t="shared" si="84"/>
        <v>4.8094373865697456E-3</v>
      </c>
    </row>
    <row r="84" spans="1:9" x14ac:dyDescent="0.3">
      <c r="A84" s="23">
        <v>83</v>
      </c>
      <c r="B84" s="271">
        <v>36000</v>
      </c>
      <c r="C84" s="48" t="s">
        <v>18</v>
      </c>
      <c r="D84" s="71">
        <v>5397</v>
      </c>
      <c r="E84" s="72">
        <f t="shared" ref="E84" si="85">D86/D85</f>
        <v>1.5812961910176238</v>
      </c>
      <c r="F84" s="61">
        <v>6697</v>
      </c>
      <c r="G84" s="59">
        <f t="shared" ref="G84" si="86">F86/F85</f>
        <v>2.0137663254500531</v>
      </c>
      <c r="H84" s="61">
        <v>7186</v>
      </c>
      <c r="I84" s="59">
        <f t="shared" ref="I84" si="87">H86/H85</f>
        <v>1.9656515580736547</v>
      </c>
    </row>
    <row r="85" spans="1:9" x14ac:dyDescent="0.3">
      <c r="A85" s="1">
        <v>84</v>
      </c>
      <c r="B85" s="272"/>
      <c r="C85" s="49" t="s">
        <v>16</v>
      </c>
      <c r="D85" s="73">
        <v>0.7036</v>
      </c>
      <c r="E85" s="74">
        <f t="shared" ref="E85:E86" si="88">(D85-D82)/D82</f>
        <v>-5.9338796270132542E-3</v>
      </c>
      <c r="F85" s="52">
        <v>0.56659999999999999</v>
      </c>
      <c r="G85" s="63">
        <f t="shared" ref="G85:G86" si="89">(F85-F82)/F82</f>
        <v>8.8323617735372711E-4</v>
      </c>
      <c r="H85" s="52">
        <v>0.56479999999999997</v>
      </c>
      <c r="I85" s="63">
        <f t="shared" ref="I85:I86" si="90">(H85-H82)/H82</f>
        <v>-1.0338181181005811E-2</v>
      </c>
    </row>
    <row r="86" spans="1:9" x14ac:dyDescent="0.3">
      <c r="A86" s="13">
        <v>85</v>
      </c>
      <c r="B86" s="273"/>
      <c r="C86" s="50" t="s">
        <v>17</v>
      </c>
      <c r="D86" s="73">
        <v>1.1126</v>
      </c>
      <c r="E86" s="76">
        <f t="shared" si="88"/>
        <v>-8.6429653390359459E-3</v>
      </c>
      <c r="F86" s="52">
        <v>1.141</v>
      </c>
      <c r="G86" s="64">
        <f t="shared" si="89"/>
        <v>1.1345506115936821E-2</v>
      </c>
      <c r="H86" s="52">
        <v>1.1102000000000001</v>
      </c>
      <c r="I86" s="64">
        <f t="shared" si="90"/>
        <v>2.6189831120745281E-3</v>
      </c>
    </row>
    <row r="87" spans="1:9" x14ac:dyDescent="0.3">
      <c r="A87" s="23">
        <v>86</v>
      </c>
      <c r="B87" s="271">
        <v>38000</v>
      </c>
      <c r="C87" s="48" t="s">
        <v>18</v>
      </c>
      <c r="D87" s="61">
        <v>5695</v>
      </c>
      <c r="E87" s="59">
        <f t="shared" ref="E87" si="91">D89/D88</f>
        <v>1.5937810592077239</v>
      </c>
      <c r="F87" s="61">
        <v>7062</v>
      </c>
      <c r="G87" s="59">
        <f t="shared" ref="G87" si="92">F89/F88</f>
        <v>2.0410909743405705</v>
      </c>
      <c r="H87" s="61">
        <v>7576</v>
      </c>
      <c r="I87" s="59">
        <f t="shared" ref="I87" si="93">H89/H88</f>
        <v>2.0118364418938306</v>
      </c>
    </row>
    <row r="88" spans="1:9" x14ac:dyDescent="0.3">
      <c r="A88" s="1">
        <v>87</v>
      </c>
      <c r="B88" s="272"/>
      <c r="C88" s="49" t="s">
        <v>16</v>
      </c>
      <c r="D88" s="52">
        <v>0.70430000000000004</v>
      </c>
      <c r="E88" s="63">
        <f t="shared" ref="E88:E89" si="94">(D88-D85)/D85</f>
        <v>9.9488345650942858E-4</v>
      </c>
      <c r="F88" s="52">
        <v>0.55730000000000002</v>
      </c>
      <c r="G88" s="63">
        <f t="shared" ref="G88:G89" si="95">(F88-F85)/F85</f>
        <v>-1.6413695728909241E-2</v>
      </c>
      <c r="H88" s="52">
        <v>0.55759999999999998</v>
      </c>
      <c r="I88" s="63">
        <f t="shared" ref="I88:I89" si="96">(H88-H85)/H85</f>
        <v>-1.2747875354107622E-2</v>
      </c>
    </row>
    <row r="89" spans="1:9" x14ac:dyDescent="0.3">
      <c r="A89" s="13">
        <v>88</v>
      </c>
      <c r="B89" s="272"/>
      <c r="C89" s="50" t="s">
        <v>17</v>
      </c>
      <c r="D89" s="52">
        <v>1.1225000000000001</v>
      </c>
      <c r="E89" s="64">
        <f t="shared" si="94"/>
        <v>8.8980765773863206E-3</v>
      </c>
      <c r="F89" s="52">
        <v>1.1375</v>
      </c>
      <c r="G89" s="64">
        <f t="shared" si="95"/>
        <v>-3.0674846625767384E-3</v>
      </c>
      <c r="H89" s="52">
        <v>1.1217999999999999</v>
      </c>
      <c r="I89" s="64">
        <f t="shared" si="96"/>
        <v>1.0448567825616855E-2</v>
      </c>
    </row>
    <row r="90" spans="1:9" x14ac:dyDescent="0.3">
      <c r="A90" s="23">
        <v>89</v>
      </c>
      <c r="B90" s="271">
        <v>40000</v>
      </c>
      <c r="C90" s="48" t="s">
        <v>18</v>
      </c>
      <c r="D90" s="61">
        <v>5989</v>
      </c>
      <c r="E90" s="59">
        <f t="shared" ref="E90" si="97">D92/D91</f>
        <v>1.6087391118092247</v>
      </c>
      <c r="F90" s="61">
        <v>7427</v>
      </c>
      <c r="G90" s="59">
        <f t="shared" ref="G90" si="98">F92/F91</f>
        <v>2.0483987045699896</v>
      </c>
      <c r="H90" s="61">
        <v>7978</v>
      </c>
      <c r="I90" s="59">
        <f t="shared" ref="I90" si="99">H92/H91</f>
        <v>2.0059978189749179</v>
      </c>
    </row>
    <row r="91" spans="1:9" x14ac:dyDescent="0.3">
      <c r="A91" s="1">
        <v>90</v>
      </c>
      <c r="B91" s="272"/>
      <c r="C91" s="49" t="s">
        <v>16</v>
      </c>
      <c r="D91" s="52">
        <v>0.70030000000000003</v>
      </c>
      <c r="E91" s="63">
        <f t="shared" ref="E91:E92" si="100">(D91-D88)/D88</f>
        <v>-5.6793979838137207E-3</v>
      </c>
      <c r="F91" s="52">
        <v>0.55579999999999996</v>
      </c>
      <c r="G91" s="63">
        <f t="shared" ref="G91:G92" si="101">(F91-F88)/F88</f>
        <v>-2.6915485375920631E-3</v>
      </c>
      <c r="H91" s="52">
        <v>0.55020000000000002</v>
      </c>
      <c r="I91" s="63">
        <f t="shared" ref="I91:I92" si="102">(H91-H88)/H88</f>
        <v>-1.3271162123385872E-2</v>
      </c>
    </row>
    <row r="92" spans="1:9" x14ac:dyDescent="0.3">
      <c r="A92" s="13">
        <v>91</v>
      </c>
      <c r="B92" s="273"/>
      <c r="C92" s="50" t="s">
        <v>17</v>
      </c>
      <c r="D92" s="52">
        <v>1.1266</v>
      </c>
      <c r="E92" s="64">
        <f t="shared" si="100"/>
        <v>3.6525612472160288E-3</v>
      </c>
      <c r="F92" s="52">
        <v>1.1385000000000001</v>
      </c>
      <c r="G92" s="64">
        <f t="shared" si="101"/>
        <v>8.7912087912097757E-4</v>
      </c>
      <c r="H92" s="52">
        <v>1.1036999999999999</v>
      </c>
      <c r="I92" s="64">
        <f t="shared" si="102"/>
        <v>-1.6134783383847395E-2</v>
      </c>
    </row>
    <row r="93" spans="1:9" x14ac:dyDescent="0.3">
      <c r="A93" s="23">
        <v>92</v>
      </c>
      <c r="B93" s="271">
        <v>42000</v>
      </c>
      <c r="C93" s="48" t="s">
        <v>18</v>
      </c>
      <c r="D93" s="61">
        <v>6282</v>
      </c>
      <c r="E93" s="59">
        <f t="shared" ref="E93" si="103">D95/D94</f>
        <v>1.6135189437428246</v>
      </c>
      <c r="F93" s="61">
        <v>7792</v>
      </c>
      <c r="G93" s="59">
        <f t="shared" ref="G93" si="104">F95/F94</f>
        <v>2.0331830477908026</v>
      </c>
      <c r="H93" s="61">
        <v>8375</v>
      </c>
      <c r="I93" s="59">
        <f t="shared" ref="I93" si="105">H95/H94</f>
        <v>2.0213464696223316</v>
      </c>
    </row>
    <row r="94" spans="1:9" x14ac:dyDescent="0.3">
      <c r="A94" s="1">
        <v>93</v>
      </c>
      <c r="B94" s="272"/>
      <c r="C94" s="49" t="s">
        <v>16</v>
      </c>
      <c r="D94" s="52">
        <v>0.69679999999999997</v>
      </c>
      <c r="E94" s="63">
        <f t="shared" ref="E94:E95" si="106">(D94-D91)/D91</f>
        <v>-4.9978580608311561E-3</v>
      </c>
      <c r="F94" s="52">
        <v>0.55449999999999999</v>
      </c>
      <c r="G94" s="63">
        <f t="shared" ref="G94:G95" si="107">(F94-F91)/F91</f>
        <v>-2.3389708528246994E-3</v>
      </c>
      <c r="H94" s="52">
        <v>0.54810000000000003</v>
      </c>
      <c r="I94" s="63">
        <f t="shared" ref="I94:I95" si="108">(H94-H91)/H91</f>
        <v>-3.8167938931297539E-3</v>
      </c>
    </row>
    <row r="95" spans="1:9" x14ac:dyDescent="0.3">
      <c r="A95" s="13">
        <v>94</v>
      </c>
      <c r="B95" s="273"/>
      <c r="C95" s="50" t="s">
        <v>17</v>
      </c>
      <c r="D95" s="52">
        <v>1.1243000000000001</v>
      </c>
      <c r="E95" s="64">
        <f t="shared" si="106"/>
        <v>-2.0415409195810126E-3</v>
      </c>
      <c r="F95" s="52">
        <v>1.1274</v>
      </c>
      <c r="G95" s="64">
        <f t="shared" si="107"/>
        <v>-9.7496706192359318E-3</v>
      </c>
      <c r="H95" s="52">
        <v>1.1079000000000001</v>
      </c>
      <c r="I95" s="64">
        <f t="shared" si="108"/>
        <v>3.8053818972548737E-3</v>
      </c>
    </row>
    <row r="96" spans="1:9" x14ac:dyDescent="0.3">
      <c r="A96" s="23">
        <v>95</v>
      </c>
      <c r="B96" s="271">
        <v>44000</v>
      </c>
      <c r="C96" s="48" t="s">
        <v>18</v>
      </c>
      <c r="D96" s="61">
        <v>6575</v>
      </c>
      <c r="E96" s="59">
        <f t="shared" ref="E96" si="109">D98/D97</f>
        <v>1.6338211853354585</v>
      </c>
      <c r="F96" s="61">
        <v>8161</v>
      </c>
      <c r="G96" s="59">
        <f t="shared" ref="G96" si="110">F98/F97</f>
        <v>2.0780907095830288</v>
      </c>
      <c r="H96" s="61">
        <v>8774</v>
      </c>
      <c r="I96" s="59">
        <f t="shared" ref="I96" si="111">H98/H97</f>
        <v>2.0306647080426004</v>
      </c>
    </row>
    <row r="97" spans="1:9" x14ac:dyDescent="0.3">
      <c r="A97" s="1">
        <v>96</v>
      </c>
      <c r="B97" s="272"/>
      <c r="C97" s="49" t="s">
        <v>16</v>
      </c>
      <c r="D97" s="52">
        <v>0.69010000000000005</v>
      </c>
      <c r="E97" s="63">
        <f t="shared" ref="E97:E98" si="112">(D97-D94)/D94</f>
        <v>-9.6153846153845136E-3</v>
      </c>
      <c r="F97" s="52">
        <v>0.54679999999999995</v>
      </c>
      <c r="G97" s="63">
        <f t="shared" ref="G97:G98" si="113">(F97-F94)/F94</f>
        <v>-1.3886384129846781E-2</v>
      </c>
      <c r="H97" s="52">
        <v>0.54459999999999997</v>
      </c>
      <c r="I97" s="63">
        <f t="shared" ref="I97:I98" si="114">(H97-H94)/H94</f>
        <v>-6.3856960408685609E-3</v>
      </c>
    </row>
    <row r="98" spans="1:9" x14ac:dyDescent="0.3">
      <c r="A98" s="13">
        <v>97</v>
      </c>
      <c r="B98" s="272"/>
      <c r="C98" s="50" t="s">
        <v>17</v>
      </c>
      <c r="D98" s="52">
        <v>1.1274999999999999</v>
      </c>
      <c r="E98" s="64">
        <f t="shared" si="112"/>
        <v>2.8462154229297069E-3</v>
      </c>
      <c r="F98" s="52">
        <v>1.1363000000000001</v>
      </c>
      <c r="G98" s="64">
        <f t="shared" si="113"/>
        <v>7.8942700017741087E-3</v>
      </c>
      <c r="H98" s="52">
        <v>1.1059000000000001</v>
      </c>
      <c r="I98" s="64">
        <f t="shared" si="114"/>
        <v>-1.8052170773535533E-3</v>
      </c>
    </row>
    <row r="99" spans="1:9" x14ac:dyDescent="0.3">
      <c r="A99" s="23">
        <v>98</v>
      </c>
      <c r="B99" s="271">
        <v>46000</v>
      </c>
      <c r="C99" s="48" t="s">
        <v>18</v>
      </c>
      <c r="D99" s="61">
        <v>6880</v>
      </c>
      <c r="E99" s="59">
        <f t="shared" ref="E99" si="115">D101/D100</f>
        <v>1.6285422144317849</v>
      </c>
      <c r="F99" s="61">
        <v>8539</v>
      </c>
      <c r="G99" s="59">
        <f t="shared" ref="G99" si="116">F101/F100</f>
        <v>2.1086835771153489</v>
      </c>
      <c r="H99" s="61">
        <v>9176</v>
      </c>
      <c r="I99" s="59">
        <f t="shared" ref="I99" si="117">H101/H100</f>
        <v>2.1076125208371916</v>
      </c>
    </row>
    <row r="100" spans="1:9" x14ac:dyDescent="0.3">
      <c r="A100" s="1">
        <v>99</v>
      </c>
      <c r="B100" s="272"/>
      <c r="C100" s="49" t="s">
        <v>16</v>
      </c>
      <c r="D100" s="52">
        <v>0.68459999999999999</v>
      </c>
      <c r="E100" s="63">
        <f t="shared" ref="E100:E101" si="118">(D100-D97)/D97</f>
        <v>-7.9698594406608612E-3</v>
      </c>
      <c r="F100" s="52">
        <v>0.54010000000000002</v>
      </c>
      <c r="G100" s="63">
        <f t="shared" ref="G100:G101" si="119">(F100-F97)/F97</f>
        <v>-1.2253108997805283E-2</v>
      </c>
      <c r="H100" s="52">
        <v>0.53990000000000005</v>
      </c>
      <c r="I100" s="63">
        <f t="shared" ref="I100:I101" si="120">(H100-H97)/H97</f>
        <v>-8.6301872934262339E-3</v>
      </c>
    </row>
    <row r="101" spans="1:9" x14ac:dyDescent="0.3">
      <c r="A101" s="13">
        <v>100</v>
      </c>
      <c r="B101" s="273"/>
      <c r="C101" s="50" t="s">
        <v>17</v>
      </c>
      <c r="D101" s="52">
        <v>1.1149</v>
      </c>
      <c r="E101" s="64">
        <f t="shared" si="118"/>
        <v>-1.1175166297117468E-2</v>
      </c>
      <c r="F101" s="52">
        <v>1.1389</v>
      </c>
      <c r="G101" s="64">
        <f t="shared" si="119"/>
        <v>2.2881281351755131E-3</v>
      </c>
      <c r="H101" s="52">
        <v>1.1378999999999999</v>
      </c>
      <c r="I101" s="64">
        <f t="shared" si="120"/>
        <v>2.8935708472736958E-2</v>
      </c>
    </row>
    <row r="102" spans="1:9" x14ac:dyDescent="0.3">
      <c r="A102" s="23">
        <v>101</v>
      </c>
      <c r="B102" s="271">
        <v>48000</v>
      </c>
      <c r="C102" s="48" t="s">
        <v>18</v>
      </c>
      <c r="D102" s="61">
        <v>7173</v>
      </c>
      <c r="E102" s="59">
        <f t="shared" ref="E102" si="121">D104/D103</f>
        <v>1.6358989338396379</v>
      </c>
      <c r="F102" s="61">
        <v>8915</v>
      </c>
      <c r="G102" s="59">
        <f t="shared" ref="G102" si="122">F104/F103</f>
        <v>2.1149722735674676</v>
      </c>
      <c r="H102" s="61">
        <v>9583</v>
      </c>
      <c r="I102" s="59">
        <f t="shared" ref="I102" si="123">H104/H103</f>
        <v>2.126069170695426</v>
      </c>
    </row>
    <row r="103" spans="1:9" x14ac:dyDescent="0.3">
      <c r="A103" s="1">
        <v>102</v>
      </c>
      <c r="B103" s="272"/>
      <c r="C103" s="49" t="s">
        <v>16</v>
      </c>
      <c r="D103" s="52">
        <v>0.68469999999999998</v>
      </c>
      <c r="E103" s="63">
        <f t="shared" ref="E103:E104" si="124">(D103-D100)/D100</f>
        <v>1.460706982179214E-4</v>
      </c>
      <c r="F103" s="52">
        <v>0.54100000000000004</v>
      </c>
      <c r="G103" s="63">
        <f t="shared" ref="G103:G104" si="125">(F103-F100)/F100</f>
        <v>1.6663580818367188E-3</v>
      </c>
      <c r="H103" s="52">
        <v>0.53779999999999994</v>
      </c>
      <c r="I103" s="63">
        <f t="shared" ref="I103:I104" si="126">(H103-H100)/H100</f>
        <v>-3.8896091868866486E-3</v>
      </c>
    </row>
    <row r="104" spans="1:9" x14ac:dyDescent="0.3">
      <c r="A104" s="13">
        <v>103</v>
      </c>
      <c r="B104" s="273"/>
      <c r="C104" s="50" t="s">
        <v>17</v>
      </c>
      <c r="D104" s="52">
        <v>1.1201000000000001</v>
      </c>
      <c r="E104" s="64">
        <f t="shared" si="124"/>
        <v>4.6640954345682061E-3</v>
      </c>
      <c r="F104" s="52">
        <v>1.1442000000000001</v>
      </c>
      <c r="G104" s="64">
        <f t="shared" si="125"/>
        <v>4.6536131354816771E-3</v>
      </c>
      <c r="H104" s="52">
        <v>1.1434</v>
      </c>
      <c r="I104" s="64">
        <f t="shared" si="126"/>
        <v>4.8334651551103442E-3</v>
      </c>
    </row>
    <row r="105" spans="1:9" x14ac:dyDescent="0.3">
      <c r="A105" s="23">
        <v>104</v>
      </c>
      <c r="B105" s="271">
        <v>50000</v>
      </c>
      <c r="C105" s="48" t="s">
        <v>18</v>
      </c>
      <c r="D105" s="61">
        <v>7465</v>
      </c>
      <c r="E105" s="59">
        <f t="shared" ref="E105" si="127">D107/D106</f>
        <v>1.6364711097975468</v>
      </c>
      <c r="F105" s="61">
        <v>9295</v>
      </c>
      <c r="G105" s="59">
        <f t="shared" ref="G105" si="128">F107/F106</f>
        <v>2.1365907828983901</v>
      </c>
      <c r="H105" s="61">
        <v>9985</v>
      </c>
      <c r="I105" s="59">
        <f t="shared" ref="I105" si="129">H107/H106</f>
        <v>2.1383279864125306</v>
      </c>
    </row>
    <row r="106" spans="1:9" x14ac:dyDescent="0.3">
      <c r="A106" s="1">
        <v>105</v>
      </c>
      <c r="B106" s="272"/>
      <c r="C106" s="49" t="s">
        <v>16</v>
      </c>
      <c r="D106" s="52">
        <v>0.67669999999999997</v>
      </c>
      <c r="E106" s="63">
        <f t="shared" ref="E106:E107" si="130">(D106-D103)/D103</f>
        <v>-1.1683949174821101E-2</v>
      </c>
      <c r="F106" s="52">
        <v>0.5403</v>
      </c>
      <c r="G106" s="63">
        <f t="shared" ref="G106:G107" si="131">(F106-F103)/F103</f>
        <v>-1.2939001848429462E-3</v>
      </c>
      <c r="H106" s="52">
        <v>0.52990000000000004</v>
      </c>
      <c r="I106" s="63">
        <f t="shared" ref="I106:I107" si="132">(H106-H103)/H103</f>
        <v>-1.4689475641502246E-2</v>
      </c>
    </row>
    <row r="107" spans="1:9" x14ac:dyDescent="0.3">
      <c r="A107" s="13">
        <v>106</v>
      </c>
      <c r="B107" s="272"/>
      <c r="C107" s="50" t="s">
        <v>17</v>
      </c>
      <c r="D107" s="52">
        <v>1.1073999999999999</v>
      </c>
      <c r="E107" s="64">
        <f t="shared" si="130"/>
        <v>-1.1338273368449383E-2</v>
      </c>
      <c r="F107" s="52">
        <v>1.1544000000000001</v>
      </c>
      <c r="G107" s="64">
        <f t="shared" si="131"/>
        <v>8.9145254326166625E-3</v>
      </c>
      <c r="H107" s="52">
        <v>1.1331</v>
      </c>
      <c r="I107" s="64">
        <f t="shared" si="132"/>
        <v>-9.0082210949798628E-3</v>
      </c>
    </row>
    <row r="108" spans="1:9" x14ac:dyDescent="0.3">
      <c r="A108" s="23">
        <v>107</v>
      </c>
      <c r="B108" s="271">
        <v>52000</v>
      </c>
      <c r="C108" s="48" t="s">
        <v>18</v>
      </c>
      <c r="D108" s="61">
        <v>7755</v>
      </c>
      <c r="E108" s="59">
        <f t="shared" ref="E108" si="133">D110/D109</f>
        <v>1.6310349918795217</v>
      </c>
      <c r="F108" s="61">
        <v>9668</v>
      </c>
      <c r="G108" s="59">
        <f t="shared" ref="G108" si="134">F110/F109</f>
        <v>2.1927231381466745</v>
      </c>
      <c r="H108" s="61">
        <v>10387</v>
      </c>
      <c r="I108" s="59">
        <f t="shared" ref="I108" si="135">H110/H109</f>
        <v>2.1754385964912282</v>
      </c>
    </row>
    <row r="109" spans="1:9" x14ac:dyDescent="0.3">
      <c r="A109" s="1">
        <v>108</v>
      </c>
      <c r="B109" s="272"/>
      <c r="C109" s="49" t="s">
        <v>16</v>
      </c>
      <c r="D109" s="52">
        <v>0.67730000000000001</v>
      </c>
      <c r="E109" s="63">
        <f t="shared" ref="E109:E110" si="136">(D109-D106)/D106</f>
        <v>8.8665582976214709E-4</v>
      </c>
      <c r="F109" s="52">
        <v>0.52769999999999995</v>
      </c>
      <c r="G109" s="63">
        <f t="shared" ref="G109:G110" si="137">(F109-F106)/F106</f>
        <v>-2.3320377568017872E-2</v>
      </c>
      <c r="H109" s="52">
        <v>0.52439999999999998</v>
      </c>
      <c r="I109" s="63">
        <f t="shared" ref="I109:I110" si="138">(H109-H106)/H106</f>
        <v>-1.0379316852236383E-2</v>
      </c>
    </row>
    <row r="110" spans="1:9" x14ac:dyDescent="0.3">
      <c r="A110" s="13">
        <v>109</v>
      </c>
      <c r="B110" s="273"/>
      <c r="C110" s="50" t="s">
        <v>17</v>
      </c>
      <c r="D110" s="52">
        <v>1.1047</v>
      </c>
      <c r="E110" s="64">
        <f t="shared" si="136"/>
        <v>-2.4381433989524334E-3</v>
      </c>
      <c r="F110" s="52">
        <v>1.1571</v>
      </c>
      <c r="G110" s="64">
        <f t="shared" si="137"/>
        <v>2.3388773388772735E-3</v>
      </c>
      <c r="H110" s="52">
        <v>1.1408</v>
      </c>
      <c r="I110" s="64">
        <f t="shared" si="138"/>
        <v>6.7955167240314534E-3</v>
      </c>
    </row>
    <row r="111" spans="1:9" x14ac:dyDescent="0.3">
      <c r="A111" s="23">
        <v>110</v>
      </c>
      <c r="B111" s="271">
        <v>54000</v>
      </c>
      <c r="C111" s="48" t="s">
        <v>18</v>
      </c>
      <c r="D111" s="61">
        <v>8045</v>
      </c>
      <c r="E111" s="59">
        <f t="shared" ref="E111" si="139">D113/D112</f>
        <v>1.6599910327305336</v>
      </c>
      <c r="F111" s="61">
        <v>10053</v>
      </c>
      <c r="G111" s="59">
        <f t="shared" ref="G111" si="140">F113/F112</f>
        <v>2.2063370872303874</v>
      </c>
      <c r="H111" s="61">
        <v>10789</v>
      </c>
      <c r="I111" s="59">
        <f t="shared" ref="I111" si="141">H113/H112</f>
        <v>2.1573506891271057</v>
      </c>
    </row>
    <row r="112" spans="1:9" x14ac:dyDescent="0.3">
      <c r="A112" s="1">
        <v>111</v>
      </c>
      <c r="B112" s="272"/>
      <c r="C112" s="49" t="s">
        <v>16</v>
      </c>
      <c r="D112" s="52">
        <v>0.66910000000000003</v>
      </c>
      <c r="E112" s="63">
        <f t="shared" ref="E112:E113" si="142">(D112-D109)/D109</f>
        <v>-1.2106895024361413E-2</v>
      </c>
      <c r="F112" s="52">
        <v>0.52390000000000003</v>
      </c>
      <c r="G112" s="63">
        <f t="shared" ref="G112:G113" si="143">(F112-F109)/F109</f>
        <v>-7.2010612090201154E-3</v>
      </c>
      <c r="H112" s="52">
        <v>0.52239999999999998</v>
      </c>
      <c r="I112" s="63">
        <f t="shared" ref="I112:I113" si="144">(H112-H109)/H109</f>
        <v>-3.8138825324180053E-3</v>
      </c>
    </row>
    <row r="113" spans="1:9" x14ac:dyDescent="0.3">
      <c r="A113" s="13">
        <v>112</v>
      </c>
      <c r="B113" s="273"/>
      <c r="C113" s="50" t="s">
        <v>17</v>
      </c>
      <c r="D113" s="52">
        <v>1.1107</v>
      </c>
      <c r="E113" s="64">
        <f t="shared" si="142"/>
        <v>5.4313388250203723E-3</v>
      </c>
      <c r="F113" s="52">
        <v>1.1558999999999999</v>
      </c>
      <c r="G113" s="64">
        <f t="shared" si="143"/>
        <v>-1.0370754472388644E-3</v>
      </c>
      <c r="H113" s="52">
        <v>1.127</v>
      </c>
      <c r="I113" s="64">
        <f t="shared" si="144"/>
        <v>-1.2096774193548416E-2</v>
      </c>
    </row>
    <row r="114" spans="1:9" x14ac:dyDescent="0.3">
      <c r="A114" s="23">
        <v>113</v>
      </c>
      <c r="B114" s="271">
        <v>56000</v>
      </c>
      <c r="C114" s="48" t="s">
        <v>18</v>
      </c>
      <c r="D114" s="61">
        <v>8341</v>
      </c>
      <c r="E114" s="59">
        <f t="shared" ref="E114" si="145">D116/D115</f>
        <v>1.6380652890086855</v>
      </c>
      <c r="F114" s="61">
        <v>10429</v>
      </c>
      <c r="G114" s="59">
        <f t="shared" ref="G114" si="146">F116/F115</f>
        <v>2.1854716981132079</v>
      </c>
      <c r="H114" s="61">
        <v>11195</v>
      </c>
      <c r="I114" s="59">
        <f t="shared" ref="I114" si="147">H116/H115</f>
        <v>2.2166505324298162</v>
      </c>
    </row>
    <row r="115" spans="1:9" x14ac:dyDescent="0.3">
      <c r="A115" s="1">
        <v>114</v>
      </c>
      <c r="B115" s="272"/>
      <c r="C115" s="49" t="s">
        <v>16</v>
      </c>
      <c r="D115" s="52">
        <v>0.66779999999999995</v>
      </c>
      <c r="E115" s="63">
        <f t="shared" ref="E115:E116" si="148">(D115-D112)/D112</f>
        <v>-1.942908384397069E-3</v>
      </c>
      <c r="F115" s="52">
        <v>0.53</v>
      </c>
      <c r="G115" s="63">
        <f t="shared" ref="G115:G116" si="149">(F115-F112)/F112</f>
        <v>1.1643443405229994E-2</v>
      </c>
      <c r="H115" s="52">
        <v>0.51649999999999996</v>
      </c>
      <c r="I115" s="63">
        <f t="shared" ref="I115:I116" si="150">(H115-H112)/H112</f>
        <v>-1.1294027565084259E-2</v>
      </c>
    </row>
    <row r="116" spans="1:9" x14ac:dyDescent="0.3">
      <c r="A116" s="13">
        <v>115</v>
      </c>
      <c r="B116" s="272"/>
      <c r="C116" s="50" t="s">
        <v>17</v>
      </c>
      <c r="D116" s="52">
        <v>1.0939000000000001</v>
      </c>
      <c r="E116" s="64">
        <f t="shared" si="148"/>
        <v>-1.5125596470694089E-2</v>
      </c>
      <c r="F116" s="52">
        <v>1.1583000000000001</v>
      </c>
      <c r="G116" s="64">
        <f t="shared" si="149"/>
        <v>2.0763041785623148E-3</v>
      </c>
      <c r="H116" s="52">
        <v>1.1449</v>
      </c>
      <c r="I116" s="64">
        <f t="shared" si="150"/>
        <v>1.5882874889086095E-2</v>
      </c>
    </row>
    <row r="117" spans="1:9" x14ac:dyDescent="0.3">
      <c r="A117" s="23">
        <v>116</v>
      </c>
      <c r="B117" s="271">
        <v>58000</v>
      </c>
      <c r="C117" s="48" t="s">
        <v>18</v>
      </c>
      <c r="D117" s="61">
        <v>8643</v>
      </c>
      <c r="E117" s="59">
        <f t="shared" ref="E117" si="151">D119/D118</f>
        <v>1.6970387243735763</v>
      </c>
      <c r="F117" s="61">
        <v>10814</v>
      </c>
      <c r="G117" s="59">
        <f t="shared" ref="G117" si="152">F119/F118</f>
        <v>2.1858204688393368</v>
      </c>
      <c r="H117" s="61">
        <v>11607</v>
      </c>
      <c r="I117" s="59">
        <f t="shared" ref="I117" si="153">H119/H118</f>
        <v>2.1917808219178081</v>
      </c>
    </row>
    <row r="118" spans="1:9" x14ac:dyDescent="0.3">
      <c r="A118" s="1">
        <v>117</v>
      </c>
      <c r="B118" s="272"/>
      <c r="C118" s="49" t="s">
        <v>16</v>
      </c>
      <c r="D118" s="52">
        <v>0.65849999999999997</v>
      </c>
      <c r="E118" s="63">
        <f t="shared" ref="E118:E119" si="154">(D118-D115)/D115</f>
        <v>-1.3926325247079928E-2</v>
      </c>
      <c r="F118" s="52">
        <v>0.52470000000000006</v>
      </c>
      <c r="G118" s="63">
        <f t="shared" ref="G118:G119" si="155">(F118-F115)/F115</f>
        <v>-9.9999999999999447E-3</v>
      </c>
      <c r="H118" s="52">
        <v>0.51829999999999998</v>
      </c>
      <c r="I118" s="63">
        <f t="shared" ref="I118:I119" si="156">(H118-H115)/H115</f>
        <v>3.4849951597289912E-3</v>
      </c>
    </row>
    <row r="119" spans="1:9" x14ac:dyDescent="0.3">
      <c r="A119" s="13">
        <v>118</v>
      </c>
      <c r="B119" s="273"/>
      <c r="C119" s="50" t="s">
        <v>17</v>
      </c>
      <c r="D119" s="52">
        <v>1.1174999999999999</v>
      </c>
      <c r="E119" s="64">
        <f t="shared" si="154"/>
        <v>2.1574184111893081E-2</v>
      </c>
      <c r="F119" s="52">
        <v>1.1469</v>
      </c>
      <c r="G119" s="64">
        <f t="shared" si="155"/>
        <v>-9.8420098420099068E-3</v>
      </c>
      <c r="H119" s="52">
        <v>1.1359999999999999</v>
      </c>
      <c r="I119" s="64">
        <f t="shared" si="156"/>
        <v>-7.7736046816316972E-3</v>
      </c>
    </row>
    <row r="120" spans="1:9" x14ac:dyDescent="0.3">
      <c r="A120" s="23">
        <v>119</v>
      </c>
      <c r="B120" s="271">
        <v>60000</v>
      </c>
      <c r="C120" s="48" t="s">
        <v>18</v>
      </c>
      <c r="D120" s="61">
        <v>8943</v>
      </c>
      <c r="E120" s="59">
        <f t="shared" ref="E120" si="157">D122/D121</f>
        <v>1.6862121212121211</v>
      </c>
      <c r="F120" s="61">
        <v>11194</v>
      </c>
      <c r="G120" s="59">
        <f t="shared" ref="G120" si="158">F122/F121</f>
        <v>2.2672713238131998</v>
      </c>
      <c r="H120" s="61">
        <v>12010</v>
      </c>
      <c r="I120" s="59">
        <f t="shared" ref="I120" si="159">H122/H121</f>
        <v>2.2343719380756419</v>
      </c>
    </row>
    <row r="121" spans="1:9" x14ac:dyDescent="0.3">
      <c r="A121" s="1">
        <v>120</v>
      </c>
      <c r="B121" s="272"/>
      <c r="C121" s="49" t="s">
        <v>16</v>
      </c>
      <c r="D121" s="52">
        <v>0.66</v>
      </c>
      <c r="E121" s="63">
        <f t="shared" ref="E121:E122" si="160">(D121-D118)/D118</f>
        <v>2.2779043280183094E-3</v>
      </c>
      <c r="F121" s="52">
        <v>0.51819999999999999</v>
      </c>
      <c r="G121" s="63">
        <f t="shared" ref="G121:G122" si="161">(F121-F118)/F118</f>
        <v>-1.23880312559559E-2</v>
      </c>
      <c r="H121" s="52">
        <v>0.51029999999999998</v>
      </c>
      <c r="I121" s="63">
        <f t="shared" ref="I121:I122" si="162">(H121-H118)/H118</f>
        <v>-1.5435076210688804E-2</v>
      </c>
    </row>
    <row r="122" spans="1:9" x14ac:dyDescent="0.3">
      <c r="A122" s="13">
        <v>121</v>
      </c>
      <c r="B122" s="273"/>
      <c r="C122" s="50" t="s">
        <v>17</v>
      </c>
      <c r="D122" s="52">
        <v>1.1129</v>
      </c>
      <c r="E122" s="64">
        <f t="shared" si="160"/>
        <v>-4.1163310961968127E-3</v>
      </c>
      <c r="F122" s="52">
        <v>1.1749000000000001</v>
      </c>
      <c r="G122" s="64">
        <f t="shared" si="161"/>
        <v>2.4413636759961655E-2</v>
      </c>
      <c r="H122" s="52">
        <v>1.1402000000000001</v>
      </c>
      <c r="I122" s="64">
        <f t="shared" si="162"/>
        <v>3.6971830985917287E-3</v>
      </c>
    </row>
    <row r="123" spans="1:9" x14ac:dyDescent="0.3">
      <c r="A123" s="23">
        <v>122</v>
      </c>
      <c r="B123" s="271">
        <v>62000</v>
      </c>
      <c r="C123" s="48" t="s">
        <v>18</v>
      </c>
      <c r="D123" s="61">
        <v>9239</v>
      </c>
      <c r="E123" s="59">
        <f t="shared" ref="E123" si="163">D125/D124</f>
        <v>1.6686283386147578</v>
      </c>
      <c r="F123" s="61">
        <v>11571</v>
      </c>
      <c r="G123" s="59">
        <f t="shared" ref="G123" si="164">F125/F124</f>
        <v>2.2679574056147147</v>
      </c>
      <c r="H123" s="61">
        <v>12413</v>
      </c>
      <c r="I123" s="59">
        <f t="shared" ref="I123" si="165">H125/H124</f>
        <v>2.2486349453978156</v>
      </c>
    </row>
    <row r="124" spans="1:9" x14ac:dyDescent="0.3">
      <c r="A124" s="1">
        <v>123</v>
      </c>
      <c r="B124" s="272"/>
      <c r="C124" s="49" t="s">
        <v>16</v>
      </c>
      <c r="D124" s="52">
        <v>0.66269999999999996</v>
      </c>
      <c r="E124" s="63">
        <f t="shared" ref="E124:E125" si="166">(D124-D121)/D121</f>
        <v>4.0909090909089767E-3</v>
      </c>
      <c r="F124" s="52">
        <v>0.51649999999999996</v>
      </c>
      <c r="G124" s="63">
        <f t="shared" ref="G124:G125" si="167">(F124-F121)/F121</f>
        <v>-3.2805866460826607E-3</v>
      </c>
      <c r="H124" s="52">
        <v>0.51280000000000003</v>
      </c>
      <c r="I124" s="63">
        <f t="shared" ref="I124:I125" si="168">(H124-H121)/H121</f>
        <v>4.8990789731531608E-3</v>
      </c>
    </row>
    <row r="125" spans="1:9" x14ac:dyDescent="0.3">
      <c r="A125" s="13">
        <v>124</v>
      </c>
      <c r="B125" s="272"/>
      <c r="C125" s="50" t="s">
        <v>17</v>
      </c>
      <c r="D125" s="52">
        <v>1.1057999999999999</v>
      </c>
      <c r="E125" s="64">
        <f t="shared" si="166"/>
        <v>-6.3797286368946953E-3</v>
      </c>
      <c r="F125" s="52">
        <v>1.1714</v>
      </c>
      <c r="G125" s="64">
        <f t="shared" si="167"/>
        <v>-2.9789769342072163E-3</v>
      </c>
      <c r="H125" s="52">
        <v>1.1531</v>
      </c>
      <c r="I125" s="64">
        <f t="shared" si="168"/>
        <v>1.1313804595684889E-2</v>
      </c>
    </row>
    <row r="126" spans="1:9" x14ac:dyDescent="0.3">
      <c r="A126" s="23">
        <v>125</v>
      </c>
      <c r="B126" s="271">
        <v>64000</v>
      </c>
      <c r="C126" s="48" t="s">
        <v>18</v>
      </c>
      <c r="D126" s="65">
        <v>9532</v>
      </c>
      <c r="E126" s="66">
        <f t="shared" ref="E126" si="169">D128/D127</f>
        <v>1.6720049276255007</v>
      </c>
      <c r="F126" s="61">
        <v>11950</v>
      </c>
      <c r="G126" s="59">
        <f t="shared" ref="G126" si="170">F128/F127</f>
        <v>2.2643009501648241</v>
      </c>
      <c r="H126" s="61">
        <v>12807</v>
      </c>
      <c r="I126" s="59">
        <f t="shared" ref="I126" si="171">H128/H127</f>
        <v>2.2523107177974437</v>
      </c>
    </row>
    <row r="127" spans="1:9" x14ac:dyDescent="0.3">
      <c r="A127" s="1">
        <v>126</v>
      </c>
      <c r="B127" s="272"/>
      <c r="C127" s="49" t="s">
        <v>16</v>
      </c>
      <c r="D127" s="67">
        <v>0.64939999999999998</v>
      </c>
      <c r="E127" s="68">
        <f t="shared" ref="E127:E128" si="172">(D127-D124)/D124</f>
        <v>-2.0069413007393962E-2</v>
      </c>
      <c r="F127" s="52">
        <v>0.51570000000000005</v>
      </c>
      <c r="G127" s="63">
        <f t="shared" ref="G127:G128" si="173">(F127-F124)/F124</f>
        <v>-1.5488867376571382E-3</v>
      </c>
      <c r="H127" s="52">
        <v>0.50849999999999995</v>
      </c>
      <c r="I127" s="63">
        <f t="shared" ref="I127:I128" si="174">(H127-H124)/H124</f>
        <v>-8.3853354134166957E-3</v>
      </c>
    </row>
    <row r="128" spans="1:9" x14ac:dyDescent="0.3">
      <c r="A128" s="13">
        <v>127</v>
      </c>
      <c r="B128" s="273"/>
      <c r="C128" s="50" t="s">
        <v>17</v>
      </c>
      <c r="D128" s="67">
        <v>1.0858000000000001</v>
      </c>
      <c r="E128" s="70">
        <f t="shared" si="172"/>
        <v>-1.8086453246518176E-2</v>
      </c>
      <c r="F128" s="52">
        <v>1.1677</v>
      </c>
      <c r="G128" s="64">
        <f t="shared" si="173"/>
        <v>-3.1586136247225855E-3</v>
      </c>
      <c r="H128" s="52">
        <v>1.1453</v>
      </c>
      <c r="I128" s="64">
        <f t="shared" si="174"/>
        <v>-6.7643742953777024E-3</v>
      </c>
    </row>
    <row r="129" spans="1:9" x14ac:dyDescent="0.3">
      <c r="A129" s="23">
        <v>128</v>
      </c>
      <c r="B129" s="271">
        <v>66000</v>
      </c>
      <c r="C129" s="48" t="s">
        <v>18</v>
      </c>
      <c r="D129" s="61">
        <v>9827</v>
      </c>
      <c r="E129" s="59">
        <f t="shared" ref="E129" si="175">D131/D130</f>
        <v>1.6808118081180812</v>
      </c>
      <c r="F129" s="61">
        <v>12326</v>
      </c>
      <c r="G129" s="59">
        <f t="shared" ref="G129" si="176">F131/F130</f>
        <v>2.3189401373895979</v>
      </c>
      <c r="H129" s="61">
        <v>13196</v>
      </c>
      <c r="I129" s="59">
        <f t="shared" ref="I129" si="177">H131/H130</f>
        <v>2.2458951533135512</v>
      </c>
    </row>
    <row r="130" spans="1:9" x14ac:dyDescent="0.3">
      <c r="A130" s="1">
        <v>129</v>
      </c>
      <c r="B130" s="272"/>
      <c r="C130" s="49" t="s">
        <v>16</v>
      </c>
      <c r="D130" s="52">
        <v>0.65039999999999998</v>
      </c>
      <c r="E130" s="63">
        <f t="shared" ref="E130:E131" si="178">(D130-D127)/D127</f>
        <v>1.5398829688943654E-3</v>
      </c>
      <c r="F130" s="52">
        <v>0.50949999999999995</v>
      </c>
      <c r="G130" s="63">
        <f t="shared" ref="G130:G131" si="179">(F130-F127)/F127</f>
        <v>-1.2022493697886549E-2</v>
      </c>
      <c r="H130" s="52">
        <v>0.50549999999999995</v>
      </c>
      <c r="I130" s="63">
        <f t="shared" ref="I130:I131" si="180">(H130-H127)/H127</f>
        <v>-5.8997050147492685E-3</v>
      </c>
    </row>
    <row r="131" spans="1:9" x14ac:dyDescent="0.3">
      <c r="A131" s="13">
        <v>130</v>
      </c>
      <c r="B131" s="273"/>
      <c r="C131" s="50" t="s">
        <v>17</v>
      </c>
      <c r="D131" s="52">
        <v>1.0931999999999999</v>
      </c>
      <c r="E131" s="64">
        <f t="shared" si="178"/>
        <v>6.8152514275187422E-3</v>
      </c>
      <c r="F131" s="52">
        <v>1.1815</v>
      </c>
      <c r="G131" s="64">
        <f t="shared" si="179"/>
        <v>1.1818103965059548E-2</v>
      </c>
      <c r="H131" s="52">
        <v>1.1353</v>
      </c>
      <c r="I131" s="64">
        <f t="shared" si="180"/>
        <v>-8.7313367676591369E-3</v>
      </c>
    </row>
    <row r="132" spans="1:9" x14ac:dyDescent="0.3">
      <c r="A132" s="23">
        <v>131</v>
      </c>
      <c r="B132" s="271">
        <v>68000</v>
      </c>
      <c r="C132" s="48" t="s">
        <v>18</v>
      </c>
      <c r="D132" s="61">
        <v>10131</v>
      </c>
      <c r="E132" s="59">
        <f t="shared" ref="E132" si="181">D134/D133</f>
        <v>1.6893708002443495</v>
      </c>
      <c r="F132" s="61">
        <v>12694</v>
      </c>
      <c r="G132" s="59">
        <f t="shared" ref="G132" si="182">F134/F133</f>
        <v>2.2730837090766518</v>
      </c>
      <c r="H132" s="61">
        <v>13586</v>
      </c>
      <c r="I132" s="59">
        <f t="shared" ref="I132" si="183">H134/H133</f>
        <v>2.2855155970594083</v>
      </c>
    </row>
    <row r="133" spans="1:9" x14ac:dyDescent="0.3">
      <c r="A133" s="1">
        <v>132</v>
      </c>
      <c r="B133" s="272"/>
      <c r="C133" s="49" t="s">
        <v>16</v>
      </c>
      <c r="D133" s="52">
        <v>0.65480000000000005</v>
      </c>
      <c r="E133" s="63">
        <f t="shared" ref="E133:E134" si="184">(D133-D130)/D130</f>
        <v>6.7650676506766155E-3</v>
      </c>
      <c r="F133" s="52">
        <v>0.5101</v>
      </c>
      <c r="G133" s="63">
        <f t="shared" ref="G133:G134" si="185">(F133-F130)/F130</f>
        <v>1.1776251226693719E-3</v>
      </c>
      <c r="H133" s="52">
        <v>0.50329999999999997</v>
      </c>
      <c r="I133" s="63">
        <f t="shared" ref="I133:I134" si="186">(H133-H130)/H130</f>
        <v>-4.352126607319446E-3</v>
      </c>
    </row>
    <row r="134" spans="1:9" x14ac:dyDescent="0.3">
      <c r="A134" s="13">
        <v>133</v>
      </c>
      <c r="B134" s="272"/>
      <c r="C134" s="50" t="s">
        <v>17</v>
      </c>
      <c r="D134" s="52">
        <v>1.1062000000000001</v>
      </c>
      <c r="E134" s="64">
        <f t="shared" si="184"/>
        <v>1.1891694109037801E-2</v>
      </c>
      <c r="F134" s="52">
        <v>1.1595</v>
      </c>
      <c r="G134" s="64">
        <f t="shared" si="185"/>
        <v>-1.8620397799407551E-2</v>
      </c>
      <c r="H134" s="52">
        <v>1.1503000000000001</v>
      </c>
      <c r="I134" s="64">
        <f t="shared" si="186"/>
        <v>1.3212366775301793E-2</v>
      </c>
    </row>
    <row r="135" spans="1:9" x14ac:dyDescent="0.3">
      <c r="A135" s="23">
        <v>134</v>
      </c>
      <c r="B135" s="271">
        <v>70000</v>
      </c>
      <c r="C135" s="48" t="s">
        <v>18</v>
      </c>
      <c r="D135" s="61">
        <v>10424</v>
      </c>
      <c r="E135" s="59">
        <f t="shared" ref="E135" si="187">D137/D136</f>
        <v>1.7095729921381222</v>
      </c>
      <c r="F135" s="61">
        <v>13059</v>
      </c>
      <c r="G135" s="59">
        <f t="shared" ref="G135" si="188">F137/F136</f>
        <v>2.3205355384918294</v>
      </c>
      <c r="H135" s="61">
        <v>13975</v>
      </c>
      <c r="I135" s="59">
        <f t="shared" ref="I135" si="189">H137/H136</f>
        <v>2.3187525313892263</v>
      </c>
    </row>
    <row r="136" spans="1:9" x14ac:dyDescent="0.3">
      <c r="A136" s="1">
        <v>135</v>
      </c>
      <c r="B136" s="272"/>
      <c r="C136" s="49" t="s">
        <v>16</v>
      </c>
      <c r="D136" s="52">
        <v>0.64870000000000005</v>
      </c>
      <c r="E136" s="63">
        <f t="shared" ref="E136:E137" si="190">(D136-D133)/D133</f>
        <v>-9.3158216249236321E-3</v>
      </c>
      <c r="F136" s="52">
        <v>0.50790000000000002</v>
      </c>
      <c r="G136" s="63">
        <f t="shared" ref="G136:G137" si="191">(F136-F133)/F133</f>
        <v>-4.3128798274847668E-3</v>
      </c>
      <c r="H136" s="52">
        <v>0.49380000000000002</v>
      </c>
      <c r="I136" s="63">
        <f t="shared" ref="I136:I137" si="192">(H136-H133)/H133</f>
        <v>-1.8875422213391523E-2</v>
      </c>
    </row>
    <row r="137" spans="1:9" x14ac:dyDescent="0.3">
      <c r="A137" s="13">
        <v>136</v>
      </c>
      <c r="B137" s="273"/>
      <c r="C137" s="50" t="s">
        <v>17</v>
      </c>
      <c r="D137" s="52">
        <v>1.109</v>
      </c>
      <c r="E137" s="64">
        <f t="shared" si="190"/>
        <v>2.5311878502982405E-3</v>
      </c>
      <c r="F137" s="52">
        <v>1.1786000000000001</v>
      </c>
      <c r="G137" s="64">
        <f t="shared" si="191"/>
        <v>1.6472617507546458E-2</v>
      </c>
      <c r="H137" s="52">
        <v>1.145</v>
      </c>
      <c r="I137" s="64">
        <f t="shared" si="192"/>
        <v>-4.6074936972964288E-3</v>
      </c>
    </row>
    <row r="138" spans="1:9" x14ac:dyDescent="0.3">
      <c r="A138" s="23">
        <v>137</v>
      </c>
      <c r="B138" s="271">
        <v>72000</v>
      </c>
      <c r="C138" s="48" t="s">
        <v>18</v>
      </c>
      <c r="D138" s="61">
        <v>10731</v>
      </c>
      <c r="E138" s="59">
        <f t="shared" ref="E138" si="193">D140/D139</f>
        <v>1.6802585013078937</v>
      </c>
      <c r="F138" s="61">
        <v>13424</v>
      </c>
      <c r="G138" s="59">
        <f t="shared" ref="G138" si="194">F140/F139</f>
        <v>2.3786427145708582</v>
      </c>
      <c r="H138" s="61">
        <v>14365</v>
      </c>
      <c r="I138" s="59">
        <f t="shared" ref="I138" si="195">H140/H139</f>
        <v>2.3030787684926031</v>
      </c>
    </row>
    <row r="139" spans="1:9" x14ac:dyDescent="0.3">
      <c r="A139" s="1">
        <v>138</v>
      </c>
      <c r="B139" s="272"/>
      <c r="C139" s="49" t="s">
        <v>16</v>
      </c>
      <c r="D139" s="52">
        <v>0.64990000000000003</v>
      </c>
      <c r="E139" s="63">
        <f t="shared" ref="E139:E140" si="196">(D139-D136)/D136</f>
        <v>1.8498535532603341E-3</v>
      </c>
      <c r="F139" s="52">
        <v>0.501</v>
      </c>
      <c r="G139" s="63">
        <f t="shared" ref="G139:G140" si="197">(F139-F136)/F136</f>
        <v>-1.3585351447135297E-2</v>
      </c>
      <c r="H139" s="52">
        <v>0.50019999999999998</v>
      </c>
      <c r="I139" s="63">
        <f t="shared" ref="I139:I140" si="198">(H139-H136)/H136</f>
        <v>1.2960712839206077E-2</v>
      </c>
    </row>
    <row r="140" spans="1:9" x14ac:dyDescent="0.3">
      <c r="A140" s="13">
        <v>139</v>
      </c>
      <c r="B140" s="273"/>
      <c r="C140" s="50" t="s">
        <v>17</v>
      </c>
      <c r="D140" s="52">
        <v>1.0920000000000001</v>
      </c>
      <c r="E140" s="64">
        <f t="shared" si="196"/>
        <v>-1.5329125338142385E-2</v>
      </c>
      <c r="F140" s="52">
        <v>1.1917</v>
      </c>
      <c r="G140" s="64">
        <f t="shared" si="197"/>
        <v>1.1114882063465033E-2</v>
      </c>
      <c r="H140" s="52">
        <v>1.1519999999999999</v>
      </c>
      <c r="I140" s="64">
        <f t="shared" si="198"/>
        <v>6.1135371179038382E-3</v>
      </c>
    </row>
    <row r="141" spans="1:9" x14ac:dyDescent="0.3">
      <c r="A141" s="23">
        <v>140</v>
      </c>
      <c r="B141" s="271">
        <v>74000</v>
      </c>
      <c r="C141" s="48" t="s">
        <v>18</v>
      </c>
      <c r="D141" s="61">
        <v>11048</v>
      </c>
      <c r="E141" s="59">
        <f t="shared" ref="E141" si="199">D143/D142</f>
        <v>1.7059831723278278</v>
      </c>
      <c r="F141" s="77">
        <v>13789</v>
      </c>
      <c r="G141" s="78">
        <f t="shared" ref="G141" si="200">F143/F142</f>
        <v>2.3232464929859717</v>
      </c>
      <c r="H141" s="61">
        <v>14754</v>
      </c>
      <c r="I141" s="59">
        <f t="shared" ref="I141" si="201">H143/H142</f>
        <v>2.4029086439983613</v>
      </c>
    </row>
    <row r="142" spans="1:9" x14ac:dyDescent="0.3">
      <c r="A142" s="1">
        <v>141</v>
      </c>
      <c r="B142" s="272"/>
      <c r="C142" s="49" t="s">
        <v>16</v>
      </c>
      <c r="D142" s="52">
        <v>0.64180000000000004</v>
      </c>
      <c r="E142" s="63">
        <f t="shared" ref="E142:E143" si="202">(D142-D139)/D139</f>
        <v>-1.2463455916294807E-2</v>
      </c>
      <c r="F142" s="79">
        <v>0.499</v>
      </c>
      <c r="G142" s="80">
        <f t="shared" ref="G142:G143" si="203">(F142-F139)/F139</f>
        <v>-3.9920159680638754E-3</v>
      </c>
      <c r="H142" s="52">
        <v>0.48820000000000002</v>
      </c>
      <c r="I142" s="63">
        <f t="shared" ref="I142:I143" si="204">(H142-H139)/H139</f>
        <v>-2.3990403838464524E-2</v>
      </c>
    </row>
    <row r="143" spans="1:9" x14ac:dyDescent="0.3">
      <c r="A143" s="13">
        <v>142</v>
      </c>
      <c r="B143" s="272"/>
      <c r="C143" s="50" t="s">
        <v>17</v>
      </c>
      <c r="D143" s="52">
        <v>1.0949</v>
      </c>
      <c r="E143" s="64">
        <f t="shared" si="202"/>
        <v>2.6556776556775664E-3</v>
      </c>
      <c r="F143" s="79">
        <v>1.1593</v>
      </c>
      <c r="G143" s="82">
        <f t="shared" si="203"/>
        <v>-2.7188050683896941E-2</v>
      </c>
      <c r="H143" s="52">
        <v>1.1731</v>
      </c>
      <c r="I143" s="64">
        <f t="shared" si="204"/>
        <v>1.8315972222222327E-2</v>
      </c>
    </row>
    <row r="144" spans="1:9" x14ac:dyDescent="0.3">
      <c r="A144" s="23">
        <v>143</v>
      </c>
      <c r="B144" s="271">
        <v>76000</v>
      </c>
      <c r="C144" s="48" t="s">
        <v>18</v>
      </c>
      <c r="D144" s="61">
        <v>11345</v>
      </c>
      <c r="E144" s="59">
        <f t="shared" ref="E144" si="205">D146/D145</f>
        <v>1.7362912044992969</v>
      </c>
      <c r="F144" s="61">
        <v>14154</v>
      </c>
      <c r="G144" s="59">
        <f t="shared" ref="G144" si="206">F146/F145</f>
        <v>2.3436939629408244</v>
      </c>
      <c r="H144" s="61">
        <v>15144</v>
      </c>
      <c r="I144" s="59">
        <f t="shared" ref="I144" si="207">H146/H145</f>
        <v>2.3785391875256461</v>
      </c>
    </row>
    <row r="145" spans="1:9" x14ac:dyDescent="0.3">
      <c r="A145" s="1">
        <v>144</v>
      </c>
      <c r="B145" s="272"/>
      <c r="C145" s="49" t="s">
        <v>16</v>
      </c>
      <c r="D145" s="52">
        <v>0.6401</v>
      </c>
      <c r="E145" s="63">
        <f t="shared" ref="E145:E146" si="208">(D145-D142)/D142</f>
        <v>-2.6488002492989012E-3</v>
      </c>
      <c r="F145" s="52">
        <v>0.50190000000000001</v>
      </c>
      <c r="G145" s="63">
        <f t="shared" ref="G145:G146" si="209">(F145-F142)/F142</f>
        <v>5.8116232464930136E-3</v>
      </c>
      <c r="H145" s="52">
        <v>0.4874</v>
      </c>
      <c r="I145" s="63">
        <f t="shared" ref="I145:I146" si="210">(H145-H142)/H142</f>
        <v>-1.638672675133189E-3</v>
      </c>
    </row>
    <row r="146" spans="1:9" x14ac:dyDescent="0.3">
      <c r="A146" s="13">
        <v>145</v>
      </c>
      <c r="B146" s="273"/>
      <c r="C146" s="50" t="s">
        <v>17</v>
      </c>
      <c r="D146" s="52">
        <v>1.1113999999999999</v>
      </c>
      <c r="E146" s="64">
        <f t="shared" si="208"/>
        <v>1.506986939446521E-2</v>
      </c>
      <c r="F146" s="52">
        <v>1.1762999999999999</v>
      </c>
      <c r="G146" s="64">
        <f t="shared" si="209"/>
        <v>1.466402139221936E-2</v>
      </c>
      <c r="H146" s="52">
        <v>1.1593</v>
      </c>
      <c r="I146" s="64">
        <f t="shared" si="210"/>
        <v>-1.1763703009121161E-2</v>
      </c>
    </row>
    <row r="147" spans="1:9" x14ac:dyDescent="0.3">
      <c r="A147" s="23">
        <v>146</v>
      </c>
      <c r="B147" s="271">
        <v>78000</v>
      </c>
      <c r="C147" s="48" t="s">
        <v>18</v>
      </c>
      <c r="D147" s="61">
        <v>11653</v>
      </c>
      <c r="E147" s="59">
        <f t="shared" ref="E147" si="211">D149/D148</f>
        <v>1.686733902249806</v>
      </c>
      <c r="F147" s="61">
        <v>14519</v>
      </c>
      <c r="G147" s="59">
        <f t="shared" ref="G147" si="212">F149/F148</f>
        <v>2.3721728594507274</v>
      </c>
      <c r="H147" s="61">
        <v>15534</v>
      </c>
      <c r="I147" s="59">
        <f t="shared" ref="I147" si="213">H149/H148</f>
        <v>2.4642857142857144</v>
      </c>
    </row>
    <row r="148" spans="1:9" x14ac:dyDescent="0.3">
      <c r="A148" s="1">
        <v>147</v>
      </c>
      <c r="B148" s="272"/>
      <c r="C148" s="49" t="s">
        <v>16</v>
      </c>
      <c r="D148" s="52">
        <v>0.64449999999999996</v>
      </c>
      <c r="E148" s="63">
        <f t="shared" ref="E148:E149" si="214">(D148-D145)/D145</f>
        <v>6.8739259490703947E-3</v>
      </c>
      <c r="F148" s="52">
        <v>0.49519999999999997</v>
      </c>
      <c r="G148" s="63">
        <f t="shared" ref="G148:G149" si="215">(F148-F145)/F145</f>
        <v>-1.3349272763498782E-2</v>
      </c>
      <c r="H148" s="52">
        <v>0.48159999999999997</v>
      </c>
      <c r="I148" s="63">
        <f t="shared" ref="I148:I149" si="216">(H148-H145)/H145</f>
        <v>-1.1899876897825252E-2</v>
      </c>
    </row>
    <row r="149" spans="1:9" x14ac:dyDescent="0.3">
      <c r="A149" s="13">
        <v>148</v>
      </c>
      <c r="B149" s="273"/>
      <c r="C149" s="50" t="s">
        <v>17</v>
      </c>
      <c r="D149" s="52">
        <v>1.0871</v>
      </c>
      <c r="E149" s="64">
        <f t="shared" si="214"/>
        <v>-2.1864315278027704E-2</v>
      </c>
      <c r="F149" s="52">
        <v>1.1747000000000001</v>
      </c>
      <c r="G149" s="64">
        <f t="shared" si="215"/>
        <v>-1.3601972285979971E-3</v>
      </c>
      <c r="H149" s="52">
        <v>1.1868000000000001</v>
      </c>
      <c r="I149" s="64">
        <f t="shared" si="216"/>
        <v>2.3721211075649166E-2</v>
      </c>
    </row>
    <row r="150" spans="1:9" x14ac:dyDescent="0.3">
      <c r="A150" s="23">
        <v>149</v>
      </c>
      <c r="B150" s="271">
        <v>80000</v>
      </c>
      <c r="C150" s="48" t="s">
        <v>18</v>
      </c>
      <c r="D150" s="61">
        <v>11951</v>
      </c>
      <c r="E150" s="59">
        <f t="shared" ref="E150" si="217">D152/D151</f>
        <v>1.6986365044933376</v>
      </c>
      <c r="F150" s="61">
        <v>14884</v>
      </c>
      <c r="G150" s="59">
        <f t="shared" ref="G150" si="218">F152/F151</f>
        <v>2.4043364786187511</v>
      </c>
      <c r="H150" s="61">
        <v>15923</v>
      </c>
      <c r="I150" s="59">
        <f t="shared" ref="I150" si="219">H152/H151</f>
        <v>2.3962419987610986</v>
      </c>
    </row>
    <row r="151" spans="1:9" x14ac:dyDescent="0.3">
      <c r="A151" s="1">
        <v>150</v>
      </c>
      <c r="B151" s="272"/>
      <c r="C151" s="49" t="s">
        <v>16</v>
      </c>
      <c r="D151" s="52">
        <v>0.64539999999999997</v>
      </c>
      <c r="E151" s="63">
        <f t="shared" ref="E151:E152" si="220">(D151-D148)/D148</f>
        <v>1.3964313421256974E-3</v>
      </c>
      <c r="F151" s="52">
        <v>0.49809999999999999</v>
      </c>
      <c r="G151" s="63">
        <f t="shared" ref="G151:G152" si="221">(F151-F148)/F148</f>
        <v>5.8562197092084283E-3</v>
      </c>
      <c r="H151" s="52">
        <v>0.48430000000000001</v>
      </c>
      <c r="I151" s="63">
        <f t="shared" ref="I151:I152" si="222">(H151-H148)/H148</f>
        <v>5.6063122923588789E-3</v>
      </c>
    </row>
    <row r="152" spans="1:9" x14ac:dyDescent="0.3">
      <c r="A152" s="13">
        <v>151</v>
      </c>
      <c r="B152" s="272"/>
      <c r="C152" s="50" t="s">
        <v>17</v>
      </c>
      <c r="D152" s="52">
        <v>1.0963000000000001</v>
      </c>
      <c r="E152" s="64">
        <f t="shared" si="220"/>
        <v>8.4628828994573607E-3</v>
      </c>
      <c r="F152" s="52">
        <v>1.1976</v>
      </c>
      <c r="G152" s="64">
        <f t="shared" si="221"/>
        <v>1.9494338980165081E-2</v>
      </c>
      <c r="H152" s="52">
        <v>1.1605000000000001</v>
      </c>
      <c r="I152" s="64">
        <f t="shared" si="222"/>
        <v>-2.2160431412200865E-2</v>
      </c>
    </row>
    <row r="153" spans="1:9" x14ac:dyDescent="0.3">
      <c r="A153" s="23">
        <v>152</v>
      </c>
      <c r="B153" s="271">
        <v>82000</v>
      </c>
      <c r="C153" s="48" t="s">
        <v>18</v>
      </c>
      <c r="D153" s="61">
        <v>12244</v>
      </c>
      <c r="E153" s="59">
        <f t="shared" ref="E153" si="223">D155/D154</f>
        <v>1.7136625642623462</v>
      </c>
      <c r="F153" s="61"/>
      <c r="G153" s="59"/>
      <c r="H153" s="77">
        <v>16313</v>
      </c>
      <c r="I153" s="78">
        <f t="shared" ref="I153" si="224">H155/H154</f>
        <v>2.3895915405349371</v>
      </c>
    </row>
    <row r="154" spans="1:9" x14ac:dyDescent="0.3">
      <c r="A154" s="1">
        <v>153</v>
      </c>
      <c r="B154" s="272"/>
      <c r="C154" s="49" t="s">
        <v>16</v>
      </c>
      <c r="D154" s="52">
        <v>0.64190000000000003</v>
      </c>
      <c r="E154" s="63">
        <f t="shared" ref="E154:E155" si="225">(D154-D151)/D151</f>
        <v>-5.4229934924077284E-3</v>
      </c>
      <c r="F154" s="52"/>
      <c r="G154" s="63"/>
      <c r="H154" s="79">
        <v>0.48230000000000001</v>
      </c>
      <c r="I154" s="80">
        <f t="shared" ref="I154:I155" si="226">(H154-H151)/H151</f>
        <v>-4.129671691100561E-3</v>
      </c>
    </row>
    <row r="155" spans="1:9" x14ac:dyDescent="0.3">
      <c r="A155" s="13">
        <v>154</v>
      </c>
      <c r="B155" s="273"/>
      <c r="C155" s="50" t="s">
        <v>17</v>
      </c>
      <c r="D155" s="52">
        <v>1.1000000000000001</v>
      </c>
      <c r="E155" s="64">
        <f t="shared" si="225"/>
        <v>3.3749885980115264E-3</v>
      </c>
      <c r="F155" s="52"/>
      <c r="G155" s="64"/>
      <c r="H155" s="79">
        <v>1.1525000000000001</v>
      </c>
      <c r="I155" s="82">
        <f t="shared" si="226"/>
        <v>-6.8935803532959991E-3</v>
      </c>
    </row>
    <row r="156" spans="1:9" x14ac:dyDescent="0.3">
      <c r="A156" s="23">
        <v>155</v>
      </c>
      <c r="B156" s="271">
        <v>84000</v>
      </c>
      <c r="C156" s="48" t="s">
        <v>18</v>
      </c>
      <c r="D156" s="61">
        <v>12538</v>
      </c>
      <c r="E156" s="59">
        <f t="shared" ref="E156" si="227">D158/D157</f>
        <v>1.71904986628913</v>
      </c>
      <c r="F156" s="61"/>
      <c r="G156" s="59"/>
      <c r="H156" s="61">
        <v>16702</v>
      </c>
      <c r="I156" s="59">
        <f t="shared" ref="I156" si="228">H158/H157</f>
        <v>2.4262261014131337</v>
      </c>
    </row>
    <row r="157" spans="1:9" x14ac:dyDescent="0.3">
      <c r="A157" s="1">
        <v>156</v>
      </c>
      <c r="B157" s="272"/>
      <c r="C157" s="49" t="s">
        <v>16</v>
      </c>
      <c r="D157" s="52">
        <v>0.63570000000000004</v>
      </c>
      <c r="E157" s="63">
        <f t="shared" ref="E157:E158" si="229">(D157-D154)/D154</f>
        <v>-9.6588253622059243E-3</v>
      </c>
      <c r="F157" s="52"/>
      <c r="G157" s="63"/>
      <c r="H157" s="52">
        <v>0.48120000000000002</v>
      </c>
      <c r="I157" s="63">
        <f t="shared" ref="I157:I220" si="230">(H157-H154)/H154</f>
        <v>-2.2807381297947123E-3</v>
      </c>
    </row>
    <row r="158" spans="1:9" x14ac:dyDescent="0.3">
      <c r="A158" s="13">
        <v>157</v>
      </c>
      <c r="B158" s="273"/>
      <c r="C158" s="50" t="s">
        <v>17</v>
      </c>
      <c r="D158" s="52">
        <v>1.0928</v>
      </c>
      <c r="E158" s="64">
        <f t="shared" si="229"/>
        <v>-6.5454545454546311E-3</v>
      </c>
      <c r="F158" s="52"/>
      <c r="G158" s="64"/>
      <c r="H158" s="52">
        <v>1.1675</v>
      </c>
      <c r="I158" s="64">
        <f t="shared" si="230"/>
        <v>1.3015184381778656E-2</v>
      </c>
    </row>
    <row r="159" spans="1:9" x14ac:dyDescent="0.3">
      <c r="A159" s="23">
        <v>158</v>
      </c>
      <c r="B159" s="271">
        <v>86000</v>
      </c>
      <c r="C159" s="48" t="s">
        <v>18</v>
      </c>
      <c r="D159" s="61">
        <v>12831</v>
      </c>
      <c r="E159" s="59">
        <f t="shared" ref="E159" si="231">D161/D160</f>
        <v>1.7306109528331748</v>
      </c>
      <c r="F159" s="61"/>
      <c r="G159" s="59"/>
      <c r="H159" s="61">
        <v>17092</v>
      </c>
      <c r="I159" s="59">
        <f t="shared" ref="I159" si="232">H161/H160</f>
        <v>2.4418022528160201</v>
      </c>
    </row>
    <row r="160" spans="1:9" x14ac:dyDescent="0.3">
      <c r="A160" s="1">
        <v>159</v>
      </c>
      <c r="B160" s="272"/>
      <c r="C160" s="49" t="s">
        <v>16</v>
      </c>
      <c r="D160" s="52">
        <v>0.63180000000000003</v>
      </c>
      <c r="E160" s="63">
        <f t="shared" ref="E160:E161" si="233">(D160-D157)/D157</f>
        <v>-6.1349693251533969E-3</v>
      </c>
      <c r="F160" s="52"/>
      <c r="G160" s="63"/>
      <c r="H160" s="52">
        <v>0.47939999999999999</v>
      </c>
      <c r="I160" s="63">
        <f t="shared" si="230"/>
        <v>-3.7406483790524184E-3</v>
      </c>
    </row>
    <row r="161" spans="1:9" x14ac:dyDescent="0.3">
      <c r="A161" s="13">
        <v>160</v>
      </c>
      <c r="B161" s="272"/>
      <c r="C161" s="50" t="s">
        <v>17</v>
      </c>
      <c r="D161" s="52">
        <v>1.0933999999999999</v>
      </c>
      <c r="E161" s="64">
        <f t="shared" si="233"/>
        <v>5.4904831625176968E-4</v>
      </c>
      <c r="F161" s="52"/>
      <c r="G161" s="64"/>
      <c r="H161" s="52">
        <v>1.1706000000000001</v>
      </c>
      <c r="I161" s="64">
        <f t="shared" si="230"/>
        <v>2.6552462526767476E-3</v>
      </c>
    </row>
    <row r="162" spans="1:9" x14ac:dyDescent="0.3">
      <c r="A162" s="23">
        <v>161</v>
      </c>
      <c r="B162" s="271">
        <v>88000</v>
      </c>
      <c r="C162" s="48" t="s">
        <v>18</v>
      </c>
      <c r="D162" s="61">
        <v>13122</v>
      </c>
      <c r="E162" s="59">
        <f t="shared" ref="E162" si="234">D164/D163</f>
        <v>1.7316919191919189</v>
      </c>
      <c r="F162" s="61"/>
      <c r="G162" s="59"/>
      <c r="H162" s="61">
        <v>17482</v>
      </c>
      <c r="I162" s="59">
        <f t="shared" ref="I162" si="235">H164/H163</f>
        <v>2.4988359788359791</v>
      </c>
    </row>
    <row r="163" spans="1:9" x14ac:dyDescent="0.3">
      <c r="A163" s="1">
        <v>162</v>
      </c>
      <c r="B163" s="272"/>
      <c r="C163" s="49" t="s">
        <v>16</v>
      </c>
      <c r="D163" s="52">
        <v>0.63360000000000005</v>
      </c>
      <c r="E163" s="63">
        <f t="shared" ref="E163:E164" si="236">(D163-D160)/D160</f>
        <v>2.8490028490028864E-3</v>
      </c>
      <c r="F163" s="52"/>
      <c r="G163" s="63"/>
      <c r="H163" s="52">
        <v>0.47249999999999998</v>
      </c>
      <c r="I163" s="63">
        <f t="shared" si="230"/>
        <v>-1.4392991239048848E-2</v>
      </c>
    </row>
    <row r="164" spans="1:9" x14ac:dyDescent="0.3">
      <c r="A164" s="13">
        <v>163</v>
      </c>
      <c r="B164" s="273"/>
      <c r="C164" s="50" t="s">
        <v>17</v>
      </c>
      <c r="D164" s="52">
        <v>1.0972</v>
      </c>
      <c r="E164" s="64">
        <f t="shared" si="236"/>
        <v>3.4753978415950483E-3</v>
      </c>
      <c r="F164" s="52"/>
      <c r="G164" s="64"/>
      <c r="H164" s="52">
        <v>1.1807000000000001</v>
      </c>
      <c r="I164" s="64">
        <f t="shared" si="230"/>
        <v>8.6280539894071397E-3</v>
      </c>
    </row>
    <row r="165" spans="1:9" x14ac:dyDescent="0.3">
      <c r="A165" s="23">
        <v>164</v>
      </c>
      <c r="B165" s="271">
        <v>90000</v>
      </c>
      <c r="C165" s="48" t="s">
        <v>18</v>
      </c>
      <c r="D165" s="61">
        <v>13412</v>
      </c>
      <c r="E165" s="59">
        <f t="shared" ref="E165" si="237">D167/D166</f>
        <v>1.7625455121101787</v>
      </c>
      <c r="F165" s="61"/>
      <c r="G165" s="59"/>
      <c r="H165" s="61">
        <v>17871</v>
      </c>
      <c r="I165" s="59">
        <f t="shared" ref="I165" si="238">H167/H166</f>
        <v>2.5014780405405408</v>
      </c>
    </row>
    <row r="166" spans="1:9" x14ac:dyDescent="0.3">
      <c r="A166" s="1">
        <v>165</v>
      </c>
      <c r="B166" s="272"/>
      <c r="C166" s="49" t="s">
        <v>16</v>
      </c>
      <c r="D166" s="52">
        <v>0.63170000000000004</v>
      </c>
      <c r="E166" s="63">
        <f t="shared" ref="E166:E167" si="239">(D166-D163)/D163</f>
        <v>-2.9987373737373935E-3</v>
      </c>
      <c r="F166" s="52"/>
      <c r="G166" s="63"/>
      <c r="H166" s="52">
        <v>0.47360000000000002</v>
      </c>
      <c r="I166" s="63">
        <f t="shared" si="230"/>
        <v>2.3280423280424242E-3</v>
      </c>
    </row>
    <row r="167" spans="1:9" x14ac:dyDescent="0.3">
      <c r="A167" s="13">
        <v>166</v>
      </c>
      <c r="B167" s="273"/>
      <c r="C167" s="50" t="s">
        <v>17</v>
      </c>
      <c r="D167" s="52">
        <v>1.1133999999999999</v>
      </c>
      <c r="E167" s="64">
        <f t="shared" si="239"/>
        <v>1.4764855997083479E-2</v>
      </c>
      <c r="F167" s="52"/>
      <c r="G167" s="64"/>
      <c r="H167" s="52">
        <v>1.1847000000000001</v>
      </c>
      <c r="I167" s="64">
        <f t="shared" si="230"/>
        <v>3.3878207842805144E-3</v>
      </c>
    </row>
    <row r="168" spans="1:9" x14ac:dyDescent="0.3">
      <c r="A168" s="23">
        <v>167</v>
      </c>
      <c r="B168" s="271">
        <v>92000</v>
      </c>
      <c r="C168" s="48" t="s">
        <v>18</v>
      </c>
      <c r="D168" s="61">
        <v>13730</v>
      </c>
      <c r="E168" s="59">
        <f t="shared" ref="E168" si="240">D170/D169</f>
        <v>1.7372089339458261</v>
      </c>
      <c r="F168" s="61"/>
      <c r="G168" s="59"/>
      <c r="H168" s="61">
        <v>18261</v>
      </c>
      <c r="I168" s="59">
        <f t="shared" ref="I168" si="241">H170/H169</f>
        <v>2.4942553191489361</v>
      </c>
    </row>
    <row r="169" spans="1:9" x14ac:dyDescent="0.3">
      <c r="A169" s="1">
        <v>168</v>
      </c>
      <c r="B169" s="272"/>
      <c r="C169" s="49" t="s">
        <v>16</v>
      </c>
      <c r="D169" s="52">
        <v>0.63129999999999997</v>
      </c>
      <c r="E169" s="63">
        <f t="shared" ref="E169:E170" si="242">(D169-D166)/D166</f>
        <v>-6.3321196770629558E-4</v>
      </c>
      <c r="F169" s="52"/>
      <c r="G169" s="63"/>
      <c r="H169" s="52">
        <v>0.47</v>
      </c>
      <c r="I169" s="63">
        <f t="shared" si="230"/>
        <v>-7.6013513513514515E-3</v>
      </c>
    </row>
    <row r="170" spans="1:9" x14ac:dyDescent="0.3">
      <c r="A170" s="13">
        <v>169</v>
      </c>
      <c r="B170" s="272"/>
      <c r="C170" s="50" t="s">
        <v>17</v>
      </c>
      <c r="D170" s="52">
        <v>1.0967</v>
      </c>
      <c r="E170" s="64">
        <f t="shared" si="242"/>
        <v>-1.4999101850188556E-2</v>
      </c>
      <c r="F170" s="52"/>
      <c r="G170" s="64"/>
      <c r="H170" s="52">
        <v>1.1722999999999999</v>
      </c>
      <c r="I170" s="64">
        <f t="shared" si="230"/>
        <v>-1.0466784840044051E-2</v>
      </c>
    </row>
    <row r="171" spans="1:9" x14ac:dyDescent="0.3">
      <c r="A171" s="23">
        <v>170</v>
      </c>
      <c r="B171" s="271">
        <v>94000</v>
      </c>
      <c r="C171" s="48" t="s">
        <v>18</v>
      </c>
      <c r="D171" s="61">
        <v>14023</v>
      </c>
      <c r="E171" s="59">
        <f t="shared" ref="E171" si="243">D173/D172</f>
        <v>1.7483359746434231</v>
      </c>
      <c r="F171" s="61"/>
      <c r="G171" s="59"/>
      <c r="H171" s="61">
        <v>18650</v>
      </c>
      <c r="I171" s="59">
        <f t="shared" ref="I171" si="244">H173/H172</f>
        <v>2.5257995735607679</v>
      </c>
    </row>
    <row r="172" spans="1:9" x14ac:dyDescent="0.3">
      <c r="A172" s="1">
        <v>171</v>
      </c>
      <c r="B172" s="272"/>
      <c r="C172" s="49" t="s">
        <v>16</v>
      </c>
      <c r="D172" s="52">
        <v>0.63100000000000001</v>
      </c>
      <c r="E172" s="63">
        <f t="shared" ref="E172:E173" si="245">(D172-D169)/D169</f>
        <v>-4.7520988436554248E-4</v>
      </c>
      <c r="F172" s="52"/>
      <c r="G172" s="63"/>
      <c r="H172" s="52">
        <v>0.46899999999999997</v>
      </c>
      <c r="I172" s="63">
        <f t="shared" si="230"/>
        <v>-2.1276595744680873E-3</v>
      </c>
    </row>
    <row r="173" spans="1:9" x14ac:dyDescent="0.3">
      <c r="A173" s="13">
        <v>172</v>
      </c>
      <c r="B173" s="273"/>
      <c r="C173" s="50" t="s">
        <v>17</v>
      </c>
      <c r="D173" s="52">
        <v>1.1032</v>
      </c>
      <c r="E173" s="64">
        <f t="shared" si="245"/>
        <v>5.9268715236618493E-3</v>
      </c>
      <c r="F173" s="52"/>
      <c r="G173" s="64"/>
      <c r="H173" s="52">
        <v>1.1846000000000001</v>
      </c>
      <c r="I173" s="64">
        <f t="shared" si="230"/>
        <v>1.0492194830674912E-2</v>
      </c>
    </row>
    <row r="174" spans="1:9" x14ac:dyDescent="0.3">
      <c r="A174" s="23">
        <v>173</v>
      </c>
      <c r="B174" s="271">
        <v>96000</v>
      </c>
      <c r="C174" s="48" t="s">
        <v>18</v>
      </c>
      <c r="D174" s="61">
        <v>14316</v>
      </c>
      <c r="E174" s="59">
        <f t="shared" ref="E174" si="246">D176/D175</f>
        <v>1.7783853329044708</v>
      </c>
      <c r="F174" s="61"/>
      <c r="G174" s="59"/>
      <c r="H174" s="61">
        <v>19040</v>
      </c>
      <c r="I174" s="59">
        <f t="shared" ref="I174" si="247">H176/H175</f>
        <v>2.539126675313446</v>
      </c>
    </row>
    <row r="175" spans="1:9" x14ac:dyDescent="0.3">
      <c r="A175" s="1">
        <v>174</v>
      </c>
      <c r="B175" s="272"/>
      <c r="C175" s="49" t="s">
        <v>16</v>
      </c>
      <c r="D175" s="52">
        <v>0.62180000000000002</v>
      </c>
      <c r="E175" s="63">
        <f t="shared" ref="E175:E176" si="248">(D175-D172)/D172</f>
        <v>-1.4580031695721056E-2</v>
      </c>
      <c r="F175" s="52"/>
      <c r="G175" s="63"/>
      <c r="H175" s="52">
        <v>0.46260000000000001</v>
      </c>
      <c r="I175" s="63">
        <f t="shared" si="230"/>
        <v>-1.3646055437100131E-2</v>
      </c>
    </row>
    <row r="176" spans="1:9" x14ac:dyDescent="0.3">
      <c r="A176" s="13">
        <v>175</v>
      </c>
      <c r="B176" s="273"/>
      <c r="C176" s="50" t="s">
        <v>17</v>
      </c>
      <c r="D176" s="52">
        <v>1.1057999999999999</v>
      </c>
      <c r="E176" s="64">
        <f t="shared" si="248"/>
        <v>2.3567802755619432E-3</v>
      </c>
      <c r="F176" s="52"/>
      <c r="G176" s="64"/>
      <c r="H176" s="52">
        <v>1.1746000000000001</v>
      </c>
      <c r="I176" s="64">
        <f t="shared" si="230"/>
        <v>-8.4416680736113525E-3</v>
      </c>
    </row>
    <row r="177" spans="1:9" x14ac:dyDescent="0.3">
      <c r="A177" s="23">
        <v>176</v>
      </c>
      <c r="B177" s="271">
        <v>98000</v>
      </c>
      <c r="C177" s="48" t="s">
        <v>18</v>
      </c>
      <c r="D177" s="61">
        <v>14616</v>
      </c>
      <c r="E177" s="59">
        <f t="shared" ref="E177" si="249">D179/D178</f>
        <v>1.783970446514616</v>
      </c>
      <c r="F177" s="61"/>
      <c r="G177" s="59"/>
      <c r="H177" s="61">
        <v>19430</v>
      </c>
      <c r="I177" s="59">
        <f t="shared" ref="I177" si="250">H179/H178</f>
        <v>2.5558701807884994</v>
      </c>
    </row>
    <row r="178" spans="1:9" x14ac:dyDescent="0.3">
      <c r="A178" s="1">
        <v>177</v>
      </c>
      <c r="B178" s="272"/>
      <c r="C178" s="49" t="s">
        <v>16</v>
      </c>
      <c r="D178" s="52">
        <v>0.62260000000000004</v>
      </c>
      <c r="E178" s="63">
        <f t="shared" ref="E178:E179" si="251">(D178-D175)/D175</f>
        <v>1.2865873271148648E-3</v>
      </c>
      <c r="F178" s="52"/>
      <c r="G178" s="63"/>
      <c r="H178" s="52">
        <v>0.45910000000000001</v>
      </c>
      <c r="I178" s="63">
        <f t="shared" si="230"/>
        <v>-7.5659316904453161E-3</v>
      </c>
    </row>
    <row r="179" spans="1:9" x14ac:dyDescent="0.3">
      <c r="A179" s="13">
        <v>178</v>
      </c>
      <c r="B179" s="272"/>
      <c r="C179" s="50" t="s">
        <v>17</v>
      </c>
      <c r="D179" s="52">
        <v>1.1107</v>
      </c>
      <c r="E179" s="64">
        <f t="shared" si="251"/>
        <v>4.4311810453971125E-3</v>
      </c>
      <c r="F179" s="52"/>
      <c r="G179" s="64"/>
      <c r="H179" s="52">
        <v>1.1734</v>
      </c>
      <c r="I179" s="64">
        <f t="shared" si="230"/>
        <v>-1.0216243827686786E-3</v>
      </c>
    </row>
    <row r="180" spans="1:9" x14ac:dyDescent="0.3">
      <c r="A180" s="23">
        <v>179</v>
      </c>
      <c r="B180" s="271">
        <v>100000</v>
      </c>
      <c r="C180" s="48" t="s">
        <v>18</v>
      </c>
      <c r="D180" s="61">
        <v>14918</v>
      </c>
      <c r="E180" s="59">
        <f t="shared" ref="E180" si="252">D182/D181</f>
        <v>1.7691811734364926</v>
      </c>
      <c r="F180" s="61"/>
      <c r="G180" s="59"/>
      <c r="H180" s="61">
        <v>19819</v>
      </c>
      <c r="I180" s="59">
        <f t="shared" ref="I180" si="253">H182/H181</f>
        <v>2.5566322136089581</v>
      </c>
    </row>
    <row r="181" spans="1:9" x14ac:dyDescent="0.3">
      <c r="A181" s="1">
        <v>180</v>
      </c>
      <c r="B181" s="272"/>
      <c r="C181" s="49" t="s">
        <v>16</v>
      </c>
      <c r="D181" s="52">
        <v>0.62039999999999995</v>
      </c>
      <c r="E181" s="63">
        <f t="shared" ref="E181:E182" si="254">(D181-D178)/D178</f>
        <v>-3.5335689045937852E-3</v>
      </c>
      <c r="F181" s="52"/>
      <c r="G181" s="63"/>
      <c r="H181" s="52">
        <v>0.46439999999999998</v>
      </c>
      <c r="I181" s="63">
        <f t="shared" si="230"/>
        <v>1.1544325854933504E-2</v>
      </c>
    </row>
    <row r="182" spans="1:9" x14ac:dyDescent="0.3">
      <c r="A182" s="13">
        <v>181</v>
      </c>
      <c r="B182" s="273"/>
      <c r="C182" s="50" t="s">
        <v>17</v>
      </c>
      <c r="D182" s="52">
        <v>1.0975999999999999</v>
      </c>
      <c r="E182" s="64">
        <f t="shared" si="254"/>
        <v>-1.1794363914648521E-2</v>
      </c>
      <c r="F182" s="52"/>
      <c r="G182" s="64"/>
      <c r="H182" s="52">
        <v>1.1873</v>
      </c>
      <c r="I182" s="64">
        <f t="shared" si="230"/>
        <v>1.1845917845576976E-2</v>
      </c>
    </row>
    <row r="183" spans="1:9" x14ac:dyDescent="0.3">
      <c r="A183" s="23">
        <v>182</v>
      </c>
      <c r="B183" s="271">
        <v>102000</v>
      </c>
      <c r="C183" s="48" t="s">
        <v>18</v>
      </c>
      <c r="D183" s="61">
        <v>15225</v>
      </c>
      <c r="E183" s="59">
        <f t="shared" ref="E183" si="255">D185/D184</f>
        <v>1.7808880308880308</v>
      </c>
      <c r="F183" s="61"/>
      <c r="G183" s="59"/>
      <c r="H183" s="61">
        <v>20209</v>
      </c>
      <c r="I183" s="59">
        <f t="shared" ref="I183" si="256">H185/H184</f>
        <v>2.6257142857142859</v>
      </c>
    </row>
    <row r="184" spans="1:9" x14ac:dyDescent="0.3">
      <c r="A184" s="1">
        <v>183</v>
      </c>
      <c r="B184" s="272"/>
      <c r="C184" s="49" t="s">
        <v>16</v>
      </c>
      <c r="D184" s="52">
        <v>0.62160000000000004</v>
      </c>
      <c r="E184" s="63">
        <f t="shared" ref="E184:E185" si="257">(D184-D181)/D181</f>
        <v>1.9342359767893134E-3</v>
      </c>
      <c r="F184" s="52"/>
      <c r="G184" s="63"/>
      <c r="H184" s="52">
        <v>0.45500000000000002</v>
      </c>
      <c r="I184" s="63">
        <f t="shared" si="230"/>
        <v>-2.0241171403962026E-2</v>
      </c>
    </row>
    <row r="185" spans="1:9" x14ac:dyDescent="0.3">
      <c r="A185" s="13">
        <v>184</v>
      </c>
      <c r="B185" s="273"/>
      <c r="C185" s="50" t="s">
        <v>17</v>
      </c>
      <c r="D185" s="52">
        <v>1.107</v>
      </c>
      <c r="E185" s="64">
        <f t="shared" si="257"/>
        <v>8.5641399416910308E-3</v>
      </c>
      <c r="F185" s="52"/>
      <c r="G185" s="64"/>
      <c r="H185" s="52">
        <v>1.1947000000000001</v>
      </c>
      <c r="I185" s="64">
        <f t="shared" si="230"/>
        <v>6.232628653246924E-3</v>
      </c>
    </row>
    <row r="186" spans="1:9" x14ac:dyDescent="0.3">
      <c r="A186" s="23">
        <v>185</v>
      </c>
      <c r="B186" s="271">
        <v>104000</v>
      </c>
      <c r="C186" s="48" t="s">
        <v>18</v>
      </c>
      <c r="D186" s="61">
        <v>15524</v>
      </c>
      <c r="E186" s="59">
        <f t="shared" ref="E186" si="258">D188/D187</f>
        <v>1.7649903288201161</v>
      </c>
      <c r="F186" s="61"/>
      <c r="G186" s="59"/>
      <c r="H186" s="61">
        <v>20598</v>
      </c>
      <c r="I186" s="59">
        <f t="shared" ref="I186" si="259">H188/H187</f>
        <v>2.5655862519034152</v>
      </c>
    </row>
    <row r="187" spans="1:9" x14ac:dyDescent="0.3">
      <c r="A187" s="1">
        <v>186</v>
      </c>
      <c r="B187" s="272"/>
      <c r="C187" s="49" t="s">
        <v>16</v>
      </c>
      <c r="D187" s="52">
        <v>0.62039999999999995</v>
      </c>
      <c r="E187" s="63">
        <f t="shared" ref="E187:E188" si="260">(D187-D184)/D184</f>
        <v>-1.930501930502075E-3</v>
      </c>
      <c r="F187" s="52"/>
      <c r="G187" s="63"/>
      <c r="H187" s="52">
        <v>0.4597</v>
      </c>
      <c r="I187" s="63">
        <f t="shared" si="230"/>
        <v>1.032967032967029E-2</v>
      </c>
    </row>
    <row r="188" spans="1:9" x14ac:dyDescent="0.3">
      <c r="A188" s="13">
        <v>187</v>
      </c>
      <c r="B188" s="272"/>
      <c r="C188" s="50" t="s">
        <v>17</v>
      </c>
      <c r="D188" s="52">
        <v>1.095</v>
      </c>
      <c r="E188" s="64">
        <f t="shared" si="260"/>
        <v>-1.0840108401084021E-2</v>
      </c>
      <c r="F188" s="52"/>
      <c r="G188" s="64"/>
      <c r="H188" s="52">
        <v>1.1794</v>
      </c>
      <c r="I188" s="64">
        <f t="shared" si="230"/>
        <v>-1.2806562316899715E-2</v>
      </c>
    </row>
    <row r="189" spans="1:9" x14ac:dyDescent="0.3">
      <c r="A189" s="23">
        <v>188</v>
      </c>
      <c r="B189" s="271">
        <v>106000</v>
      </c>
      <c r="C189" s="48" t="s">
        <v>18</v>
      </c>
      <c r="D189" s="61">
        <v>15818</v>
      </c>
      <c r="E189" s="59">
        <f t="shared" ref="E189" si="261">D191/D190</f>
        <v>1.7936865839909806</v>
      </c>
      <c r="F189" s="61"/>
      <c r="G189" s="59"/>
      <c r="H189" s="61">
        <v>20988</v>
      </c>
      <c r="I189" s="59">
        <f t="shared" ref="I189" si="262">H191/H190</f>
        <v>2.6117361570703728</v>
      </c>
    </row>
    <row r="190" spans="1:9" x14ac:dyDescent="0.3">
      <c r="A190" s="1">
        <v>189</v>
      </c>
      <c r="B190" s="272"/>
      <c r="C190" s="49" t="s">
        <v>16</v>
      </c>
      <c r="D190" s="52">
        <v>0.62090000000000001</v>
      </c>
      <c r="E190" s="63">
        <f t="shared" ref="E190:E191" si="263">(D190-D187)/D187</f>
        <v>8.0593165699557705E-4</v>
      </c>
      <c r="F190" s="52"/>
      <c r="G190" s="63"/>
      <c r="H190" s="52">
        <v>0.45329999999999998</v>
      </c>
      <c r="I190" s="63">
        <f t="shared" si="230"/>
        <v>-1.3922123123776413E-2</v>
      </c>
    </row>
    <row r="191" spans="1:9" x14ac:dyDescent="0.3">
      <c r="A191" s="13">
        <v>190</v>
      </c>
      <c r="B191" s="273"/>
      <c r="C191" s="50" t="s">
        <v>17</v>
      </c>
      <c r="D191" s="52">
        <v>1.1136999999999999</v>
      </c>
      <c r="E191" s="64">
        <f t="shared" si="263"/>
        <v>1.70776255707762E-2</v>
      </c>
      <c r="F191" s="52"/>
      <c r="G191" s="64"/>
      <c r="H191" s="52">
        <v>1.1839</v>
      </c>
      <c r="I191" s="64">
        <f t="shared" si="230"/>
        <v>3.8154994064778262E-3</v>
      </c>
    </row>
    <row r="192" spans="1:9" x14ac:dyDescent="0.3">
      <c r="A192" s="23">
        <v>191</v>
      </c>
      <c r="B192" s="271">
        <v>108000</v>
      </c>
      <c r="C192" s="48" t="s">
        <v>18</v>
      </c>
      <c r="D192" s="61">
        <v>16111</v>
      </c>
      <c r="E192" s="59">
        <f t="shared" ref="E192" si="264">D194/D193</f>
        <v>1.7815315315315312</v>
      </c>
      <c r="F192" s="61"/>
      <c r="G192" s="59"/>
      <c r="H192" s="61">
        <v>21378</v>
      </c>
      <c r="I192" s="59">
        <f t="shared" ref="I192" si="265">H194/H193</f>
        <v>2.6345390383767091</v>
      </c>
    </row>
    <row r="193" spans="1:9" x14ac:dyDescent="0.3">
      <c r="A193" s="1">
        <v>192</v>
      </c>
      <c r="B193" s="272"/>
      <c r="C193" s="49" t="s">
        <v>16</v>
      </c>
      <c r="D193" s="52">
        <v>0.62160000000000004</v>
      </c>
      <c r="E193" s="63">
        <f t="shared" ref="E193:E194" si="266">(D193-D190)/D190</f>
        <v>1.1273957158963342E-3</v>
      </c>
      <c r="F193" s="52"/>
      <c r="G193" s="63"/>
      <c r="H193" s="52">
        <v>0.45340000000000003</v>
      </c>
      <c r="I193" s="63">
        <f t="shared" si="230"/>
        <v>2.2060445621011361E-4</v>
      </c>
    </row>
    <row r="194" spans="1:9" x14ac:dyDescent="0.3">
      <c r="A194" s="13">
        <v>193</v>
      </c>
      <c r="B194" s="273"/>
      <c r="C194" s="50" t="s">
        <v>17</v>
      </c>
      <c r="D194" s="52">
        <v>1.1073999999999999</v>
      </c>
      <c r="E194" s="64">
        <f t="shared" si="266"/>
        <v>-5.6568196103079582E-3</v>
      </c>
      <c r="F194" s="52"/>
      <c r="G194" s="64"/>
      <c r="H194" s="52">
        <v>1.1944999999999999</v>
      </c>
      <c r="I194" s="64">
        <f t="shared" si="230"/>
        <v>8.9534589070022329E-3</v>
      </c>
    </row>
    <row r="195" spans="1:9" x14ac:dyDescent="0.3">
      <c r="A195" s="23">
        <v>194</v>
      </c>
      <c r="B195" s="271">
        <v>110000</v>
      </c>
      <c r="C195" s="48" t="s">
        <v>18</v>
      </c>
      <c r="D195" s="61">
        <v>16401</v>
      </c>
      <c r="E195" s="59">
        <f t="shared" ref="E195" si="267">D197/D196</f>
        <v>1.7588036661842741</v>
      </c>
      <c r="F195" s="61"/>
      <c r="G195" s="59"/>
      <c r="H195" s="61">
        <v>21767</v>
      </c>
      <c r="I195" s="59">
        <f t="shared" ref="I195" si="268">H197/H196</f>
        <v>2.6257478395745628</v>
      </c>
    </row>
    <row r="196" spans="1:9" x14ac:dyDescent="0.3">
      <c r="A196" s="1">
        <v>195</v>
      </c>
      <c r="B196" s="272"/>
      <c r="C196" s="49" t="s">
        <v>16</v>
      </c>
      <c r="D196" s="52">
        <v>0.62190000000000001</v>
      </c>
      <c r="E196" s="63">
        <f t="shared" ref="E196:E197" si="269">(D196-D193)/D193</f>
        <v>4.8262548262542946E-4</v>
      </c>
      <c r="F196" s="52"/>
      <c r="G196" s="63"/>
      <c r="H196" s="52">
        <v>0.45129999999999998</v>
      </c>
      <c r="I196" s="63">
        <f t="shared" si="230"/>
        <v>-4.631671812968783E-3</v>
      </c>
    </row>
    <row r="197" spans="1:9" x14ac:dyDescent="0.3">
      <c r="A197" s="13">
        <v>196</v>
      </c>
      <c r="B197" s="272"/>
      <c r="C197" s="50" t="s">
        <v>17</v>
      </c>
      <c r="D197" s="52">
        <v>1.0938000000000001</v>
      </c>
      <c r="E197" s="64">
        <f t="shared" si="269"/>
        <v>-1.228101860213097E-2</v>
      </c>
      <c r="F197" s="52"/>
      <c r="G197" s="64"/>
      <c r="H197" s="52">
        <v>1.1850000000000001</v>
      </c>
      <c r="I197" s="64">
        <f t="shared" si="230"/>
        <v>-7.9531184596063984E-3</v>
      </c>
    </row>
    <row r="198" spans="1:9" x14ac:dyDescent="0.3">
      <c r="A198" s="23">
        <v>197</v>
      </c>
      <c r="B198" s="271">
        <v>112000</v>
      </c>
      <c r="C198" s="48" t="s">
        <v>18</v>
      </c>
      <c r="D198" s="61">
        <v>16692</v>
      </c>
      <c r="E198" s="59">
        <f t="shared" ref="E198" si="270">D200/D199</f>
        <v>1.795688388045076</v>
      </c>
      <c r="F198" s="61"/>
      <c r="G198" s="59"/>
      <c r="H198" s="61">
        <v>22157</v>
      </c>
      <c r="I198" s="59">
        <f t="shared" ref="I198" si="271">H200/H199</f>
        <v>2.6760657193605684</v>
      </c>
    </row>
    <row r="199" spans="1:9" x14ac:dyDescent="0.3">
      <c r="A199" s="1">
        <v>198</v>
      </c>
      <c r="B199" s="272"/>
      <c r="C199" s="49" t="s">
        <v>16</v>
      </c>
      <c r="D199" s="52">
        <v>0.61229999999999996</v>
      </c>
      <c r="E199" s="63">
        <f t="shared" ref="E199:E200" si="272">(D199-D196)/D196</f>
        <v>-1.543656536420655E-2</v>
      </c>
      <c r="F199" s="52"/>
      <c r="G199" s="63"/>
      <c r="H199" s="52">
        <v>0.45040000000000002</v>
      </c>
      <c r="I199" s="63">
        <f t="shared" si="230"/>
        <v>-1.9942388654995711E-3</v>
      </c>
    </row>
    <row r="200" spans="1:9" x14ac:dyDescent="0.3">
      <c r="A200" s="13">
        <v>199</v>
      </c>
      <c r="B200" s="273"/>
      <c r="C200" s="50" t="s">
        <v>17</v>
      </c>
      <c r="D200" s="52">
        <v>1.0994999999999999</v>
      </c>
      <c r="E200" s="64">
        <f t="shared" si="272"/>
        <v>5.2111903455840337E-3</v>
      </c>
      <c r="F200" s="52"/>
      <c r="G200" s="64"/>
      <c r="H200" s="52">
        <v>1.2053</v>
      </c>
      <c r="I200" s="64">
        <f t="shared" si="230"/>
        <v>1.7130801687763698E-2</v>
      </c>
    </row>
    <row r="201" spans="1:9" x14ac:dyDescent="0.3">
      <c r="A201" s="23">
        <v>200</v>
      </c>
      <c r="B201" s="271">
        <v>114000</v>
      </c>
      <c r="C201" s="48" t="s">
        <v>18</v>
      </c>
      <c r="D201" s="61">
        <v>16982</v>
      </c>
      <c r="E201" s="59">
        <f>D203/D202</f>
        <v>1.79735898271927</v>
      </c>
      <c r="F201" s="61"/>
      <c r="G201" s="59"/>
      <c r="H201" s="61">
        <v>22546</v>
      </c>
      <c r="I201" s="59">
        <f t="shared" ref="I201" si="273">H203/H202</f>
        <v>2.6618238712561468</v>
      </c>
    </row>
    <row r="202" spans="1:9" x14ac:dyDescent="0.3">
      <c r="A202" s="1">
        <v>201</v>
      </c>
      <c r="B202" s="272"/>
      <c r="C202" s="49" t="s">
        <v>16</v>
      </c>
      <c r="D202" s="52">
        <v>0.61339999999999995</v>
      </c>
      <c r="E202" s="63">
        <f>(D202-D199)/D199</f>
        <v>1.7965049812183405E-3</v>
      </c>
      <c r="F202" s="52"/>
      <c r="G202" s="63"/>
      <c r="H202" s="52">
        <v>0.44740000000000002</v>
      </c>
      <c r="I202" s="63">
        <f t="shared" si="230"/>
        <v>-6.6607460035524035E-3</v>
      </c>
    </row>
    <row r="203" spans="1:9" x14ac:dyDescent="0.3">
      <c r="A203" s="13">
        <v>202</v>
      </c>
      <c r="B203" s="273"/>
      <c r="C203" s="50" t="s">
        <v>17</v>
      </c>
      <c r="D203" s="52">
        <v>1.1025</v>
      </c>
      <c r="E203" s="64">
        <f>(D203-D200)/D200</f>
        <v>2.7285129604366657E-3</v>
      </c>
      <c r="F203" s="52"/>
      <c r="G203" s="64"/>
      <c r="H203" s="52">
        <v>1.1909000000000001</v>
      </c>
      <c r="I203" s="64">
        <f t="shared" si="230"/>
        <v>-1.1947233054011424E-2</v>
      </c>
    </row>
    <row r="204" spans="1:9" x14ac:dyDescent="0.3">
      <c r="A204" s="23">
        <v>203</v>
      </c>
      <c r="B204" s="271">
        <v>116000</v>
      </c>
      <c r="C204" s="48" t="s">
        <v>18</v>
      </c>
      <c r="D204" s="61">
        <v>17273</v>
      </c>
      <c r="E204" s="59">
        <f t="shared" ref="E204" si="274">D206/D205</f>
        <v>1.7905691056910569</v>
      </c>
      <c r="F204" s="61"/>
      <c r="G204" s="59"/>
      <c r="H204" s="61">
        <v>22936</v>
      </c>
      <c r="I204" s="59">
        <f t="shared" ref="I204" si="275">H206/H205</f>
        <v>2.6763457672548583</v>
      </c>
    </row>
    <row r="205" spans="1:9" x14ac:dyDescent="0.3">
      <c r="A205" s="1">
        <v>204</v>
      </c>
      <c r="B205" s="272"/>
      <c r="C205" s="49" t="s">
        <v>16</v>
      </c>
      <c r="D205" s="52">
        <v>0.61499999999999999</v>
      </c>
      <c r="E205" s="63">
        <f>(D205-D202)/D202</f>
        <v>2.6084121291164754E-3</v>
      </c>
      <c r="F205" s="52"/>
      <c r="G205" s="63"/>
      <c r="H205" s="52">
        <v>0.44769999999999999</v>
      </c>
      <c r="I205" s="63">
        <f t="shared" si="230"/>
        <v>6.705409029950088E-4</v>
      </c>
    </row>
    <row r="206" spans="1:9" x14ac:dyDescent="0.3">
      <c r="A206" s="13">
        <v>205</v>
      </c>
      <c r="B206" s="272"/>
      <c r="C206" s="50" t="s">
        <v>17</v>
      </c>
      <c r="D206" s="52">
        <v>1.1012</v>
      </c>
      <c r="E206" s="64">
        <f>(D206-D203)/D203</f>
        <v>-1.1791383219955363E-3</v>
      </c>
      <c r="F206" s="52"/>
      <c r="G206" s="64"/>
      <c r="H206" s="52">
        <v>1.1981999999999999</v>
      </c>
      <c r="I206" s="64">
        <f t="shared" si="230"/>
        <v>6.1298177848684706E-3</v>
      </c>
    </row>
    <row r="207" spans="1:9" x14ac:dyDescent="0.3">
      <c r="A207" s="23">
        <v>206</v>
      </c>
      <c r="B207" s="271">
        <v>118000</v>
      </c>
      <c r="C207" s="48" t="s">
        <v>18</v>
      </c>
      <c r="D207" s="61">
        <v>17563</v>
      </c>
      <c r="E207" s="59">
        <f t="shared" ref="E207" si="276">D209/D208</f>
        <v>1.7786097997720984</v>
      </c>
      <c r="F207" s="61"/>
      <c r="G207" s="59"/>
      <c r="H207" s="61">
        <v>23326</v>
      </c>
      <c r="I207" s="59">
        <f t="shared" ref="I207" si="277">H209/H208</f>
        <v>2.7028674644389254</v>
      </c>
    </row>
    <row r="208" spans="1:9" x14ac:dyDescent="0.3">
      <c r="A208" s="1">
        <v>207</v>
      </c>
      <c r="B208" s="272"/>
      <c r="C208" s="49" t="s">
        <v>16</v>
      </c>
      <c r="D208" s="52">
        <v>0.61429999999999996</v>
      </c>
      <c r="E208" s="63">
        <f t="shared" ref="E208:E209" si="278">(D208-D205)/D205</f>
        <v>-1.1382113821138762E-3</v>
      </c>
      <c r="F208" s="52"/>
      <c r="G208" s="63"/>
      <c r="H208" s="52">
        <v>0.44290000000000002</v>
      </c>
      <c r="I208" s="63">
        <f t="shared" si="230"/>
        <v>-1.0721465266919748E-2</v>
      </c>
    </row>
    <row r="209" spans="1:9" x14ac:dyDescent="0.3">
      <c r="A209" s="13">
        <v>208</v>
      </c>
      <c r="B209" s="273"/>
      <c r="C209" s="50" t="s">
        <v>17</v>
      </c>
      <c r="D209" s="52">
        <v>1.0926</v>
      </c>
      <c r="E209" s="64">
        <f t="shared" si="278"/>
        <v>-7.8096621867053588E-3</v>
      </c>
      <c r="F209" s="52"/>
      <c r="G209" s="64"/>
      <c r="H209" s="52">
        <v>1.1971000000000001</v>
      </c>
      <c r="I209" s="64">
        <f t="shared" si="230"/>
        <v>-9.1804373226496319E-4</v>
      </c>
    </row>
    <row r="210" spans="1:9" x14ac:dyDescent="0.3">
      <c r="A210" s="23">
        <v>209</v>
      </c>
      <c r="B210" s="271">
        <v>120000</v>
      </c>
      <c r="C210" s="48" t="s">
        <v>18</v>
      </c>
      <c r="D210" s="61">
        <v>17854</v>
      </c>
      <c r="E210" s="59">
        <f t="shared" ref="E210" si="279">D212/D211</f>
        <v>1.829160530191458</v>
      </c>
      <c r="F210" s="61"/>
      <c r="G210" s="59"/>
      <c r="H210" s="61">
        <v>23715</v>
      </c>
      <c r="I210" s="59">
        <f t="shared" ref="I210" si="280">H212/H211</f>
        <v>2.7180174146014737</v>
      </c>
    </row>
    <row r="211" spans="1:9" x14ac:dyDescent="0.3">
      <c r="A211" s="1">
        <v>210</v>
      </c>
      <c r="B211" s="272"/>
      <c r="C211" s="49" t="s">
        <v>16</v>
      </c>
      <c r="D211" s="52">
        <v>0.61109999999999998</v>
      </c>
      <c r="E211" s="63">
        <f t="shared" ref="E211:E212" si="281">(D211-D208)/D208</f>
        <v>-5.2091811818329491E-3</v>
      </c>
      <c r="F211" s="52"/>
      <c r="G211" s="63"/>
      <c r="H211" s="52">
        <v>0.44790000000000002</v>
      </c>
      <c r="I211" s="63">
        <f t="shared" si="230"/>
        <v>1.1289230074508928E-2</v>
      </c>
    </row>
    <row r="212" spans="1:9" x14ac:dyDescent="0.3">
      <c r="A212" s="13">
        <v>211</v>
      </c>
      <c r="B212" s="273"/>
      <c r="C212" s="50" t="s">
        <v>17</v>
      </c>
      <c r="D212" s="52">
        <v>1.1177999999999999</v>
      </c>
      <c r="E212" s="64">
        <f t="shared" si="281"/>
        <v>2.3064250411861512E-2</v>
      </c>
      <c r="F212" s="52"/>
      <c r="G212" s="64"/>
      <c r="H212" s="52">
        <v>1.2174</v>
      </c>
      <c r="I212" s="64">
        <f t="shared" si="230"/>
        <v>1.6957647648483822E-2</v>
      </c>
    </row>
    <row r="213" spans="1:9" x14ac:dyDescent="0.3">
      <c r="A213" s="23">
        <v>212</v>
      </c>
      <c r="B213" s="271">
        <v>122000</v>
      </c>
      <c r="C213" s="48" t="s">
        <v>18</v>
      </c>
      <c r="D213" s="61">
        <v>18144</v>
      </c>
      <c r="E213" s="59">
        <f t="shared" ref="E213" si="282">D215/D214</f>
        <v>1.7999673682493065</v>
      </c>
      <c r="F213" s="61"/>
      <c r="G213" s="59"/>
      <c r="H213" s="61">
        <v>24105</v>
      </c>
      <c r="I213" s="59">
        <f t="shared" ref="I213" si="283">H215/H214</f>
        <v>2.7165775401069521</v>
      </c>
    </row>
    <row r="214" spans="1:9" x14ac:dyDescent="0.3">
      <c r="A214" s="1">
        <v>213</v>
      </c>
      <c r="B214" s="272"/>
      <c r="C214" s="49" t="s">
        <v>16</v>
      </c>
      <c r="D214" s="52">
        <v>0.6129</v>
      </c>
      <c r="E214" s="63">
        <f t="shared" ref="E214:E215" si="284">(D214-D211)/D211</f>
        <v>2.9455081001473144E-3</v>
      </c>
      <c r="F214" s="52"/>
      <c r="G214" s="63"/>
      <c r="H214" s="52">
        <v>0.44879999999999998</v>
      </c>
      <c r="I214" s="63">
        <f t="shared" si="230"/>
        <v>2.0093770931010413E-3</v>
      </c>
    </row>
    <row r="215" spans="1:9" x14ac:dyDescent="0.3">
      <c r="A215" s="13">
        <v>214</v>
      </c>
      <c r="B215" s="272"/>
      <c r="C215" s="50" t="s">
        <v>17</v>
      </c>
      <c r="D215" s="52">
        <v>1.1032</v>
      </c>
      <c r="E215" s="64">
        <f t="shared" si="284"/>
        <v>-1.3061370549293207E-2</v>
      </c>
      <c r="F215" s="52"/>
      <c r="G215" s="64"/>
      <c r="H215" s="52">
        <v>1.2192000000000001</v>
      </c>
      <c r="I215" s="64">
        <f t="shared" si="230"/>
        <v>1.4785608674223951E-3</v>
      </c>
    </row>
    <row r="216" spans="1:9" x14ac:dyDescent="0.3">
      <c r="A216" s="23">
        <v>215</v>
      </c>
      <c r="B216" s="271">
        <v>124000</v>
      </c>
      <c r="C216" s="48" t="s">
        <v>18</v>
      </c>
      <c r="D216" s="61">
        <v>18435</v>
      </c>
      <c r="E216" s="59">
        <f t="shared" ref="E216" si="285">D218/D217</f>
        <v>1.791530412034009</v>
      </c>
      <c r="F216" s="61"/>
      <c r="G216" s="59"/>
      <c r="H216" s="61">
        <v>24494</v>
      </c>
      <c r="I216" s="59">
        <f t="shared" ref="I216" si="286">H218/H217</f>
        <v>2.7023276633840645</v>
      </c>
    </row>
    <row r="217" spans="1:9" x14ac:dyDescent="0.3">
      <c r="A217" s="1">
        <v>216</v>
      </c>
      <c r="B217" s="272"/>
      <c r="C217" s="49" t="s">
        <v>16</v>
      </c>
      <c r="D217" s="52">
        <v>0.61160000000000003</v>
      </c>
      <c r="E217" s="63">
        <f t="shared" ref="E217:E218" si="287">(D217-D214)/D214</f>
        <v>-2.1210637950725532E-3</v>
      </c>
      <c r="F217" s="52"/>
      <c r="G217" s="63"/>
      <c r="H217" s="52">
        <v>0.44679999999999997</v>
      </c>
      <c r="I217" s="63">
        <f t="shared" si="230"/>
        <v>-4.456327985739755E-3</v>
      </c>
    </row>
    <row r="218" spans="1:9" x14ac:dyDescent="0.3">
      <c r="A218" s="13">
        <v>217</v>
      </c>
      <c r="B218" s="273"/>
      <c r="C218" s="50" t="s">
        <v>17</v>
      </c>
      <c r="D218" s="52">
        <v>1.0956999999999999</v>
      </c>
      <c r="E218" s="64">
        <f t="shared" si="287"/>
        <v>-6.7984046410442915E-3</v>
      </c>
      <c r="F218" s="52"/>
      <c r="G218" s="64"/>
      <c r="H218" s="52">
        <v>1.2074</v>
      </c>
      <c r="I218" s="64">
        <f t="shared" si="230"/>
        <v>-9.6784776902887407E-3</v>
      </c>
    </row>
    <row r="219" spans="1:9" x14ac:dyDescent="0.3">
      <c r="A219" s="23">
        <v>218</v>
      </c>
      <c r="B219" s="271">
        <v>126000</v>
      </c>
      <c r="C219" s="48" t="s">
        <v>18</v>
      </c>
      <c r="D219" s="61">
        <v>18725</v>
      </c>
      <c r="E219" s="59">
        <f t="shared" ref="E219" si="288">D221/D220</f>
        <v>1.8019980347199476</v>
      </c>
      <c r="F219" s="61"/>
      <c r="G219" s="59"/>
      <c r="H219" s="61">
        <v>24884</v>
      </c>
      <c r="I219" s="59">
        <f t="shared" ref="I219" si="289">H221/H220</f>
        <v>2.7030508474576269</v>
      </c>
    </row>
    <row r="220" spans="1:9" x14ac:dyDescent="0.3">
      <c r="A220" s="1">
        <v>219</v>
      </c>
      <c r="B220" s="272"/>
      <c r="C220" s="49" t="s">
        <v>16</v>
      </c>
      <c r="D220" s="52">
        <v>0.61060000000000003</v>
      </c>
      <c r="E220" s="63">
        <f t="shared" ref="E220:E221" si="290">(D220-D217)/D217</f>
        <v>-1.6350555918901257E-3</v>
      </c>
      <c r="F220" s="52"/>
      <c r="G220" s="63"/>
      <c r="H220" s="52">
        <v>0.4425</v>
      </c>
      <c r="I220" s="63">
        <f t="shared" si="230"/>
        <v>-9.6239928379587523E-3</v>
      </c>
    </row>
    <row r="221" spans="1:9" x14ac:dyDescent="0.3">
      <c r="A221" s="13">
        <v>220</v>
      </c>
      <c r="B221" s="273"/>
      <c r="C221" s="50" t="s">
        <v>17</v>
      </c>
      <c r="D221" s="52">
        <v>1.1003000000000001</v>
      </c>
      <c r="E221" s="64">
        <f t="shared" si="290"/>
        <v>4.1982294423657572E-3</v>
      </c>
      <c r="F221" s="52"/>
      <c r="G221" s="64"/>
      <c r="H221" s="52">
        <v>1.1960999999999999</v>
      </c>
      <c r="I221" s="64">
        <f t="shared" ref="I221" si="291">(H221-H218)/H218</f>
        <v>-9.3589531224118668E-3</v>
      </c>
    </row>
    <row r="222" spans="1:9" x14ac:dyDescent="0.3">
      <c r="A222" s="23">
        <v>221</v>
      </c>
      <c r="B222" s="271">
        <v>128000</v>
      </c>
      <c r="C222" s="48" t="s">
        <v>18</v>
      </c>
      <c r="D222" s="61">
        <v>19017</v>
      </c>
      <c r="E222" s="59">
        <f t="shared" ref="E222" si="292">D224/D223</f>
        <v>1.8308932390195756</v>
      </c>
      <c r="F222" s="61"/>
      <c r="G222" s="59"/>
      <c r="H222" s="61">
        <v>25274</v>
      </c>
      <c r="I222" s="59">
        <f t="shared" ref="I222" si="293">H224/H223</f>
        <v>2.7579185520361991</v>
      </c>
    </row>
    <row r="223" spans="1:9" x14ac:dyDescent="0.3">
      <c r="A223" s="1">
        <v>222</v>
      </c>
      <c r="B223" s="272"/>
      <c r="C223" s="49" t="s">
        <v>16</v>
      </c>
      <c r="D223" s="52">
        <v>0.6079</v>
      </c>
      <c r="E223" s="63">
        <f t="shared" ref="E223:E224" si="294">(D223-D220)/D220</f>
        <v>-4.4218801179168616E-3</v>
      </c>
      <c r="F223" s="52"/>
      <c r="G223" s="63"/>
      <c r="H223" s="52">
        <v>0.442</v>
      </c>
      <c r="I223" s="63">
        <f t="shared" ref="I223:I224" si="295">(H223-H220)/H220</f>
        <v>-1.1299435028248597E-3</v>
      </c>
    </row>
    <row r="224" spans="1:9" x14ac:dyDescent="0.3">
      <c r="A224" s="13">
        <v>223</v>
      </c>
      <c r="B224" s="272"/>
      <c r="C224" s="50" t="s">
        <v>17</v>
      </c>
      <c r="D224" s="52">
        <v>1.113</v>
      </c>
      <c r="E224" s="64">
        <f t="shared" si="294"/>
        <v>1.1542306643642582E-2</v>
      </c>
      <c r="F224" s="52"/>
      <c r="G224" s="64"/>
      <c r="H224" s="52">
        <v>1.2190000000000001</v>
      </c>
      <c r="I224" s="64">
        <f t="shared" si="295"/>
        <v>1.9145556391606172E-2</v>
      </c>
    </row>
    <row r="225" spans="1:9" x14ac:dyDescent="0.3">
      <c r="A225" s="23">
        <v>224</v>
      </c>
      <c r="B225" s="271">
        <v>130000</v>
      </c>
      <c r="C225" s="48" t="s">
        <v>18</v>
      </c>
      <c r="D225" s="61">
        <v>19316</v>
      </c>
      <c r="E225" s="59">
        <f t="shared" ref="E225" si="296">D227/D226</f>
        <v>1.8384272261688421</v>
      </c>
      <c r="F225" s="61"/>
      <c r="G225" s="59"/>
      <c r="H225" s="61"/>
      <c r="I225" s="59"/>
    </row>
    <row r="226" spans="1:9" x14ac:dyDescent="0.3">
      <c r="A226" s="1">
        <v>225</v>
      </c>
      <c r="B226" s="272"/>
      <c r="C226" s="49" t="s">
        <v>16</v>
      </c>
      <c r="D226" s="52">
        <v>0.60529999999999995</v>
      </c>
      <c r="E226" s="63">
        <f t="shared" ref="E226:E227" si="297">(D226-D223)/D223</f>
        <v>-4.2770192465866868E-3</v>
      </c>
      <c r="F226" s="52"/>
      <c r="G226" s="63"/>
      <c r="H226" s="52"/>
      <c r="I226" s="63"/>
    </row>
    <row r="227" spans="1:9" x14ac:dyDescent="0.3">
      <c r="A227" s="13">
        <v>226</v>
      </c>
      <c r="B227" s="273"/>
      <c r="C227" s="50" t="s">
        <v>17</v>
      </c>
      <c r="D227" s="52">
        <v>1.1128</v>
      </c>
      <c r="E227" s="64">
        <f t="shared" si="297"/>
        <v>-1.7969451931714104E-4</v>
      </c>
      <c r="F227" s="52"/>
      <c r="G227" s="64"/>
      <c r="H227" s="52"/>
      <c r="I227" s="64"/>
    </row>
    <row r="228" spans="1:9" x14ac:dyDescent="0.3">
      <c r="A228" s="23">
        <v>227</v>
      </c>
      <c r="B228" s="271">
        <v>132000</v>
      </c>
      <c r="C228" s="48" t="s">
        <v>18</v>
      </c>
      <c r="D228" s="61">
        <v>19614</v>
      </c>
      <c r="E228" s="59">
        <f t="shared" ref="E228" si="298">D230/D229</f>
        <v>1.8329764453961457</v>
      </c>
      <c r="F228" s="61"/>
      <c r="G228" s="59"/>
      <c r="H228" s="61"/>
      <c r="I228" s="59"/>
    </row>
    <row r="229" spans="1:9" x14ac:dyDescent="0.3">
      <c r="A229" s="1">
        <v>228</v>
      </c>
      <c r="B229" s="272"/>
      <c r="C229" s="49" t="s">
        <v>16</v>
      </c>
      <c r="D229" s="52">
        <v>0.60709999999999997</v>
      </c>
      <c r="E229" s="63">
        <f t="shared" ref="E229:E230" si="299">(D229-D226)/D226</f>
        <v>2.9737320337023358E-3</v>
      </c>
      <c r="F229" s="52"/>
      <c r="G229" s="63"/>
      <c r="H229" s="52"/>
      <c r="I229" s="63"/>
    </row>
    <row r="230" spans="1:9" x14ac:dyDescent="0.3">
      <c r="A230" s="13">
        <v>229</v>
      </c>
      <c r="B230" s="273"/>
      <c r="C230" s="50" t="s">
        <v>17</v>
      </c>
      <c r="D230" s="52">
        <v>1.1128</v>
      </c>
      <c r="E230" s="64">
        <f t="shared" si="299"/>
        <v>0</v>
      </c>
      <c r="F230" s="52"/>
      <c r="G230" s="64"/>
      <c r="H230" s="52"/>
      <c r="I230" s="64"/>
    </row>
    <row r="231" spans="1:9" x14ac:dyDescent="0.3">
      <c r="A231" s="23">
        <v>230</v>
      </c>
      <c r="B231" s="271">
        <v>134000</v>
      </c>
      <c r="C231" s="48" t="s">
        <v>18</v>
      </c>
      <c r="D231" s="61">
        <v>19907</v>
      </c>
      <c r="E231" s="59">
        <f t="shared" ref="E231" si="300">D233/D232</f>
        <v>1.8357591796228914</v>
      </c>
      <c r="F231" s="61"/>
      <c r="G231" s="59"/>
      <c r="H231" s="61"/>
      <c r="I231" s="59"/>
    </row>
    <row r="232" spans="1:9" x14ac:dyDescent="0.3">
      <c r="A232" s="1">
        <v>231</v>
      </c>
      <c r="B232" s="272"/>
      <c r="C232" s="49" t="s">
        <v>16</v>
      </c>
      <c r="D232" s="52">
        <v>0.60460000000000003</v>
      </c>
      <c r="E232" s="63">
        <f t="shared" ref="E232:E233" si="301">(D232-D229)/D229</f>
        <v>-4.1179377367813325E-3</v>
      </c>
      <c r="F232" s="52"/>
      <c r="G232" s="63"/>
      <c r="H232" s="52"/>
      <c r="I232" s="63"/>
    </row>
    <row r="233" spans="1:9" x14ac:dyDescent="0.3">
      <c r="A233" s="13">
        <v>232</v>
      </c>
      <c r="B233" s="272"/>
      <c r="C233" s="50" t="s">
        <v>17</v>
      </c>
      <c r="D233" s="52">
        <v>1.1099000000000001</v>
      </c>
      <c r="E233" s="64">
        <f t="shared" si="301"/>
        <v>-2.6060388209920046E-3</v>
      </c>
      <c r="F233" s="52"/>
      <c r="G233" s="64"/>
      <c r="H233" s="52"/>
      <c r="I233" s="64"/>
    </row>
    <row r="234" spans="1:9" x14ac:dyDescent="0.3">
      <c r="A234" s="23">
        <v>233</v>
      </c>
      <c r="B234" s="271">
        <v>136000</v>
      </c>
      <c r="C234" s="48" t="s">
        <v>18</v>
      </c>
      <c r="D234" s="61">
        <v>20197</v>
      </c>
      <c r="E234" s="59">
        <f t="shared" ref="E234" si="302">D236/D235</f>
        <v>1.8198840099420051</v>
      </c>
      <c r="F234" s="61"/>
      <c r="G234" s="59"/>
      <c r="H234" s="61"/>
      <c r="I234" s="59"/>
    </row>
    <row r="235" spans="1:9" x14ac:dyDescent="0.3">
      <c r="A235" s="1">
        <v>234</v>
      </c>
      <c r="B235" s="272"/>
      <c r="C235" s="49" t="s">
        <v>16</v>
      </c>
      <c r="D235" s="52">
        <v>0.60350000000000004</v>
      </c>
      <c r="E235" s="63">
        <f t="shared" ref="E235:E236" si="303">(D235-D232)/D232</f>
        <v>-1.819384717168359E-3</v>
      </c>
      <c r="F235" s="52"/>
      <c r="G235" s="63"/>
      <c r="H235" s="52"/>
      <c r="I235" s="63"/>
    </row>
    <row r="236" spans="1:9" x14ac:dyDescent="0.3">
      <c r="A236" s="13">
        <v>235</v>
      </c>
      <c r="B236" s="273"/>
      <c r="C236" s="50" t="s">
        <v>17</v>
      </c>
      <c r="D236" s="52">
        <v>1.0983000000000001</v>
      </c>
      <c r="E236" s="64">
        <f t="shared" si="303"/>
        <v>-1.0451392017298904E-2</v>
      </c>
      <c r="F236" s="52"/>
      <c r="G236" s="64"/>
      <c r="H236" s="52"/>
      <c r="I236" s="64"/>
    </row>
    <row r="237" spans="1:9" x14ac:dyDescent="0.3">
      <c r="A237" s="23">
        <v>236</v>
      </c>
      <c r="B237" s="271">
        <v>138000</v>
      </c>
      <c r="C237" s="48" t="s">
        <v>18</v>
      </c>
      <c r="D237" s="61">
        <v>20488</v>
      </c>
      <c r="E237" s="59">
        <f t="shared" ref="E237" si="304">D239/D238</f>
        <v>1.8618673793218641</v>
      </c>
      <c r="F237" s="61"/>
      <c r="G237" s="59"/>
      <c r="H237" s="61"/>
      <c r="I237" s="59"/>
    </row>
    <row r="238" spans="1:9" x14ac:dyDescent="0.3">
      <c r="A238" s="1">
        <v>237</v>
      </c>
      <c r="B238" s="272"/>
      <c r="C238" s="49" t="s">
        <v>16</v>
      </c>
      <c r="D238" s="52">
        <v>0.59870000000000001</v>
      </c>
      <c r="E238" s="63">
        <f t="shared" ref="E238:E239" si="305">(D238-D235)/D235</f>
        <v>-7.9536039768020317E-3</v>
      </c>
      <c r="F238" s="52"/>
      <c r="G238" s="63"/>
      <c r="H238" s="52"/>
      <c r="I238" s="63"/>
    </row>
    <row r="239" spans="1:9" x14ac:dyDescent="0.3">
      <c r="A239" s="13">
        <v>238</v>
      </c>
      <c r="B239" s="273"/>
      <c r="C239" s="50" t="s">
        <v>17</v>
      </c>
      <c r="D239" s="52">
        <v>1.1147</v>
      </c>
      <c r="E239" s="64">
        <f t="shared" si="305"/>
        <v>1.4932167895838996E-2</v>
      </c>
      <c r="F239" s="52"/>
      <c r="G239" s="64"/>
      <c r="H239" s="52"/>
      <c r="I239" s="64"/>
    </row>
    <row r="240" spans="1:9" x14ac:dyDescent="0.3">
      <c r="A240" s="23">
        <v>239</v>
      </c>
      <c r="B240" s="271">
        <v>140000</v>
      </c>
      <c r="C240" s="48" t="s">
        <v>18</v>
      </c>
      <c r="D240" s="61">
        <v>20788</v>
      </c>
      <c r="E240" s="59">
        <f t="shared" ref="E240" si="306">D242/D241</f>
        <v>1.8391943206207695</v>
      </c>
      <c r="F240" s="61"/>
      <c r="G240" s="59"/>
      <c r="H240" s="61"/>
      <c r="I240" s="59"/>
    </row>
    <row r="241" spans="1:9" x14ac:dyDescent="0.3">
      <c r="A241" s="1">
        <v>240</v>
      </c>
      <c r="B241" s="272"/>
      <c r="C241" s="49" t="s">
        <v>16</v>
      </c>
      <c r="D241" s="52">
        <v>0.60570000000000002</v>
      </c>
      <c r="E241" s="63">
        <f t="shared" ref="E241:E242" si="307">(D241-D238)/D238</f>
        <v>1.1691999331885763E-2</v>
      </c>
      <c r="F241" s="52"/>
      <c r="G241" s="63"/>
      <c r="H241" s="52"/>
      <c r="I241" s="63"/>
    </row>
    <row r="242" spans="1:9" x14ac:dyDescent="0.3">
      <c r="A242" s="13">
        <v>241</v>
      </c>
      <c r="B242" s="272"/>
      <c r="C242" s="50" t="s">
        <v>17</v>
      </c>
      <c r="D242" s="52">
        <v>1.1140000000000001</v>
      </c>
      <c r="E242" s="64">
        <f t="shared" si="307"/>
        <v>-6.2797165156537442E-4</v>
      </c>
      <c r="F242" s="52"/>
      <c r="G242" s="64"/>
      <c r="H242" s="52"/>
      <c r="I242" s="64"/>
    </row>
    <row r="243" spans="1:9" x14ac:dyDescent="0.3">
      <c r="A243" s="23">
        <v>242</v>
      </c>
      <c r="B243" s="271">
        <v>142000</v>
      </c>
      <c r="C243" s="48" t="s">
        <v>18</v>
      </c>
      <c r="D243" s="61">
        <v>21097</v>
      </c>
      <c r="E243" s="59">
        <f t="shared" ref="E243" si="308">D245/D244</f>
        <v>1.8236754966887416</v>
      </c>
      <c r="F243" s="61"/>
      <c r="G243" s="59"/>
      <c r="H243" s="61"/>
      <c r="I243" s="59"/>
    </row>
    <row r="244" spans="1:9" x14ac:dyDescent="0.3">
      <c r="A244" s="1">
        <v>243</v>
      </c>
      <c r="B244" s="272"/>
      <c r="C244" s="49" t="s">
        <v>16</v>
      </c>
      <c r="D244" s="52">
        <v>0.60399999999999998</v>
      </c>
      <c r="E244" s="63">
        <f t="shared" ref="E244:E245" si="309">(D244-D241)/D241</f>
        <v>-2.8066699686313929E-3</v>
      </c>
      <c r="F244" s="52"/>
      <c r="G244" s="63"/>
      <c r="H244" s="52"/>
      <c r="I244" s="63"/>
    </row>
    <row r="245" spans="1:9" x14ac:dyDescent="0.3">
      <c r="A245" s="13">
        <v>244</v>
      </c>
      <c r="B245" s="273"/>
      <c r="C245" s="50" t="s">
        <v>17</v>
      </c>
      <c r="D245" s="52">
        <v>1.1014999999999999</v>
      </c>
      <c r="E245" s="64">
        <f t="shared" si="309"/>
        <v>-1.1220825852782923E-2</v>
      </c>
      <c r="F245" s="52"/>
      <c r="G245" s="64"/>
      <c r="H245" s="52"/>
      <c r="I245" s="64"/>
    </row>
    <row r="246" spans="1:9" x14ac:dyDescent="0.3">
      <c r="A246" s="23">
        <v>245</v>
      </c>
      <c r="B246" s="271">
        <v>144000</v>
      </c>
      <c r="C246" s="48" t="s">
        <v>18</v>
      </c>
      <c r="D246" s="61">
        <v>21407</v>
      </c>
      <c r="E246" s="59">
        <f t="shared" ref="E246" si="310">D248/D247</f>
        <v>1.8679150643705067</v>
      </c>
      <c r="F246" s="61"/>
      <c r="G246" s="59"/>
      <c r="H246" s="61"/>
      <c r="I246" s="59"/>
    </row>
    <row r="247" spans="1:9" x14ac:dyDescent="0.3">
      <c r="A247" s="1">
        <v>246</v>
      </c>
      <c r="B247" s="272"/>
      <c r="C247" s="49" t="s">
        <v>16</v>
      </c>
      <c r="D247" s="52">
        <v>0.59809999999999997</v>
      </c>
      <c r="E247" s="63">
        <f t="shared" ref="E247:E278" si="311">(D247-D244)/D244</f>
        <v>-9.7682119205298283E-3</v>
      </c>
      <c r="F247" s="52"/>
      <c r="G247" s="63"/>
      <c r="H247" s="52"/>
      <c r="I247" s="63"/>
    </row>
    <row r="248" spans="1:9" x14ac:dyDescent="0.3">
      <c r="A248" s="13">
        <v>247</v>
      </c>
      <c r="B248" s="273"/>
      <c r="C248" s="50" t="s">
        <v>17</v>
      </c>
      <c r="D248" s="52">
        <v>1.1172</v>
      </c>
      <c r="E248" s="64">
        <f t="shared" si="311"/>
        <v>1.4253290966863412E-2</v>
      </c>
      <c r="F248" s="52"/>
      <c r="G248" s="64"/>
      <c r="H248" s="52"/>
      <c r="I248" s="64"/>
    </row>
    <row r="249" spans="1:9" x14ac:dyDescent="0.3">
      <c r="A249" s="23">
        <v>248</v>
      </c>
      <c r="B249" s="271">
        <v>146000</v>
      </c>
      <c r="C249" s="48" t="s">
        <v>18</v>
      </c>
      <c r="D249" s="61">
        <v>21721</v>
      </c>
      <c r="E249" s="59">
        <f t="shared" ref="E249" si="312">D251/D250</f>
        <v>1.8535074501925328</v>
      </c>
      <c r="F249" s="61"/>
      <c r="G249" s="59"/>
      <c r="H249" s="61"/>
      <c r="I249" s="59"/>
    </row>
    <row r="250" spans="1:9" x14ac:dyDescent="0.3">
      <c r="A250" s="1">
        <v>249</v>
      </c>
      <c r="B250" s="272"/>
      <c r="C250" s="49" t="s">
        <v>16</v>
      </c>
      <c r="D250" s="52">
        <v>0.59730000000000005</v>
      </c>
      <c r="E250" s="63">
        <f t="shared" si="311"/>
        <v>-1.3375689683997858E-3</v>
      </c>
      <c r="F250" s="52"/>
      <c r="G250" s="63"/>
      <c r="H250" s="52"/>
      <c r="I250" s="63"/>
    </row>
    <row r="251" spans="1:9" x14ac:dyDescent="0.3">
      <c r="A251" s="13">
        <v>250</v>
      </c>
      <c r="B251" s="272"/>
      <c r="C251" s="50" t="s">
        <v>17</v>
      </c>
      <c r="D251" s="52">
        <v>1.1071</v>
      </c>
      <c r="E251" s="64">
        <f t="shared" si="311"/>
        <v>-9.0404582885785876E-3</v>
      </c>
      <c r="F251" s="52"/>
      <c r="G251" s="64"/>
      <c r="H251" s="52"/>
      <c r="I251" s="64"/>
    </row>
    <row r="252" spans="1:9" x14ac:dyDescent="0.3">
      <c r="A252" s="23">
        <v>251</v>
      </c>
      <c r="B252" s="271">
        <v>148000</v>
      </c>
      <c r="C252" s="48" t="s">
        <v>18</v>
      </c>
      <c r="D252" s="61">
        <v>22019</v>
      </c>
      <c r="E252" s="59">
        <f t="shared" ref="E252" si="313">D254/D253</f>
        <v>1.8419736622770462</v>
      </c>
      <c r="F252" s="61"/>
      <c r="G252" s="59"/>
      <c r="H252" s="61"/>
      <c r="I252" s="59"/>
    </row>
    <row r="253" spans="1:9" x14ac:dyDescent="0.3">
      <c r="A253" s="1">
        <v>252</v>
      </c>
      <c r="B253" s="272"/>
      <c r="C253" s="49" t="s">
        <v>16</v>
      </c>
      <c r="D253" s="52">
        <v>0.59989999999999999</v>
      </c>
      <c r="E253" s="63">
        <f t="shared" si="311"/>
        <v>4.3529214799931954E-3</v>
      </c>
      <c r="F253" s="52"/>
      <c r="G253" s="63"/>
      <c r="H253" s="52"/>
      <c r="I253" s="63"/>
    </row>
    <row r="254" spans="1:9" x14ac:dyDescent="0.3">
      <c r="A254" s="13">
        <v>253</v>
      </c>
      <c r="B254" s="273"/>
      <c r="C254" s="50" t="s">
        <v>17</v>
      </c>
      <c r="D254" s="52">
        <v>1.105</v>
      </c>
      <c r="E254" s="64">
        <f t="shared" si="311"/>
        <v>-1.8968476199078591E-3</v>
      </c>
      <c r="F254" s="52"/>
      <c r="G254" s="64"/>
      <c r="H254" s="52"/>
      <c r="I254" s="64"/>
    </row>
    <row r="255" spans="1:9" x14ac:dyDescent="0.3">
      <c r="A255" s="23">
        <v>254</v>
      </c>
      <c r="B255" s="271">
        <v>150000</v>
      </c>
      <c r="C255" s="48" t="s">
        <v>18</v>
      </c>
      <c r="D255" s="61">
        <v>22328</v>
      </c>
      <c r="E255" s="59">
        <f t="shared" ref="E255" si="314">D257/D256</f>
        <v>1.8658393426127786</v>
      </c>
      <c r="F255" s="61"/>
      <c r="G255" s="59"/>
      <c r="H255" s="61"/>
      <c r="I255" s="59"/>
    </row>
    <row r="256" spans="1:9" x14ac:dyDescent="0.3">
      <c r="A256" s="1">
        <v>255</v>
      </c>
      <c r="B256" s="272"/>
      <c r="C256" s="49" t="s">
        <v>16</v>
      </c>
      <c r="D256" s="52">
        <v>0.59630000000000005</v>
      </c>
      <c r="E256" s="63">
        <f t="shared" si="311"/>
        <v>-6.0010001666943435E-3</v>
      </c>
      <c r="F256" s="52"/>
      <c r="G256" s="63"/>
      <c r="H256" s="52"/>
      <c r="I256" s="63"/>
    </row>
    <row r="257" spans="1:9" x14ac:dyDescent="0.3">
      <c r="A257" s="13">
        <v>256</v>
      </c>
      <c r="B257" s="273"/>
      <c r="C257" s="50" t="s">
        <v>17</v>
      </c>
      <c r="D257" s="52">
        <v>1.1126</v>
      </c>
      <c r="E257" s="64">
        <f t="shared" si="311"/>
        <v>6.8778280542986887E-3</v>
      </c>
      <c r="F257" s="52"/>
      <c r="G257" s="64"/>
      <c r="H257" s="52"/>
      <c r="I257" s="64"/>
    </row>
    <row r="258" spans="1:9" x14ac:dyDescent="0.3">
      <c r="A258" s="23">
        <v>257</v>
      </c>
      <c r="B258" s="271">
        <v>152000</v>
      </c>
      <c r="C258" s="48" t="s">
        <v>18</v>
      </c>
      <c r="D258" s="61">
        <v>22645</v>
      </c>
      <c r="E258" s="59">
        <f t="shared" ref="E258" si="315">D260/D259</f>
        <v>1.8304441142479775</v>
      </c>
      <c r="F258" s="61"/>
      <c r="G258" s="59"/>
      <c r="H258" s="61"/>
      <c r="I258" s="59"/>
    </row>
    <row r="259" spans="1:9" x14ac:dyDescent="0.3">
      <c r="A259" s="1">
        <v>258</v>
      </c>
      <c r="B259" s="272"/>
      <c r="C259" s="49" t="s">
        <v>16</v>
      </c>
      <c r="D259" s="52">
        <v>0.60570000000000002</v>
      </c>
      <c r="E259" s="63">
        <f t="shared" si="311"/>
        <v>1.5763877242998429E-2</v>
      </c>
      <c r="F259" s="52"/>
      <c r="G259" s="63"/>
      <c r="H259" s="52"/>
      <c r="I259" s="63"/>
    </row>
    <row r="260" spans="1:9" x14ac:dyDescent="0.3">
      <c r="A260" s="13">
        <v>259</v>
      </c>
      <c r="B260" s="272"/>
      <c r="C260" s="50" t="s">
        <v>17</v>
      </c>
      <c r="D260" s="52">
        <v>1.1087</v>
      </c>
      <c r="E260" s="64">
        <f t="shared" si="311"/>
        <v>-3.5053028941218899E-3</v>
      </c>
      <c r="F260" s="52"/>
      <c r="G260" s="64"/>
      <c r="H260" s="52"/>
      <c r="I260" s="64"/>
    </row>
    <row r="261" spans="1:9" x14ac:dyDescent="0.3">
      <c r="A261" s="23">
        <v>260</v>
      </c>
      <c r="B261" s="271">
        <v>154000</v>
      </c>
      <c r="C261" s="48" t="s">
        <v>18</v>
      </c>
      <c r="D261" s="61">
        <v>22956</v>
      </c>
      <c r="E261" s="59">
        <f t="shared" ref="E261" si="316">D263/D262</f>
        <v>1.8378242677824268</v>
      </c>
      <c r="F261" s="61"/>
      <c r="G261" s="59"/>
      <c r="H261" s="61"/>
      <c r="I261" s="59"/>
    </row>
    <row r="262" spans="1:9" x14ac:dyDescent="0.3">
      <c r="A262" s="1">
        <v>261</v>
      </c>
      <c r="B262" s="272"/>
      <c r="C262" s="49" t="s">
        <v>16</v>
      </c>
      <c r="D262" s="52">
        <v>0.59750000000000003</v>
      </c>
      <c r="E262" s="63">
        <f t="shared" si="311"/>
        <v>-1.3538055142809946E-2</v>
      </c>
      <c r="F262" s="52"/>
      <c r="G262" s="63"/>
      <c r="H262" s="52"/>
      <c r="I262" s="63"/>
    </row>
    <row r="263" spans="1:9" x14ac:dyDescent="0.3">
      <c r="A263" s="13">
        <v>262</v>
      </c>
      <c r="B263" s="273"/>
      <c r="C263" s="50" t="s">
        <v>17</v>
      </c>
      <c r="D263" s="52">
        <v>1.0981000000000001</v>
      </c>
      <c r="E263" s="64">
        <f t="shared" si="311"/>
        <v>-9.5607468206006518E-3</v>
      </c>
      <c r="F263" s="52"/>
      <c r="G263" s="64"/>
      <c r="H263" s="52"/>
      <c r="I263" s="64"/>
    </row>
    <row r="264" spans="1:9" x14ac:dyDescent="0.3">
      <c r="A264" s="23">
        <v>263</v>
      </c>
      <c r="B264" s="271">
        <v>156000</v>
      </c>
      <c r="C264" s="48" t="s">
        <v>18</v>
      </c>
      <c r="D264" s="61">
        <v>23263</v>
      </c>
      <c r="E264" s="59">
        <f t="shared" ref="E264" si="317">D266/D265</f>
        <v>1.8508010680907878</v>
      </c>
      <c r="F264" s="61"/>
      <c r="G264" s="59"/>
      <c r="H264" s="61"/>
      <c r="I264" s="59"/>
    </row>
    <row r="265" spans="1:9" x14ac:dyDescent="0.3">
      <c r="A265" s="1">
        <v>264</v>
      </c>
      <c r="B265" s="272"/>
      <c r="C265" s="49" t="s">
        <v>16</v>
      </c>
      <c r="D265" s="52">
        <v>0.59919999999999995</v>
      </c>
      <c r="E265" s="63">
        <f t="shared" si="311"/>
        <v>2.8451882845187009E-3</v>
      </c>
      <c r="F265" s="52"/>
      <c r="G265" s="63"/>
      <c r="H265" s="52"/>
      <c r="I265" s="63"/>
    </row>
    <row r="266" spans="1:9" x14ac:dyDescent="0.3">
      <c r="A266" s="13">
        <v>265</v>
      </c>
      <c r="B266" s="273"/>
      <c r="C266" s="50" t="s">
        <v>17</v>
      </c>
      <c r="D266" s="52">
        <v>1.109</v>
      </c>
      <c r="E266" s="64">
        <f t="shared" si="311"/>
        <v>9.926236226208824E-3</v>
      </c>
      <c r="F266" s="52"/>
      <c r="G266" s="64"/>
      <c r="H266" s="52"/>
      <c r="I266" s="64"/>
    </row>
    <row r="267" spans="1:9" x14ac:dyDescent="0.3">
      <c r="A267" s="23">
        <v>266</v>
      </c>
      <c r="B267" s="271">
        <v>158000</v>
      </c>
      <c r="C267" s="48" t="s">
        <v>18</v>
      </c>
      <c r="D267" s="77">
        <v>23574</v>
      </c>
      <c r="E267" s="78">
        <f t="shared" ref="E267" si="318">D269/D268</f>
        <v>1.8706619265278484</v>
      </c>
      <c r="F267" s="61"/>
      <c r="G267" s="59"/>
      <c r="H267" s="61"/>
      <c r="I267" s="59"/>
    </row>
    <row r="268" spans="1:9" x14ac:dyDescent="0.3">
      <c r="A268" s="1">
        <v>267</v>
      </c>
      <c r="B268" s="272"/>
      <c r="C268" s="49" t="s">
        <v>16</v>
      </c>
      <c r="D268" s="79">
        <v>0.5907</v>
      </c>
      <c r="E268" s="80">
        <f t="shared" si="311"/>
        <v>-1.4185580774365741E-2</v>
      </c>
      <c r="F268" s="52"/>
      <c r="G268" s="63"/>
      <c r="H268" s="52"/>
      <c r="I268" s="63"/>
    </row>
    <row r="269" spans="1:9" x14ac:dyDescent="0.3">
      <c r="A269" s="13">
        <v>268</v>
      </c>
      <c r="B269" s="272"/>
      <c r="C269" s="50" t="s">
        <v>17</v>
      </c>
      <c r="D269" s="79">
        <v>1.105</v>
      </c>
      <c r="E269" s="82">
        <f t="shared" si="311"/>
        <v>-3.6068530207394082E-3</v>
      </c>
      <c r="F269" s="52"/>
      <c r="G269" s="64"/>
      <c r="H269" s="52"/>
      <c r="I269" s="64"/>
    </row>
    <row r="270" spans="1:9" x14ac:dyDescent="0.3">
      <c r="A270" s="23">
        <v>269</v>
      </c>
      <c r="B270" s="271">
        <v>160000</v>
      </c>
      <c r="C270" s="48" t="s">
        <v>18</v>
      </c>
      <c r="D270" s="61">
        <v>23888</v>
      </c>
      <c r="E270" s="59">
        <f t="shared" ref="E270" si="319">D272/D271</f>
        <v>1.8802627147187607</v>
      </c>
      <c r="F270" s="61"/>
      <c r="G270" s="59"/>
      <c r="H270" s="61"/>
      <c r="I270" s="59"/>
    </row>
    <row r="271" spans="1:9" x14ac:dyDescent="0.3">
      <c r="A271" s="1">
        <v>270</v>
      </c>
      <c r="B271" s="272"/>
      <c r="C271" s="49" t="s">
        <v>16</v>
      </c>
      <c r="D271" s="52">
        <v>0.59379999999999999</v>
      </c>
      <c r="E271" s="63">
        <f t="shared" si="311"/>
        <v>5.2480108346029996E-3</v>
      </c>
      <c r="F271" s="52"/>
      <c r="G271" s="63"/>
      <c r="H271" s="52"/>
      <c r="I271" s="63"/>
    </row>
    <row r="272" spans="1:9" x14ac:dyDescent="0.3">
      <c r="A272" s="13">
        <v>271</v>
      </c>
      <c r="B272" s="273"/>
      <c r="C272" s="50" t="s">
        <v>17</v>
      </c>
      <c r="D272" s="52">
        <v>1.1165</v>
      </c>
      <c r="E272" s="64">
        <f t="shared" si="311"/>
        <v>1.0407239819004585E-2</v>
      </c>
      <c r="F272" s="52"/>
      <c r="G272" s="64"/>
      <c r="H272" s="52"/>
      <c r="I272" s="64"/>
    </row>
    <row r="273" spans="1:9" x14ac:dyDescent="0.3">
      <c r="A273" s="23">
        <v>272</v>
      </c>
      <c r="B273" s="271">
        <v>162000</v>
      </c>
      <c r="C273" s="48" t="s">
        <v>18</v>
      </c>
      <c r="D273" s="61">
        <v>24187</v>
      </c>
      <c r="E273" s="59">
        <f t="shared" ref="E273" si="320">D275/D274</f>
        <v>1.867615062761506</v>
      </c>
      <c r="F273" s="61"/>
      <c r="G273" s="59"/>
      <c r="H273" s="61"/>
      <c r="I273" s="59"/>
    </row>
    <row r="274" spans="1:9" x14ac:dyDescent="0.3">
      <c r="A274" s="1">
        <v>273</v>
      </c>
      <c r="B274" s="272"/>
      <c r="C274" s="49" t="s">
        <v>16</v>
      </c>
      <c r="D274" s="52">
        <v>0.59750000000000003</v>
      </c>
      <c r="E274" s="63">
        <f t="shared" si="311"/>
        <v>6.231054227012524E-3</v>
      </c>
      <c r="F274" s="52"/>
      <c r="G274" s="63"/>
      <c r="H274" s="52"/>
      <c r="I274" s="63"/>
    </row>
    <row r="275" spans="1:9" x14ac:dyDescent="0.3">
      <c r="A275" s="13">
        <v>274</v>
      </c>
      <c r="B275" s="273"/>
      <c r="C275" s="50" t="s">
        <v>17</v>
      </c>
      <c r="D275" s="52">
        <v>1.1158999999999999</v>
      </c>
      <c r="E275" s="64">
        <f t="shared" si="311"/>
        <v>-5.3739364084205634E-4</v>
      </c>
      <c r="F275" s="52"/>
      <c r="G275" s="64"/>
      <c r="H275" s="52"/>
      <c r="I275" s="64"/>
    </row>
    <row r="276" spans="1:9" x14ac:dyDescent="0.3">
      <c r="A276" s="23">
        <v>275</v>
      </c>
      <c r="B276" s="271">
        <v>164000</v>
      </c>
      <c r="C276" s="48" t="s">
        <v>18</v>
      </c>
      <c r="D276" s="61">
        <v>24480</v>
      </c>
      <c r="E276" s="59">
        <f t="shared" ref="E276" si="321">D278/D277</f>
        <v>1.8639123102866779</v>
      </c>
      <c r="F276" s="61"/>
      <c r="G276" s="59"/>
      <c r="H276" s="61"/>
      <c r="I276" s="59"/>
    </row>
    <row r="277" spans="1:9" x14ac:dyDescent="0.3">
      <c r="A277" s="1">
        <v>276</v>
      </c>
      <c r="B277" s="272"/>
      <c r="C277" s="49" t="s">
        <v>16</v>
      </c>
      <c r="D277" s="52">
        <v>0.59299999999999997</v>
      </c>
      <c r="E277" s="63">
        <f t="shared" si="311"/>
        <v>-7.5313807531381749E-3</v>
      </c>
      <c r="F277" s="52"/>
      <c r="G277" s="63"/>
      <c r="H277" s="52"/>
      <c r="I277" s="63"/>
    </row>
    <row r="278" spans="1:9" x14ac:dyDescent="0.3">
      <c r="A278" s="13">
        <v>277</v>
      </c>
      <c r="B278" s="273"/>
      <c r="C278" s="50" t="s">
        <v>17</v>
      </c>
      <c r="D278" s="62">
        <v>1.1052999999999999</v>
      </c>
      <c r="E278" s="64">
        <f t="shared" si="311"/>
        <v>-9.4990590554708699E-3</v>
      </c>
      <c r="F278" s="62"/>
      <c r="G278" s="64"/>
      <c r="H278" s="62"/>
      <c r="I278" s="64"/>
    </row>
  </sheetData>
  <mergeCells count="135">
    <mergeCell ref="D5:E5"/>
    <mergeCell ref="F5:G5"/>
    <mergeCell ref="H5:I5"/>
    <mergeCell ref="D1:E1"/>
    <mergeCell ref="F1:G1"/>
    <mergeCell ref="H1:I1"/>
    <mergeCell ref="D4:E4"/>
    <mergeCell ref="F4:G4"/>
    <mergeCell ref="H4:I4"/>
    <mergeCell ref="D3:E3"/>
    <mergeCell ref="F3:G3"/>
    <mergeCell ref="H3:I3"/>
    <mergeCell ref="D2:E2"/>
    <mergeCell ref="F2:G2"/>
    <mergeCell ref="H2:I2"/>
    <mergeCell ref="D8:E8"/>
    <mergeCell ref="F8:G8"/>
    <mergeCell ref="H8:I8"/>
    <mergeCell ref="D7:E7"/>
    <mergeCell ref="F7:G7"/>
    <mergeCell ref="H7:I7"/>
    <mergeCell ref="D6:E6"/>
    <mergeCell ref="F6:G6"/>
    <mergeCell ref="H6:I6"/>
    <mergeCell ref="H19:I19"/>
    <mergeCell ref="B24:B28"/>
    <mergeCell ref="D24:E24"/>
    <mergeCell ref="F24:G24"/>
    <mergeCell ref="H24:I24"/>
    <mergeCell ref="B19:B23"/>
    <mergeCell ref="D19:E19"/>
    <mergeCell ref="F19:G19"/>
    <mergeCell ref="H9:I9"/>
    <mergeCell ref="B14:B18"/>
    <mergeCell ref="D14:E14"/>
    <mergeCell ref="F14:G14"/>
    <mergeCell ref="H14:I14"/>
    <mergeCell ref="B9:B13"/>
    <mergeCell ref="D9:E9"/>
    <mergeCell ref="F9:G9"/>
    <mergeCell ref="B48:B50"/>
    <mergeCell ref="B51:B53"/>
    <mergeCell ref="B54:B56"/>
    <mergeCell ref="B57:B59"/>
    <mergeCell ref="B60:B62"/>
    <mergeCell ref="B63:B65"/>
    <mergeCell ref="B30:B32"/>
    <mergeCell ref="B33:B35"/>
    <mergeCell ref="B36:B38"/>
    <mergeCell ref="B39:B41"/>
    <mergeCell ref="B42:B44"/>
    <mergeCell ref="B45:B47"/>
    <mergeCell ref="B84:B86"/>
    <mergeCell ref="B87:B89"/>
    <mergeCell ref="B90:B92"/>
    <mergeCell ref="B93:B95"/>
    <mergeCell ref="B96:B98"/>
    <mergeCell ref="B99:B101"/>
    <mergeCell ref="B66:B68"/>
    <mergeCell ref="B69:B71"/>
    <mergeCell ref="B72:B74"/>
    <mergeCell ref="B75:B77"/>
    <mergeCell ref="B78:B80"/>
    <mergeCell ref="B81:B83"/>
    <mergeCell ref="B120:B122"/>
    <mergeCell ref="B123:B125"/>
    <mergeCell ref="B126:B128"/>
    <mergeCell ref="B129:B131"/>
    <mergeCell ref="B132:B134"/>
    <mergeCell ref="B135:B137"/>
    <mergeCell ref="B102:B104"/>
    <mergeCell ref="B105:B107"/>
    <mergeCell ref="B108:B110"/>
    <mergeCell ref="B111:B113"/>
    <mergeCell ref="B114:B116"/>
    <mergeCell ref="B117:B119"/>
    <mergeCell ref="B156:B158"/>
    <mergeCell ref="B159:B161"/>
    <mergeCell ref="B162:B164"/>
    <mergeCell ref="B165:B167"/>
    <mergeCell ref="B168:B170"/>
    <mergeCell ref="B171:B173"/>
    <mergeCell ref="B138:B140"/>
    <mergeCell ref="B141:B143"/>
    <mergeCell ref="B144:B146"/>
    <mergeCell ref="B147:B149"/>
    <mergeCell ref="B150:B152"/>
    <mergeCell ref="B153:B155"/>
    <mergeCell ref="B192:B194"/>
    <mergeCell ref="B195:B197"/>
    <mergeCell ref="B198:B200"/>
    <mergeCell ref="B201:B203"/>
    <mergeCell ref="B204:B206"/>
    <mergeCell ref="B207:B209"/>
    <mergeCell ref="B174:B176"/>
    <mergeCell ref="B177:B179"/>
    <mergeCell ref="B180:B182"/>
    <mergeCell ref="B183:B185"/>
    <mergeCell ref="B186:B188"/>
    <mergeCell ref="B189:B191"/>
    <mergeCell ref="B231:B233"/>
    <mergeCell ref="B234:B236"/>
    <mergeCell ref="B237:B239"/>
    <mergeCell ref="B240:B242"/>
    <mergeCell ref="B243:B245"/>
    <mergeCell ref="B210:B212"/>
    <mergeCell ref="B213:B215"/>
    <mergeCell ref="B216:B218"/>
    <mergeCell ref="B219:B221"/>
    <mergeCell ref="B222:B224"/>
    <mergeCell ref="B225:B227"/>
    <mergeCell ref="B264:B266"/>
    <mergeCell ref="B267:B269"/>
    <mergeCell ref="B270:B272"/>
    <mergeCell ref="B273:B275"/>
    <mergeCell ref="B276:B278"/>
    <mergeCell ref="O14:P14"/>
    <mergeCell ref="O19:P19"/>
    <mergeCell ref="O24:P24"/>
    <mergeCell ref="O1:P1"/>
    <mergeCell ref="O2:P2"/>
    <mergeCell ref="O3:P3"/>
    <mergeCell ref="O4:P4"/>
    <mergeCell ref="O5:P5"/>
    <mergeCell ref="O6:P6"/>
    <mergeCell ref="O7:P7"/>
    <mergeCell ref="O8:P8"/>
    <mergeCell ref="O9:P9"/>
    <mergeCell ref="B246:B248"/>
    <mergeCell ref="B249:B251"/>
    <mergeCell ref="B252:B254"/>
    <mergeCell ref="B255:B257"/>
    <mergeCell ref="B258:B260"/>
    <mergeCell ref="B261:B263"/>
    <mergeCell ref="B228:B230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3480-29AE-483D-A4E0-CDA116A0A8E9}">
  <dimension ref="A1:W290"/>
  <sheetViews>
    <sheetView topLeftCell="A178" zoomScale="120" zoomScaleNormal="120" workbookViewId="0">
      <selection activeCell="K197" sqref="K197:K199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1.44140625" customWidth="1"/>
    <col min="5" max="5" width="10.44140625" customWidth="1"/>
    <col min="6" max="6" width="11.44140625" customWidth="1"/>
    <col min="7" max="7" width="10.44140625" customWidth="1"/>
    <col min="8" max="8" width="11.21875" customWidth="1"/>
    <col min="9" max="9" width="11" customWidth="1"/>
    <col min="11" max="11" width="9.88671875" bestFit="1" customWidth="1"/>
    <col min="12" max="12" width="4" bestFit="1" customWidth="1"/>
    <col min="18" max="18" width="11.44140625" customWidth="1"/>
    <col min="19" max="19" width="10.44140625" customWidth="1"/>
    <col min="20" max="20" width="11.44140625" customWidth="1"/>
    <col min="21" max="21" width="10.44140625" customWidth="1"/>
    <col min="22" max="22" width="11.21875" customWidth="1"/>
    <col min="23" max="23" width="11" customWidth="1"/>
  </cols>
  <sheetData>
    <row r="1" spans="1:23" ht="14.4" customHeight="1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</f>
        <v>12/128/4/2048/0.10/4</v>
      </c>
      <c r="E1" s="275"/>
      <c r="F1" s="274" t="str">
        <f>F3&amp;"/"&amp;F4&amp;"/"&amp;F5&amp;"/"&amp;F6&amp;"/"&amp;TEXT(F7,"0.00")&amp;"/"&amp;F8</f>
        <v>10/192/6/2048/0.10/4</v>
      </c>
      <c r="G1" s="275"/>
      <c r="H1" s="274" t="str">
        <f t="shared" ref="H1" si="0">H3&amp;"/"&amp;H4&amp;"/"&amp;H5&amp;"/"&amp;H6&amp;"/"&amp;TEXT(H7,"0.00")&amp;"/"&amp;H8</f>
        <v>8/256/8/2048/0.15/4</v>
      </c>
      <c r="I1" s="275"/>
      <c r="J1" s="46"/>
      <c r="R1" s="274" t="str">
        <f>R3&amp;"/"&amp;R4&amp;"/"&amp;R5&amp;"/"&amp;R6&amp;"/"&amp;TEXT(R7,"0.00")&amp;"/"&amp;R8</f>
        <v>12/128/4/2048/0.10/4</v>
      </c>
      <c r="S1" s="275"/>
      <c r="T1" s="274" t="str">
        <f>T3&amp;"/"&amp;T4&amp;"/"&amp;T5&amp;"/"&amp;T6&amp;"/"&amp;TEXT(T7,"0.00")&amp;"/"&amp;T8</f>
        <v>10/192/6/2048/0.10/4</v>
      </c>
      <c r="U1" s="275"/>
      <c r="V1" s="274" t="str">
        <f t="shared" ref="V1" si="1">V3&amp;"/"&amp;V4&amp;"/"&amp;V5&amp;"/"&amp;V6&amp;"/"&amp;TEXT(V7,"0.00")&amp;"/"&amp;V8</f>
        <v>8/256/8/2048/0.15/4</v>
      </c>
      <c r="W1" s="275"/>
    </row>
    <row r="2" spans="1:23" x14ac:dyDescent="0.3">
      <c r="A2" s="1">
        <v>1</v>
      </c>
      <c r="B2" s="1"/>
      <c r="C2" s="20" t="s">
        <v>19</v>
      </c>
      <c r="D2" s="282">
        <f>($L$2*D4+D4*D6+D3*(12*D4^2+13*D4)+D4*$L$2)/1000000</f>
        <v>2.688768</v>
      </c>
      <c r="E2" s="283"/>
      <c r="F2" s="282">
        <f>($L$2*F4+F4*F6+F3*(12*F4^2+13*F4)+F4*$L$2)/1000000</f>
        <v>4.9128959999999999</v>
      </c>
      <c r="G2" s="283"/>
      <c r="H2" s="282">
        <f>($L$2*H4+H4*H6+H3*(12*H4^2+13*H4)+H4*$L$2)/1000000</f>
        <v>6.9370880000000001</v>
      </c>
      <c r="I2" s="283"/>
      <c r="J2" s="47"/>
      <c r="K2" t="s">
        <v>11</v>
      </c>
      <c r="L2">
        <v>185</v>
      </c>
      <c r="R2" s="282">
        <f>($L$2*R4+R4*R6+R3*(12*R4^2+13*R4)+R4*$L$2)/1000000</f>
        <v>2.688768</v>
      </c>
      <c r="S2" s="283"/>
      <c r="T2" s="282">
        <f>($L$2*T4+T4*T6+T3*(12*T4^2+13*T4)+T4*$L$2)/1000000</f>
        <v>4.9128959999999999</v>
      </c>
      <c r="U2" s="283"/>
      <c r="V2" s="282">
        <f>($L$2*V4+V4*V6+V3*(12*V4^2+13*V4)+V4*$L$2)/1000000</f>
        <v>6.9370880000000001</v>
      </c>
      <c r="W2" s="283"/>
    </row>
    <row r="3" spans="1:23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  <c r="R3" s="280">
        <v>12</v>
      </c>
      <c r="S3" s="281"/>
      <c r="T3" s="280">
        <v>10</v>
      </c>
      <c r="U3" s="281"/>
      <c r="V3" s="280">
        <v>8</v>
      </c>
      <c r="W3" s="281"/>
    </row>
    <row r="4" spans="1:23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  <c r="R4" s="280">
        <v>128</v>
      </c>
      <c r="S4" s="281"/>
      <c r="T4" s="280">
        <v>192</v>
      </c>
      <c r="U4" s="281"/>
      <c r="V4" s="280">
        <v>256</v>
      </c>
      <c r="W4" s="281"/>
    </row>
    <row r="5" spans="1:23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  <c r="R5" s="280">
        <v>4</v>
      </c>
      <c r="S5" s="281"/>
      <c r="T5" s="280">
        <v>6</v>
      </c>
      <c r="U5" s="281"/>
      <c r="V5" s="280">
        <v>8</v>
      </c>
      <c r="W5" s="281"/>
    </row>
    <row r="6" spans="1:23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  <c r="R6" s="276">
        <v>2048</v>
      </c>
      <c r="S6" s="277"/>
      <c r="T6" s="276">
        <v>2048</v>
      </c>
      <c r="U6" s="277"/>
      <c r="V6" s="276">
        <v>2048</v>
      </c>
      <c r="W6" s="277"/>
    </row>
    <row r="7" spans="1:23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  <c r="R7" s="278">
        <v>0.1</v>
      </c>
      <c r="S7" s="279"/>
      <c r="T7" s="278">
        <v>0.1</v>
      </c>
      <c r="U7" s="279"/>
      <c r="V7" s="278">
        <v>0.15</v>
      </c>
      <c r="W7" s="279"/>
    </row>
    <row r="8" spans="1:23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  <c r="R8" s="280">
        <v>4</v>
      </c>
      <c r="S8" s="281"/>
      <c r="T8" s="280">
        <v>4</v>
      </c>
      <c r="U8" s="281"/>
      <c r="V8" s="280">
        <v>4</v>
      </c>
      <c r="W8" s="281"/>
    </row>
    <row r="9" spans="1:23" ht="14.4" customHeight="1" x14ac:dyDescent="0.3">
      <c r="A9" s="23">
        <v>8</v>
      </c>
      <c r="B9" s="297" t="s">
        <v>29</v>
      </c>
      <c r="C9" s="19" t="s">
        <v>30</v>
      </c>
      <c r="D9" s="294" t="str">
        <f>Step4_Models_plan!C9&amp;"/"&amp;D10/1000&amp;"k"</f>
        <v>1/32/1/32/0.00/64/35k</v>
      </c>
      <c r="E9" s="295"/>
      <c r="F9" s="294" t="str">
        <f>Step4_Models_plan!D9&amp;"/"&amp;F10/1000&amp;"k"</f>
        <v>1/32/1/32/0.00/64/35k</v>
      </c>
      <c r="G9" s="295"/>
      <c r="H9" s="294" t="str">
        <f>Step4_Models_plan!E9&amp;"/"&amp;H10/1000&amp;"k"</f>
        <v>1/32/1/32/0.00/64/35k</v>
      </c>
      <c r="I9" s="295"/>
      <c r="J9" s="47"/>
      <c r="R9" s="294" t="str">
        <f>Step4_Models_plan!C9&amp;"/"&amp;R10/1000&amp;"k"</f>
        <v>1/32/1/32/0.00/64/35k</v>
      </c>
      <c r="S9" s="295"/>
      <c r="T9" s="294" t="str">
        <f>Step4_Models_plan!D9&amp;"/"&amp;T10/1000&amp;"k"</f>
        <v>1/32/1/32/0.00/64/35k</v>
      </c>
      <c r="U9" s="295"/>
      <c r="V9" s="294" t="str">
        <f>Step4_Models_plan!E9&amp;"/"&amp;V10/1000&amp;"k"</f>
        <v>1/32/1/32/0.00/64/35k</v>
      </c>
      <c r="W9" s="295"/>
    </row>
    <row r="10" spans="1:23" x14ac:dyDescent="0.3">
      <c r="A10" s="1">
        <v>9</v>
      </c>
      <c r="B10" s="298"/>
      <c r="C10" s="49" t="s">
        <v>48</v>
      </c>
      <c r="D10" s="129">
        <v>35000</v>
      </c>
      <c r="E10" s="124"/>
      <c r="F10" s="129">
        <v>35000</v>
      </c>
      <c r="G10" s="124"/>
      <c r="H10" s="129">
        <v>35000</v>
      </c>
      <c r="I10" s="124"/>
      <c r="J10" s="47"/>
      <c r="R10" s="129">
        <v>35000</v>
      </c>
      <c r="S10" s="124"/>
      <c r="T10" s="129">
        <v>35000</v>
      </c>
      <c r="U10" s="124"/>
      <c r="V10" s="129">
        <v>35000</v>
      </c>
      <c r="W10" s="124"/>
    </row>
    <row r="11" spans="1:23" x14ac:dyDescent="0.3">
      <c r="A11" s="1">
        <v>10</v>
      </c>
      <c r="B11" s="298"/>
      <c r="C11" s="49" t="s">
        <v>18</v>
      </c>
      <c r="D11" s="130">
        <v>112</v>
      </c>
      <c r="E11" s="60">
        <f>D13/D12</f>
        <v>1.187350054525627</v>
      </c>
      <c r="F11" s="130">
        <v>111</v>
      </c>
      <c r="G11" s="60">
        <f>F13/F12</f>
        <v>1.187350054525627</v>
      </c>
      <c r="H11" s="130">
        <v>111</v>
      </c>
      <c r="I11" s="60">
        <f>H13/H12</f>
        <v>1.187350054525627</v>
      </c>
      <c r="J11" s="47"/>
      <c r="R11" s="130"/>
      <c r="S11" s="60">
        <f>R13/R12</f>
        <v>1.1851367549308052</v>
      </c>
      <c r="T11" s="130"/>
      <c r="U11" s="60">
        <f>T13/T12</f>
        <v>1.1851367549308052</v>
      </c>
      <c r="V11" s="130"/>
      <c r="W11" s="60">
        <f>V13/V12</f>
        <v>1.1851367549308052</v>
      </c>
    </row>
    <row r="12" spans="1:23" x14ac:dyDescent="0.3">
      <c r="A12" s="1">
        <v>11</v>
      </c>
      <c r="B12" s="298"/>
      <c r="C12" s="49" t="s">
        <v>9</v>
      </c>
      <c r="D12" s="126">
        <v>1.8340000000000001</v>
      </c>
      <c r="E12" s="127"/>
      <c r="F12" s="126">
        <v>1.8340000000000001</v>
      </c>
      <c r="G12" s="127"/>
      <c r="H12" s="126">
        <v>1.8340000000000001</v>
      </c>
      <c r="I12" s="127"/>
      <c r="J12" s="47"/>
      <c r="R12" s="126">
        <v>1.8353999999999999</v>
      </c>
      <c r="S12" s="127"/>
      <c r="T12" s="126">
        <v>1.8353999999999999</v>
      </c>
      <c r="U12" s="127"/>
      <c r="V12" s="126">
        <v>1.8353999999999999</v>
      </c>
      <c r="W12" s="127"/>
    </row>
    <row r="13" spans="1:23" x14ac:dyDescent="0.3">
      <c r="A13" s="13">
        <v>12</v>
      </c>
      <c r="B13" s="299"/>
      <c r="C13" s="49" t="s">
        <v>10</v>
      </c>
      <c r="D13" s="131">
        <v>2.1776</v>
      </c>
      <c r="E13" s="128"/>
      <c r="F13" s="131">
        <v>2.1776</v>
      </c>
      <c r="G13" s="128"/>
      <c r="H13" s="131">
        <v>2.1776</v>
      </c>
      <c r="I13" s="128"/>
      <c r="J13" s="47"/>
      <c r="R13" s="131">
        <v>2.1751999999999998</v>
      </c>
      <c r="S13" s="128"/>
      <c r="T13" s="131">
        <v>2.1751999999999998</v>
      </c>
      <c r="U13" s="128"/>
      <c r="V13" s="131">
        <v>2.1751999999999998</v>
      </c>
      <c r="W13" s="128"/>
    </row>
    <row r="14" spans="1:23" ht="14.4" customHeight="1" x14ac:dyDescent="0.3">
      <c r="A14" s="23">
        <v>13</v>
      </c>
      <c r="B14" s="297" t="s">
        <v>23</v>
      </c>
      <c r="C14" s="19" t="s">
        <v>30</v>
      </c>
      <c r="D14" s="294" t="str">
        <f>Step4_Models_plan!C10&amp;"/"&amp;D15/1000&amp;"k"</f>
        <v>2/32/1/64/0.00/64/30k</v>
      </c>
      <c r="E14" s="295"/>
      <c r="F14" s="294" t="str">
        <f>Step4_Models_plan!D10&amp;"/"&amp;F15/1000&amp;"k"</f>
        <v>2/64/2/64/0.00/64/35k</v>
      </c>
      <c r="G14" s="295"/>
      <c r="H14" s="294" t="str">
        <f>Step4_Models_plan!E10&amp;"/"&amp;H15/1000&amp;"k"</f>
        <v>2/64/2/64/0.00/64/35k</v>
      </c>
      <c r="I14" s="295"/>
      <c r="J14" s="47"/>
      <c r="R14" s="294" t="str">
        <f>Step4_Models_plan!C10&amp;"/"&amp;R15/1000&amp;"k"</f>
        <v>2/32/1/64/0.00/64/35k</v>
      </c>
      <c r="S14" s="295"/>
      <c r="T14" s="294" t="str">
        <f>Step4_Models_plan!D10&amp;"/"&amp;T15/1000&amp;"k"</f>
        <v>2/64/2/64/0.00/64/35k</v>
      </c>
      <c r="U14" s="295"/>
      <c r="V14" s="294" t="str">
        <f>Step4_Models_plan!E10&amp;"/"&amp;V15/1000&amp;"k"</f>
        <v>2/64/2/64/0.00/64/35k</v>
      </c>
      <c r="W14" s="295"/>
    </row>
    <row r="15" spans="1:23" x14ac:dyDescent="0.3">
      <c r="A15" s="1">
        <v>14</v>
      </c>
      <c r="B15" s="298"/>
      <c r="C15" s="49" t="s">
        <v>48</v>
      </c>
      <c r="D15" s="129">
        <v>30000</v>
      </c>
      <c r="E15" s="124"/>
      <c r="F15" s="129">
        <v>35000</v>
      </c>
      <c r="G15" s="124"/>
      <c r="H15" s="129">
        <v>35000</v>
      </c>
      <c r="I15" s="124"/>
      <c r="J15" s="47"/>
      <c r="R15" s="129">
        <v>35000</v>
      </c>
      <c r="S15" s="124"/>
      <c r="T15" s="129">
        <v>35000</v>
      </c>
      <c r="U15" s="124"/>
      <c r="V15" s="129">
        <v>35000</v>
      </c>
      <c r="W15" s="124"/>
    </row>
    <row r="16" spans="1:23" x14ac:dyDescent="0.3">
      <c r="A16" s="1">
        <v>15</v>
      </c>
      <c r="B16" s="298"/>
      <c r="C16" s="49" t="s">
        <v>18</v>
      </c>
      <c r="D16" s="130">
        <v>153</v>
      </c>
      <c r="E16" s="60">
        <f>D18/D17</f>
        <v>1.2550112071725903</v>
      </c>
      <c r="F16" s="130">
        <v>184</v>
      </c>
      <c r="G16" s="60">
        <f>F18/F17</f>
        <v>1.3451538461538461</v>
      </c>
      <c r="H16" s="130">
        <v>182</v>
      </c>
      <c r="I16" s="60">
        <f>H18/H17</f>
        <v>1.3451538461538461</v>
      </c>
      <c r="J16" s="47"/>
      <c r="R16" s="130"/>
      <c r="S16" s="60">
        <f>R18/R17</f>
        <v>1.2517306074917514</v>
      </c>
      <c r="T16" s="130"/>
      <c r="U16" s="60">
        <f>T18/T17</f>
        <v>1.3397971360381862</v>
      </c>
      <c r="V16" s="130"/>
      <c r="W16" s="60">
        <f>V18/V17</f>
        <v>1.3397971360381862</v>
      </c>
    </row>
    <row r="17" spans="1:23" x14ac:dyDescent="0.3">
      <c r="A17" s="1">
        <v>16</v>
      </c>
      <c r="B17" s="298"/>
      <c r="C17" s="49" t="s">
        <v>9</v>
      </c>
      <c r="D17" s="126">
        <v>1.5615000000000001</v>
      </c>
      <c r="E17" s="63">
        <f>(D17-D12)/D12</f>
        <v>-0.14858233369683749</v>
      </c>
      <c r="F17" s="126">
        <v>1.3</v>
      </c>
      <c r="G17" s="63">
        <f>(F17-F12)/F12</f>
        <v>-0.29116684841875684</v>
      </c>
      <c r="H17" s="126">
        <v>1.3</v>
      </c>
      <c r="I17" s="63">
        <f>(H17-H12)/H12</f>
        <v>-0.29116684841875684</v>
      </c>
      <c r="J17" s="47"/>
      <c r="R17" s="126">
        <v>1.5457000000000001</v>
      </c>
      <c r="S17" s="63">
        <f>(R17-R12)/R12</f>
        <v>-0.15784025280592778</v>
      </c>
      <c r="T17" s="126">
        <v>1.3408</v>
      </c>
      <c r="U17" s="63">
        <f>(T17-T12)/T12</f>
        <v>-0.26947804293342048</v>
      </c>
      <c r="V17" s="126">
        <v>1.3408</v>
      </c>
      <c r="W17" s="63">
        <f>(V17-V12)/V12</f>
        <v>-0.26947804293342048</v>
      </c>
    </row>
    <row r="18" spans="1:23" x14ac:dyDescent="0.3">
      <c r="A18" s="13">
        <v>17</v>
      </c>
      <c r="B18" s="299"/>
      <c r="C18" s="49" t="s">
        <v>10</v>
      </c>
      <c r="D18" s="131">
        <v>1.9597</v>
      </c>
      <c r="E18" s="64">
        <f>(D18-D13)/D13</f>
        <v>-0.10006429096252754</v>
      </c>
      <c r="F18" s="131">
        <v>1.7486999999999999</v>
      </c>
      <c r="G18" s="64">
        <f>(F18-F13)/F13</f>
        <v>-0.19695995591476859</v>
      </c>
      <c r="H18" s="131">
        <v>1.7486999999999999</v>
      </c>
      <c r="I18" s="64">
        <f>(H18-H13)/H13</f>
        <v>-0.19695995591476859</v>
      </c>
      <c r="J18" s="47"/>
      <c r="K18" s="136"/>
      <c r="R18" s="131">
        <v>1.9348000000000001</v>
      </c>
      <c r="S18" s="64">
        <f>(R18-R13)/R13</f>
        <v>-0.11051857300478106</v>
      </c>
      <c r="T18" s="131">
        <v>1.7964</v>
      </c>
      <c r="U18" s="64">
        <f>(T18-T13)/T13</f>
        <v>-0.17414490621552034</v>
      </c>
      <c r="V18" s="131">
        <v>1.7964</v>
      </c>
      <c r="W18" s="64">
        <f>(V18-V13)/V13</f>
        <v>-0.17414490621552034</v>
      </c>
    </row>
    <row r="19" spans="1:23" ht="14.4" customHeight="1" x14ac:dyDescent="0.3">
      <c r="A19" s="23">
        <v>18</v>
      </c>
      <c r="B19" s="297" t="s">
        <v>27</v>
      </c>
      <c r="C19" s="19" t="s">
        <v>30</v>
      </c>
      <c r="D19" s="294" t="str">
        <f>Step4_Models_plan!C11&amp;"/"&amp;D20/1000&amp;"k"</f>
        <v>3/64/2/128/0.00/64/35k</v>
      </c>
      <c r="E19" s="295"/>
      <c r="F19" s="294" t="str">
        <f>Step4_Models_plan!D11&amp;"/"&amp;F20/1000&amp;"k"</f>
        <v>3/96/3/128/0.05/64/40k</v>
      </c>
      <c r="G19" s="295"/>
      <c r="H19" s="294" t="str">
        <f>Step4_Models_plan!E11&amp;"/"&amp;H20/1000&amp;"k"</f>
        <v>3/96/3/128/0.05/64/40k</v>
      </c>
      <c r="I19" s="295"/>
      <c r="J19" s="47"/>
      <c r="R19" s="294" t="str">
        <f>Step4_Models_plan!C11&amp;"/"&amp;R20/1000&amp;"k"</f>
        <v>3/64/2/128/0.00/64/30k</v>
      </c>
      <c r="S19" s="295"/>
      <c r="T19" s="294" t="str">
        <f>Step4_Models_plan!D11&amp;"/"&amp;T20/1000&amp;"k"</f>
        <v>3/96/3/128/0.05/64/30k</v>
      </c>
      <c r="U19" s="295"/>
      <c r="V19" s="294" t="str">
        <f>Step4_Models_plan!E11&amp;"/"&amp;V20/1000&amp;"k"</f>
        <v>3/96/3/128/0.05/64/30k</v>
      </c>
      <c r="W19" s="295"/>
    </row>
    <row r="20" spans="1:23" x14ac:dyDescent="0.3">
      <c r="A20" s="1">
        <v>19</v>
      </c>
      <c r="B20" s="298"/>
      <c r="C20" s="49" t="s">
        <v>48</v>
      </c>
      <c r="D20" s="129">
        <v>35000</v>
      </c>
      <c r="E20" s="124"/>
      <c r="F20" s="129">
        <v>40000</v>
      </c>
      <c r="G20" s="124"/>
      <c r="H20" s="129">
        <v>40000</v>
      </c>
      <c r="I20" s="124"/>
      <c r="J20" s="47"/>
      <c r="R20" s="129">
        <v>30000</v>
      </c>
      <c r="S20" s="124"/>
      <c r="T20" s="129">
        <v>30000</v>
      </c>
      <c r="U20" s="124"/>
      <c r="V20" s="129">
        <v>30000</v>
      </c>
      <c r="W20" s="124"/>
    </row>
    <row r="21" spans="1:23" x14ac:dyDescent="0.3">
      <c r="A21" s="1">
        <v>20</v>
      </c>
      <c r="B21" s="298"/>
      <c r="C21" s="49" t="s">
        <v>18</v>
      </c>
      <c r="D21" s="130">
        <v>244</v>
      </c>
      <c r="E21" s="60">
        <f>D23/D22</f>
        <v>1.4254172015404363</v>
      </c>
      <c r="F21" s="130">
        <v>293</v>
      </c>
      <c r="G21" s="60">
        <f>F23/F22</f>
        <v>1.4238199380353564</v>
      </c>
      <c r="H21" s="130">
        <v>293</v>
      </c>
      <c r="I21" s="60">
        <f>H23/H22</f>
        <v>1.4238199380353564</v>
      </c>
      <c r="J21" s="47"/>
      <c r="R21" s="130"/>
      <c r="S21" s="60">
        <f>R23/R22</f>
        <v>1.3938711493605727</v>
      </c>
      <c r="T21" s="130"/>
      <c r="U21" s="60">
        <f>T23/T22</f>
        <v>1.3728941413125471</v>
      </c>
      <c r="V21" s="130"/>
      <c r="W21" s="60">
        <f>V23/V22</f>
        <v>1.3728941413125471</v>
      </c>
    </row>
    <row r="22" spans="1:23" x14ac:dyDescent="0.3">
      <c r="A22" s="1">
        <v>21</v>
      </c>
      <c r="B22" s="298"/>
      <c r="C22" s="49" t="s">
        <v>9</v>
      </c>
      <c r="D22" s="126">
        <v>1.1685000000000001</v>
      </c>
      <c r="E22" s="63">
        <f>(D22-D17)/D17</f>
        <v>-0.25168107588856869</v>
      </c>
      <c r="F22" s="126">
        <v>1.0973999999999999</v>
      </c>
      <c r="G22" s="63">
        <f>(F22-F17)/F17</f>
        <v>-0.15584615384615394</v>
      </c>
      <c r="H22" s="126">
        <v>1.0973999999999999</v>
      </c>
      <c r="I22" s="63">
        <f>(H22-H17)/H17</f>
        <v>-0.15584615384615394</v>
      </c>
      <c r="J22" s="47"/>
      <c r="R22" s="126">
        <v>1.2433000000000001</v>
      </c>
      <c r="S22" s="63">
        <f>(R22-R17)/R17</f>
        <v>-0.19563951607685837</v>
      </c>
      <c r="T22" s="126">
        <v>1.1931</v>
      </c>
      <c r="U22" s="63">
        <f>(T22-T17)/T17</f>
        <v>-0.11015811455847251</v>
      </c>
      <c r="V22" s="126">
        <v>1.1931</v>
      </c>
      <c r="W22" s="63">
        <f>(V22-V17)/V17</f>
        <v>-0.11015811455847251</v>
      </c>
    </row>
    <row r="23" spans="1:23" x14ac:dyDescent="0.3">
      <c r="A23" s="13">
        <v>22</v>
      </c>
      <c r="B23" s="299"/>
      <c r="C23" s="49" t="s">
        <v>10</v>
      </c>
      <c r="D23" s="131">
        <v>1.6656</v>
      </c>
      <c r="E23" s="64">
        <f>(D23-D18)/D18</f>
        <v>-0.1500739909169771</v>
      </c>
      <c r="F23" s="131">
        <v>1.5625</v>
      </c>
      <c r="G23" s="64">
        <f>(F23-F18)/F18</f>
        <v>-0.10647909875907813</v>
      </c>
      <c r="H23" s="131">
        <v>1.5625</v>
      </c>
      <c r="I23" s="64">
        <f>(H23-H18)/H18</f>
        <v>-0.10647909875907813</v>
      </c>
      <c r="J23" s="47"/>
      <c r="R23" s="131">
        <v>1.7330000000000001</v>
      </c>
      <c r="S23" s="64">
        <f>(R23-R18)/R18</f>
        <v>-0.10430018606574322</v>
      </c>
      <c r="T23" s="131">
        <v>1.6379999999999999</v>
      </c>
      <c r="U23" s="64">
        <f>(T23-T18)/T18</f>
        <v>-8.8176352705410882E-2</v>
      </c>
      <c r="V23" s="131">
        <v>1.6379999999999999</v>
      </c>
      <c r="W23" s="64">
        <f>(V23-V18)/V18</f>
        <v>-8.8176352705410882E-2</v>
      </c>
    </row>
    <row r="24" spans="1:23" ht="14.4" customHeight="1" x14ac:dyDescent="0.3">
      <c r="A24" s="23">
        <v>23</v>
      </c>
      <c r="B24" s="297" t="s">
        <v>28</v>
      </c>
      <c r="C24" s="19" t="s">
        <v>30</v>
      </c>
      <c r="D24" s="294" t="str">
        <f>Step4_Models_plan!C12&amp;"/"&amp;D25/1000&amp;"k"</f>
        <v>4/64/2/256/0.00/64/50k</v>
      </c>
      <c r="E24" s="295"/>
      <c r="F24" s="294" t="str">
        <f>Step4_Models_plan!D12&amp;"/"&amp;F25/1000&amp;"k"</f>
        <v>4/96/3/256/0.05/64/30k</v>
      </c>
      <c r="G24" s="295"/>
      <c r="H24" s="294" t="str">
        <f>Step4_Models_plan!E12&amp;"/"&amp;H25/1000&amp;"k"</f>
        <v>4/128/4/256/0.05/64/40k</v>
      </c>
      <c r="I24" s="295"/>
      <c r="J24" s="47"/>
      <c r="R24" s="294" t="str">
        <f>Step4_Models_plan!C12&amp;"/"&amp;R25/1000&amp;"k"</f>
        <v>4/64/2/256/0.00/64/50k</v>
      </c>
      <c r="S24" s="295"/>
      <c r="T24" s="294" t="str">
        <f>Step4_Models_plan!D12&amp;"/"&amp;T25/1000&amp;"k"</f>
        <v>4/96/3/256/0.05/64/30k</v>
      </c>
      <c r="U24" s="295"/>
      <c r="V24" s="294" t="str">
        <f>Step4_Models_plan!E12&amp;"/"&amp;V25/1000&amp;"k"</f>
        <v>4/128/4/256/0.05/64/30k</v>
      </c>
      <c r="W24" s="295"/>
    </row>
    <row r="25" spans="1:23" x14ac:dyDescent="0.3">
      <c r="A25" s="1">
        <v>24</v>
      </c>
      <c r="B25" s="298"/>
      <c r="C25" s="49" t="s">
        <v>48</v>
      </c>
      <c r="D25" s="129">
        <v>50000</v>
      </c>
      <c r="E25" s="124"/>
      <c r="F25" s="129">
        <v>30000</v>
      </c>
      <c r="G25" s="124"/>
      <c r="H25" s="129">
        <v>40000</v>
      </c>
      <c r="I25" s="124"/>
      <c r="J25" s="47"/>
      <c r="R25" s="129">
        <v>50000</v>
      </c>
      <c r="S25" s="124"/>
      <c r="T25" s="129">
        <v>30000</v>
      </c>
      <c r="U25" s="124"/>
      <c r="V25" s="129">
        <v>30000</v>
      </c>
      <c r="W25" s="124"/>
    </row>
    <row r="26" spans="1:23" x14ac:dyDescent="0.3">
      <c r="A26" s="1">
        <v>25</v>
      </c>
      <c r="B26" s="298"/>
      <c r="C26" s="49" t="s">
        <v>31</v>
      </c>
      <c r="D26" s="130">
        <v>454</v>
      </c>
      <c r="E26" s="60">
        <f>D28/D27</f>
        <v>1.4537537812815109</v>
      </c>
      <c r="F26" s="130">
        <v>438</v>
      </c>
      <c r="G26" s="60">
        <f>F28/F27</f>
        <v>1.5048400673400673</v>
      </c>
      <c r="H26" s="130">
        <v>777</v>
      </c>
      <c r="I26" s="60">
        <f>H28/H27</f>
        <v>1.614463489081944</v>
      </c>
      <c r="J26" s="47"/>
      <c r="R26" s="130"/>
      <c r="S26" s="60">
        <f>R28/R27</f>
        <v>1.4416483702077354</v>
      </c>
      <c r="T26" s="130"/>
      <c r="U26" s="60">
        <f>T28/T27</f>
        <v>1.4471552844715529</v>
      </c>
      <c r="V26" s="130"/>
      <c r="W26" s="60">
        <f>V28/V27</f>
        <v>1.4884041088637086</v>
      </c>
    </row>
    <row r="27" spans="1:23" x14ac:dyDescent="0.3">
      <c r="A27" s="1">
        <v>26</v>
      </c>
      <c r="B27" s="298"/>
      <c r="C27" s="49" t="s">
        <v>9</v>
      </c>
      <c r="D27" s="126">
        <v>1.0909</v>
      </c>
      <c r="E27" s="63">
        <f>(D27-D22)/D22</f>
        <v>-6.6409927257167406E-2</v>
      </c>
      <c r="F27" s="126">
        <v>0.95040000000000002</v>
      </c>
      <c r="G27" s="63">
        <f>(F27-F22)/F22</f>
        <v>-0.13395297977036624</v>
      </c>
      <c r="H27" s="126">
        <v>0.8518</v>
      </c>
      <c r="I27" s="63">
        <f>(H27-H22)/H22</f>
        <v>-0.22380171314014941</v>
      </c>
      <c r="J27" s="47"/>
      <c r="R27" s="126">
        <v>1.1841999999999999</v>
      </c>
      <c r="S27" s="63">
        <f>(R27-R22)/R22</f>
        <v>-4.7534786455401067E-2</v>
      </c>
      <c r="T27" s="126">
        <v>1.0001</v>
      </c>
      <c r="U27" s="63">
        <f>(T27-T22)/T22</f>
        <v>-0.16176347330483618</v>
      </c>
      <c r="V27" s="126">
        <v>0.94430000000000003</v>
      </c>
      <c r="W27" s="63">
        <f>(V27-V22)/V22</f>
        <v>-0.20853239460229656</v>
      </c>
    </row>
    <row r="28" spans="1:23" x14ac:dyDescent="0.3">
      <c r="A28" s="13">
        <v>27</v>
      </c>
      <c r="B28" s="299"/>
      <c r="C28" s="50" t="s">
        <v>10</v>
      </c>
      <c r="D28" s="131">
        <v>1.5859000000000001</v>
      </c>
      <c r="E28" s="64">
        <f>(D28-D23)/D23</f>
        <v>-4.7850624399615682E-2</v>
      </c>
      <c r="F28" s="131">
        <v>1.4301999999999999</v>
      </c>
      <c r="G28" s="64">
        <f>(F28-F23)/F23</f>
        <v>-8.4672000000000053E-2</v>
      </c>
      <c r="H28" s="131">
        <v>1.3752</v>
      </c>
      <c r="I28" s="64">
        <f>(H28-H23)/H23</f>
        <v>-0.11987200000000002</v>
      </c>
      <c r="J28" s="47"/>
      <c r="R28" s="131">
        <v>1.7072000000000001</v>
      </c>
      <c r="S28" s="64">
        <f>(R28-R23)/R23</f>
        <v>-1.4887478361223337E-2</v>
      </c>
      <c r="T28" s="131">
        <v>1.4473</v>
      </c>
      <c r="U28" s="64">
        <f>(T28-T23)/T23</f>
        <v>-0.11642246642246636</v>
      </c>
      <c r="V28" s="131">
        <v>1.4055</v>
      </c>
      <c r="W28" s="64">
        <f>(V28-V23)/V23</f>
        <v>-0.14194139194139191</v>
      </c>
    </row>
    <row r="29" spans="1:23" ht="14.4" customHeight="1" x14ac:dyDescent="0.3">
      <c r="A29" s="23">
        <v>28</v>
      </c>
      <c r="B29" s="297" t="s">
        <v>40</v>
      </c>
      <c r="C29" s="19" t="s">
        <v>30</v>
      </c>
      <c r="D29" s="294" t="str">
        <f>Step4_Models_plan!C13&amp;"/"&amp;D30/1000&amp;"k"</f>
        <v>5/64/2/512/0.05/64/45k</v>
      </c>
      <c r="E29" s="295"/>
      <c r="F29" s="294" t="str">
        <f>Step4_Models_plan!D13&amp;"/"&amp;F30/1000&amp;"k"</f>
        <v>5/128/4/512/0.05/64/35k</v>
      </c>
      <c r="G29" s="295"/>
      <c r="H29" s="294" t="str">
        <f>Step4_Models_plan!E13&amp;"/"&amp;H30/1000&amp;"k"</f>
        <v>5/160/5/512/0.10/32/35k</v>
      </c>
      <c r="I29" s="295"/>
      <c r="J29" s="47"/>
      <c r="R29" s="294" t="str">
        <f>Step4_Models_plan!C13&amp;"/"&amp;R30/1000&amp;"k"</f>
        <v>5/64/2/512/0.05/64/40k</v>
      </c>
      <c r="S29" s="295"/>
      <c r="T29" s="294" t="str">
        <f>Step4_Models_plan!D13&amp;"/"&amp;T30/1000&amp;"k"</f>
        <v>5/128/4/512/0.05/64/35k</v>
      </c>
      <c r="U29" s="295"/>
      <c r="V29" s="294" t="str">
        <f>Step4_Models_plan!E13&amp;"/"&amp;V30/1000&amp;"k"</f>
        <v>5/160/5/512/0.10/32/35k</v>
      </c>
      <c r="W29" s="295"/>
    </row>
    <row r="30" spans="1:23" x14ac:dyDescent="0.3">
      <c r="A30" s="1">
        <v>29</v>
      </c>
      <c r="B30" s="298"/>
      <c r="C30" s="49" t="s">
        <v>48</v>
      </c>
      <c r="D30" s="129">
        <v>45000</v>
      </c>
      <c r="E30" s="124"/>
      <c r="F30" s="129">
        <v>35000</v>
      </c>
      <c r="G30" s="124"/>
      <c r="H30" s="129">
        <v>35000</v>
      </c>
      <c r="I30" s="124"/>
      <c r="J30" s="47"/>
      <c r="R30" s="129">
        <v>40000</v>
      </c>
      <c r="S30" s="124"/>
      <c r="T30" s="129">
        <v>35000</v>
      </c>
      <c r="U30" s="124"/>
      <c r="V30" s="129">
        <v>35000</v>
      </c>
      <c r="W30" s="124"/>
    </row>
    <row r="31" spans="1:23" x14ac:dyDescent="0.3">
      <c r="A31" s="1">
        <v>30</v>
      </c>
      <c r="B31" s="298"/>
      <c r="C31" s="49" t="s">
        <v>18</v>
      </c>
      <c r="D31" s="130">
        <v>1739</v>
      </c>
      <c r="E31" s="60">
        <f>D33/D32</f>
        <v>1.4191366620250647</v>
      </c>
      <c r="F31" s="130">
        <v>2623</v>
      </c>
      <c r="G31" s="60">
        <f>F33/F32</f>
        <v>1.7005197920831669</v>
      </c>
      <c r="H31" s="130">
        <v>1777</v>
      </c>
      <c r="I31" s="60">
        <f>H33/H32</f>
        <v>1.713867057413081</v>
      </c>
      <c r="J31" s="47"/>
      <c r="R31" s="130"/>
      <c r="S31" s="60">
        <f>R33/R32</f>
        <v>1.3506590632887725</v>
      </c>
      <c r="T31" s="130"/>
      <c r="U31" s="60">
        <f>T33/T32</f>
        <v>1.5899853085210578</v>
      </c>
      <c r="V31" s="130"/>
      <c r="W31" s="60">
        <f>V33/V32</f>
        <v>1.5356929331579576</v>
      </c>
    </row>
    <row r="32" spans="1:23" x14ac:dyDescent="0.3">
      <c r="A32" s="1">
        <v>31</v>
      </c>
      <c r="B32" s="298"/>
      <c r="C32" s="49" t="s">
        <v>9</v>
      </c>
      <c r="D32" s="126">
        <v>1.0054000000000001</v>
      </c>
      <c r="E32" s="63">
        <f>(D32-D27)/D27</f>
        <v>-7.8375653130442674E-2</v>
      </c>
      <c r="F32" s="126">
        <v>0.75029999999999997</v>
      </c>
      <c r="G32" s="63">
        <f>(F32-F27)/F27</f>
        <v>-0.21054292929292934</v>
      </c>
      <c r="H32" s="126">
        <v>0.75070000000000003</v>
      </c>
      <c r="I32" s="63">
        <f>(H32-H27)/H27</f>
        <v>-0.11868983329420048</v>
      </c>
      <c r="J32" s="47"/>
      <c r="R32" s="126">
        <v>1.0697000000000001</v>
      </c>
      <c r="S32" s="63">
        <f>(R32-R27)/R27</f>
        <v>-9.6689748353318561E-2</v>
      </c>
      <c r="T32" s="126">
        <v>0.81679999999999997</v>
      </c>
      <c r="U32" s="63">
        <f>(T32-T27)/T27</f>
        <v>-0.18328167183281674</v>
      </c>
      <c r="V32" s="126">
        <v>0.83630000000000004</v>
      </c>
      <c r="W32" s="63">
        <f>(V32-V27)/V27</f>
        <v>-0.11437043312506617</v>
      </c>
    </row>
    <row r="33" spans="1:23" x14ac:dyDescent="0.3">
      <c r="A33" s="13">
        <v>32</v>
      </c>
      <c r="B33" s="299"/>
      <c r="C33" s="50" t="s">
        <v>10</v>
      </c>
      <c r="D33" s="131">
        <v>1.4268000000000001</v>
      </c>
      <c r="E33" s="64">
        <f>(D33-D28)/D28</f>
        <v>-0.10032158395863548</v>
      </c>
      <c r="F33" s="131">
        <v>1.2759</v>
      </c>
      <c r="G33" s="64">
        <f>(F33-F28)/F28</f>
        <v>-0.10788700880995657</v>
      </c>
      <c r="H33" s="131">
        <v>1.2866</v>
      </c>
      <c r="I33" s="64">
        <f>(H33-H28)/H28</f>
        <v>-6.4426992437463651E-2</v>
      </c>
      <c r="J33" s="47"/>
      <c r="R33" s="131">
        <v>1.4448000000000001</v>
      </c>
      <c r="S33" s="64">
        <f>(R33-R28)/R28</f>
        <v>-0.15370196813495779</v>
      </c>
      <c r="T33" s="131">
        <v>1.2987</v>
      </c>
      <c r="U33" s="64">
        <f>(T33-T28)/T28</f>
        <v>-0.1026739445864714</v>
      </c>
      <c r="V33" s="131">
        <v>1.2843</v>
      </c>
      <c r="W33" s="64">
        <f>(V33-V28)/V28</f>
        <v>-8.6232657417289207E-2</v>
      </c>
    </row>
    <row r="34" spans="1:23" ht="14.4" customHeight="1" x14ac:dyDescent="0.3">
      <c r="A34" s="23">
        <v>33</v>
      </c>
      <c r="B34" s="297" t="s">
        <v>41</v>
      </c>
      <c r="C34" s="19" t="s">
        <v>30</v>
      </c>
      <c r="D34" s="294" t="str">
        <f>Step4_Models_plan!C14&amp;"/"&amp;D35/1000&amp;"k"</f>
        <v>6/96/3/512/0.05/64/40k</v>
      </c>
      <c r="E34" s="295"/>
      <c r="F34" s="294" t="str">
        <f>Step4_Models_plan!D14&amp;"/"&amp;F35/1000&amp;"k"</f>
        <v>6/128/4/1024/0.05/32/35k</v>
      </c>
      <c r="G34" s="295"/>
      <c r="H34" s="294" t="str">
        <f>Step4_Models_plan!E14&amp;"/"&amp;H35/1000&amp;"k"</f>
        <v>6/192/6/1024/0.10/16/45k</v>
      </c>
      <c r="I34" s="295"/>
      <c r="J34" s="47"/>
      <c r="R34" s="294" t="str">
        <f>Step4_Models_plan!C14&amp;"/"&amp;R35/1000&amp;"k"</f>
        <v>6/96/3/512/0.05/64/35k</v>
      </c>
      <c r="S34" s="295"/>
      <c r="T34" s="294" t="str">
        <f>Step4_Models_plan!D14&amp;"/"&amp;T35/1000&amp;"k"</f>
        <v>6/128/4/1024/0.05/32/0k</v>
      </c>
      <c r="U34" s="295"/>
      <c r="V34" s="294" t="str">
        <f>Step4_Models_plan!E14&amp;"/"&amp;V35/1000&amp;"k"</f>
        <v>6/192/6/1024/0.10/16/0k</v>
      </c>
      <c r="W34" s="295"/>
    </row>
    <row r="35" spans="1:23" x14ac:dyDescent="0.3">
      <c r="A35" s="1">
        <v>34</v>
      </c>
      <c r="B35" s="298"/>
      <c r="C35" s="49" t="s">
        <v>48</v>
      </c>
      <c r="D35" s="129">
        <v>40000</v>
      </c>
      <c r="E35" s="124"/>
      <c r="F35" s="129">
        <v>35000</v>
      </c>
      <c r="G35" s="124"/>
      <c r="H35" s="129">
        <v>45000</v>
      </c>
      <c r="I35" s="124"/>
      <c r="J35" s="47"/>
      <c r="R35" s="129">
        <v>35000</v>
      </c>
      <c r="S35" s="124"/>
      <c r="T35" s="129"/>
      <c r="U35" s="124"/>
      <c r="V35" s="129"/>
      <c r="W35" s="124"/>
    </row>
    <row r="36" spans="1:23" x14ac:dyDescent="0.3">
      <c r="A36" s="1">
        <v>35</v>
      </c>
      <c r="B36" s="298"/>
      <c r="C36" s="49" t="s">
        <v>31</v>
      </c>
      <c r="D36" s="130">
        <v>2752</v>
      </c>
      <c r="E36" s="60">
        <f>D38/D37</f>
        <v>1.5937307170183883</v>
      </c>
      <c r="F36" s="130">
        <v>5439</v>
      </c>
      <c r="G36" s="60">
        <f>F38/F37</f>
        <v>1.7752859052428338</v>
      </c>
      <c r="H36" s="130">
        <v>5531</v>
      </c>
      <c r="I36" s="60">
        <f>H38/H37</f>
        <v>1.9412149991812673</v>
      </c>
      <c r="J36" s="47"/>
      <c r="R36" s="130"/>
      <c r="S36" s="60">
        <f>R38/R37</f>
        <v>1.4786334297796573</v>
      </c>
      <c r="T36" s="130"/>
      <c r="U36" s="60" t="e">
        <f>T38/T37</f>
        <v>#DIV/0!</v>
      </c>
      <c r="V36" s="130"/>
      <c r="W36" s="60" t="e">
        <f>V38/V37</f>
        <v>#DIV/0!</v>
      </c>
    </row>
    <row r="37" spans="1:23" x14ac:dyDescent="0.3">
      <c r="A37" s="1">
        <v>36</v>
      </c>
      <c r="B37" s="298"/>
      <c r="C37" s="49" t="s">
        <v>9</v>
      </c>
      <c r="D37" s="126">
        <v>0.81030000000000002</v>
      </c>
      <c r="E37" s="63">
        <f>(D37-D32)/D32</f>
        <v>-0.19405211855977725</v>
      </c>
      <c r="F37" s="126">
        <v>0.67330000000000001</v>
      </c>
      <c r="G37" s="63">
        <f>(F37-F32)/F32</f>
        <v>-0.10262561642009857</v>
      </c>
      <c r="H37" s="126">
        <v>0.61070000000000002</v>
      </c>
      <c r="I37" s="63">
        <f>(H37-H32)/H32</f>
        <v>-0.18649260690022645</v>
      </c>
      <c r="J37" s="47"/>
      <c r="R37" s="126">
        <v>0.89859999999999995</v>
      </c>
      <c r="S37" s="63">
        <f>(R37-R32)/R32</f>
        <v>-0.15995138823969349</v>
      </c>
      <c r="T37" s="126"/>
      <c r="U37" s="63">
        <f>(T37-T32)/T32</f>
        <v>-1</v>
      </c>
      <c r="V37" s="126"/>
      <c r="W37" s="63">
        <f>(V37-V32)/V32</f>
        <v>-1</v>
      </c>
    </row>
    <row r="38" spans="1:23" x14ac:dyDescent="0.3">
      <c r="A38" s="13">
        <v>37</v>
      </c>
      <c r="B38" s="299"/>
      <c r="C38" s="50" t="s">
        <v>10</v>
      </c>
      <c r="D38" s="131">
        <v>1.2914000000000001</v>
      </c>
      <c r="E38" s="64">
        <f>(D38-D33)/D33</f>
        <v>-9.4897673114662157E-2</v>
      </c>
      <c r="F38" s="131">
        <v>1.1953</v>
      </c>
      <c r="G38" s="64">
        <f>(F38-F33)/F33</f>
        <v>-6.3171094913394468E-2</v>
      </c>
      <c r="H38" s="131">
        <v>1.1855</v>
      </c>
      <c r="I38" s="64">
        <f>(H38-H33)/H33</f>
        <v>-7.8579200994870174E-2</v>
      </c>
      <c r="J38" s="47"/>
      <c r="R38" s="131">
        <v>1.3287</v>
      </c>
      <c r="S38" s="64">
        <f>(R38-R33)/R33</f>
        <v>-8.0357142857142919E-2</v>
      </c>
      <c r="T38" s="131"/>
      <c r="U38" s="64">
        <f>(T38-T33)/T33</f>
        <v>-1</v>
      </c>
      <c r="V38" s="131"/>
      <c r="W38" s="64">
        <f>(V38-V33)/V33</f>
        <v>-1</v>
      </c>
    </row>
    <row r="39" spans="1:23" ht="14.4" customHeight="1" x14ac:dyDescent="0.3">
      <c r="A39" s="23">
        <v>38</v>
      </c>
      <c r="B39" s="297" t="s">
        <v>42</v>
      </c>
      <c r="C39" s="19" t="s">
        <v>30</v>
      </c>
      <c r="D39" s="294" t="str">
        <f>Step4_Models_plan!C15&amp;"/"&amp;D40/1000&amp;"k"</f>
        <v>7/96/3/1024/0.05/32/25k</v>
      </c>
      <c r="E39" s="295"/>
      <c r="F39" s="294" t="str">
        <f>Step4_Models_plan!D15&amp;"/"&amp;F40/1000&amp;"k"</f>
        <v>7/160/5/1536/0.10/8/40k</v>
      </c>
      <c r="G39" s="295"/>
      <c r="H39" s="294" t="str">
        <f>Step4_Models_plan!E15&amp;"/"&amp;H40/1000&amp;"k"</f>
        <v>7/224/7/1536/0.15/8/45k</v>
      </c>
      <c r="I39" s="295"/>
      <c r="J39" s="47"/>
      <c r="R39" s="294" t="str">
        <f>Step4_Models_plan!C15&amp;"/"&amp;R40/1000&amp;"k"</f>
        <v>7/96/3/1024/0.05/32/0k</v>
      </c>
      <c r="S39" s="295"/>
      <c r="T39" s="294" t="str">
        <f>Step4_Models_plan!D15&amp;"/"&amp;T40/1000&amp;"k"</f>
        <v>7/160/5/1536/0.10/8/0k</v>
      </c>
      <c r="U39" s="295"/>
      <c r="V39" s="294" t="str">
        <f>Step4_Models_plan!E15&amp;"/"&amp;V40/1000&amp;"k"</f>
        <v>7/224/7/1536/0.15/8/0k</v>
      </c>
      <c r="W39" s="295"/>
    </row>
    <row r="40" spans="1:23" x14ac:dyDescent="0.3">
      <c r="A40" s="1">
        <v>39</v>
      </c>
      <c r="B40" s="298"/>
      <c r="C40" s="49" t="s">
        <v>48</v>
      </c>
      <c r="D40" s="129">
        <v>25000</v>
      </c>
      <c r="E40" s="124"/>
      <c r="F40" s="129">
        <v>40000</v>
      </c>
      <c r="G40" s="124"/>
      <c r="H40" s="129">
        <v>45000</v>
      </c>
      <c r="I40" s="124"/>
      <c r="J40" s="47"/>
      <c r="R40" s="129"/>
      <c r="S40" s="124"/>
      <c r="T40" s="129"/>
      <c r="U40" s="124"/>
      <c r="V40" s="129"/>
      <c r="W40" s="124"/>
    </row>
    <row r="41" spans="1:23" x14ac:dyDescent="0.3">
      <c r="A41" s="1">
        <v>40</v>
      </c>
      <c r="B41" s="298"/>
      <c r="C41" s="49" t="s">
        <v>18</v>
      </c>
      <c r="D41" s="130">
        <v>3402</v>
      </c>
      <c r="E41" s="60">
        <f>D43/D42</f>
        <v>1.6065443989972292</v>
      </c>
      <c r="F41" s="130">
        <v>5100</v>
      </c>
      <c r="G41" s="60">
        <f>F43/F42</f>
        <v>1.7060531947416693</v>
      </c>
      <c r="H41" s="130">
        <v>8165</v>
      </c>
      <c r="I41" s="60">
        <f>H43/H42</f>
        <v>1.9705159705159707</v>
      </c>
      <c r="J41" s="47"/>
      <c r="R41" s="130"/>
      <c r="S41" s="60" t="e">
        <f>R43/R42</f>
        <v>#DIV/0!</v>
      </c>
      <c r="T41" s="130"/>
      <c r="U41" s="60" t="e">
        <f>T43/T42</f>
        <v>#DIV/0!</v>
      </c>
      <c r="V41" s="130"/>
      <c r="W41" s="60" t="e">
        <f>V43/V42</f>
        <v>#DIV/0!</v>
      </c>
    </row>
    <row r="42" spans="1:23" x14ac:dyDescent="0.3">
      <c r="A42" s="1">
        <v>41</v>
      </c>
      <c r="B42" s="298"/>
      <c r="C42" s="49" t="s">
        <v>9</v>
      </c>
      <c r="D42" s="126">
        <v>0.75790000000000002</v>
      </c>
      <c r="E42" s="63">
        <f>(D42-D37)/D37</f>
        <v>-6.4667407133160562E-2</v>
      </c>
      <c r="F42" s="126">
        <v>0.6542</v>
      </c>
      <c r="G42" s="63">
        <f>(F42-F37)/F37</f>
        <v>-2.836774097727611E-2</v>
      </c>
      <c r="H42" s="126">
        <v>0.56979999999999997</v>
      </c>
      <c r="I42" s="63">
        <f>(H42-H37)/H37</f>
        <v>-6.6972326838054763E-2</v>
      </c>
      <c r="J42" s="47"/>
      <c r="R42" s="126"/>
      <c r="S42" s="63">
        <f>(R42-R37)/R37</f>
        <v>-1</v>
      </c>
      <c r="T42" s="126"/>
      <c r="U42" s="63" t="e">
        <f>(T42-T37)/T37</f>
        <v>#DIV/0!</v>
      </c>
      <c r="V42" s="126"/>
      <c r="W42" s="63" t="e">
        <f>(V42-V37)/V37</f>
        <v>#DIV/0!</v>
      </c>
    </row>
    <row r="43" spans="1:23" x14ac:dyDescent="0.3">
      <c r="A43" s="13">
        <v>42</v>
      </c>
      <c r="B43" s="299"/>
      <c r="C43" s="50" t="s">
        <v>10</v>
      </c>
      <c r="D43" s="131">
        <v>1.2176</v>
      </c>
      <c r="E43" s="64">
        <f>(D43-D38)/D38</f>
        <v>-5.7147282019513766E-2</v>
      </c>
      <c r="F43" s="131">
        <v>1.1161000000000001</v>
      </c>
      <c r="G43" s="64">
        <f>(F43-F38)/F38</f>
        <v>-6.6259516439387545E-2</v>
      </c>
      <c r="H43" s="131">
        <v>1.1228</v>
      </c>
      <c r="I43" s="64">
        <f>(H43-H38)/H38</f>
        <v>-5.288907633909741E-2</v>
      </c>
      <c r="J43" s="47"/>
      <c r="R43" s="131"/>
      <c r="S43" s="64">
        <f>(R43-R38)/R38</f>
        <v>-1</v>
      </c>
      <c r="T43" s="131"/>
      <c r="U43" s="64" t="e">
        <f>(T43-T38)/T38</f>
        <v>#DIV/0!</v>
      </c>
      <c r="V43" s="131"/>
      <c r="W43" s="64" t="e">
        <f>(V43-V38)/V38</f>
        <v>#DIV/0!</v>
      </c>
    </row>
    <row r="44" spans="1:23" ht="14.4" customHeight="1" x14ac:dyDescent="0.3">
      <c r="A44" s="23">
        <v>43</v>
      </c>
      <c r="B44" s="297" t="s">
        <v>43</v>
      </c>
      <c r="C44" s="19" t="s">
        <v>30</v>
      </c>
      <c r="D44" s="294" t="str">
        <f>Step4_Models_plan!C16&amp;"/"&amp;D45/1000&amp;"k"</f>
        <v>8/96/3/1024/0.05/32/20k</v>
      </c>
      <c r="E44" s="295"/>
      <c r="F44" s="294" t="str">
        <f>Step4_Models_plan!D16&amp;"/"&amp;F45/1000&amp;"k"</f>
        <v>8/160/5/1536/0.10/8/35k</v>
      </c>
      <c r="G44" s="295"/>
      <c r="H44" s="294"/>
      <c r="I44" s="295"/>
      <c r="J44" s="47"/>
      <c r="R44" s="294" t="str">
        <f>Step4_Models_plan!C16&amp;"/"&amp;R45/1000&amp;"k"</f>
        <v>8/96/3/1024/0.05/32/0k</v>
      </c>
      <c r="S44" s="295"/>
      <c r="T44" s="294" t="str">
        <f>Step4_Models_plan!D16&amp;"/"&amp;T45/1000&amp;"k"</f>
        <v>8/160/5/1536/0.10/8/0k</v>
      </c>
      <c r="U44" s="295"/>
      <c r="V44" s="294"/>
      <c r="W44" s="295"/>
    </row>
    <row r="45" spans="1:23" x14ac:dyDescent="0.3">
      <c r="A45" s="1">
        <v>44</v>
      </c>
      <c r="B45" s="298"/>
      <c r="C45" s="49" t="s">
        <v>48</v>
      </c>
      <c r="D45" s="129">
        <v>20000</v>
      </c>
      <c r="E45" s="124"/>
      <c r="F45" s="129">
        <v>35000</v>
      </c>
      <c r="G45" s="124"/>
      <c r="H45" s="129"/>
      <c r="I45" s="124"/>
      <c r="J45" s="47"/>
      <c r="R45" s="129"/>
      <c r="S45" s="124"/>
      <c r="T45" s="129"/>
      <c r="U45" s="124"/>
      <c r="V45" s="129"/>
      <c r="W45" s="124"/>
    </row>
    <row r="46" spans="1:23" x14ac:dyDescent="0.3">
      <c r="A46" s="1">
        <v>45</v>
      </c>
      <c r="B46" s="298"/>
      <c r="C46" s="49" t="s">
        <v>18</v>
      </c>
      <c r="D46" s="130">
        <v>3107</v>
      </c>
      <c r="E46" s="60">
        <f>D48/D47</f>
        <v>1.6290829574962415</v>
      </c>
      <c r="F46" s="130">
        <v>5208</v>
      </c>
      <c r="G46" s="60">
        <f>F48/F47</f>
        <v>1.8444334813353067</v>
      </c>
      <c r="H46" s="130"/>
      <c r="I46" s="60"/>
      <c r="J46" s="47"/>
      <c r="R46" s="130"/>
      <c r="S46" s="60" t="e">
        <f>R48/R47</f>
        <v>#DIV/0!</v>
      </c>
      <c r="T46" s="130"/>
      <c r="U46" s="60" t="e">
        <f>T48/T47</f>
        <v>#DIV/0!</v>
      </c>
      <c r="V46" s="130"/>
      <c r="W46" s="60"/>
    </row>
    <row r="47" spans="1:23" x14ac:dyDescent="0.3">
      <c r="A47" s="1">
        <v>46</v>
      </c>
      <c r="B47" s="298"/>
      <c r="C47" s="49" t="s">
        <v>9</v>
      </c>
      <c r="D47" s="126">
        <v>0.73170000000000002</v>
      </c>
      <c r="E47" s="63">
        <f>(D47-D42)/D42</f>
        <v>-3.4569204380525138E-2</v>
      </c>
      <c r="F47" s="126">
        <v>0.60809999999999997</v>
      </c>
      <c r="G47" s="63">
        <f>(F47-F42)/F42</f>
        <v>-7.0467746866401754E-2</v>
      </c>
      <c r="H47" s="126"/>
      <c r="I47" s="127"/>
      <c r="J47" s="47"/>
      <c r="R47" s="126"/>
      <c r="S47" s="63" t="e">
        <f>(R47-R42)/R42</f>
        <v>#DIV/0!</v>
      </c>
      <c r="T47" s="126"/>
      <c r="U47" s="63" t="e">
        <f>(T47-T42)/T42</f>
        <v>#DIV/0!</v>
      </c>
      <c r="V47" s="126"/>
      <c r="W47" s="127"/>
    </row>
    <row r="48" spans="1:23" x14ac:dyDescent="0.3">
      <c r="A48" s="13">
        <v>47</v>
      </c>
      <c r="B48" s="299"/>
      <c r="C48" s="50" t="s">
        <v>10</v>
      </c>
      <c r="D48" s="131">
        <v>1.1919999999999999</v>
      </c>
      <c r="E48" s="64">
        <f>(D48-D43)/D43</f>
        <v>-2.1024967148488886E-2</v>
      </c>
      <c r="F48" s="131">
        <v>1.1215999999999999</v>
      </c>
      <c r="G48" s="64">
        <f>(F48-F43)/F43</f>
        <v>4.9278738464293859E-3</v>
      </c>
      <c r="H48" s="131"/>
      <c r="I48" s="128"/>
      <c r="J48" s="47"/>
      <c r="R48" s="131"/>
      <c r="S48" s="64" t="e">
        <f>(R48-R43)/R43</f>
        <v>#DIV/0!</v>
      </c>
      <c r="T48" s="131"/>
      <c r="U48" s="64" t="e">
        <f>(T48-T43)/T43</f>
        <v>#DIV/0!</v>
      </c>
      <c r="V48" s="131"/>
      <c r="W48" s="128"/>
    </row>
    <row r="49" spans="1:23" ht="14.4" customHeight="1" x14ac:dyDescent="0.3">
      <c r="A49" s="23">
        <v>48</v>
      </c>
      <c r="B49" s="297" t="s">
        <v>44</v>
      </c>
      <c r="C49" s="19" t="s">
        <v>30</v>
      </c>
      <c r="D49" s="294" t="str">
        <f>Step4_Models_plan!C17&amp;"/"&amp;D50/1000&amp;"k"</f>
        <v>9/96/3/1536/0.05/16/30k</v>
      </c>
      <c r="E49" s="295"/>
      <c r="F49" s="294" t="str">
        <f>Step4_Models_plan!D17&amp;"/"&amp;F50/1000&amp;"k"</f>
        <v>9/192/6/2048/0.10/4/35k</v>
      </c>
      <c r="G49" s="295"/>
      <c r="H49" s="294"/>
      <c r="I49" s="295"/>
      <c r="J49" s="47"/>
      <c r="R49" s="294" t="str">
        <f>Step4_Models_plan!C17&amp;"/"&amp;R50/1000&amp;"k"</f>
        <v>9/96/3/1536/0.05/16/0k</v>
      </c>
      <c r="S49" s="295"/>
      <c r="T49" s="294" t="str">
        <f>Step4_Models_plan!D17&amp;"/"&amp;T50/1000&amp;"k"</f>
        <v>9/192/6/2048/0.10/4/0k</v>
      </c>
      <c r="U49" s="295"/>
      <c r="V49" s="294"/>
      <c r="W49" s="295"/>
    </row>
    <row r="50" spans="1:23" x14ac:dyDescent="0.3">
      <c r="A50" s="1">
        <v>49</v>
      </c>
      <c r="B50" s="298"/>
      <c r="C50" s="49" t="s">
        <v>14</v>
      </c>
      <c r="D50" s="129">
        <v>30000</v>
      </c>
      <c r="E50" s="124"/>
      <c r="F50" s="129">
        <v>35000</v>
      </c>
      <c r="G50" s="124"/>
      <c r="H50" s="129"/>
      <c r="I50" s="124"/>
      <c r="J50" s="47"/>
      <c r="R50" s="129"/>
      <c r="S50" s="124"/>
      <c r="T50" s="129"/>
      <c r="U50" s="124"/>
      <c r="V50" s="129"/>
      <c r="W50" s="124"/>
    </row>
    <row r="51" spans="1:23" x14ac:dyDescent="0.3">
      <c r="A51" s="1">
        <v>50</v>
      </c>
      <c r="B51" s="298"/>
      <c r="C51" s="49" t="s">
        <v>18</v>
      </c>
      <c r="D51" s="130">
        <v>5734</v>
      </c>
      <c r="E51" s="60">
        <f>D53/D52</f>
        <v>1.6383795309168445</v>
      </c>
      <c r="F51" s="130">
        <v>5817</v>
      </c>
      <c r="G51" s="60">
        <f>F53/F52</f>
        <v>1.8795223041798383</v>
      </c>
      <c r="H51" s="130"/>
      <c r="I51" s="60"/>
      <c r="J51" s="47"/>
      <c r="R51" s="130"/>
      <c r="S51" s="60" t="e">
        <f>R53/R52</f>
        <v>#DIV/0!</v>
      </c>
      <c r="T51" s="130"/>
      <c r="U51" s="60" t="e">
        <f>T53/T52</f>
        <v>#DIV/0!</v>
      </c>
      <c r="V51" s="130"/>
      <c r="W51" s="60"/>
    </row>
    <row r="52" spans="1:23" x14ac:dyDescent="0.3">
      <c r="A52" s="1">
        <v>51</v>
      </c>
      <c r="B52" s="298"/>
      <c r="C52" s="49" t="s">
        <v>9</v>
      </c>
      <c r="D52" s="126">
        <v>0.70350000000000001</v>
      </c>
      <c r="E52" s="63">
        <f>(D52-D47)/D47</f>
        <v>-3.8540385403854044E-2</v>
      </c>
      <c r="F52" s="126">
        <v>0.56940000000000002</v>
      </c>
      <c r="G52" s="63">
        <f>(F52-F47)/F47</f>
        <v>-6.3640848544647188E-2</v>
      </c>
      <c r="H52" s="126"/>
      <c r="I52" s="127"/>
      <c r="J52" s="47"/>
      <c r="R52" s="126"/>
      <c r="S52" s="63" t="e">
        <f>(R52-R47)/R47</f>
        <v>#DIV/0!</v>
      </c>
      <c r="T52" s="126"/>
      <c r="U52" s="63" t="e">
        <f>(T52-T47)/T47</f>
        <v>#DIV/0!</v>
      </c>
      <c r="V52" s="126"/>
      <c r="W52" s="127"/>
    </row>
    <row r="53" spans="1:23" x14ac:dyDescent="0.3">
      <c r="A53" s="13">
        <v>52</v>
      </c>
      <c r="B53" s="299"/>
      <c r="C53" s="50" t="s">
        <v>10</v>
      </c>
      <c r="D53" s="131">
        <v>1.1526000000000001</v>
      </c>
      <c r="E53" s="64">
        <f>(D53-D48)/D48</f>
        <v>-3.3053691275167683E-2</v>
      </c>
      <c r="F53" s="131">
        <v>1.0702</v>
      </c>
      <c r="G53" s="64">
        <f>(F53-F48)/F48</f>
        <v>-4.5827389443651834E-2</v>
      </c>
      <c r="H53" s="131"/>
      <c r="I53" s="128"/>
      <c r="J53" s="47"/>
      <c r="R53" s="131"/>
      <c r="S53" s="64" t="e">
        <f>(R53-R48)/R48</f>
        <v>#DIV/0!</v>
      </c>
      <c r="T53" s="131"/>
      <c r="U53" s="64" t="e">
        <f>(T53-T48)/T48</f>
        <v>#DIV/0!</v>
      </c>
      <c r="V53" s="131"/>
      <c r="W53" s="128"/>
    </row>
    <row r="54" spans="1:23" ht="14.4" customHeight="1" x14ac:dyDescent="0.3">
      <c r="A54" s="23">
        <v>53</v>
      </c>
      <c r="B54" s="297" t="s">
        <v>45</v>
      </c>
      <c r="C54" s="19" t="s">
        <v>30</v>
      </c>
      <c r="D54" s="294" t="str">
        <f>Step4_Models_plan!C18&amp;"/"&amp;D55/1000&amp;"k"</f>
        <v>10/128/4/1536/0.10/8/50k</v>
      </c>
      <c r="E54" s="295"/>
      <c r="F54" s="294"/>
      <c r="G54" s="295"/>
      <c r="H54" s="294"/>
      <c r="I54" s="295"/>
      <c r="J54" s="47"/>
      <c r="R54" s="294" t="str">
        <f>Step4_Models_plan!C18&amp;"/"&amp;R55/1000&amp;"k"</f>
        <v>10/128/4/1536/0.10/8/0k</v>
      </c>
      <c r="S54" s="295"/>
      <c r="T54" s="294"/>
      <c r="U54" s="295"/>
      <c r="V54" s="294"/>
      <c r="W54" s="295"/>
    </row>
    <row r="55" spans="1:23" x14ac:dyDescent="0.3">
      <c r="A55" s="1">
        <v>54</v>
      </c>
      <c r="B55" s="298"/>
      <c r="C55" s="49" t="s">
        <v>48</v>
      </c>
      <c r="D55" s="129">
        <v>50000</v>
      </c>
      <c r="E55" s="124"/>
      <c r="F55" s="129"/>
      <c r="G55" s="124"/>
      <c r="H55" s="129"/>
      <c r="I55" s="124"/>
      <c r="J55" s="47"/>
      <c r="R55" s="129"/>
      <c r="S55" s="124"/>
      <c r="T55" s="129"/>
      <c r="U55" s="124"/>
      <c r="V55" s="129"/>
      <c r="W55" s="124"/>
    </row>
    <row r="56" spans="1:23" x14ac:dyDescent="0.3">
      <c r="A56" s="1">
        <v>55</v>
      </c>
      <c r="B56" s="298"/>
      <c r="C56" s="49" t="s">
        <v>18</v>
      </c>
      <c r="D56" s="130">
        <v>7030</v>
      </c>
      <c r="E56" s="60">
        <f>D58/D57</f>
        <v>1.6682214866084863</v>
      </c>
      <c r="F56" s="130"/>
      <c r="G56" s="60"/>
      <c r="H56" s="130"/>
      <c r="I56" s="60"/>
      <c r="J56" s="47"/>
      <c r="R56" s="130"/>
      <c r="S56" s="60" t="e">
        <f>R58/R57</f>
        <v>#DIV/0!</v>
      </c>
      <c r="T56" s="130"/>
      <c r="U56" s="60"/>
      <c r="V56" s="130"/>
      <c r="W56" s="60"/>
    </row>
    <row r="57" spans="1:23" x14ac:dyDescent="0.3">
      <c r="A57" s="1">
        <v>56</v>
      </c>
      <c r="B57" s="298"/>
      <c r="C57" s="49" t="s">
        <v>9</v>
      </c>
      <c r="D57" s="126">
        <v>0.66459999999999997</v>
      </c>
      <c r="E57" s="63">
        <f>(D57-D52)/D52</f>
        <v>-5.5294953802416551E-2</v>
      </c>
      <c r="F57" s="126"/>
      <c r="G57" s="127"/>
      <c r="H57" s="126"/>
      <c r="I57" s="127"/>
      <c r="J57" s="47"/>
      <c r="R57" s="126"/>
      <c r="S57" s="63" t="e">
        <f>(R57-R52)/R52</f>
        <v>#DIV/0!</v>
      </c>
      <c r="T57" s="126"/>
      <c r="U57" s="127"/>
      <c r="V57" s="126"/>
      <c r="W57" s="127"/>
    </row>
    <row r="58" spans="1:23" x14ac:dyDescent="0.3">
      <c r="A58" s="13">
        <v>57</v>
      </c>
      <c r="B58" s="299"/>
      <c r="C58" s="50" t="s">
        <v>10</v>
      </c>
      <c r="D58" s="131">
        <v>1.1087</v>
      </c>
      <c r="E58" s="64">
        <f>(D58-D53)/D53</f>
        <v>-3.8087801492278368E-2</v>
      </c>
      <c r="F58" s="131"/>
      <c r="G58" s="128"/>
      <c r="H58" s="131"/>
      <c r="I58" s="128"/>
      <c r="J58" s="47"/>
      <c r="R58" s="131"/>
      <c r="S58" s="64" t="e">
        <f>(R58-R53)/R53</f>
        <v>#DIV/0!</v>
      </c>
      <c r="T58" s="131"/>
      <c r="U58" s="128"/>
      <c r="V58" s="131"/>
      <c r="W58" s="128"/>
    </row>
    <row r="59" spans="1:23" ht="14.4" customHeight="1" x14ac:dyDescent="0.3">
      <c r="A59" s="23">
        <v>58</v>
      </c>
      <c r="B59" s="297" t="s">
        <v>46</v>
      </c>
      <c r="C59" s="19" t="s">
        <v>30</v>
      </c>
      <c r="D59" s="294" t="str">
        <f>Step4_Models_plan!C19&amp;"/"&amp;D60/1000&amp;"k"</f>
        <v>11/128/4/2048/0.10/4/30k</v>
      </c>
      <c r="E59" s="295"/>
      <c r="F59" s="294"/>
      <c r="G59" s="295"/>
      <c r="H59" s="294"/>
      <c r="I59" s="295"/>
      <c r="J59" s="47"/>
      <c r="R59" s="294" t="str">
        <f>Step4_Models_plan!C19&amp;"/"&amp;R60/1000&amp;"k"</f>
        <v>11/128/4/2048/0.10/4/0k</v>
      </c>
      <c r="S59" s="295"/>
      <c r="T59" s="294"/>
      <c r="U59" s="295"/>
      <c r="V59" s="294"/>
      <c r="W59" s="295"/>
    </row>
    <row r="60" spans="1:23" x14ac:dyDescent="0.3">
      <c r="A60" s="1">
        <v>59</v>
      </c>
      <c r="B60" s="298"/>
      <c r="C60" s="49" t="s">
        <v>48</v>
      </c>
      <c r="D60" s="129">
        <v>30000</v>
      </c>
      <c r="E60" s="124"/>
      <c r="F60" s="129"/>
      <c r="G60" s="124"/>
      <c r="H60" s="129"/>
      <c r="I60" s="124"/>
      <c r="J60" s="47"/>
      <c r="R60" s="129"/>
      <c r="S60" s="124"/>
      <c r="T60" s="129"/>
      <c r="U60" s="124"/>
      <c r="V60" s="129"/>
      <c r="W60" s="124"/>
    </row>
    <row r="61" spans="1:23" x14ac:dyDescent="0.3">
      <c r="A61" s="1">
        <v>60</v>
      </c>
      <c r="B61" s="298"/>
      <c r="C61" s="49" t="s">
        <v>18</v>
      </c>
      <c r="D61" s="130">
        <v>3995</v>
      </c>
      <c r="E61" s="60">
        <f>D63/D62</f>
        <v>1.6121184647929887</v>
      </c>
      <c r="F61" s="130"/>
      <c r="G61" s="60"/>
      <c r="H61" s="130"/>
      <c r="I61" s="60"/>
      <c r="J61" s="47"/>
      <c r="R61" s="130"/>
      <c r="S61" s="60" t="e">
        <f>R63/R62</f>
        <v>#DIV/0!</v>
      </c>
      <c r="T61" s="130"/>
      <c r="U61" s="60"/>
      <c r="V61" s="130"/>
      <c r="W61" s="60"/>
    </row>
    <row r="62" spans="1:23" x14ac:dyDescent="0.3">
      <c r="A62" s="1">
        <v>61</v>
      </c>
      <c r="B62" s="298"/>
      <c r="C62" s="49" t="s">
        <v>9</v>
      </c>
      <c r="D62" s="126">
        <v>0.66180000000000005</v>
      </c>
      <c r="E62" s="63">
        <f>(D62-D57)/D57</f>
        <v>-4.213060487511155E-3</v>
      </c>
      <c r="F62" s="126"/>
      <c r="G62" s="127"/>
      <c r="H62" s="126"/>
      <c r="I62" s="127"/>
      <c r="J62" s="47"/>
      <c r="R62" s="126"/>
      <c r="S62" s="63" t="e">
        <f>(R62-R57)/R57</f>
        <v>#DIV/0!</v>
      </c>
      <c r="T62" s="126"/>
      <c r="U62" s="127"/>
      <c r="V62" s="126"/>
      <c r="W62" s="127"/>
    </row>
    <row r="63" spans="1:23" x14ac:dyDescent="0.3">
      <c r="A63" s="13">
        <v>62</v>
      </c>
      <c r="B63" s="299"/>
      <c r="C63" s="50" t="s">
        <v>10</v>
      </c>
      <c r="D63" s="131">
        <v>1.0669</v>
      </c>
      <c r="E63" s="64">
        <f>(D63-D58)/D58</f>
        <v>-3.7701812934066978E-2</v>
      </c>
      <c r="F63" s="131"/>
      <c r="G63" s="128"/>
      <c r="H63" s="131"/>
      <c r="I63" s="128"/>
      <c r="J63" s="47"/>
      <c r="R63" s="131"/>
      <c r="S63" s="64" t="e">
        <f>(R63-R58)/R58</f>
        <v>#DIV/0!</v>
      </c>
      <c r="T63" s="131"/>
      <c r="U63" s="128"/>
      <c r="V63" s="131"/>
      <c r="W63" s="128"/>
    </row>
    <row r="64" spans="1:23" x14ac:dyDescent="0.3">
      <c r="A64" s="1">
        <v>63</v>
      </c>
      <c r="B64" s="125"/>
      <c r="C64" s="49" t="s">
        <v>32</v>
      </c>
      <c r="D64" s="133">
        <f>D11+D16+D21+D26+D31+D36+D41+D46+D51+D56+D61</f>
        <v>28722</v>
      </c>
      <c r="E64" s="127"/>
      <c r="F64" s="133">
        <f>F11+F16+F21+F26+F31+F36+F41+F46+F51+F56+F61</f>
        <v>25213</v>
      </c>
      <c r="G64" s="127"/>
      <c r="H64" s="133">
        <f>H11+H16+H21+H26+H31+H36+H41+H46+H51+H56+H61</f>
        <v>16836</v>
      </c>
      <c r="I64" s="127"/>
      <c r="J64" s="47"/>
      <c r="R64" s="133">
        <f>R11+R16+R21+R26+R31+R36+R41+R46+R51+R56+R61</f>
        <v>0</v>
      </c>
      <c r="S64" s="127"/>
      <c r="T64" s="133">
        <f>T11+T16+T21+T26+T31+T36+T41+T46+T51+T56+T61</f>
        <v>0</v>
      </c>
      <c r="U64" s="127"/>
      <c r="V64" s="133">
        <f>V11+V16+V21+V26+V31+V36+V41+V46+V51+V56+V61</f>
        <v>0</v>
      </c>
      <c r="W64" s="127"/>
    </row>
    <row r="65" spans="1:23" x14ac:dyDescent="0.3">
      <c r="A65" s="23">
        <v>64</v>
      </c>
      <c r="B65" s="271">
        <v>0</v>
      </c>
      <c r="C65" s="48" t="s">
        <v>18</v>
      </c>
      <c r="D65" s="134">
        <v>0</v>
      </c>
      <c r="E65" s="59">
        <f>D67/D66</f>
        <v>1.0647189245320086</v>
      </c>
      <c r="F65" s="134">
        <v>0</v>
      </c>
      <c r="G65" s="59">
        <f>F67/F66</f>
        <v>1.0105388456625248</v>
      </c>
      <c r="H65" s="134">
        <v>0</v>
      </c>
      <c r="I65" s="59">
        <f>H67/H66</f>
        <v>1.1021557531662625</v>
      </c>
      <c r="J65" s="47"/>
      <c r="R65" s="134"/>
      <c r="S65" s="59" t="e">
        <f>R67/R66</f>
        <v>#DIV/0!</v>
      </c>
      <c r="T65" s="134"/>
      <c r="U65" s="59" t="e">
        <f>T67/T66</f>
        <v>#DIV/0!</v>
      </c>
      <c r="V65" s="134"/>
      <c r="W65" s="59" t="e">
        <f>V67/V66</f>
        <v>#DIV/0!</v>
      </c>
    </row>
    <row r="66" spans="1:23" x14ac:dyDescent="0.3">
      <c r="A66" s="1">
        <v>65</v>
      </c>
      <c r="B66" s="272"/>
      <c r="C66" s="49" t="s">
        <v>9</v>
      </c>
      <c r="D66" s="52">
        <v>3.5630999999999999</v>
      </c>
      <c r="E66" s="60"/>
      <c r="F66" s="52">
        <v>3.4443999999999999</v>
      </c>
      <c r="G66" s="60"/>
      <c r="H66" s="52">
        <v>3.7109999999999999</v>
      </c>
      <c r="I66" s="60"/>
      <c r="J66" s="53"/>
      <c r="K66" s="53"/>
      <c r="L66" s="53"/>
      <c r="M66" s="53"/>
      <c r="N66" s="53"/>
      <c r="O66" s="53"/>
      <c r="P66" s="53"/>
      <c r="Q66" s="53"/>
      <c r="R66" s="52"/>
      <c r="S66" s="60"/>
      <c r="T66" s="52"/>
      <c r="U66" s="60"/>
      <c r="V66" s="52"/>
      <c r="W66" s="60"/>
    </row>
    <row r="67" spans="1:23" x14ac:dyDescent="0.3">
      <c r="A67" s="13">
        <v>66</v>
      </c>
      <c r="B67" s="273"/>
      <c r="C67" s="49" t="s">
        <v>10</v>
      </c>
      <c r="D67" s="52">
        <v>3.7936999999999999</v>
      </c>
      <c r="E67" s="60"/>
      <c r="F67" s="52">
        <v>3.4807000000000001</v>
      </c>
      <c r="G67" s="60"/>
      <c r="H67" s="52">
        <v>4.0900999999999996</v>
      </c>
      <c r="I67" s="60"/>
      <c r="J67" s="53"/>
      <c r="K67" s="53"/>
      <c r="L67" s="53"/>
      <c r="M67" s="53"/>
      <c r="N67" s="53"/>
      <c r="O67" s="53"/>
      <c r="P67" s="53"/>
      <c r="Q67" s="53"/>
      <c r="R67" s="52"/>
      <c r="S67" s="60"/>
      <c r="T67" s="52"/>
      <c r="U67" s="60"/>
      <c r="V67" s="52"/>
      <c r="W67" s="60"/>
    </row>
    <row r="68" spans="1:23" x14ac:dyDescent="0.3">
      <c r="A68" s="23">
        <v>67</v>
      </c>
      <c r="B68" s="271">
        <v>2000</v>
      </c>
      <c r="C68" s="48" t="s">
        <v>18</v>
      </c>
      <c r="D68" s="61">
        <v>291</v>
      </c>
      <c r="E68" s="59">
        <f>D70/D69</f>
        <v>1.463440732374272</v>
      </c>
      <c r="F68" s="71">
        <v>382</v>
      </c>
      <c r="G68" s="72">
        <f>F70/F69</f>
        <v>1.7257080269128462</v>
      </c>
      <c r="H68" s="61">
        <v>390</v>
      </c>
      <c r="I68" s="59">
        <f>H70/H69</f>
        <v>1.5042813858516664</v>
      </c>
      <c r="J68" s="51"/>
      <c r="K68" s="51"/>
      <c r="L68" s="51"/>
      <c r="M68" s="51"/>
      <c r="N68" s="51"/>
      <c r="O68" s="51"/>
      <c r="P68" s="51"/>
      <c r="Q68" s="51"/>
      <c r="R68" s="61"/>
      <c r="S68" s="59" t="e">
        <f>R70/R69</f>
        <v>#DIV/0!</v>
      </c>
      <c r="T68" s="61"/>
      <c r="U68" s="59" t="e">
        <f>T70/T69</f>
        <v>#DIV/0!</v>
      </c>
      <c r="V68" s="61"/>
      <c r="W68" s="59" t="e">
        <f>V70/V69</f>
        <v>#DIV/0!</v>
      </c>
    </row>
    <row r="69" spans="1:23" x14ac:dyDescent="0.3">
      <c r="A69" s="1">
        <v>68</v>
      </c>
      <c r="B69" s="272"/>
      <c r="C69" s="49" t="s">
        <v>16</v>
      </c>
      <c r="D69" s="52">
        <v>0.84109999999999996</v>
      </c>
      <c r="E69" s="63">
        <f>(D69-D66)/D66</f>
        <v>-0.76394151160506296</v>
      </c>
      <c r="F69" s="73">
        <v>0.6391</v>
      </c>
      <c r="G69" s="74">
        <f>(F69-F66)/F66</f>
        <v>-0.81445244454767163</v>
      </c>
      <c r="H69" s="52">
        <v>0.7591</v>
      </c>
      <c r="I69" s="63">
        <f>(H69-H66)/H66</f>
        <v>-0.79544597143627049</v>
      </c>
      <c r="J69" s="53"/>
      <c r="K69" s="53"/>
      <c r="L69" s="53"/>
      <c r="M69" s="53"/>
      <c r="N69" s="53"/>
      <c r="O69" s="53"/>
      <c r="P69" s="53"/>
      <c r="Q69" s="53"/>
      <c r="R69" s="52"/>
      <c r="S69" s="63" t="e">
        <f>(R69-R66)/R66</f>
        <v>#DIV/0!</v>
      </c>
      <c r="T69" s="52"/>
      <c r="U69" s="63" t="e">
        <f>(T69-T66)/T66</f>
        <v>#DIV/0!</v>
      </c>
      <c r="V69" s="52"/>
      <c r="W69" s="63" t="e">
        <f>(V69-V66)/V66</f>
        <v>#DIV/0!</v>
      </c>
    </row>
    <row r="70" spans="1:23" x14ac:dyDescent="0.3">
      <c r="A70" s="13">
        <v>69</v>
      </c>
      <c r="B70" s="272"/>
      <c r="C70" s="49" t="s">
        <v>17</v>
      </c>
      <c r="D70" s="52">
        <v>1.2309000000000001</v>
      </c>
      <c r="E70" s="63">
        <f>(D70-D67)/D67</f>
        <v>-0.67554102854732845</v>
      </c>
      <c r="F70" s="73">
        <v>1.1029</v>
      </c>
      <c r="G70" s="74">
        <f>(F70-F67)/F67</f>
        <v>-0.68313844916252475</v>
      </c>
      <c r="H70" s="52">
        <v>1.1418999999999999</v>
      </c>
      <c r="I70" s="63">
        <f>(H70-H67)/H67</f>
        <v>-0.72081367203735858</v>
      </c>
      <c r="J70" s="53"/>
      <c r="K70" s="53"/>
      <c r="L70" s="53"/>
      <c r="M70" s="53"/>
      <c r="N70" s="53"/>
      <c r="O70" s="53"/>
      <c r="P70" s="53"/>
      <c r="Q70" s="53"/>
      <c r="R70" s="52"/>
      <c r="S70" s="63" t="e">
        <f>(R70-R67)/R67</f>
        <v>#DIV/0!</v>
      </c>
      <c r="T70" s="52"/>
      <c r="U70" s="63" t="e">
        <f>(T70-T67)/T67</f>
        <v>#DIV/0!</v>
      </c>
      <c r="V70" s="52"/>
      <c r="W70" s="63" t="e">
        <f>(V70-V67)/V67</f>
        <v>#DIV/0!</v>
      </c>
    </row>
    <row r="71" spans="1:23" x14ac:dyDescent="0.3">
      <c r="A71" s="23">
        <v>70</v>
      </c>
      <c r="B71" s="271">
        <v>4000</v>
      </c>
      <c r="C71" s="48" t="s">
        <v>18</v>
      </c>
      <c r="D71" s="61">
        <v>581</v>
      </c>
      <c r="E71" s="59">
        <f>D73/D72</f>
        <v>1.5359468258274553</v>
      </c>
      <c r="F71" s="61">
        <v>761</v>
      </c>
      <c r="G71" s="59">
        <f>F73/F72</f>
        <v>1.8066699686313357</v>
      </c>
      <c r="H71" s="71">
        <v>779</v>
      </c>
      <c r="I71" s="72">
        <f>H73/H72</f>
        <v>1.5977816695855225</v>
      </c>
      <c r="J71" s="51"/>
      <c r="K71" s="51"/>
      <c r="L71" s="51"/>
      <c r="M71" s="51"/>
      <c r="N71" s="51"/>
      <c r="O71" s="51"/>
      <c r="P71" s="51"/>
      <c r="Q71" s="51"/>
      <c r="R71" s="61"/>
      <c r="S71" s="59" t="e">
        <f>R73/R72</f>
        <v>#DIV/0!</v>
      </c>
      <c r="T71" s="61"/>
      <c r="U71" s="59" t="e">
        <f>T73/T72</f>
        <v>#DIV/0!</v>
      </c>
      <c r="V71" s="61"/>
      <c r="W71" s="59" t="e">
        <f>V73/V72</f>
        <v>#DIV/0!</v>
      </c>
    </row>
    <row r="72" spans="1:23" x14ac:dyDescent="0.3">
      <c r="A72" s="1">
        <v>71</v>
      </c>
      <c r="B72" s="272"/>
      <c r="C72" s="49" t="s">
        <v>16</v>
      </c>
      <c r="D72" s="52">
        <v>0.73719999999999997</v>
      </c>
      <c r="E72" s="63">
        <f>(D72-D69)/D69</f>
        <v>-0.12352871240042801</v>
      </c>
      <c r="F72" s="52">
        <v>0.60570000000000002</v>
      </c>
      <c r="G72" s="63">
        <f>(F72-F69)/F69</f>
        <v>-5.2260992020028138E-2</v>
      </c>
      <c r="H72" s="73">
        <v>0.68520000000000003</v>
      </c>
      <c r="I72" s="74">
        <f>(H72-H69)/H69</f>
        <v>-9.7352127519430856E-2</v>
      </c>
      <c r="J72" s="53"/>
      <c r="K72" s="53"/>
      <c r="L72" s="53"/>
      <c r="M72" s="53"/>
      <c r="N72" s="53"/>
      <c r="O72" s="53"/>
      <c r="P72" s="53"/>
      <c r="Q72" s="53"/>
      <c r="R72" s="52"/>
      <c r="S72" s="63" t="e">
        <f>(R72-R69)/R69</f>
        <v>#DIV/0!</v>
      </c>
      <c r="T72" s="52"/>
      <c r="U72" s="63" t="e">
        <f>(T72-T69)/T69</f>
        <v>#DIV/0!</v>
      </c>
      <c r="V72" s="52"/>
      <c r="W72" s="63" t="e">
        <f>(V72-V69)/V69</f>
        <v>#DIV/0!</v>
      </c>
    </row>
    <row r="73" spans="1:23" x14ac:dyDescent="0.3">
      <c r="A73" s="13">
        <v>72</v>
      </c>
      <c r="B73" s="273"/>
      <c r="C73" s="50" t="s">
        <v>17</v>
      </c>
      <c r="D73" s="52">
        <v>1.1323000000000001</v>
      </c>
      <c r="E73" s="64">
        <f>(D73-D70)/D70</f>
        <v>-8.0103988951173946E-2</v>
      </c>
      <c r="F73" s="52">
        <v>1.0943000000000001</v>
      </c>
      <c r="G73" s="64">
        <f>(F73-F70)/F70</f>
        <v>-7.7976244446458804E-3</v>
      </c>
      <c r="H73" s="73">
        <v>1.0948</v>
      </c>
      <c r="I73" s="76">
        <f>(H73-H70)/H70</f>
        <v>-4.1247044399684671E-2</v>
      </c>
      <c r="J73" s="53"/>
      <c r="K73" s="53"/>
      <c r="L73" s="53"/>
      <c r="M73" s="53"/>
      <c r="N73" s="53"/>
      <c r="O73" s="53"/>
      <c r="P73" s="53"/>
      <c r="Q73" s="53"/>
      <c r="R73" s="52"/>
      <c r="S73" s="64" t="e">
        <f>(R73-R70)/R70</f>
        <v>#DIV/0!</v>
      </c>
      <c r="T73" s="52"/>
      <c r="U73" s="64" t="e">
        <f>(T73-T70)/T70</f>
        <v>#DIV/0!</v>
      </c>
      <c r="V73" s="52"/>
      <c r="W73" s="64" t="e">
        <f>(V73-V70)/V70</f>
        <v>#DIV/0!</v>
      </c>
    </row>
    <row r="74" spans="1:23" x14ac:dyDescent="0.3">
      <c r="A74" s="23">
        <v>73</v>
      </c>
      <c r="B74" s="271">
        <v>6000</v>
      </c>
      <c r="C74" s="48" t="s">
        <v>18</v>
      </c>
      <c r="D74" s="71">
        <v>871</v>
      </c>
      <c r="E74" s="72">
        <f>D76/D75</f>
        <v>1.5331926863572436</v>
      </c>
      <c r="F74" s="65">
        <v>1138</v>
      </c>
      <c r="G74" s="66">
        <f>F76/F75</f>
        <v>1.8059928897917723</v>
      </c>
      <c r="H74" s="61">
        <v>1169</v>
      </c>
      <c r="I74" s="59">
        <f>H76/H75</f>
        <v>1.6505253540429423</v>
      </c>
      <c r="R74" s="61"/>
      <c r="S74" s="59" t="e">
        <f>R76/R75</f>
        <v>#DIV/0!</v>
      </c>
      <c r="T74" s="61"/>
      <c r="U74" s="59" t="e">
        <f>T76/T75</f>
        <v>#DIV/0!</v>
      </c>
      <c r="V74" s="61"/>
      <c r="W74" s="59" t="e">
        <f>V76/V75</f>
        <v>#DIV/0!</v>
      </c>
    </row>
    <row r="75" spans="1:23" x14ac:dyDescent="0.3">
      <c r="A75" s="1">
        <v>74</v>
      </c>
      <c r="B75" s="272"/>
      <c r="C75" s="49" t="s">
        <v>16</v>
      </c>
      <c r="D75" s="73">
        <v>0.71099999999999997</v>
      </c>
      <c r="E75" s="74">
        <f>(D75-D72)/D72</f>
        <v>-3.5539880629408577E-2</v>
      </c>
      <c r="F75" s="67">
        <v>0.5907</v>
      </c>
      <c r="G75" s="68">
        <f>(F75-F72)/F72</f>
        <v>-2.4764735017335338E-2</v>
      </c>
      <c r="H75" s="52">
        <v>0.65669999999999995</v>
      </c>
      <c r="I75" s="63">
        <f>(H75-H72)/H72</f>
        <v>-4.1593695271453707E-2</v>
      </c>
      <c r="R75" s="52"/>
      <c r="S75" s="63" t="e">
        <f>(R75-R72)/R72</f>
        <v>#DIV/0!</v>
      </c>
      <c r="T75" s="52"/>
      <c r="U75" s="63" t="e">
        <f>(T75-T72)/T72</f>
        <v>#DIV/0!</v>
      </c>
      <c r="V75" s="52"/>
      <c r="W75" s="63" t="e">
        <f>(V75-V72)/V72</f>
        <v>#DIV/0!</v>
      </c>
    </row>
    <row r="76" spans="1:23" x14ac:dyDescent="0.3">
      <c r="A76" s="13">
        <v>75</v>
      </c>
      <c r="B76" s="273"/>
      <c r="C76" s="50" t="s">
        <v>17</v>
      </c>
      <c r="D76" s="73">
        <v>1.0901000000000001</v>
      </c>
      <c r="E76" s="76">
        <f>(D76-D73)/D73</f>
        <v>-3.726927492713946E-2</v>
      </c>
      <c r="F76" s="67">
        <v>1.0668</v>
      </c>
      <c r="G76" s="70">
        <f>(F76-F73)/F73</f>
        <v>-2.5130220232111925E-2</v>
      </c>
      <c r="H76" s="52">
        <v>1.0839000000000001</v>
      </c>
      <c r="I76" s="64">
        <f>(H76-H73)/H73</f>
        <v>-9.9561563755936333E-3</v>
      </c>
      <c r="R76" s="52"/>
      <c r="S76" s="64" t="e">
        <f>(R76-R73)/R73</f>
        <v>#DIV/0!</v>
      </c>
      <c r="T76" s="52"/>
      <c r="U76" s="64" t="e">
        <f>(T76-T73)/T73</f>
        <v>#DIV/0!</v>
      </c>
      <c r="V76" s="52"/>
      <c r="W76" s="64" t="e">
        <f>(V76-V73)/V73</f>
        <v>#DIV/0!</v>
      </c>
    </row>
    <row r="77" spans="1:23" x14ac:dyDescent="0.3">
      <c r="A77" s="23">
        <v>76</v>
      </c>
      <c r="B77" s="271">
        <v>8000</v>
      </c>
      <c r="C77" s="48" t="s">
        <v>18</v>
      </c>
      <c r="D77" s="61">
        <v>1161</v>
      </c>
      <c r="E77" s="59">
        <f t="shared" ref="E77" si="2">D79/D78</f>
        <v>1.5693126258268622</v>
      </c>
      <c r="F77" s="61">
        <v>1516</v>
      </c>
      <c r="G77" s="59">
        <f t="shared" ref="G77" si="3">F79/F78</f>
        <v>1.8790713790713789</v>
      </c>
      <c r="H77" s="61">
        <v>1558</v>
      </c>
      <c r="I77" s="59">
        <f t="shared" ref="I77" si="4">H79/H78</f>
        <v>1.6808080808080808</v>
      </c>
      <c r="R77" s="61"/>
      <c r="S77" s="59" t="e">
        <f t="shared" ref="S77" si="5">R79/R78</f>
        <v>#DIV/0!</v>
      </c>
      <c r="T77" s="61"/>
      <c r="U77" s="59" t="e">
        <f t="shared" ref="U77" si="6">T79/T78</f>
        <v>#DIV/0!</v>
      </c>
      <c r="V77" s="61"/>
      <c r="W77" s="59" t="e">
        <f t="shared" ref="W77" si="7">V79/V78</f>
        <v>#DIV/0!</v>
      </c>
    </row>
    <row r="78" spans="1:23" x14ac:dyDescent="0.3">
      <c r="A78" s="1">
        <v>77</v>
      </c>
      <c r="B78" s="272"/>
      <c r="C78" s="49" t="s">
        <v>16</v>
      </c>
      <c r="D78" s="52">
        <v>0.69540000000000002</v>
      </c>
      <c r="E78" s="63">
        <f t="shared" ref="E78:E79" si="8">(D78-D75)/D75</f>
        <v>-2.1940928270042123E-2</v>
      </c>
      <c r="F78" s="52">
        <v>0.57720000000000005</v>
      </c>
      <c r="G78" s="63">
        <f t="shared" ref="G78:G79" si="9">(F78-F75)/F75</f>
        <v>-2.2854240731335629E-2</v>
      </c>
      <c r="H78" s="52">
        <v>0.64349999999999996</v>
      </c>
      <c r="I78" s="63">
        <f t="shared" ref="I78:I79" si="10">(H78-H75)/H75</f>
        <v>-2.01005025125628E-2</v>
      </c>
      <c r="R78" s="52"/>
      <c r="S78" s="63" t="e">
        <f t="shared" ref="S78:S79" si="11">(R78-R75)/R75</f>
        <v>#DIV/0!</v>
      </c>
      <c r="T78" s="52"/>
      <c r="U78" s="63" t="e">
        <f t="shared" ref="U78:U79" si="12">(T78-T75)/T75</f>
        <v>#DIV/0!</v>
      </c>
      <c r="V78" s="52"/>
      <c r="W78" s="63" t="e">
        <f t="shared" ref="W78:W79" si="13">(V78-V75)/V75</f>
        <v>#DIV/0!</v>
      </c>
    </row>
    <row r="79" spans="1:23" x14ac:dyDescent="0.3">
      <c r="A79" s="13">
        <v>78</v>
      </c>
      <c r="B79" s="272"/>
      <c r="C79" s="50" t="s">
        <v>17</v>
      </c>
      <c r="D79" s="52">
        <v>1.0912999999999999</v>
      </c>
      <c r="E79" s="64">
        <f t="shared" si="8"/>
        <v>1.1008164388586991E-3</v>
      </c>
      <c r="F79" s="52">
        <v>1.0846</v>
      </c>
      <c r="G79" s="64">
        <f t="shared" si="9"/>
        <v>1.6685414323209635E-2</v>
      </c>
      <c r="H79" s="52">
        <v>1.0815999999999999</v>
      </c>
      <c r="I79" s="64">
        <f t="shared" si="10"/>
        <v>-2.1219669711229731E-3</v>
      </c>
      <c r="R79" s="52"/>
      <c r="S79" s="64" t="e">
        <f t="shared" si="11"/>
        <v>#DIV/0!</v>
      </c>
      <c r="T79" s="52"/>
      <c r="U79" s="64" t="e">
        <f t="shared" si="12"/>
        <v>#DIV/0!</v>
      </c>
      <c r="V79" s="52"/>
      <c r="W79" s="64" t="e">
        <f t="shared" si="13"/>
        <v>#DIV/0!</v>
      </c>
    </row>
    <row r="80" spans="1:23" x14ac:dyDescent="0.3">
      <c r="A80" s="23">
        <v>79</v>
      </c>
      <c r="B80" s="271">
        <v>10000</v>
      </c>
      <c r="C80" s="48" t="s">
        <v>18</v>
      </c>
      <c r="D80" s="61">
        <v>1452</v>
      </c>
      <c r="E80" s="59">
        <f t="shared" ref="E80" si="14">D82/D81</f>
        <v>1.5771537223928624</v>
      </c>
      <c r="F80" s="61">
        <v>1891</v>
      </c>
      <c r="G80" s="59">
        <f t="shared" ref="G80" si="15">F82/F81</f>
        <v>1.8892751607856768</v>
      </c>
      <c r="H80" s="61">
        <v>1948</v>
      </c>
      <c r="I80" s="59">
        <f t="shared" ref="I80" si="16">H82/H81</f>
        <v>2.7045274027005561</v>
      </c>
      <c r="R80" s="61"/>
      <c r="S80" s="59" t="e">
        <f t="shared" ref="S80" si="17">R82/R81</f>
        <v>#DIV/0!</v>
      </c>
      <c r="T80" s="61"/>
      <c r="U80" s="59" t="e">
        <f t="shared" ref="U80" si="18">T82/T81</f>
        <v>#DIV/0!</v>
      </c>
      <c r="V80" s="61"/>
      <c r="W80" s="59" t="e">
        <f t="shared" ref="W80" si="19">V82/V81</f>
        <v>#DIV/0!</v>
      </c>
    </row>
    <row r="81" spans="1:23" x14ac:dyDescent="0.3">
      <c r="A81" s="1">
        <v>80</v>
      </c>
      <c r="B81" s="272"/>
      <c r="C81" s="49" t="s">
        <v>16</v>
      </c>
      <c r="D81" s="52">
        <v>0.68369999999999997</v>
      </c>
      <c r="E81" s="63">
        <f t="shared" ref="E81:E82" si="20">(D81-D78)/D78</f>
        <v>-1.6824849007765378E-2</v>
      </c>
      <c r="F81" s="52">
        <v>0.57530000000000003</v>
      </c>
      <c r="G81" s="63">
        <f t="shared" ref="G81:G82" si="21">(F81-F78)/F78</f>
        <v>-3.2917532917533135E-3</v>
      </c>
      <c r="H81" s="52">
        <v>0.62949999999999995</v>
      </c>
      <c r="I81" s="63">
        <f t="shared" ref="I81:I82" si="22">(H81-H78)/H78</f>
        <v>-2.1756021756021777E-2</v>
      </c>
      <c r="R81" s="52"/>
      <c r="S81" s="63" t="e">
        <f t="shared" ref="S81:S82" si="23">(R81-R78)/R78</f>
        <v>#DIV/0!</v>
      </c>
      <c r="T81" s="52"/>
      <c r="U81" s="63" t="e">
        <f t="shared" ref="U81:U82" si="24">(T81-T78)/T78</f>
        <v>#DIV/0!</v>
      </c>
      <c r="V81" s="52"/>
      <c r="W81" s="63" t="e">
        <f t="shared" ref="W81:W82" si="25">(V81-V78)/V78</f>
        <v>#DIV/0!</v>
      </c>
    </row>
    <row r="82" spans="1:23" x14ac:dyDescent="0.3">
      <c r="A82" s="13">
        <v>81</v>
      </c>
      <c r="B82" s="273"/>
      <c r="C82" s="50" t="s">
        <v>17</v>
      </c>
      <c r="D82" s="52">
        <v>1.0783</v>
      </c>
      <c r="E82" s="64">
        <f t="shared" si="20"/>
        <v>-1.1912398057362689E-2</v>
      </c>
      <c r="F82" s="52">
        <v>1.0869</v>
      </c>
      <c r="G82" s="64">
        <f t="shared" si="21"/>
        <v>2.1205974552830249E-3</v>
      </c>
      <c r="H82" s="52">
        <v>1.7024999999999999</v>
      </c>
      <c r="I82" s="64">
        <f t="shared" si="22"/>
        <v>0.57405695266272194</v>
      </c>
      <c r="R82" s="52"/>
      <c r="S82" s="64" t="e">
        <f t="shared" si="23"/>
        <v>#DIV/0!</v>
      </c>
      <c r="T82" s="52"/>
      <c r="U82" s="64" t="e">
        <f t="shared" si="24"/>
        <v>#DIV/0!</v>
      </c>
      <c r="V82" s="52"/>
      <c r="W82" s="64" t="e">
        <f t="shared" si="25"/>
        <v>#DIV/0!</v>
      </c>
    </row>
    <row r="83" spans="1:23" x14ac:dyDescent="0.3">
      <c r="A83" s="23">
        <v>82</v>
      </c>
      <c r="B83" s="271">
        <v>12000</v>
      </c>
      <c r="C83" s="48" t="s">
        <v>18</v>
      </c>
      <c r="D83" s="61">
        <v>1742</v>
      </c>
      <c r="E83" s="59">
        <f t="shared" ref="E83" si="26">D85/D84</f>
        <v>1.5641326680363958</v>
      </c>
      <c r="F83" s="61">
        <v>2264</v>
      </c>
      <c r="G83" s="59">
        <f t="shared" ref="G83" si="27">F85/F84</f>
        <v>1.9287486706841546</v>
      </c>
      <c r="H83" s="65">
        <v>2337</v>
      </c>
      <c r="I83" s="66">
        <f t="shared" ref="I83" si="28">H85/H84</f>
        <v>1.7663098026095685</v>
      </c>
      <c r="R83" s="61"/>
      <c r="S83" s="59" t="e">
        <f t="shared" ref="S83" si="29">R85/R84</f>
        <v>#DIV/0!</v>
      </c>
      <c r="T83" s="61"/>
      <c r="U83" s="59" t="e">
        <f t="shared" ref="U83" si="30">T85/T84</f>
        <v>#DIV/0!</v>
      </c>
      <c r="V83" s="61"/>
      <c r="W83" s="59" t="e">
        <f t="shared" ref="W83" si="31">V85/V84</f>
        <v>#DIV/0!</v>
      </c>
    </row>
    <row r="84" spans="1:23" x14ac:dyDescent="0.3">
      <c r="A84" s="1">
        <v>83</v>
      </c>
      <c r="B84" s="272"/>
      <c r="C84" s="49" t="s">
        <v>16</v>
      </c>
      <c r="D84" s="52">
        <v>0.68140000000000001</v>
      </c>
      <c r="E84" s="63">
        <f t="shared" ref="E84:E85" si="32">(D84-D81)/D81</f>
        <v>-3.3640485593095931E-3</v>
      </c>
      <c r="F84" s="52">
        <v>0.56420000000000003</v>
      </c>
      <c r="G84" s="63">
        <f t="shared" ref="G84:G85" si="33">(F84-F81)/F81</f>
        <v>-1.929428124456805E-2</v>
      </c>
      <c r="H84" s="67">
        <v>0.5978</v>
      </c>
      <c r="I84" s="68">
        <f t="shared" ref="I84:I85" si="34">(H84-H81)/H81</f>
        <v>-5.0357426528991188E-2</v>
      </c>
      <c r="R84" s="52"/>
      <c r="S84" s="63" t="e">
        <f t="shared" ref="S84:S85" si="35">(R84-R81)/R81</f>
        <v>#DIV/0!</v>
      </c>
      <c r="T84" s="52"/>
      <c r="U84" s="63" t="e">
        <f t="shared" ref="U84:U85" si="36">(T84-T81)/T81</f>
        <v>#DIV/0!</v>
      </c>
      <c r="V84" s="52"/>
      <c r="W84" s="63" t="e">
        <f t="shared" ref="W84:W85" si="37">(V84-V81)/V81</f>
        <v>#DIV/0!</v>
      </c>
    </row>
    <row r="85" spans="1:23" x14ac:dyDescent="0.3">
      <c r="A85" s="13">
        <v>84</v>
      </c>
      <c r="B85" s="273"/>
      <c r="C85" s="50" t="s">
        <v>17</v>
      </c>
      <c r="D85" s="52">
        <v>1.0658000000000001</v>
      </c>
      <c r="E85" s="64">
        <f t="shared" si="32"/>
        <v>-1.1592321246406339E-2</v>
      </c>
      <c r="F85" s="52">
        <v>1.0882000000000001</v>
      </c>
      <c r="G85" s="64">
        <f t="shared" si="33"/>
        <v>1.1960621952342247E-3</v>
      </c>
      <c r="H85" s="67">
        <v>1.0559000000000001</v>
      </c>
      <c r="I85" s="70">
        <f t="shared" si="34"/>
        <v>-0.37979441997063135</v>
      </c>
      <c r="R85" s="52"/>
      <c r="S85" s="64" t="e">
        <f t="shared" si="35"/>
        <v>#DIV/0!</v>
      </c>
      <c r="T85" s="52"/>
      <c r="U85" s="64" t="e">
        <f t="shared" si="36"/>
        <v>#DIV/0!</v>
      </c>
      <c r="V85" s="52"/>
      <c r="W85" s="64" t="e">
        <f t="shared" si="37"/>
        <v>#DIV/0!</v>
      </c>
    </row>
    <row r="86" spans="1:23" x14ac:dyDescent="0.3">
      <c r="A86" s="23">
        <v>85</v>
      </c>
      <c r="B86" s="271">
        <v>14000</v>
      </c>
      <c r="C86" s="48" t="s">
        <v>18</v>
      </c>
      <c r="D86" s="61">
        <v>2032</v>
      </c>
      <c r="E86" s="59">
        <f t="shared" ref="E86" si="38">D88/D87</f>
        <v>1.5875847832497787</v>
      </c>
      <c r="F86" s="61">
        <v>2642</v>
      </c>
      <c r="G86" s="59">
        <f t="shared" ref="G86" si="39">F88/F87</f>
        <v>1.9452423698384198</v>
      </c>
      <c r="H86" s="61">
        <v>2727</v>
      </c>
      <c r="I86" s="59">
        <f t="shared" ref="I86" si="40">H88/H87</f>
        <v>1.8311998634579281</v>
      </c>
      <c r="R86" s="61"/>
      <c r="S86" s="59" t="e">
        <f t="shared" ref="S86" si="41">R88/R87</f>
        <v>#DIV/0!</v>
      </c>
      <c r="T86" s="61"/>
      <c r="U86" s="59" t="e">
        <f t="shared" ref="U86" si="42">T88/T87</f>
        <v>#DIV/0!</v>
      </c>
      <c r="V86" s="61"/>
      <c r="W86" s="59" t="e">
        <f t="shared" ref="W86" si="43">V88/V87</f>
        <v>#DIV/0!</v>
      </c>
    </row>
    <row r="87" spans="1:23" x14ac:dyDescent="0.3">
      <c r="A87" s="1">
        <v>86</v>
      </c>
      <c r="B87" s="272"/>
      <c r="C87" s="49" t="s">
        <v>16</v>
      </c>
      <c r="D87" s="52">
        <v>0.67820000000000003</v>
      </c>
      <c r="E87" s="63">
        <f t="shared" ref="E87:E88" si="44">(D87-D84)/D84</f>
        <v>-4.6962136777223083E-3</v>
      </c>
      <c r="F87" s="52">
        <v>0.55700000000000005</v>
      </c>
      <c r="G87" s="63">
        <f t="shared" ref="G87:G88" si="45">(F87-F84)/F84</f>
        <v>-1.2761432116270796E-2</v>
      </c>
      <c r="H87" s="52">
        <v>0.58589999999999998</v>
      </c>
      <c r="I87" s="63">
        <f t="shared" ref="I87:I88" si="46">(H87-H84)/H84</f>
        <v>-1.9906323185011746E-2</v>
      </c>
      <c r="R87" s="52"/>
      <c r="S87" s="63" t="e">
        <f t="shared" ref="S87:S88" si="47">(R87-R84)/R84</f>
        <v>#DIV/0!</v>
      </c>
      <c r="T87" s="52"/>
      <c r="U87" s="63" t="e">
        <f t="shared" ref="U87:U88" si="48">(T87-T84)/T84</f>
        <v>#DIV/0!</v>
      </c>
      <c r="V87" s="52"/>
      <c r="W87" s="63" t="e">
        <f t="shared" ref="W87:W88" si="49">(V87-V84)/V84</f>
        <v>#DIV/0!</v>
      </c>
    </row>
    <row r="88" spans="1:23" x14ac:dyDescent="0.3">
      <c r="A88" s="13">
        <v>87</v>
      </c>
      <c r="B88" s="272"/>
      <c r="C88" s="50" t="s">
        <v>17</v>
      </c>
      <c r="D88" s="52">
        <v>1.0767</v>
      </c>
      <c r="E88" s="64">
        <f t="shared" si="44"/>
        <v>1.0227059485832152E-2</v>
      </c>
      <c r="F88" s="52">
        <v>1.0834999999999999</v>
      </c>
      <c r="G88" s="64">
        <f t="shared" si="45"/>
        <v>-4.319058996508131E-3</v>
      </c>
      <c r="H88" s="52">
        <v>1.0729</v>
      </c>
      <c r="I88" s="64">
        <f t="shared" si="46"/>
        <v>1.6100009470593715E-2</v>
      </c>
      <c r="R88" s="52"/>
      <c r="S88" s="64" t="e">
        <f t="shared" si="47"/>
        <v>#DIV/0!</v>
      </c>
      <c r="T88" s="52"/>
      <c r="U88" s="64" t="e">
        <f t="shared" si="48"/>
        <v>#DIV/0!</v>
      </c>
      <c r="V88" s="52"/>
      <c r="W88" s="64" t="e">
        <f t="shared" si="49"/>
        <v>#DIV/0!</v>
      </c>
    </row>
    <row r="89" spans="1:23" x14ac:dyDescent="0.3">
      <c r="A89" s="23">
        <v>88</v>
      </c>
      <c r="B89" s="271">
        <v>16000</v>
      </c>
      <c r="C89" s="48" t="s">
        <v>18</v>
      </c>
      <c r="D89" s="61">
        <v>2322</v>
      </c>
      <c r="E89" s="59">
        <f t="shared" ref="E89" si="50">D91/D90</f>
        <v>1.5959625946266884</v>
      </c>
      <c r="F89" s="61">
        <v>3029</v>
      </c>
      <c r="G89" s="59">
        <f t="shared" ref="G89" si="51">F91/F90</f>
        <v>1.9344173441734418</v>
      </c>
      <c r="H89" s="61">
        <v>3116</v>
      </c>
      <c r="I89" s="59">
        <f t="shared" ref="I89" si="52">H91/H90</f>
        <v>1.8831327402755971</v>
      </c>
      <c r="R89" s="61"/>
      <c r="S89" s="59" t="e">
        <f t="shared" ref="S89" si="53">R91/R90</f>
        <v>#DIV/0!</v>
      </c>
      <c r="T89" s="61"/>
      <c r="U89" s="59" t="e">
        <f t="shared" ref="U89" si="54">T91/T90</f>
        <v>#DIV/0!</v>
      </c>
      <c r="V89" s="61"/>
      <c r="W89" s="59" t="e">
        <f t="shared" ref="W89" si="55">V91/V90</f>
        <v>#DIV/0!</v>
      </c>
    </row>
    <row r="90" spans="1:23" x14ac:dyDescent="0.3">
      <c r="A90" s="1">
        <v>89</v>
      </c>
      <c r="B90" s="272"/>
      <c r="C90" s="49" t="s">
        <v>16</v>
      </c>
      <c r="D90" s="52">
        <v>0.67369999999999997</v>
      </c>
      <c r="E90" s="63">
        <f t="shared" ref="E90:E91" si="56">(D90-D87)/D87</f>
        <v>-6.635210852256059E-3</v>
      </c>
      <c r="F90" s="52">
        <v>0.55349999999999999</v>
      </c>
      <c r="G90" s="63">
        <f t="shared" ref="G90:G91" si="57">(F90-F87)/F87</f>
        <v>-6.2836624775584526E-3</v>
      </c>
      <c r="H90" s="52">
        <v>0.57330000000000003</v>
      </c>
      <c r="I90" s="63">
        <f t="shared" ref="I90:I91" si="58">(H90-H87)/H87</f>
        <v>-2.1505376344085926E-2</v>
      </c>
      <c r="R90" s="52"/>
      <c r="S90" s="63" t="e">
        <f t="shared" ref="S90:S91" si="59">(R90-R87)/R87</f>
        <v>#DIV/0!</v>
      </c>
      <c r="T90" s="52"/>
      <c r="U90" s="63" t="e">
        <f t="shared" ref="U90:U91" si="60">(T90-T87)/T87</f>
        <v>#DIV/0!</v>
      </c>
      <c r="V90" s="52"/>
      <c r="W90" s="63" t="e">
        <f t="shared" ref="W90:W91" si="61">(V90-V87)/V87</f>
        <v>#DIV/0!</v>
      </c>
    </row>
    <row r="91" spans="1:23" x14ac:dyDescent="0.3">
      <c r="A91" s="13">
        <v>90</v>
      </c>
      <c r="B91" s="273"/>
      <c r="C91" s="50" t="s">
        <v>17</v>
      </c>
      <c r="D91" s="52">
        <v>1.0751999999999999</v>
      </c>
      <c r="E91" s="64">
        <f t="shared" si="56"/>
        <v>-1.3931457230426832E-3</v>
      </c>
      <c r="F91" s="52">
        <v>1.0707</v>
      </c>
      <c r="G91" s="64">
        <f t="shared" si="57"/>
        <v>-1.1813567143516312E-2</v>
      </c>
      <c r="H91" s="52">
        <v>1.0795999999999999</v>
      </c>
      <c r="I91" s="64">
        <f t="shared" si="58"/>
        <v>6.2447572001117797E-3</v>
      </c>
      <c r="R91" s="52"/>
      <c r="S91" s="64" t="e">
        <f t="shared" si="59"/>
        <v>#DIV/0!</v>
      </c>
      <c r="T91" s="52"/>
      <c r="U91" s="64" t="e">
        <f t="shared" si="60"/>
        <v>#DIV/0!</v>
      </c>
      <c r="V91" s="52"/>
      <c r="W91" s="64" t="e">
        <f t="shared" si="61"/>
        <v>#DIV/0!</v>
      </c>
    </row>
    <row r="92" spans="1:23" x14ac:dyDescent="0.3">
      <c r="A92" s="23">
        <v>91</v>
      </c>
      <c r="B92" s="271">
        <v>18000</v>
      </c>
      <c r="C92" s="48" t="s">
        <v>18</v>
      </c>
      <c r="D92" s="61">
        <v>2613</v>
      </c>
      <c r="E92" s="59">
        <f t="shared" ref="E92" si="62">D94/D93</f>
        <v>1.6217678893565843</v>
      </c>
      <c r="F92" s="61">
        <v>3410</v>
      </c>
      <c r="G92" s="59">
        <f t="shared" ref="G92" si="63">F94/F93</f>
        <v>2.0116873630387144</v>
      </c>
      <c r="H92" s="61">
        <v>3506</v>
      </c>
      <c r="I92" s="59">
        <f t="shared" ref="I92" si="64">H94/H93</f>
        <v>1.9028047274651616</v>
      </c>
      <c r="R92" s="61"/>
      <c r="S92" s="59" t="e">
        <f t="shared" ref="S92" si="65">R94/R93</f>
        <v>#DIV/0!</v>
      </c>
      <c r="T92" s="61"/>
      <c r="U92" s="59" t="e">
        <f t="shared" ref="U92" si="66">T94/T93</f>
        <v>#DIV/0!</v>
      </c>
      <c r="V92" s="61"/>
      <c r="W92" s="59" t="e">
        <f t="shared" ref="W92" si="67">V94/V93</f>
        <v>#DIV/0!</v>
      </c>
    </row>
    <row r="93" spans="1:23" x14ac:dyDescent="0.3">
      <c r="A93" s="1">
        <v>92</v>
      </c>
      <c r="B93" s="272"/>
      <c r="C93" s="49" t="s">
        <v>16</v>
      </c>
      <c r="D93" s="52">
        <v>0.66520000000000001</v>
      </c>
      <c r="E93" s="63">
        <f t="shared" ref="E93:E94" si="68">(D93-D90)/D90</f>
        <v>-1.2616891791598564E-2</v>
      </c>
      <c r="F93" s="52">
        <v>0.54759999999999998</v>
      </c>
      <c r="G93" s="63">
        <f t="shared" ref="G93:G94" si="69">(F93-F90)/F90</f>
        <v>-1.065943992773264E-2</v>
      </c>
      <c r="H93" s="52">
        <v>0.56689999999999996</v>
      </c>
      <c r="I93" s="63">
        <f t="shared" ref="I93:I94" si="70">(H93-H90)/H90</f>
        <v>-1.1163439734868432E-2</v>
      </c>
      <c r="R93" s="52"/>
      <c r="S93" s="63" t="e">
        <f t="shared" ref="S93:S94" si="71">(R93-R90)/R90</f>
        <v>#DIV/0!</v>
      </c>
      <c r="T93" s="52"/>
      <c r="U93" s="63" t="e">
        <f t="shared" ref="U93:U94" si="72">(T93-T90)/T90</f>
        <v>#DIV/0!</v>
      </c>
      <c r="V93" s="52"/>
      <c r="W93" s="63" t="e">
        <f t="shared" ref="W93:W94" si="73">(V93-V90)/V90</f>
        <v>#DIV/0!</v>
      </c>
    </row>
    <row r="94" spans="1:23" x14ac:dyDescent="0.3">
      <c r="A94" s="13">
        <v>93</v>
      </c>
      <c r="B94" s="273"/>
      <c r="C94" s="50" t="s">
        <v>17</v>
      </c>
      <c r="D94" s="52">
        <v>1.0788</v>
      </c>
      <c r="E94" s="64">
        <f t="shared" si="68"/>
        <v>3.3482142857143302E-3</v>
      </c>
      <c r="F94" s="52">
        <v>1.1015999999999999</v>
      </c>
      <c r="G94" s="64">
        <f t="shared" si="69"/>
        <v>2.8859624544690321E-2</v>
      </c>
      <c r="H94" s="52">
        <v>1.0787</v>
      </c>
      <c r="I94" s="64">
        <f t="shared" si="70"/>
        <v>-8.3364208966274641E-4</v>
      </c>
      <c r="R94" s="52"/>
      <c r="S94" s="64" t="e">
        <f t="shared" si="71"/>
        <v>#DIV/0!</v>
      </c>
      <c r="T94" s="52"/>
      <c r="U94" s="64" t="e">
        <f t="shared" si="72"/>
        <v>#DIV/0!</v>
      </c>
      <c r="V94" s="52"/>
      <c r="W94" s="64" t="e">
        <f t="shared" si="73"/>
        <v>#DIV/0!</v>
      </c>
    </row>
    <row r="95" spans="1:23" x14ac:dyDescent="0.3">
      <c r="A95" s="23">
        <v>94</v>
      </c>
      <c r="B95" s="271">
        <v>20000</v>
      </c>
      <c r="C95" s="48" t="s">
        <v>18</v>
      </c>
      <c r="D95" s="61">
        <v>2903</v>
      </c>
      <c r="E95" s="59">
        <f t="shared" ref="E95" si="74">D97/D96</f>
        <v>1.6193001060445387</v>
      </c>
      <c r="F95" s="61">
        <v>3799</v>
      </c>
      <c r="G95" s="59">
        <f t="shared" ref="G95" si="75">F97/F96</f>
        <v>2.004950495049505</v>
      </c>
      <c r="H95" s="61">
        <v>3895</v>
      </c>
      <c r="I95" s="59">
        <f t="shared" ref="I95" si="76">H97/H96</f>
        <v>1.9443051575931234</v>
      </c>
      <c r="R95" s="61"/>
      <c r="S95" s="59" t="e">
        <f t="shared" ref="S95" si="77">R97/R96</f>
        <v>#DIV/0!</v>
      </c>
      <c r="T95" s="61"/>
      <c r="U95" s="59" t="e">
        <f t="shared" ref="U95" si="78">T97/T96</f>
        <v>#DIV/0!</v>
      </c>
      <c r="V95" s="61"/>
      <c r="W95" s="59" t="e">
        <f t="shared" ref="W95" si="79">V97/V96</f>
        <v>#DIV/0!</v>
      </c>
    </row>
    <row r="96" spans="1:23" x14ac:dyDescent="0.3">
      <c r="A96" s="1">
        <v>95</v>
      </c>
      <c r="B96" s="272"/>
      <c r="C96" s="49" t="s">
        <v>16</v>
      </c>
      <c r="D96" s="52">
        <v>0.66010000000000002</v>
      </c>
      <c r="E96" s="63">
        <f t="shared" ref="E96:E97" si="80">(D96-D93)/D93</f>
        <v>-7.6668671076367909E-3</v>
      </c>
      <c r="F96" s="52">
        <v>0.5454</v>
      </c>
      <c r="G96" s="63">
        <f t="shared" ref="G96:G97" si="81">(F96-F93)/F93</f>
        <v>-4.0175310445580347E-3</v>
      </c>
      <c r="H96" s="52">
        <v>0.55840000000000001</v>
      </c>
      <c r="I96" s="63">
        <f t="shared" ref="I96:I97" si="82">(H96-H93)/H93</f>
        <v>-1.4993826071617486E-2</v>
      </c>
      <c r="R96" s="52"/>
      <c r="S96" s="63" t="e">
        <f t="shared" ref="S96:S97" si="83">(R96-R93)/R93</f>
        <v>#DIV/0!</v>
      </c>
      <c r="T96" s="52"/>
      <c r="U96" s="63" t="e">
        <f t="shared" ref="U96:U97" si="84">(T96-T93)/T93</f>
        <v>#DIV/0!</v>
      </c>
      <c r="V96" s="52"/>
      <c r="W96" s="63" t="e">
        <f t="shared" ref="W96:W97" si="85">(V96-V93)/V93</f>
        <v>#DIV/0!</v>
      </c>
    </row>
    <row r="97" spans="1:23" x14ac:dyDescent="0.3">
      <c r="A97" s="13">
        <v>96</v>
      </c>
      <c r="B97" s="272"/>
      <c r="C97" s="50" t="s">
        <v>17</v>
      </c>
      <c r="D97" s="52">
        <v>1.0689</v>
      </c>
      <c r="E97" s="64">
        <f t="shared" si="80"/>
        <v>-9.1768631813125886E-3</v>
      </c>
      <c r="F97" s="52">
        <v>1.0934999999999999</v>
      </c>
      <c r="G97" s="64">
        <f t="shared" si="81"/>
        <v>-7.3529411764705855E-3</v>
      </c>
      <c r="H97" s="52">
        <v>1.0857000000000001</v>
      </c>
      <c r="I97" s="64">
        <f t="shared" si="82"/>
        <v>6.4892926670993946E-3</v>
      </c>
      <c r="R97" s="52"/>
      <c r="S97" s="64" t="e">
        <f t="shared" si="83"/>
        <v>#DIV/0!</v>
      </c>
      <c r="T97" s="52"/>
      <c r="U97" s="64" t="e">
        <f t="shared" si="84"/>
        <v>#DIV/0!</v>
      </c>
      <c r="V97" s="52"/>
      <c r="W97" s="64" t="e">
        <f t="shared" si="85"/>
        <v>#DIV/0!</v>
      </c>
    </row>
    <row r="98" spans="1:23" x14ac:dyDescent="0.3">
      <c r="A98" s="23">
        <v>97</v>
      </c>
      <c r="B98" s="271">
        <v>22000</v>
      </c>
      <c r="C98" s="48" t="s">
        <v>18</v>
      </c>
      <c r="D98" s="61">
        <v>3193</v>
      </c>
      <c r="E98" s="59">
        <f t="shared" ref="E98" si="86">D100/D99</f>
        <v>1.6254011921137093</v>
      </c>
      <c r="F98" s="61">
        <v>4167</v>
      </c>
      <c r="G98" s="59">
        <f t="shared" ref="G98" si="87">F100/F99</f>
        <v>1.994843462246777</v>
      </c>
      <c r="H98" s="61">
        <v>4285</v>
      </c>
      <c r="I98" s="59">
        <f t="shared" ref="I98" si="88">H100/H99</f>
        <v>1.9672369858026939</v>
      </c>
      <c r="R98" s="61"/>
      <c r="S98" s="59" t="e">
        <f t="shared" ref="S98" si="89">R100/R99</f>
        <v>#DIV/0!</v>
      </c>
      <c r="T98" s="61"/>
      <c r="U98" s="59" t="e">
        <f t="shared" ref="U98" si="90">T100/T99</f>
        <v>#DIV/0!</v>
      </c>
      <c r="V98" s="61"/>
      <c r="W98" s="59" t="e">
        <f t="shared" ref="W98" si="91">V100/V99</f>
        <v>#DIV/0!</v>
      </c>
    </row>
    <row r="99" spans="1:23" x14ac:dyDescent="0.3">
      <c r="A99" s="1">
        <v>98</v>
      </c>
      <c r="B99" s="272"/>
      <c r="C99" s="49" t="s">
        <v>16</v>
      </c>
      <c r="D99" s="52">
        <v>0.65429999999999999</v>
      </c>
      <c r="E99" s="63">
        <f t="shared" ref="E99:E100" si="92">(D99-D96)/D96</f>
        <v>-8.7865474928041625E-3</v>
      </c>
      <c r="F99" s="52">
        <v>0.54300000000000004</v>
      </c>
      <c r="G99" s="63">
        <f t="shared" ref="G99:G100" si="93">(F99-F96)/F96</f>
        <v>-4.400440044004323E-3</v>
      </c>
      <c r="H99" s="52">
        <v>0.5494</v>
      </c>
      <c r="I99" s="63">
        <f t="shared" ref="I99:I100" si="94">(H99-H96)/H96</f>
        <v>-1.6117478510028666E-2</v>
      </c>
      <c r="R99" s="52"/>
      <c r="S99" s="63" t="e">
        <f t="shared" ref="S99:S100" si="95">(R99-R96)/R96</f>
        <v>#DIV/0!</v>
      </c>
      <c r="T99" s="52"/>
      <c r="U99" s="63" t="e">
        <f t="shared" ref="U99:U100" si="96">(T99-T96)/T96</f>
        <v>#DIV/0!</v>
      </c>
      <c r="V99" s="52"/>
      <c r="W99" s="63" t="e">
        <f t="shared" ref="W99:W100" si="97">(V99-V96)/V96</f>
        <v>#DIV/0!</v>
      </c>
    </row>
    <row r="100" spans="1:23" x14ac:dyDescent="0.3">
      <c r="A100" s="13">
        <v>99</v>
      </c>
      <c r="B100" s="273"/>
      <c r="C100" s="50" t="s">
        <v>17</v>
      </c>
      <c r="D100" s="52">
        <v>1.0634999999999999</v>
      </c>
      <c r="E100" s="64">
        <f t="shared" si="92"/>
        <v>-5.0519225371878302E-3</v>
      </c>
      <c r="F100" s="52">
        <v>1.0831999999999999</v>
      </c>
      <c r="G100" s="64">
        <f t="shared" si="93"/>
        <v>-9.4192958390489044E-3</v>
      </c>
      <c r="H100" s="52">
        <v>1.0808</v>
      </c>
      <c r="I100" s="64">
        <f t="shared" si="94"/>
        <v>-4.513217279174842E-3</v>
      </c>
      <c r="R100" s="52"/>
      <c r="S100" s="64" t="e">
        <f t="shared" si="95"/>
        <v>#DIV/0!</v>
      </c>
      <c r="T100" s="52"/>
      <c r="U100" s="64" t="e">
        <f t="shared" si="96"/>
        <v>#DIV/0!</v>
      </c>
      <c r="V100" s="52"/>
      <c r="W100" s="64" t="e">
        <f t="shared" si="97"/>
        <v>#DIV/0!</v>
      </c>
    </row>
    <row r="101" spans="1:23" x14ac:dyDescent="0.3">
      <c r="A101" s="23">
        <v>100</v>
      </c>
      <c r="B101" s="271">
        <v>24000</v>
      </c>
      <c r="C101" s="48" t="s">
        <v>18</v>
      </c>
      <c r="D101" s="61">
        <v>3483</v>
      </c>
      <c r="E101" s="59">
        <f t="shared" ref="E101" si="98">D103/D102</f>
        <v>1.6359482102056362</v>
      </c>
      <c r="F101" s="61">
        <v>4534</v>
      </c>
      <c r="G101" s="59">
        <f t="shared" ref="G101" si="99">F103/F102</f>
        <v>2.0682881197380731</v>
      </c>
      <c r="H101" s="61">
        <v>4674</v>
      </c>
      <c r="I101" s="59">
        <f t="shared" ref="I101" si="100">H103/H102</f>
        <v>1.9669931084512151</v>
      </c>
      <c r="R101" s="61"/>
      <c r="S101" s="59" t="e">
        <f t="shared" ref="S101" si="101">R103/R102</f>
        <v>#DIV/0!</v>
      </c>
      <c r="T101" s="61"/>
      <c r="U101" s="59" t="e">
        <f t="shared" ref="U101" si="102">T103/T102</f>
        <v>#DIV/0!</v>
      </c>
      <c r="V101" s="61"/>
      <c r="W101" s="59" t="e">
        <f t="shared" ref="W101" si="103">V103/V102</f>
        <v>#DIV/0!</v>
      </c>
    </row>
    <row r="102" spans="1:23" x14ac:dyDescent="0.3">
      <c r="A102" s="1">
        <v>101</v>
      </c>
      <c r="B102" s="272"/>
      <c r="C102" s="49" t="s">
        <v>16</v>
      </c>
      <c r="D102" s="52">
        <v>0.65649999999999997</v>
      </c>
      <c r="E102" s="63">
        <f t="shared" ref="E102:E103" si="104">(D102-D99)/D99</f>
        <v>3.3623720006113094E-3</v>
      </c>
      <c r="F102" s="52">
        <v>0.53449999999999998</v>
      </c>
      <c r="G102" s="63">
        <f t="shared" ref="G102:G103" si="105">(F102-F99)/F99</f>
        <v>-1.5653775322283726E-2</v>
      </c>
      <c r="H102" s="52">
        <v>0.5514</v>
      </c>
      <c r="I102" s="63">
        <f t="shared" ref="I102:I103" si="106">(H102-H99)/H99</f>
        <v>3.6403349108117978E-3</v>
      </c>
      <c r="R102" s="52"/>
      <c r="S102" s="63" t="e">
        <f t="shared" ref="S102:S103" si="107">(R102-R99)/R99</f>
        <v>#DIV/0!</v>
      </c>
      <c r="T102" s="52"/>
      <c r="U102" s="63" t="e">
        <f t="shared" ref="U102:U103" si="108">(T102-T99)/T99</f>
        <v>#DIV/0!</v>
      </c>
      <c r="V102" s="52"/>
      <c r="W102" s="63" t="e">
        <f t="shared" ref="W102:W103" si="109">(V102-V99)/V99</f>
        <v>#DIV/0!</v>
      </c>
    </row>
    <row r="103" spans="1:23" x14ac:dyDescent="0.3">
      <c r="A103" s="13">
        <v>102</v>
      </c>
      <c r="B103" s="273"/>
      <c r="C103" s="50" t="s">
        <v>17</v>
      </c>
      <c r="D103" s="52">
        <v>1.0740000000000001</v>
      </c>
      <c r="E103" s="64">
        <f t="shared" si="104"/>
        <v>9.8730606488012951E-3</v>
      </c>
      <c r="F103" s="52">
        <v>1.1054999999999999</v>
      </c>
      <c r="G103" s="64">
        <f t="shared" si="105"/>
        <v>2.0587149187592309E-2</v>
      </c>
      <c r="H103" s="52">
        <v>1.0846</v>
      </c>
      <c r="I103" s="64">
        <f t="shared" si="106"/>
        <v>3.5159141376758193E-3</v>
      </c>
      <c r="R103" s="52"/>
      <c r="S103" s="64" t="e">
        <f t="shared" si="107"/>
        <v>#DIV/0!</v>
      </c>
      <c r="T103" s="52"/>
      <c r="U103" s="64" t="e">
        <f t="shared" si="108"/>
        <v>#DIV/0!</v>
      </c>
      <c r="V103" s="52"/>
      <c r="W103" s="64" t="e">
        <f t="shared" si="109"/>
        <v>#DIV/0!</v>
      </c>
    </row>
    <row r="104" spans="1:23" x14ac:dyDescent="0.3">
      <c r="A104" s="23">
        <v>103</v>
      </c>
      <c r="B104" s="271">
        <v>26000</v>
      </c>
      <c r="C104" s="48" t="s">
        <v>18</v>
      </c>
      <c r="D104" s="61">
        <v>3774</v>
      </c>
      <c r="E104" s="59">
        <f t="shared" ref="E104" si="110">D106/D105</f>
        <v>1.6867745876603542</v>
      </c>
      <c r="F104" s="61">
        <v>4912</v>
      </c>
      <c r="G104" s="59">
        <f t="shared" ref="G104" si="111">F106/F105</f>
        <v>2.0881964117091596</v>
      </c>
      <c r="H104" s="61">
        <v>5064</v>
      </c>
      <c r="I104" s="59">
        <f t="shared" ref="I104" si="112">H106/H105</f>
        <v>2.0071809979745905</v>
      </c>
      <c r="R104" s="61"/>
      <c r="S104" s="59" t="e">
        <f t="shared" ref="S104" si="113">R106/R105</f>
        <v>#DIV/0!</v>
      </c>
      <c r="T104" s="61"/>
      <c r="U104" s="59" t="e">
        <f t="shared" ref="U104" si="114">T106/T105</f>
        <v>#DIV/0!</v>
      </c>
      <c r="V104" s="61"/>
      <c r="W104" s="59" t="e">
        <f t="shared" ref="W104" si="115">V106/V105</f>
        <v>#DIV/0!</v>
      </c>
    </row>
    <row r="105" spans="1:23" x14ac:dyDescent="0.3">
      <c r="A105" s="1">
        <v>104</v>
      </c>
      <c r="B105" s="272"/>
      <c r="C105" s="49" t="s">
        <v>16</v>
      </c>
      <c r="D105" s="52">
        <v>0.65480000000000005</v>
      </c>
      <c r="E105" s="63">
        <f t="shared" ref="E105:E106" si="116">(D105-D102)/D102</f>
        <v>-2.5894897182024736E-3</v>
      </c>
      <c r="F105" s="52">
        <v>0.52949999999999997</v>
      </c>
      <c r="G105" s="63">
        <f t="shared" ref="G105:G106" si="117">(F105-F102)/F102</f>
        <v>-9.3545369504209625E-3</v>
      </c>
      <c r="H105" s="52">
        <v>0.54310000000000003</v>
      </c>
      <c r="I105" s="63">
        <f t="shared" ref="I105:I106" si="118">(H105-H102)/H102</f>
        <v>-1.5052593398621644E-2</v>
      </c>
      <c r="R105" s="52"/>
      <c r="S105" s="63" t="e">
        <f t="shared" ref="S105:S106" si="119">(R105-R102)/R102</f>
        <v>#DIV/0!</v>
      </c>
      <c r="T105" s="52"/>
      <c r="U105" s="63" t="e">
        <f t="shared" ref="U105:U106" si="120">(T105-T102)/T102</f>
        <v>#DIV/0!</v>
      </c>
      <c r="V105" s="52"/>
      <c r="W105" s="63" t="e">
        <f t="shared" ref="W105:W106" si="121">(V105-V102)/V102</f>
        <v>#DIV/0!</v>
      </c>
    </row>
    <row r="106" spans="1:23" x14ac:dyDescent="0.3">
      <c r="A106" s="13">
        <v>105</v>
      </c>
      <c r="B106" s="272"/>
      <c r="C106" s="50" t="s">
        <v>17</v>
      </c>
      <c r="D106" s="52">
        <v>1.1045</v>
      </c>
      <c r="E106" s="64">
        <f t="shared" si="116"/>
        <v>2.8398510242085635E-2</v>
      </c>
      <c r="F106" s="52">
        <v>1.1056999999999999</v>
      </c>
      <c r="G106" s="64">
        <f t="shared" si="117"/>
        <v>1.8091361374941473E-4</v>
      </c>
      <c r="H106" s="52">
        <v>1.0901000000000001</v>
      </c>
      <c r="I106" s="64">
        <f t="shared" si="118"/>
        <v>5.0709939148073577E-3</v>
      </c>
      <c r="R106" s="52"/>
      <c r="S106" s="64" t="e">
        <f t="shared" si="119"/>
        <v>#DIV/0!</v>
      </c>
      <c r="T106" s="52"/>
      <c r="U106" s="64" t="e">
        <f t="shared" si="120"/>
        <v>#DIV/0!</v>
      </c>
      <c r="V106" s="52"/>
      <c r="W106" s="64" t="e">
        <f t="shared" si="121"/>
        <v>#DIV/0!</v>
      </c>
    </row>
    <row r="107" spans="1:23" x14ac:dyDescent="0.3">
      <c r="A107" s="23">
        <v>106</v>
      </c>
      <c r="B107" s="271">
        <v>28000</v>
      </c>
      <c r="C107" s="48" t="s">
        <v>18</v>
      </c>
      <c r="D107" s="61">
        <v>4064</v>
      </c>
      <c r="E107" s="59">
        <f t="shared" ref="E107" si="122">D109/D108</f>
        <v>1.6520522388059702</v>
      </c>
      <c r="F107" s="61">
        <v>5281</v>
      </c>
      <c r="G107" s="59">
        <f t="shared" ref="G107" si="123">F109/F108</f>
        <v>2.0901287553648067</v>
      </c>
      <c r="H107" s="61">
        <v>5453</v>
      </c>
      <c r="I107" s="59">
        <f t="shared" ref="I107" si="124">H109/H108</f>
        <v>2.0461941275481581</v>
      </c>
      <c r="R107" s="61"/>
      <c r="S107" s="59" t="e">
        <f t="shared" ref="S107" si="125">R109/R108</f>
        <v>#DIV/0!</v>
      </c>
      <c r="T107" s="61"/>
      <c r="U107" s="59" t="e">
        <f t="shared" ref="U107" si="126">T109/T108</f>
        <v>#DIV/0!</v>
      </c>
      <c r="V107" s="61"/>
      <c r="W107" s="59" t="e">
        <f t="shared" ref="W107" si="127">V109/V108</f>
        <v>#DIV/0!</v>
      </c>
    </row>
    <row r="108" spans="1:23" x14ac:dyDescent="0.3">
      <c r="A108" s="1">
        <v>107</v>
      </c>
      <c r="B108" s="272"/>
      <c r="C108" s="49" t="s">
        <v>16</v>
      </c>
      <c r="D108" s="52">
        <v>0.64319999999999999</v>
      </c>
      <c r="E108" s="63">
        <f t="shared" ref="E108:E109" si="128">(D108-D105)/D105</f>
        <v>-1.7715332926084383E-2</v>
      </c>
      <c r="F108" s="52">
        <v>0.53590000000000004</v>
      </c>
      <c r="G108" s="63">
        <f t="shared" ref="G108:G109" si="129">(F108-F105)/F105</f>
        <v>1.2086874409820723E-2</v>
      </c>
      <c r="H108" s="52">
        <v>0.53469999999999995</v>
      </c>
      <c r="I108" s="63">
        <f t="shared" ref="I108:I109" si="130">(H108-H105)/H105</f>
        <v>-1.5466764868348507E-2</v>
      </c>
      <c r="R108" s="52"/>
      <c r="S108" s="63" t="e">
        <f t="shared" ref="S108:S109" si="131">(R108-R105)/R105</f>
        <v>#DIV/0!</v>
      </c>
      <c r="T108" s="52"/>
      <c r="U108" s="63" t="e">
        <f t="shared" ref="U108:U109" si="132">(T108-T105)/T105</f>
        <v>#DIV/0!</v>
      </c>
      <c r="V108" s="52"/>
      <c r="W108" s="63" t="e">
        <f t="shared" ref="W108:W109" si="133">(V108-V105)/V105</f>
        <v>#DIV/0!</v>
      </c>
    </row>
    <row r="109" spans="1:23" x14ac:dyDescent="0.3">
      <c r="A109" s="13">
        <v>108</v>
      </c>
      <c r="B109" s="273"/>
      <c r="C109" s="50" t="s">
        <v>17</v>
      </c>
      <c r="D109" s="52">
        <v>1.0626</v>
      </c>
      <c r="E109" s="64">
        <f t="shared" si="128"/>
        <v>-3.793571751923952E-2</v>
      </c>
      <c r="F109" s="52">
        <v>1.1201000000000001</v>
      </c>
      <c r="G109" s="64">
        <f t="shared" si="129"/>
        <v>1.3023424075246624E-2</v>
      </c>
      <c r="H109" s="52">
        <v>1.0941000000000001</v>
      </c>
      <c r="I109" s="64">
        <f t="shared" si="130"/>
        <v>3.6693881295294041E-3</v>
      </c>
      <c r="R109" s="52"/>
      <c r="S109" s="64" t="e">
        <f t="shared" si="131"/>
        <v>#DIV/0!</v>
      </c>
      <c r="T109" s="52"/>
      <c r="U109" s="64" t="e">
        <f t="shared" si="132"/>
        <v>#DIV/0!</v>
      </c>
      <c r="V109" s="52"/>
      <c r="W109" s="64" t="e">
        <f t="shared" si="133"/>
        <v>#DIV/0!</v>
      </c>
    </row>
    <row r="110" spans="1:23" x14ac:dyDescent="0.3">
      <c r="A110" s="23">
        <v>109</v>
      </c>
      <c r="B110" s="271">
        <v>30000</v>
      </c>
      <c r="C110" s="48" t="s">
        <v>18</v>
      </c>
      <c r="D110" s="61">
        <v>4354</v>
      </c>
      <c r="E110" s="59">
        <f t="shared" ref="E110" si="134">D112/D111</f>
        <v>1.6934341048653754</v>
      </c>
      <c r="F110" s="61">
        <v>5647</v>
      </c>
      <c r="G110" s="59">
        <f t="shared" ref="G110" si="135">F112/F111</f>
        <v>2.1429938744257275</v>
      </c>
      <c r="H110" s="61">
        <v>5843</v>
      </c>
      <c r="I110" s="59">
        <f t="shared" ref="I110" si="136">H112/H111</f>
        <v>2.0561129691564473</v>
      </c>
      <c r="R110" s="61"/>
      <c r="S110" s="59" t="e">
        <f t="shared" ref="S110" si="137">R112/R111</f>
        <v>#DIV/0!</v>
      </c>
      <c r="T110" s="61"/>
      <c r="U110" s="59" t="e">
        <f t="shared" ref="U110" si="138">T112/T111</f>
        <v>#DIV/0!</v>
      </c>
      <c r="V110" s="61"/>
      <c r="W110" s="59" t="e">
        <f t="shared" ref="W110" si="139">V112/V111</f>
        <v>#DIV/0!</v>
      </c>
    </row>
    <row r="111" spans="1:23" x14ac:dyDescent="0.3">
      <c r="A111" s="1">
        <v>110</v>
      </c>
      <c r="B111" s="272"/>
      <c r="C111" s="49" t="s">
        <v>16</v>
      </c>
      <c r="D111" s="52">
        <v>0.6351</v>
      </c>
      <c r="E111" s="63">
        <f t="shared" ref="E111:E112" si="140">(D111-D108)/D108</f>
        <v>-1.2593283582089547E-2</v>
      </c>
      <c r="F111" s="52">
        <v>0.52239999999999998</v>
      </c>
      <c r="G111" s="63">
        <f t="shared" ref="G111:G112" si="141">(F111-F108)/F108</f>
        <v>-2.5191267027430613E-2</v>
      </c>
      <c r="H111" s="52">
        <v>0.53820000000000001</v>
      </c>
      <c r="I111" s="63">
        <f t="shared" ref="I111:I112" si="142">(H111-H108)/H108</f>
        <v>6.5457265756500077E-3</v>
      </c>
      <c r="R111" s="52"/>
      <c r="S111" s="63" t="e">
        <f t="shared" ref="S111:S112" si="143">(R111-R108)/R108</f>
        <v>#DIV/0!</v>
      </c>
      <c r="T111" s="52"/>
      <c r="U111" s="63" t="e">
        <f t="shared" ref="U111:U112" si="144">(T111-T108)/T108</f>
        <v>#DIV/0!</v>
      </c>
      <c r="V111" s="52"/>
      <c r="W111" s="63" t="e">
        <f t="shared" ref="W111:W112" si="145">(V111-V108)/V108</f>
        <v>#DIV/0!</v>
      </c>
    </row>
    <row r="112" spans="1:23" x14ac:dyDescent="0.3">
      <c r="A112" s="13">
        <v>111</v>
      </c>
      <c r="B112" s="273"/>
      <c r="C112" s="50" t="s">
        <v>17</v>
      </c>
      <c r="D112" s="52">
        <v>1.0754999999999999</v>
      </c>
      <c r="E112" s="64">
        <f t="shared" si="140"/>
        <v>1.2140033879164231E-2</v>
      </c>
      <c r="F112" s="52">
        <v>1.1194999999999999</v>
      </c>
      <c r="G112" s="64">
        <f t="shared" si="141"/>
        <v>-5.3566645835207208E-4</v>
      </c>
      <c r="H112" s="52">
        <v>1.1066</v>
      </c>
      <c r="I112" s="64">
        <f t="shared" si="142"/>
        <v>1.1424915455625587E-2</v>
      </c>
      <c r="R112" s="52"/>
      <c r="S112" s="64" t="e">
        <f t="shared" si="143"/>
        <v>#DIV/0!</v>
      </c>
      <c r="T112" s="52"/>
      <c r="U112" s="64" t="e">
        <f t="shared" si="144"/>
        <v>#DIV/0!</v>
      </c>
      <c r="V112" s="52"/>
      <c r="W112" s="64" t="e">
        <f t="shared" si="145"/>
        <v>#DIV/0!</v>
      </c>
    </row>
    <row r="113" spans="1:23" x14ac:dyDescent="0.3">
      <c r="A113" s="23">
        <v>112</v>
      </c>
      <c r="B113" s="271">
        <v>32000</v>
      </c>
      <c r="C113" s="48" t="s">
        <v>18</v>
      </c>
      <c r="D113" s="61">
        <v>4644</v>
      </c>
      <c r="E113" s="59">
        <f t="shared" ref="E113" si="146">D115/D114</f>
        <v>1.677247849882721</v>
      </c>
      <c r="F113" s="61">
        <v>6012</v>
      </c>
      <c r="G113" s="59">
        <f t="shared" ref="G113" si="147">F115/F114</f>
        <v>2.1799461123941497</v>
      </c>
      <c r="H113" s="61">
        <v>6232</v>
      </c>
      <c r="I113" s="59">
        <f t="shared" ref="I113" si="148">H115/H114</f>
        <v>2.0839636913767019</v>
      </c>
      <c r="R113" s="61"/>
      <c r="S113" s="59" t="e">
        <f t="shared" ref="S113" si="149">R115/R114</f>
        <v>#DIV/0!</v>
      </c>
      <c r="T113" s="61"/>
      <c r="U113" s="59" t="e">
        <f t="shared" ref="U113" si="150">T115/T114</f>
        <v>#DIV/0!</v>
      </c>
      <c r="V113" s="61"/>
      <c r="W113" s="59" t="e">
        <f t="shared" ref="W113" si="151">V115/V114</f>
        <v>#DIV/0!</v>
      </c>
    </row>
    <row r="114" spans="1:23" x14ac:dyDescent="0.3">
      <c r="A114" s="1">
        <v>113</v>
      </c>
      <c r="B114" s="272"/>
      <c r="C114" s="49" t="s">
        <v>16</v>
      </c>
      <c r="D114" s="52">
        <v>0.63949999999999996</v>
      </c>
      <c r="E114" s="63">
        <f t="shared" ref="E114:E115" si="152">(D114-D111)/D111</f>
        <v>6.9280428279010538E-3</v>
      </c>
      <c r="F114" s="52">
        <v>0.51959999999999995</v>
      </c>
      <c r="G114" s="63">
        <f t="shared" ref="G114:G115" si="153">(F114-F111)/F111</f>
        <v>-5.3598774885145958E-3</v>
      </c>
      <c r="H114" s="52">
        <v>0.52880000000000005</v>
      </c>
      <c r="I114" s="63">
        <f t="shared" ref="I114:I115" si="154">(H114-H111)/H111</f>
        <v>-1.7465626161278267E-2</v>
      </c>
      <c r="R114" s="52"/>
      <c r="S114" s="63" t="e">
        <f t="shared" ref="S114:S115" si="155">(R114-R111)/R111</f>
        <v>#DIV/0!</v>
      </c>
      <c r="T114" s="52"/>
      <c r="U114" s="63" t="e">
        <f t="shared" ref="U114:U115" si="156">(T114-T111)/T111</f>
        <v>#DIV/0!</v>
      </c>
      <c r="V114" s="52"/>
      <c r="W114" s="63" t="e">
        <f t="shared" ref="W114:W115" si="157">(V114-V111)/V111</f>
        <v>#DIV/0!</v>
      </c>
    </row>
    <row r="115" spans="1:23" x14ac:dyDescent="0.3">
      <c r="A115" s="13">
        <v>114</v>
      </c>
      <c r="B115" s="272"/>
      <c r="C115" s="50" t="s">
        <v>17</v>
      </c>
      <c r="D115" s="52">
        <v>1.0726</v>
      </c>
      <c r="E115" s="64">
        <f t="shared" si="152"/>
        <v>-2.6964202696419365E-3</v>
      </c>
      <c r="F115" s="52">
        <v>1.1327</v>
      </c>
      <c r="G115" s="64">
        <f t="shared" si="153"/>
        <v>1.1790978115230104E-2</v>
      </c>
      <c r="H115" s="52">
        <v>1.1020000000000001</v>
      </c>
      <c r="I115" s="64">
        <f t="shared" si="154"/>
        <v>-4.1568769202963464E-3</v>
      </c>
      <c r="R115" s="52"/>
      <c r="S115" s="64" t="e">
        <f t="shared" si="155"/>
        <v>#DIV/0!</v>
      </c>
      <c r="T115" s="52"/>
      <c r="U115" s="64" t="e">
        <f t="shared" si="156"/>
        <v>#DIV/0!</v>
      </c>
      <c r="V115" s="52"/>
      <c r="W115" s="64" t="e">
        <f t="shared" si="157"/>
        <v>#DIV/0!</v>
      </c>
    </row>
    <row r="116" spans="1:23" x14ac:dyDescent="0.3">
      <c r="A116" s="23">
        <v>115</v>
      </c>
      <c r="B116" s="271">
        <v>34000</v>
      </c>
      <c r="C116" s="48" t="s">
        <v>18</v>
      </c>
      <c r="D116" s="61">
        <v>4935</v>
      </c>
      <c r="E116" s="59">
        <f t="shared" ref="E116" si="158">D118/D117</f>
        <v>1.7107176730951628</v>
      </c>
      <c r="F116" s="61">
        <v>6377</v>
      </c>
      <c r="G116" s="59">
        <f t="shared" ref="G116" si="159">F118/F117</f>
        <v>2.149471661863593</v>
      </c>
      <c r="H116" s="61">
        <v>6622</v>
      </c>
      <c r="I116" s="59">
        <f t="shared" ref="I116" si="160">H118/H117</f>
        <v>2.1001713959245856</v>
      </c>
      <c r="R116" s="61"/>
      <c r="S116" s="59" t="e">
        <f t="shared" ref="S116" si="161">R118/R117</f>
        <v>#DIV/0!</v>
      </c>
      <c r="T116" s="61"/>
      <c r="U116" s="59" t="e">
        <f t="shared" ref="U116" si="162">T118/T117</f>
        <v>#DIV/0!</v>
      </c>
      <c r="V116" s="61"/>
      <c r="W116" s="59" t="e">
        <f t="shared" ref="W116" si="163">V118/V117</f>
        <v>#DIV/0!</v>
      </c>
    </row>
    <row r="117" spans="1:23" x14ac:dyDescent="0.3">
      <c r="A117" s="1">
        <v>116</v>
      </c>
      <c r="B117" s="272"/>
      <c r="C117" s="49" t="s">
        <v>16</v>
      </c>
      <c r="D117" s="52">
        <v>0.63260000000000005</v>
      </c>
      <c r="E117" s="63">
        <f t="shared" ref="E117:E118" si="164">(D117-D114)/D114</f>
        <v>-1.0789679437060056E-2</v>
      </c>
      <c r="F117" s="52">
        <v>0.52049999999999996</v>
      </c>
      <c r="G117" s="63">
        <f t="shared" ref="G117:G118" si="165">(F117-F114)/F114</f>
        <v>1.7321016166281986E-3</v>
      </c>
      <c r="H117" s="52">
        <v>0.52510000000000001</v>
      </c>
      <c r="I117" s="63">
        <f t="shared" ref="I117:I118" si="166">(H117-H114)/H114</f>
        <v>-6.9969742813918989E-3</v>
      </c>
      <c r="R117" s="52"/>
      <c r="S117" s="63" t="e">
        <f t="shared" ref="S117:S118" si="167">(R117-R114)/R114</f>
        <v>#DIV/0!</v>
      </c>
      <c r="T117" s="52"/>
      <c r="U117" s="63" t="e">
        <f t="shared" ref="U117:U118" si="168">(T117-T114)/T114</f>
        <v>#DIV/0!</v>
      </c>
      <c r="V117" s="52"/>
      <c r="W117" s="63" t="e">
        <f t="shared" ref="W117:W118" si="169">(V117-V114)/V114</f>
        <v>#DIV/0!</v>
      </c>
    </row>
    <row r="118" spans="1:23" x14ac:dyDescent="0.3">
      <c r="A118" s="13">
        <v>117</v>
      </c>
      <c r="B118" s="273"/>
      <c r="C118" s="50" t="s">
        <v>17</v>
      </c>
      <c r="D118" s="52">
        <v>1.0822000000000001</v>
      </c>
      <c r="E118" s="64">
        <f t="shared" si="164"/>
        <v>8.9502144322208214E-3</v>
      </c>
      <c r="F118" s="52">
        <v>1.1188</v>
      </c>
      <c r="G118" s="64">
        <f t="shared" si="165"/>
        <v>-1.227156352079105E-2</v>
      </c>
      <c r="H118" s="52">
        <v>1.1028</v>
      </c>
      <c r="I118" s="64">
        <f t="shared" si="166"/>
        <v>7.2595281306707057E-4</v>
      </c>
      <c r="R118" s="52"/>
      <c r="S118" s="64" t="e">
        <f t="shared" si="167"/>
        <v>#DIV/0!</v>
      </c>
      <c r="T118" s="52"/>
      <c r="U118" s="64" t="e">
        <f t="shared" si="168"/>
        <v>#DIV/0!</v>
      </c>
      <c r="V118" s="52"/>
      <c r="W118" s="64" t="e">
        <f t="shared" si="169"/>
        <v>#DIV/0!</v>
      </c>
    </row>
    <row r="119" spans="1:23" x14ac:dyDescent="0.3">
      <c r="A119" s="23">
        <v>118</v>
      </c>
      <c r="B119" s="271">
        <v>36000</v>
      </c>
      <c r="C119" s="48" t="s">
        <v>18</v>
      </c>
      <c r="D119" s="61">
        <v>5225</v>
      </c>
      <c r="E119" s="59">
        <f t="shared" ref="E119" si="170">D121/D120</f>
        <v>1.696383647798742</v>
      </c>
      <c r="F119" s="61">
        <v>6742</v>
      </c>
      <c r="G119" s="59">
        <f t="shared" ref="G119" si="171">F121/F120</f>
        <v>2.1679626749611196</v>
      </c>
      <c r="H119" s="61">
        <v>7011</v>
      </c>
      <c r="I119" s="59">
        <f t="shared" ref="I119" si="172">H121/H120</f>
        <v>2.0794651384909266</v>
      </c>
      <c r="R119" s="61"/>
      <c r="S119" s="59" t="e">
        <f t="shared" ref="S119" si="173">R121/R120</f>
        <v>#DIV/0!</v>
      </c>
      <c r="T119" s="61"/>
      <c r="U119" s="59" t="e">
        <f t="shared" ref="U119" si="174">T121/T120</f>
        <v>#DIV/0!</v>
      </c>
      <c r="V119" s="61"/>
      <c r="W119" s="59" t="e">
        <f t="shared" ref="W119" si="175">V121/V120</f>
        <v>#DIV/0!</v>
      </c>
    </row>
    <row r="120" spans="1:23" x14ac:dyDescent="0.3">
      <c r="A120" s="1">
        <v>119</v>
      </c>
      <c r="B120" s="272"/>
      <c r="C120" s="49" t="s">
        <v>16</v>
      </c>
      <c r="D120" s="52">
        <v>0.63600000000000001</v>
      </c>
      <c r="E120" s="63">
        <f t="shared" ref="E120:E121" si="176">(D120-D117)/D117</f>
        <v>5.374644325007838E-3</v>
      </c>
      <c r="F120" s="52">
        <v>0.51439999999999997</v>
      </c>
      <c r="G120" s="63">
        <f t="shared" ref="G120:G121" si="177">(F120-F117)/F117</f>
        <v>-1.1719500480307387E-2</v>
      </c>
      <c r="H120" s="52">
        <v>0.52349999999999997</v>
      </c>
      <c r="I120" s="63">
        <f t="shared" ref="I120:I121" si="178">(H120-H117)/H117</f>
        <v>-3.0470386593030772E-3</v>
      </c>
      <c r="R120" s="52"/>
      <c r="S120" s="63" t="e">
        <f t="shared" ref="S120:S121" si="179">(R120-R117)/R117</f>
        <v>#DIV/0!</v>
      </c>
      <c r="T120" s="52"/>
      <c r="U120" s="63" t="e">
        <f t="shared" ref="U120:U121" si="180">(T120-T117)/T117</f>
        <v>#DIV/0!</v>
      </c>
      <c r="V120" s="52"/>
      <c r="W120" s="63" t="e">
        <f t="shared" ref="W120:W121" si="181">(V120-V117)/V117</f>
        <v>#DIV/0!</v>
      </c>
    </row>
    <row r="121" spans="1:23" x14ac:dyDescent="0.3">
      <c r="A121" s="13">
        <v>120</v>
      </c>
      <c r="B121" s="273"/>
      <c r="C121" s="50" t="s">
        <v>17</v>
      </c>
      <c r="D121" s="52">
        <v>1.0789</v>
      </c>
      <c r="E121" s="64">
        <f t="shared" si="176"/>
        <v>-3.049343929033525E-3</v>
      </c>
      <c r="F121" s="52">
        <v>1.1152</v>
      </c>
      <c r="G121" s="64">
        <f t="shared" si="177"/>
        <v>-3.217733285663253E-3</v>
      </c>
      <c r="H121" s="52">
        <v>1.0886</v>
      </c>
      <c r="I121" s="64">
        <f t="shared" si="178"/>
        <v>-1.2876314834965534E-2</v>
      </c>
      <c r="R121" s="52"/>
      <c r="S121" s="64" t="e">
        <f t="shared" si="179"/>
        <v>#DIV/0!</v>
      </c>
      <c r="T121" s="52"/>
      <c r="U121" s="64" t="e">
        <f t="shared" si="180"/>
        <v>#DIV/0!</v>
      </c>
      <c r="V121" s="52"/>
      <c r="W121" s="64" t="e">
        <f t="shared" si="181"/>
        <v>#DIV/0!</v>
      </c>
    </row>
    <row r="122" spans="1:23" x14ac:dyDescent="0.3">
      <c r="A122" s="23">
        <v>121</v>
      </c>
      <c r="B122" s="271">
        <v>38000</v>
      </c>
      <c r="C122" s="48" t="s">
        <v>18</v>
      </c>
      <c r="D122" s="65">
        <v>5515</v>
      </c>
      <c r="E122" s="66">
        <f t="shared" ref="E122" si="182">D124/D123</f>
        <v>1.6848224239528589</v>
      </c>
      <c r="F122" s="61">
        <v>7107</v>
      </c>
      <c r="G122" s="59">
        <f t="shared" ref="G122" si="183">F124/F123</f>
        <v>2.1567640797367913</v>
      </c>
      <c r="H122" s="61">
        <v>7401</v>
      </c>
      <c r="I122" s="59">
        <f t="shared" ref="I122" si="184">H124/H123</f>
        <v>2.1227053140096621</v>
      </c>
      <c r="R122" s="61"/>
      <c r="S122" s="59" t="e">
        <f t="shared" ref="S122" si="185">R124/R123</f>
        <v>#DIV/0!</v>
      </c>
      <c r="T122" s="61"/>
      <c r="U122" s="59" t="e">
        <f t="shared" ref="U122" si="186">T124/T123</f>
        <v>#DIV/0!</v>
      </c>
      <c r="V122" s="61"/>
      <c r="W122" s="59" t="e">
        <f t="shared" ref="W122" si="187">V124/V123</f>
        <v>#DIV/0!</v>
      </c>
    </row>
    <row r="123" spans="1:23" x14ac:dyDescent="0.3">
      <c r="A123" s="1">
        <v>122</v>
      </c>
      <c r="B123" s="272"/>
      <c r="C123" s="49" t="s">
        <v>16</v>
      </c>
      <c r="D123" s="67">
        <v>0.62790000000000001</v>
      </c>
      <c r="E123" s="68">
        <f t="shared" ref="E123:E124" si="188">(D123-D120)/D120</f>
        <v>-1.2735849056603767E-2</v>
      </c>
      <c r="F123" s="52">
        <v>0.51670000000000005</v>
      </c>
      <c r="G123" s="63">
        <f t="shared" ref="G123:G124" si="189">(F123-F120)/F120</f>
        <v>4.4712286158632968E-3</v>
      </c>
      <c r="H123" s="52">
        <v>0.51749999999999996</v>
      </c>
      <c r="I123" s="63">
        <f t="shared" ref="I123:I124" si="190">(H123-H120)/H120</f>
        <v>-1.1461318051575943E-2</v>
      </c>
      <c r="R123" s="52"/>
      <c r="S123" s="63" t="e">
        <f t="shared" ref="S123:S124" si="191">(R123-R120)/R120</f>
        <v>#DIV/0!</v>
      </c>
      <c r="T123" s="52"/>
      <c r="U123" s="63" t="e">
        <f t="shared" ref="U123:U124" si="192">(T123-T120)/T120</f>
        <v>#DIV/0!</v>
      </c>
      <c r="V123" s="52"/>
      <c r="W123" s="63" t="e">
        <f t="shared" ref="W123:W124" si="193">(V123-V120)/V120</f>
        <v>#DIV/0!</v>
      </c>
    </row>
    <row r="124" spans="1:23" x14ac:dyDescent="0.3">
      <c r="A124" s="13">
        <v>123</v>
      </c>
      <c r="B124" s="272"/>
      <c r="C124" s="50" t="s">
        <v>17</v>
      </c>
      <c r="D124" s="67">
        <v>1.0579000000000001</v>
      </c>
      <c r="E124" s="70">
        <f t="shared" si="188"/>
        <v>-1.9464269163036341E-2</v>
      </c>
      <c r="F124" s="52">
        <v>1.1144000000000001</v>
      </c>
      <c r="G124" s="64">
        <f t="shared" si="189"/>
        <v>-7.1736011477753936E-4</v>
      </c>
      <c r="H124" s="52">
        <v>1.0985</v>
      </c>
      <c r="I124" s="64">
        <f t="shared" si="190"/>
        <v>9.0942494947639351E-3</v>
      </c>
      <c r="R124" s="52"/>
      <c r="S124" s="64" t="e">
        <f t="shared" si="191"/>
        <v>#DIV/0!</v>
      </c>
      <c r="T124" s="52"/>
      <c r="U124" s="64" t="e">
        <f t="shared" si="192"/>
        <v>#DIV/0!</v>
      </c>
      <c r="V124" s="52"/>
      <c r="W124" s="64" t="e">
        <f t="shared" si="193"/>
        <v>#DIV/0!</v>
      </c>
    </row>
    <row r="125" spans="1:23" x14ac:dyDescent="0.3">
      <c r="A125" s="23">
        <v>124</v>
      </c>
      <c r="B125" s="271">
        <v>40000</v>
      </c>
      <c r="C125" s="48" t="s">
        <v>18</v>
      </c>
      <c r="D125" s="61">
        <v>5805</v>
      </c>
      <c r="E125" s="59">
        <f t="shared" ref="E125" si="194">D127/D126</f>
        <v>1.6971039721474916</v>
      </c>
      <c r="F125" s="61">
        <v>7472</v>
      </c>
      <c r="G125" s="59">
        <f t="shared" ref="G125" si="195">F127/F126</f>
        <v>2.2198973549151204</v>
      </c>
      <c r="H125" s="61">
        <v>7790</v>
      </c>
      <c r="I125" s="59">
        <f t="shared" ref="I125" si="196">H127/H126</f>
        <v>2.1766666666666667</v>
      </c>
      <c r="R125" s="61"/>
      <c r="S125" s="59" t="e">
        <f t="shared" ref="S125" si="197">R127/R126</f>
        <v>#DIV/0!</v>
      </c>
      <c r="T125" s="61"/>
      <c r="U125" s="59" t="e">
        <f t="shared" ref="U125" si="198">T127/T126</f>
        <v>#DIV/0!</v>
      </c>
      <c r="V125" s="61"/>
      <c r="W125" s="59" t="e">
        <f t="shared" ref="W125" si="199">V127/V126</f>
        <v>#DIV/0!</v>
      </c>
    </row>
    <row r="126" spans="1:23" x14ac:dyDescent="0.3">
      <c r="A126" s="1">
        <v>125</v>
      </c>
      <c r="B126" s="272"/>
      <c r="C126" s="49" t="s">
        <v>16</v>
      </c>
      <c r="D126" s="52">
        <v>0.63190000000000002</v>
      </c>
      <c r="E126" s="63">
        <f t="shared" ref="E126:E127" si="200">(D126-D123)/D123</f>
        <v>6.3704411530498542E-3</v>
      </c>
      <c r="F126" s="52">
        <v>0.50660000000000005</v>
      </c>
      <c r="G126" s="63">
        <f t="shared" ref="G126:G127" si="201">(F126-F123)/F123</f>
        <v>-1.9547125991871486E-2</v>
      </c>
      <c r="H126" s="52">
        <v>0.51</v>
      </c>
      <c r="I126" s="63">
        <f t="shared" ref="I126:I127" si="202">(H126-H123)/H123</f>
        <v>-1.4492753623188312E-2</v>
      </c>
      <c r="R126" s="52"/>
      <c r="S126" s="63" t="e">
        <f t="shared" ref="S126:S127" si="203">(R126-R123)/R123</f>
        <v>#DIV/0!</v>
      </c>
      <c r="T126" s="52"/>
      <c r="U126" s="63" t="e">
        <f t="shared" ref="U126:U127" si="204">(T126-T123)/T123</f>
        <v>#DIV/0!</v>
      </c>
      <c r="V126" s="52"/>
      <c r="W126" s="63" t="e">
        <f t="shared" ref="W126:W127" si="205">(V126-V123)/V123</f>
        <v>#DIV/0!</v>
      </c>
    </row>
    <row r="127" spans="1:23" x14ac:dyDescent="0.3">
      <c r="A127" s="13">
        <v>126</v>
      </c>
      <c r="B127" s="273"/>
      <c r="C127" s="50" t="s">
        <v>17</v>
      </c>
      <c r="D127" s="52">
        <v>1.0724</v>
      </c>
      <c r="E127" s="64">
        <f t="shared" si="200"/>
        <v>1.3706399470649359E-2</v>
      </c>
      <c r="F127" s="52">
        <v>1.1246</v>
      </c>
      <c r="G127" s="64">
        <f t="shared" si="201"/>
        <v>9.1529073941134121E-3</v>
      </c>
      <c r="H127" s="52">
        <v>1.1101000000000001</v>
      </c>
      <c r="I127" s="64">
        <f t="shared" si="202"/>
        <v>1.0559854346836645E-2</v>
      </c>
      <c r="R127" s="52"/>
      <c r="S127" s="64" t="e">
        <f t="shared" si="203"/>
        <v>#DIV/0!</v>
      </c>
      <c r="T127" s="52"/>
      <c r="U127" s="64" t="e">
        <f t="shared" si="204"/>
        <v>#DIV/0!</v>
      </c>
      <c r="V127" s="52"/>
      <c r="W127" s="64" t="e">
        <f t="shared" si="205"/>
        <v>#DIV/0!</v>
      </c>
    </row>
    <row r="128" spans="1:23" x14ac:dyDescent="0.3">
      <c r="A128" s="23">
        <v>127</v>
      </c>
      <c r="B128" s="271">
        <v>42000</v>
      </c>
      <c r="C128" s="48" t="s">
        <v>18</v>
      </c>
      <c r="D128" s="61">
        <v>6096</v>
      </c>
      <c r="E128" s="59">
        <f t="shared" ref="E128" si="206">D130/D129</f>
        <v>1.7265851303508208</v>
      </c>
      <c r="F128" s="61">
        <v>7837</v>
      </c>
      <c r="G128" s="59">
        <f t="shared" ref="G128" si="207">F130/F129</f>
        <v>2.2104224240031578</v>
      </c>
      <c r="H128" s="61">
        <v>8180</v>
      </c>
      <c r="I128" s="59">
        <f t="shared" ref="I128" si="208">H130/H129</f>
        <v>2.1702628481757551</v>
      </c>
      <c r="R128" s="61"/>
      <c r="S128" s="59" t="e">
        <f t="shared" ref="S128" si="209">R130/R129</f>
        <v>#DIV/0!</v>
      </c>
      <c r="T128" s="61"/>
      <c r="U128" s="59" t="e">
        <f t="shared" ref="U128" si="210">T130/T129</f>
        <v>#DIV/0!</v>
      </c>
      <c r="V128" s="61"/>
      <c r="W128" s="59" t="e">
        <f t="shared" ref="W128" si="211">V130/V129</f>
        <v>#DIV/0!</v>
      </c>
    </row>
    <row r="129" spans="1:23" x14ac:dyDescent="0.3">
      <c r="A129" s="1">
        <v>128</v>
      </c>
      <c r="B129" s="272"/>
      <c r="C129" s="49" t="s">
        <v>16</v>
      </c>
      <c r="D129" s="52">
        <v>0.62139999999999995</v>
      </c>
      <c r="E129" s="63">
        <f t="shared" ref="E129:E130" si="212">(D129-D126)/D126</f>
        <v>-1.6616553252096954E-2</v>
      </c>
      <c r="F129" s="52">
        <v>0.50660000000000005</v>
      </c>
      <c r="G129" s="63">
        <f t="shared" ref="G129:G130" si="213">(F129-F126)/F126</f>
        <v>0</v>
      </c>
      <c r="H129" s="52">
        <v>0.50980000000000003</v>
      </c>
      <c r="I129" s="63">
        <f t="shared" ref="I129:I130" si="214">(H129-H126)/H126</f>
        <v>-3.9215686274505482E-4</v>
      </c>
      <c r="R129" s="52"/>
      <c r="S129" s="63" t="e">
        <f t="shared" ref="S129:S130" si="215">(R129-R126)/R126</f>
        <v>#DIV/0!</v>
      </c>
      <c r="T129" s="52"/>
      <c r="U129" s="63" t="e">
        <f t="shared" ref="U129:U130" si="216">(T129-T126)/T126</f>
        <v>#DIV/0!</v>
      </c>
      <c r="V129" s="52"/>
      <c r="W129" s="63" t="e">
        <f t="shared" ref="W129:W130" si="217">(V129-V126)/V126</f>
        <v>#DIV/0!</v>
      </c>
    </row>
    <row r="130" spans="1:23" x14ac:dyDescent="0.3">
      <c r="A130" s="13">
        <v>129</v>
      </c>
      <c r="B130" s="273"/>
      <c r="C130" s="50" t="s">
        <v>17</v>
      </c>
      <c r="D130" s="52">
        <v>1.0729</v>
      </c>
      <c r="E130" s="64">
        <f t="shared" si="212"/>
        <v>4.6624393882874389E-4</v>
      </c>
      <c r="F130" s="52">
        <v>1.1197999999999999</v>
      </c>
      <c r="G130" s="64">
        <f t="shared" si="213"/>
        <v>-4.2681842432866239E-3</v>
      </c>
      <c r="H130" s="52">
        <v>1.1064000000000001</v>
      </c>
      <c r="I130" s="64">
        <f t="shared" si="214"/>
        <v>-3.3330330600847098E-3</v>
      </c>
      <c r="R130" s="52"/>
      <c r="S130" s="64" t="e">
        <f t="shared" si="215"/>
        <v>#DIV/0!</v>
      </c>
      <c r="T130" s="52"/>
      <c r="U130" s="64" t="e">
        <f t="shared" si="216"/>
        <v>#DIV/0!</v>
      </c>
      <c r="V130" s="52"/>
      <c r="W130" s="64" t="e">
        <f t="shared" si="217"/>
        <v>#DIV/0!</v>
      </c>
    </row>
    <row r="131" spans="1:23" x14ac:dyDescent="0.3">
      <c r="A131" s="23">
        <v>130</v>
      </c>
      <c r="B131" s="271">
        <v>44000</v>
      </c>
      <c r="C131" s="48" t="s">
        <v>18</v>
      </c>
      <c r="D131" s="61">
        <v>6386</v>
      </c>
      <c r="E131" s="59">
        <f t="shared" ref="E131" si="218">D133/D132</f>
        <v>1.7257857601026299</v>
      </c>
      <c r="F131" s="61">
        <v>8202</v>
      </c>
      <c r="G131" s="59">
        <f t="shared" ref="G131" si="219">F133/F132</f>
        <v>2.2144144144144144</v>
      </c>
      <c r="H131" s="61">
        <v>8569</v>
      </c>
      <c r="I131" s="59">
        <f t="shared" ref="I131" si="220">H133/H132</f>
        <v>2.1852072179258379</v>
      </c>
      <c r="R131" s="61"/>
      <c r="S131" s="59" t="e">
        <f t="shared" ref="S131" si="221">R133/R132</f>
        <v>#DIV/0!</v>
      </c>
      <c r="T131" s="61"/>
      <c r="U131" s="59" t="e">
        <f t="shared" ref="U131" si="222">T133/T132</f>
        <v>#DIV/0!</v>
      </c>
      <c r="V131" s="61"/>
      <c r="W131" s="59" t="e">
        <f t="shared" ref="W131" si="223">V133/V132</f>
        <v>#DIV/0!</v>
      </c>
    </row>
    <row r="132" spans="1:23" x14ac:dyDescent="0.3">
      <c r="A132" s="1">
        <v>131</v>
      </c>
      <c r="B132" s="272"/>
      <c r="C132" s="49" t="s">
        <v>16</v>
      </c>
      <c r="D132" s="52">
        <v>0.62360000000000004</v>
      </c>
      <c r="E132" s="63">
        <f t="shared" ref="E132:E133" si="224">(D132-D129)/D129</f>
        <v>3.54039266173172E-3</v>
      </c>
      <c r="F132" s="52">
        <v>0.4995</v>
      </c>
      <c r="G132" s="63">
        <f t="shared" ref="G132:G133" si="225">(F132-F129)/F129</f>
        <v>-1.4015001973944039E-2</v>
      </c>
      <c r="H132" s="52">
        <v>0.50429999999999997</v>
      </c>
      <c r="I132" s="63">
        <f t="shared" ref="I132:I133" si="226">(H132-H129)/H129</f>
        <v>-1.0788544527265713E-2</v>
      </c>
      <c r="R132" s="52"/>
      <c r="S132" s="63" t="e">
        <f t="shared" ref="S132:S133" si="227">(R132-R129)/R129</f>
        <v>#DIV/0!</v>
      </c>
      <c r="T132" s="52"/>
      <c r="U132" s="63" t="e">
        <f t="shared" ref="U132:U133" si="228">(T132-T129)/T129</f>
        <v>#DIV/0!</v>
      </c>
      <c r="V132" s="52"/>
      <c r="W132" s="63" t="e">
        <f t="shared" ref="W132:W133" si="229">(V132-V129)/V129</f>
        <v>#DIV/0!</v>
      </c>
    </row>
    <row r="133" spans="1:23" x14ac:dyDescent="0.3">
      <c r="A133" s="13">
        <v>132</v>
      </c>
      <c r="B133" s="272"/>
      <c r="C133" s="50" t="s">
        <v>17</v>
      </c>
      <c r="D133" s="52">
        <v>1.0762</v>
      </c>
      <c r="E133" s="64">
        <f t="shared" si="224"/>
        <v>3.0757759343835222E-3</v>
      </c>
      <c r="F133" s="52">
        <v>1.1061000000000001</v>
      </c>
      <c r="G133" s="64">
        <f t="shared" si="225"/>
        <v>-1.2234327558492431E-2</v>
      </c>
      <c r="H133" s="52">
        <v>1.1020000000000001</v>
      </c>
      <c r="I133" s="64">
        <f t="shared" si="226"/>
        <v>-3.9768618944323562E-3</v>
      </c>
      <c r="R133" s="52"/>
      <c r="S133" s="64" t="e">
        <f t="shared" si="227"/>
        <v>#DIV/0!</v>
      </c>
      <c r="T133" s="52"/>
      <c r="U133" s="64" t="e">
        <f t="shared" si="228"/>
        <v>#DIV/0!</v>
      </c>
      <c r="V133" s="52"/>
      <c r="W133" s="64" t="e">
        <f t="shared" si="229"/>
        <v>#DIV/0!</v>
      </c>
    </row>
    <row r="134" spans="1:23" x14ac:dyDescent="0.3">
      <c r="A134" s="23">
        <v>133</v>
      </c>
      <c r="B134" s="271">
        <v>46000</v>
      </c>
      <c r="C134" s="48" t="s">
        <v>18</v>
      </c>
      <c r="D134" s="61">
        <v>6676</v>
      </c>
      <c r="E134" s="59">
        <f t="shared" ref="E134" si="230">D136/D135</f>
        <v>1.7404494382022473</v>
      </c>
      <c r="F134" s="61">
        <v>8567</v>
      </c>
      <c r="G134" s="59">
        <f t="shared" ref="G134" si="231">F136/F135</f>
        <v>2.2740327084164345</v>
      </c>
      <c r="H134" s="61">
        <v>8959</v>
      </c>
      <c r="I134" s="59">
        <f t="shared" ref="I134" si="232">H136/H135</f>
        <v>2.2195024077046548</v>
      </c>
      <c r="R134" s="61"/>
      <c r="S134" s="59" t="e">
        <f t="shared" ref="S134" si="233">R136/R135</f>
        <v>#DIV/0!</v>
      </c>
      <c r="T134" s="61"/>
      <c r="U134" s="59" t="e">
        <f t="shared" ref="U134" si="234">T136/T135</f>
        <v>#DIV/0!</v>
      </c>
      <c r="V134" s="61"/>
      <c r="W134" s="59" t="e">
        <f t="shared" ref="W134" si="235">V136/V135</f>
        <v>#DIV/0!</v>
      </c>
    </row>
    <row r="135" spans="1:23" x14ac:dyDescent="0.3">
      <c r="A135" s="1">
        <v>134</v>
      </c>
      <c r="B135" s="272"/>
      <c r="C135" s="49" t="s">
        <v>16</v>
      </c>
      <c r="D135" s="52">
        <v>0.623</v>
      </c>
      <c r="E135" s="63">
        <f t="shared" ref="E135:E136" si="236">(D135-D132)/D132</f>
        <v>-9.6215522771014254E-4</v>
      </c>
      <c r="F135" s="52">
        <v>0.50139999999999996</v>
      </c>
      <c r="G135" s="63">
        <f t="shared" ref="G135:G136" si="237">(F135-F132)/F132</f>
        <v>3.8038038038037182E-3</v>
      </c>
      <c r="H135" s="52">
        <v>0.49840000000000001</v>
      </c>
      <c r="I135" s="63">
        <f t="shared" ref="I135:I136" si="238">(H135-H132)/H132</f>
        <v>-1.1699385286535715E-2</v>
      </c>
      <c r="R135" s="52"/>
      <c r="S135" s="63" t="e">
        <f t="shared" ref="S135:S136" si="239">(R135-R132)/R132</f>
        <v>#DIV/0!</v>
      </c>
      <c r="T135" s="52"/>
      <c r="U135" s="63" t="e">
        <f t="shared" ref="U135:U136" si="240">(T135-T132)/T132</f>
        <v>#DIV/0!</v>
      </c>
      <c r="V135" s="52"/>
      <c r="W135" s="63" t="e">
        <f t="shared" ref="W135:W136" si="241">(V135-V132)/V132</f>
        <v>#DIV/0!</v>
      </c>
    </row>
    <row r="136" spans="1:23" x14ac:dyDescent="0.3">
      <c r="A136" s="13">
        <v>135</v>
      </c>
      <c r="B136" s="273"/>
      <c r="C136" s="50" t="s">
        <v>17</v>
      </c>
      <c r="D136" s="52">
        <v>1.0843</v>
      </c>
      <c r="E136" s="64">
        <f t="shared" si="236"/>
        <v>7.5264820665303812E-3</v>
      </c>
      <c r="F136" s="52">
        <v>1.1402000000000001</v>
      </c>
      <c r="G136" s="64">
        <f t="shared" si="237"/>
        <v>3.0829038965735481E-2</v>
      </c>
      <c r="H136" s="52">
        <v>1.1062000000000001</v>
      </c>
      <c r="I136" s="64">
        <f t="shared" si="238"/>
        <v>3.8112522686025237E-3</v>
      </c>
      <c r="R136" s="52"/>
      <c r="S136" s="64" t="e">
        <f t="shared" si="239"/>
        <v>#DIV/0!</v>
      </c>
      <c r="T136" s="52"/>
      <c r="U136" s="64" t="e">
        <f t="shared" si="240"/>
        <v>#DIV/0!</v>
      </c>
      <c r="V136" s="52"/>
      <c r="W136" s="64" t="e">
        <f t="shared" si="241"/>
        <v>#DIV/0!</v>
      </c>
    </row>
    <row r="137" spans="1:23" x14ac:dyDescent="0.3">
      <c r="A137" s="23">
        <v>136</v>
      </c>
      <c r="B137" s="271">
        <v>48000</v>
      </c>
      <c r="C137" s="48" t="s">
        <v>18</v>
      </c>
      <c r="D137" s="61">
        <v>6966</v>
      </c>
      <c r="E137" s="59">
        <f t="shared" ref="E137" si="242">D139/D138</f>
        <v>1.732819524727039</v>
      </c>
      <c r="F137" s="61">
        <v>8932</v>
      </c>
      <c r="G137" s="59">
        <f t="shared" ref="G137" si="243">F139/F138</f>
        <v>2.276403138201569</v>
      </c>
      <c r="H137" s="61">
        <v>9349</v>
      </c>
      <c r="I137" s="59">
        <f t="shared" ref="I137" si="244">H139/H138</f>
        <v>2.204893574696638</v>
      </c>
      <c r="R137" s="61"/>
      <c r="S137" s="59" t="e">
        <f t="shared" ref="S137" si="245">R139/R138</f>
        <v>#DIV/0!</v>
      </c>
      <c r="T137" s="61"/>
      <c r="U137" s="59" t="e">
        <f t="shared" ref="U137" si="246">T139/T138</f>
        <v>#DIV/0!</v>
      </c>
      <c r="V137" s="61"/>
      <c r="W137" s="59" t="e">
        <f t="shared" ref="W137" si="247">V139/V138</f>
        <v>#DIV/0!</v>
      </c>
    </row>
    <row r="138" spans="1:23" x14ac:dyDescent="0.3">
      <c r="A138" s="1">
        <v>137</v>
      </c>
      <c r="B138" s="272"/>
      <c r="C138" s="49" t="s">
        <v>16</v>
      </c>
      <c r="D138" s="52">
        <v>0.62280000000000002</v>
      </c>
      <c r="E138" s="63">
        <f t="shared" ref="E138:E139" si="248">(D138-D135)/D135</f>
        <v>-3.210272873193868E-4</v>
      </c>
      <c r="F138" s="52">
        <v>0.49709999999999999</v>
      </c>
      <c r="G138" s="63">
        <f t="shared" ref="G138:G139" si="249">(F138-F135)/F135</f>
        <v>-8.5759872357398705E-3</v>
      </c>
      <c r="H138" s="52">
        <v>0.50270000000000004</v>
      </c>
      <c r="I138" s="63">
        <f t="shared" ref="I138:I139" si="250">(H138-H135)/H135</f>
        <v>8.6276083467095224E-3</v>
      </c>
      <c r="R138" s="52"/>
      <c r="S138" s="63" t="e">
        <f t="shared" ref="S138:S139" si="251">(R138-R135)/R135</f>
        <v>#DIV/0!</v>
      </c>
      <c r="T138" s="52"/>
      <c r="U138" s="63" t="e">
        <f t="shared" ref="U138:U139" si="252">(T138-T135)/T135</f>
        <v>#DIV/0!</v>
      </c>
      <c r="V138" s="52"/>
      <c r="W138" s="63" t="e">
        <f t="shared" ref="W138:W139" si="253">(V138-V135)/V135</f>
        <v>#DIV/0!</v>
      </c>
    </row>
    <row r="139" spans="1:23" x14ac:dyDescent="0.3">
      <c r="A139" s="13">
        <v>138</v>
      </c>
      <c r="B139" s="273"/>
      <c r="C139" s="50" t="s">
        <v>17</v>
      </c>
      <c r="D139" s="52">
        <v>1.0791999999999999</v>
      </c>
      <c r="E139" s="64">
        <f t="shared" si="248"/>
        <v>-4.7034953426174529E-3</v>
      </c>
      <c r="F139" s="52">
        <v>1.1315999999999999</v>
      </c>
      <c r="G139" s="64">
        <f t="shared" si="249"/>
        <v>-7.5425363971234538E-3</v>
      </c>
      <c r="H139" s="52">
        <v>1.1084000000000001</v>
      </c>
      <c r="I139" s="64">
        <f t="shared" si="250"/>
        <v>1.9887904538058031E-3</v>
      </c>
      <c r="R139" s="52"/>
      <c r="S139" s="64" t="e">
        <f t="shared" si="251"/>
        <v>#DIV/0!</v>
      </c>
      <c r="T139" s="52"/>
      <c r="U139" s="64" t="e">
        <f t="shared" si="252"/>
        <v>#DIV/0!</v>
      </c>
      <c r="V139" s="52"/>
      <c r="W139" s="64" t="e">
        <f t="shared" si="253"/>
        <v>#DIV/0!</v>
      </c>
    </row>
    <row r="140" spans="1:23" x14ac:dyDescent="0.3">
      <c r="A140" s="23">
        <v>139</v>
      </c>
      <c r="B140" s="271">
        <v>50000</v>
      </c>
      <c r="C140" s="48" t="s">
        <v>18</v>
      </c>
      <c r="D140" s="61">
        <v>7257</v>
      </c>
      <c r="E140" s="59">
        <f t="shared" ref="E140" si="254">D142/D141</f>
        <v>1.7269212179797004</v>
      </c>
      <c r="F140" s="61">
        <v>9297</v>
      </c>
      <c r="G140" s="59">
        <f t="shared" ref="G140" si="255">F142/F141</f>
        <v>2.306331658291457</v>
      </c>
      <c r="H140" s="61">
        <v>9738</v>
      </c>
      <c r="I140" s="59">
        <f t="shared" ref="I140" si="256">H142/H141</f>
        <v>2.23252553575005</v>
      </c>
      <c r="R140" s="61"/>
      <c r="S140" s="59" t="e">
        <f t="shared" ref="S140" si="257">R142/R141</f>
        <v>#DIV/0!</v>
      </c>
      <c r="T140" s="61"/>
      <c r="U140" s="59" t="e">
        <f t="shared" ref="U140" si="258">T142/T141</f>
        <v>#DIV/0!</v>
      </c>
      <c r="V140" s="61"/>
      <c r="W140" s="59" t="e">
        <f t="shared" ref="W140" si="259">V142/V141</f>
        <v>#DIV/0!</v>
      </c>
    </row>
    <row r="141" spans="1:23" x14ac:dyDescent="0.3">
      <c r="A141" s="1">
        <v>140</v>
      </c>
      <c r="B141" s="272"/>
      <c r="C141" s="49" t="s">
        <v>16</v>
      </c>
      <c r="D141" s="52">
        <v>0.62070000000000003</v>
      </c>
      <c r="E141" s="63">
        <f t="shared" ref="E141:E142" si="260">(D141-D138)/D138</f>
        <v>-3.3718689788053802E-3</v>
      </c>
      <c r="F141" s="52">
        <v>0.4975</v>
      </c>
      <c r="G141" s="63">
        <f t="shared" ref="G141:G142" si="261">(F141-F138)/F138</f>
        <v>8.0466706900022428E-4</v>
      </c>
      <c r="H141" s="52">
        <v>0.49930000000000002</v>
      </c>
      <c r="I141" s="63">
        <f t="shared" ref="I141:I142" si="262">(H141-H138)/H138</f>
        <v>-6.7634772229958505E-3</v>
      </c>
      <c r="R141" s="52"/>
      <c r="S141" s="63" t="e">
        <f t="shared" ref="S141:S142" si="263">(R141-R138)/R138</f>
        <v>#DIV/0!</v>
      </c>
      <c r="T141" s="52"/>
      <c r="U141" s="63" t="e">
        <f t="shared" ref="U141:U142" si="264">(T141-T138)/T138</f>
        <v>#DIV/0!</v>
      </c>
      <c r="V141" s="52"/>
      <c r="W141" s="63" t="e">
        <f t="shared" ref="W141:W142" si="265">(V141-V138)/V138</f>
        <v>#DIV/0!</v>
      </c>
    </row>
    <row r="142" spans="1:23" x14ac:dyDescent="0.3">
      <c r="A142" s="13">
        <v>141</v>
      </c>
      <c r="B142" s="272"/>
      <c r="C142" s="50" t="s">
        <v>17</v>
      </c>
      <c r="D142" s="52">
        <v>1.0719000000000001</v>
      </c>
      <c r="E142" s="64">
        <f t="shared" si="260"/>
        <v>-6.7642698295032081E-3</v>
      </c>
      <c r="F142" s="52">
        <v>1.1474</v>
      </c>
      <c r="G142" s="64">
        <f t="shared" si="261"/>
        <v>1.3962530929657156E-2</v>
      </c>
      <c r="H142" s="52">
        <v>1.1147</v>
      </c>
      <c r="I142" s="64">
        <f t="shared" si="262"/>
        <v>5.6838686394803072E-3</v>
      </c>
      <c r="R142" s="52"/>
      <c r="S142" s="64" t="e">
        <f t="shared" si="263"/>
        <v>#DIV/0!</v>
      </c>
      <c r="T142" s="52"/>
      <c r="U142" s="64" t="e">
        <f t="shared" si="264"/>
        <v>#DIV/0!</v>
      </c>
      <c r="V142" s="52"/>
      <c r="W142" s="64" t="e">
        <f t="shared" si="265"/>
        <v>#DIV/0!</v>
      </c>
    </row>
    <row r="143" spans="1:23" x14ac:dyDescent="0.3">
      <c r="A143" s="23">
        <v>142</v>
      </c>
      <c r="B143" s="271">
        <v>52000</v>
      </c>
      <c r="C143" s="48" t="s">
        <v>18</v>
      </c>
      <c r="D143" s="61">
        <v>7548</v>
      </c>
      <c r="E143" s="59">
        <f t="shared" ref="E143" si="266">D145/D144</f>
        <v>1.7369360597208701</v>
      </c>
      <c r="F143" s="61">
        <v>9661</v>
      </c>
      <c r="G143" s="59">
        <f t="shared" ref="G143" si="267">F145/F144</f>
        <v>2.2807438512297544</v>
      </c>
      <c r="H143" s="61">
        <v>10128</v>
      </c>
      <c r="I143" s="59">
        <f t="shared" ref="I143" si="268">H145/H144</f>
        <v>2.2365547917509101</v>
      </c>
      <c r="R143" s="61"/>
      <c r="S143" s="59" t="e">
        <f t="shared" ref="S143" si="269">R145/R144</f>
        <v>#DIV/0!</v>
      </c>
      <c r="T143" s="61"/>
      <c r="U143" s="59" t="e">
        <f t="shared" ref="U143" si="270">T145/T144</f>
        <v>#DIV/0!</v>
      </c>
      <c r="V143" s="61"/>
      <c r="W143" s="59" t="e">
        <f t="shared" ref="W143" si="271">V145/V144</f>
        <v>#DIV/0!</v>
      </c>
    </row>
    <row r="144" spans="1:23" x14ac:dyDescent="0.3">
      <c r="A144" s="1">
        <v>143</v>
      </c>
      <c r="B144" s="272"/>
      <c r="C144" s="49" t="s">
        <v>16</v>
      </c>
      <c r="D144" s="52">
        <v>0.61619999999999997</v>
      </c>
      <c r="E144" s="63">
        <f t="shared" ref="E144:E145" si="272">(D144-D141)/D141</f>
        <v>-7.2498791686806171E-3</v>
      </c>
      <c r="F144" s="52">
        <v>0.50009999999999999</v>
      </c>
      <c r="G144" s="63">
        <f t="shared" ref="G144:G145" si="273">(F144-F141)/F141</f>
        <v>5.2261306532663141E-3</v>
      </c>
      <c r="H144" s="52">
        <v>0.49459999999999998</v>
      </c>
      <c r="I144" s="63">
        <f t="shared" ref="I144:I145" si="274">(H144-H141)/H141</f>
        <v>-9.4131784498298361E-3</v>
      </c>
      <c r="R144" s="52"/>
      <c r="S144" s="63" t="e">
        <f t="shared" ref="S144:S145" si="275">(R144-R141)/R141</f>
        <v>#DIV/0!</v>
      </c>
      <c r="T144" s="52"/>
      <c r="U144" s="63" t="e">
        <f t="shared" ref="U144:U145" si="276">(T144-T141)/T141</f>
        <v>#DIV/0!</v>
      </c>
      <c r="V144" s="52"/>
      <c r="W144" s="63" t="e">
        <f t="shared" ref="W144:W145" si="277">(V144-V141)/V141</f>
        <v>#DIV/0!</v>
      </c>
    </row>
    <row r="145" spans="1:23" x14ac:dyDescent="0.3">
      <c r="A145" s="13">
        <v>144</v>
      </c>
      <c r="B145" s="273"/>
      <c r="C145" s="50" t="s">
        <v>17</v>
      </c>
      <c r="D145" s="52">
        <v>1.0703</v>
      </c>
      <c r="E145" s="64">
        <f t="shared" si="272"/>
        <v>-1.4926765556488905E-3</v>
      </c>
      <c r="F145" s="52">
        <v>1.1406000000000001</v>
      </c>
      <c r="G145" s="64">
        <f t="shared" si="273"/>
        <v>-5.9264423914937399E-3</v>
      </c>
      <c r="H145" s="52">
        <v>1.1062000000000001</v>
      </c>
      <c r="I145" s="64">
        <f t="shared" si="274"/>
        <v>-7.625370054723201E-3</v>
      </c>
      <c r="R145" s="52"/>
      <c r="S145" s="64" t="e">
        <f t="shared" si="275"/>
        <v>#DIV/0!</v>
      </c>
      <c r="T145" s="52"/>
      <c r="U145" s="64" t="e">
        <f t="shared" si="276"/>
        <v>#DIV/0!</v>
      </c>
      <c r="V145" s="52"/>
      <c r="W145" s="64" t="e">
        <f t="shared" si="277"/>
        <v>#DIV/0!</v>
      </c>
    </row>
    <row r="146" spans="1:23" x14ac:dyDescent="0.3">
      <c r="A146" s="23">
        <v>145</v>
      </c>
      <c r="B146" s="271">
        <v>54000</v>
      </c>
      <c r="C146" s="48" t="s">
        <v>18</v>
      </c>
      <c r="D146" s="61">
        <v>7849</v>
      </c>
      <c r="E146" s="59">
        <f t="shared" ref="E146" si="278">D148/D147</f>
        <v>1.767483368489372</v>
      </c>
      <c r="F146" s="61">
        <v>10026</v>
      </c>
      <c r="G146" s="59">
        <f t="shared" ref="G146" si="279">F148/F147</f>
        <v>2.3329233292332923</v>
      </c>
      <c r="H146" s="61">
        <v>10517</v>
      </c>
      <c r="I146" s="59">
        <f t="shared" ref="I146" si="280">H148/H147</f>
        <v>2.269450101832994</v>
      </c>
      <c r="R146" s="61"/>
      <c r="S146" s="59" t="e">
        <f t="shared" ref="S146" si="281">R148/R147</f>
        <v>#DIV/0!</v>
      </c>
      <c r="T146" s="61"/>
      <c r="U146" s="59" t="e">
        <f t="shared" ref="U146" si="282">T148/T147</f>
        <v>#DIV/0!</v>
      </c>
      <c r="V146" s="61"/>
      <c r="W146" s="59" t="e">
        <f t="shared" ref="W146" si="283">V148/V147</f>
        <v>#DIV/0!</v>
      </c>
    </row>
    <row r="147" spans="1:23" x14ac:dyDescent="0.3">
      <c r="A147" s="1">
        <v>146</v>
      </c>
      <c r="B147" s="272"/>
      <c r="C147" s="49" t="s">
        <v>16</v>
      </c>
      <c r="D147" s="52">
        <v>0.61629999999999996</v>
      </c>
      <c r="E147" s="63">
        <f t="shared" ref="E147:E148" si="284">(D147-D144)/D144</f>
        <v>1.6228497241153682E-4</v>
      </c>
      <c r="F147" s="52">
        <v>0.48780000000000001</v>
      </c>
      <c r="G147" s="63">
        <f t="shared" ref="G147:G148" si="285">(F147-F144)/F144</f>
        <v>-2.4595080983803193E-2</v>
      </c>
      <c r="H147" s="52">
        <v>0.49099999999999999</v>
      </c>
      <c r="I147" s="63">
        <f t="shared" ref="I147:I148" si="286">(H147-H144)/H144</f>
        <v>-7.2786089769510554E-3</v>
      </c>
      <c r="R147" s="52"/>
      <c r="S147" s="63" t="e">
        <f t="shared" ref="S147:S148" si="287">(R147-R144)/R144</f>
        <v>#DIV/0!</v>
      </c>
      <c r="T147" s="52"/>
      <c r="U147" s="63" t="e">
        <f t="shared" ref="U147:U148" si="288">(T147-T144)/T144</f>
        <v>#DIV/0!</v>
      </c>
      <c r="V147" s="52"/>
      <c r="W147" s="63" t="e">
        <f t="shared" ref="W147:W148" si="289">(V147-V144)/V144</f>
        <v>#DIV/0!</v>
      </c>
    </row>
    <row r="148" spans="1:23" x14ac:dyDescent="0.3">
      <c r="A148" s="13">
        <v>147</v>
      </c>
      <c r="B148" s="273"/>
      <c r="C148" s="50" t="s">
        <v>17</v>
      </c>
      <c r="D148" s="52">
        <v>1.0892999999999999</v>
      </c>
      <c r="E148" s="64">
        <f t="shared" si="284"/>
        <v>1.7752032140521262E-2</v>
      </c>
      <c r="F148" s="52">
        <v>1.1379999999999999</v>
      </c>
      <c r="G148" s="64">
        <f t="shared" si="285"/>
        <v>-2.2795020164826912E-3</v>
      </c>
      <c r="H148" s="52">
        <v>1.1143000000000001</v>
      </c>
      <c r="I148" s="64">
        <f t="shared" si="286"/>
        <v>7.322364852648703E-3</v>
      </c>
      <c r="R148" s="52"/>
      <c r="S148" s="64" t="e">
        <f t="shared" si="287"/>
        <v>#DIV/0!</v>
      </c>
      <c r="T148" s="52"/>
      <c r="U148" s="64" t="e">
        <f t="shared" si="288"/>
        <v>#DIV/0!</v>
      </c>
      <c r="V148" s="52"/>
      <c r="W148" s="64" t="e">
        <f t="shared" si="289"/>
        <v>#DIV/0!</v>
      </c>
    </row>
    <row r="149" spans="1:23" x14ac:dyDescent="0.3">
      <c r="A149" s="23">
        <v>148</v>
      </c>
      <c r="B149" s="271">
        <v>56000</v>
      </c>
      <c r="C149" s="48" t="s">
        <v>18</v>
      </c>
      <c r="D149" s="61">
        <v>8143</v>
      </c>
      <c r="E149" s="59">
        <f t="shared" ref="E149" si="290">D151/D150</f>
        <v>1.7327712015566725</v>
      </c>
      <c r="F149" s="61">
        <v>10391</v>
      </c>
      <c r="G149" s="59">
        <f t="shared" ref="G149" si="291">F151/F150</f>
        <v>2.3059444106309597</v>
      </c>
      <c r="H149" s="61">
        <v>10907</v>
      </c>
      <c r="I149" s="59">
        <f t="shared" ref="I149" si="292">H151/H150</f>
        <v>2.2877243066884172</v>
      </c>
      <c r="R149" s="61"/>
      <c r="S149" s="59" t="e">
        <f t="shared" ref="S149" si="293">R151/R150</f>
        <v>#DIV/0!</v>
      </c>
      <c r="T149" s="61"/>
      <c r="U149" s="59" t="e">
        <f t="shared" ref="U149" si="294">T151/T150</f>
        <v>#DIV/0!</v>
      </c>
      <c r="V149" s="61"/>
      <c r="W149" s="59" t="e">
        <f t="shared" ref="W149" si="295">V151/V150</f>
        <v>#DIV/0!</v>
      </c>
    </row>
    <row r="150" spans="1:23" x14ac:dyDescent="0.3">
      <c r="A150" s="1">
        <v>149</v>
      </c>
      <c r="B150" s="272"/>
      <c r="C150" s="49" t="s">
        <v>16</v>
      </c>
      <c r="D150" s="52">
        <v>0.61670000000000003</v>
      </c>
      <c r="E150" s="63">
        <f t="shared" ref="E150:E151" si="296">(D150-D147)/D147</f>
        <v>6.4903456109048673E-4</v>
      </c>
      <c r="F150" s="52">
        <v>0.4929</v>
      </c>
      <c r="G150" s="63">
        <f t="shared" ref="G150:G151" si="297">(F150-F147)/F147</f>
        <v>1.0455104551045497E-2</v>
      </c>
      <c r="H150" s="52">
        <v>0.4904</v>
      </c>
      <c r="I150" s="63">
        <f t="shared" ref="I150:I151" si="298">(H150-H147)/H147</f>
        <v>-1.2219959266802228E-3</v>
      </c>
      <c r="R150" s="52"/>
      <c r="S150" s="63" t="e">
        <f t="shared" ref="S150:S151" si="299">(R150-R147)/R147</f>
        <v>#DIV/0!</v>
      </c>
      <c r="T150" s="52"/>
      <c r="U150" s="63" t="e">
        <f t="shared" ref="U150:U151" si="300">(T150-T147)/T147</f>
        <v>#DIV/0!</v>
      </c>
      <c r="V150" s="52"/>
      <c r="W150" s="63" t="e">
        <f t="shared" ref="W150:W151" si="301">(V150-V147)/V147</f>
        <v>#DIV/0!</v>
      </c>
    </row>
    <row r="151" spans="1:23" x14ac:dyDescent="0.3">
      <c r="A151" s="13">
        <v>150</v>
      </c>
      <c r="B151" s="272"/>
      <c r="C151" s="50" t="s">
        <v>17</v>
      </c>
      <c r="D151" s="52">
        <v>1.0686</v>
      </c>
      <c r="E151" s="64">
        <f t="shared" si="296"/>
        <v>-1.9003029468465934E-2</v>
      </c>
      <c r="F151" s="52">
        <v>1.1366000000000001</v>
      </c>
      <c r="G151" s="64">
        <f t="shared" si="297"/>
        <v>-1.2302284710016221E-3</v>
      </c>
      <c r="H151" s="52">
        <v>1.1218999999999999</v>
      </c>
      <c r="I151" s="64">
        <f t="shared" si="298"/>
        <v>6.8204253791616515E-3</v>
      </c>
      <c r="R151" s="52"/>
      <c r="S151" s="64" t="e">
        <f t="shared" si="299"/>
        <v>#DIV/0!</v>
      </c>
      <c r="T151" s="52"/>
      <c r="U151" s="64" t="e">
        <f t="shared" si="300"/>
        <v>#DIV/0!</v>
      </c>
      <c r="V151" s="52"/>
      <c r="W151" s="64" t="e">
        <f t="shared" si="301"/>
        <v>#DIV/0!</v>
      </c>
    </row>
    <row r="152" spans="1:23" x14ac:dyDescent="0.3">
      <c r="A152" s="23">
        <v>151</v>
      </c>
      <c r="B152" s="271">
        <v>58000</v>
      </c>
      <c r="C152" s="48" t="s">
        <v>18</v>
      </c>
      <c r="D152" s="61">
        <v>8444</v>
      </c>
      <c r="E152" s="59">
        <f t="shared" ref="E152" si="302">D154/D153</f>
        <v>1.7769192832483973</v>
      </c>
      <c r="F152" s="61">
        <v>10756</v>
      </c>
      <c r="G152" s="59">
        <f t="shared" ref="G152" si="303">F154/F153</f>
        <v>2.3488847963986084</v>
      </c>
      <c r="H152" s="61">
        <v>11296</v>
      </c>
      <c r="I152" s="59">
        <f t="shared" ref="I152" si="304">H154/H153</f>
        <v>2.3382140647556198</v>
      </c>
      <c r="R152" s="61"/>
      <c r="S152" s="59" t="e">
        <f t="shared" ref="S152" si="305">R154/R153</f>
        <v>#DIV/0!</v>
      </c>
      <c r="T152" s="61"/>
      <c r="U152" s="59" t="e">
        <f t="shared" ref="U152" si="306">T154/T153</f>
        <v>#DIV/0!</v>
      </c>
      <c r="V152" s="61"/>
      <c r="W152" s="59" t="e">
        <f t="shared" ref="W152" si="307">V154/V153</f>
        <v>#DIV/0!</v>
      </c>
    </row>
    <row r="153" spans="1:23" x14ac:dyDescent="0.3">
      <c r="A153" s="1">
        <v>152</v>
      </c>
      <c r="B153" s="272"/>
      <c r="C153" s="49" t="s">
        <v>16</v>
      </c>
      <c r="D153" s="52">
        <v>0.60829999999999995</v>
      </c>
      <c r="E153" s="63">
        <f t="shared" ref="E153:E154" si="308">(D153-D150)/D150</f>
        <v>-1.362088535754836E-2</v>
      </c>
      <c r="F153" s="52">
        <v>0.48870000000000002</v>
      </c>
      <c r="G153" s="63">
        <f t="shared" ref="G153:G154" si="309">(F153-F150)/F150</f>
        <v>-8.5209981740717831E-3</v>
      </c>
      <c r="H153" s="52">
        <v>0.4849</v>
      </c>
      <c r="I153" s="63">
        <f t="shared" ref="I153:I154" si="310">(H153-H150)/H150</f>
        <v>-1.1215334420880924E-2</v>
      </c>
      <c r="R153" s="52"/>
      <c r="S153" s="63" t="e">
        <f t="shared" ref="S153:S154" si="311">(R153-R150)/R150</f>
        <v>#DIV/0!</v>
      </c>
      <c r="T153" s="52"/>
      <c r="U153" s="63" t="e">
        <f t="shared" ref="U153:U154" si="312">(T153-T150)/T150</f>
        <v>#DIV/0!</v>
      </c>
      <c r="V153" s="52"/>
      <c r="W153" s="63" t="e">
        <f t="shared" ref="W153:W154" si="313">(V153-V150)/V150</f>
        <v>#DIV/0!</v>
      </c>
    </row>
    <row r="154" spans="1:23" x14ac:dyDescent="0.3">
      <c r="A154" s="13">
        <v>153</v>
      </c>
      <c r="B154" s="273"/>
      <c r="C154" s="50" t="s">
        <v>17</v>
      </c>
      <c r="D154" s="52">
        <v>1.0809</v>
      </c>
      <c r="E154" s="64">
        <f t="shared" si="308"/>
        <v>1.1510387422796161E-2</v>
      </c>
      <c r="F154" s="52">
        <v>1.1478999999999999</v>
      </c>
      <c r="G154" s="64">
        <f t="shared" si="309"/>
        <v>9.9419320781276316E-3</v>
      </c>
      <c r="H154" s="52">
        <v>1.1337999999999999</v>
      </c>
      <c r="I154" s="64">
        <f t="shared" si="310"/>
        <v>1.0607005972011786E-2</v>
      </c>
      <c r="R154" s="52"/>
      <c r="S154" s="64" t="e">
        <f t="shared" si="311"/>
        <v>#DIV/0!</v>
      </c>
      <c r="T154" s="52"/>
      <c r="U154" s="64" t="e">
        <f t="shared" si="312"/>
        <v>#DIV/0!</v>
      </c>
      <c r="V154" s="52"/>
      <c r="W154" s="64" t="e">
        <f t="shared" si="313"/>
        <v>#DIV/0!</v>
      </c>
    </row>
    <row r="155" spans="1:23" x14ac:dyDescent="0.3">
      <c r="A155" s="23">
        <v>154</v>
      </c>
      <c r="B155" s="271">
        <v>60000</v>
      </c>
      <c r="C155" s="48" t="s">
        <v>18</v>
      </c>
      <c r="D155" s="61">
        <v>8740</v>
      </c>
      <c r="E155" s="59">
        <f t="shared" ref="E155" si="314">D157/D156</f>
        <v>1.771066491112574</v>
      </c>
      <c r="F155" s="61">
        <v>11121</v>
      </c>
      <c r="G155" s="59">
        <f t="shared" ref="G155" si="315">F157/F156</f>
        <v>2.3276248725790007</v>
      </c>
      <c r="H155" s="61">
        <v>11686</v>
      </c>
      <c r="I155" s="59">
        <f t="shared" ref="I155" si="316">H157/H156</f>
        <v>2.3033498759305209</v>
      </c>
      <c r="R155" s="61"/>
      <c r="S155" s="59" t="e">
        <f t="shared" ref="S155" si="317">R157/R156</f>
        <v>#DIV/0!</v>
      </c>
      <c r="T155" s="61"/>
      <c r="U155" s="59" t="e">
        <f t="shared" ref="U155" si="318">T157/T156</f>
        <v>#DIV/0!</v>
      </c>
      <c r="V155" s="61"/>
      <c r="W155" s="59" t="e">
        <f t="shared" ref="W155" si="319">V157/V156</f>
        <v>#DIV/0!</v>
      </c>
    </row>
    <row r="156" spans="1:23" x14ac:dyDescent="0.3">
      <c r="A156" s="1">
        <v>155</v>
      </c>
      <c r="B156" s="272"/>
      <c r="C156" s="49" t="s">
        <v>16</v>
      </c>
      <c r="D156" s="52">
        <v>0.60760000000000003</v>
      </c>
      <c r="E156" s="63">
        <f t="shared" ref="E156:E157" si="320">(D156-D153)/D153</f>
        <v>-1.1507479861908975E-3</v>
      </c>
      <c r="F156" s="52">
        <v>0.49049999999999999</v>
      </c>
      <c r="G156" s="63">
        <f t="shared" ref="G156:G157" si="321">(F156-F153)/F153</f>
        <v>3.6832412523019609E-3</v>
      </c>
      <c r="H156" s="52">
        <v>0.48359999999999997</v>
      </c>
      <c r="I156" s="63">
        <f t="shared" ref="I156:I157" si="322">(H156-H153)/H153</f>
        <v>-2.6809651474531313E-3</v>
      </c>
      <c r="R156" s="52"/>
      <c r="S156" s="63" t="e">
        <f t="shared" ref="S156:S157" si="323">(R156-R153)/R153</f>
        <v>#DIV/0!</v>
      </c>
      <c r="T156" s="52"/>
      <c r="U156" s="63" t="e">
        <f t="shared" ref="U156:U157" si="324">(T156-T153)/T153</f>
        <v>#DIV/0!</v>
      </c>
      <c r="V156" s="52"/>
      <c r="W156" s="63" t="e">
        <f t="shared" ref="W156:W157" si="325">(V156-V153)/V153</f>
        <v>#DIV/0!</v>
      </c>
    </row>
    <row r="157" spans="1:23" x14ac:dyDescent="0.3">
      <c r="A157" s="13">
        <v>156</v>
      </c>
      <c r="B157" s="273"/>
      <c r="C157" s="50" t="s">
        <v>17</v>
      </c>
      <c r="D157" s="52">
        <v>1.0761000000000001</v>
      </c>
      <c r="E157" s="64">
        <f t="shared" si="320"/>
        <v>-4.4407438245905404E-3</v>
      </c>
      <c r="F157" s="52">
        <v>1.1416999999999999</v>
      </c>
      <c r="G157" s="64">
        <f t="shared" si="321"/>
        <v>-5.4011673490722044E-3</v>
      </c>
      <c r="H157" s="52">
        <v>1.1138999999999999</v>
      </c>
      <c r="I157" s="64">
        <f t="shared" si="322"/>
        <v>-1.7551596401481771E-2</v>
      </c>
      <c r="R157" s="52"/>
      <c r="S157" s="64" t="e">
        <f t="shared" si="323"/>
        <v>#DIV/0!</v>
      </c>
      <c r="T157" s="52"/>
      <c r="U157" s="64" t="e">
        <f t="shared" si="324"/>
        <v>#DIV/0!</v>
      </c>
      <c r="V157" s="52"/>
      <c r="W157" s="64" t="e">
        <f t="shared" si="325"/>
        <v>#DIV/0!</v>
      </c>
    </row>
    <row r="158" spans="1:23" x14ac:dyDescent="0.3">
      <c r="A158" s="23">
        <v>157</v>
      </c>
      <c r="B158" s="271">
        <v>62000</v>
      </c>
      <c r="C158" s="48" t="s">
        <v>18</v>
      </c>
      <c r="D158" s="61">
        <v>9040</v>
      </c>
      <c r="E158" s="59">
        <f t="shared" ref="E158" si="326">D160/D159</f>
        <v>1.7603944124897286</v>
      </c>
      <c r="F158" s="61">
        <v>11486</v>
      </c>
      <c r="G158" s="59">
        <f t="shared" ref="G158" si="327">F160/F159</f>
        <v>2.368399254504038</v>
      </c>
      <c r="H158" s="61">
        <v>12075</v>
      </c>
      <c r="I158" s="59">
        <f t="shared" ref="I158" si="328">H160/H159</f>
        <v>2.3181535913889464</v>
      </c>
      <c r="R158" s="61"/>
      <c r="S158" s="59" t="e">
        <f t="shared" ref="S158" si="329">R160/R159</f>
        <v>#DIV/0!</v>
      </c>
      <c r="T158" s="61"/>
      <c r="U158" s="59" t="e">
        <f t="shared" ref="U158" si="330">T160/T159</f>
        <v>#DIV/0!</v>
      </c>
      <c r="V158" s="61"/>
      <c r="W158" s="59" t="e">
        <f t="shared" ref="W158" si="331">V160/V159</f>
        <v>#DIV/0!</v>
      </c>
    </row>
    <row r="159" spans="1:23" x14ac:dyDescent="0.3">
      <c r="A159" s="1">
        <v>158</v>
      </c>
      <c r="B159" s="272"/>
      <c r="C159" s="49" t="s">
        <v>16</v>
      </c>
      <c r="D159" s="52">
        <v>0.60850000000000004</v>
      </c>
      <c r="E159" s="63">
        <f t="shared" ref="E159:E160" si="332">(D159-D156)/D156</f>
        <v>1.4812376563528833E-3</v>
      </c>
      <c r="F159" s="52">
        <v>0.4829</v>
      </c>
      <c r="G159" s="63">
        <f t="shared" ref="G159:G160" si="333">(F159-F156)/F156</f>
        <v>-1.5494393476044843E-2</v>
      </c>
      <c r="H159" s="52">
        <v>0.48309999999999997</v>
      </c>
      <c r="I159" s="63">
        <f t="shared" ref="I159:I160" si="334">(H159-H156)/H156</f>
        <v>-1.0339123242349057E-3</v>
      </c>
      <c r="R159" s="52"/>
      <c r="S159" s="63" t="e">
        <f t="shared" ref="S159:S160" si="335">(R159-R156)/R156</f>
        <v>#DIV/0!</v>
      </c>
      <c r="T159" s="52"/>
      <c r="U159" s="63" t="e">
        <f t="shared" ref="U159:U160" si="336">(T159-T156)/T156</f>
        <v>#DIV/0!</v>
      </c>
      <c r="V159" s="52"/>
      <c r="W159" s="63" t="e">
        <f t="shared" ref="W159:W160" si="337">(V159-V156)/V156</f>
        <v>#DIV/0!</v>
      </c>
    </row>
    <row r="160" spans="1:23" x14ac:dyDescent="0.3">
      <c r="A160" s="13">
        <v>159</v>
      </c>
      <c r="B160" s="272"/>
      <c r="C160" s="50" t="s">
        <v>17</v>
      </c>
      <c r="D160" s="52">
        <v>1.0711999999999999</v>
      </c>
      <c r="E160" s="64">
        <f t="shared" si="332"/>
        <v>-4.5534801598365636E-3</v>
      </c>
      <c r="F160" s="52">
        <v>1.1436999999999999</v>
      </c>
      <c r="G160" s="64">
        <f t="shared" si="333"/>
        <v>1.7517736708417288E-3</v>
      </c>
      <c r="H160" s="52">
        <v>1.1198999999999999</v>
      </c>
      <c r="I160" s="64">
        <f t="shared" si="334"/>
        <v>5.3864799353622464E-3</v>
      </c>
      <c r="R160" s="52"/>
      <c r="S160" s="64" t="e">
        <f t="shared" si="335"/>
        <v>#DIV/0!</v>
      </c>
      <c r="T160" s="52"/>
      <c r="U160" s="64" t="e">
        <f t="shared" si="336"/>
        <v>#DIV/0!</v>
      </c>
      <c r="V160" s="52"/>
      <c r="W160" s="64" t="e">
        <f t="shared" si="337"/>
        <v>#DIV/0!</v>
      </c>
    </row>
    <row r="161" spans="1:23" x14ac:dyDescent="0.3">
      <c r="A161" s="23">
        <v>160</v>
      </c>
      <c r="B161" s="271">
        <v>64000</v>
      </c>
      <c r="C161" s="48" t="s">
        <v>18</v>
      </c>
      <c r="D161" s="61">
        <v>9348</v>
      </c>
      <c r="E161" s="59">
        <f t="shared" ref="E161" si="338">D163/D162</f>
        <v>1.7971134704711347</v>
      </c>
      <c r="F161" s="61">
        <v>11851</v>
      </c>
      <c r="G161" s="59">
        <f t="shared" ref="G161" si="339">F163/F162</f>
        <v>2.3751568381430364</v>
      </c>
      <c r="H161" s="61">
        <v>12465</v>
      </c>
      <c r="I161" s="59">
        <f t="shared" ref="I161" si="340">H163/H162</f>
        <v>2.3877251780477584</v>
      </c>
      <c r="R161" s="61"/>
      <c r="S161" s="59" t="e">
        <f t="shared" ref="S161" si="341">R163/R162</f>
        <v>#DIV/0!</v>
      </c>
      <c r="T161" s="61"/>
      <c r="U161" s="59" t="e">
        <f t="shared" ref="U161" si="342">T163/T162</f>
        <v>#DIV/0!</v>
      </c>
      <c r="V161" s="61"/>
      <c r="W161" s="59" t="e">
        <f t="shared" ref="W161" si="343">V163/V162</f>
        <v>#DIV/0!</v>
      </c>
    </row>
    <row r="162" spans="1:23" x14ac:dyDescent="0.3">
      <c r="A162" s="1">
        <v>161</v>
      </c>
      <c r="B162" s="272"/>
      <c r="C162" s="49" t="s">
        <v>16</v>
      </c>
      <c r="D162" s="52">
        <v>0.6028</v>
      </c>
      <c r="E162" s="63">
        <f t="shared" ref="E162:E163" si="344">(D162-D159)/D159</f>
        <v>-9.3672966310600451E-3</v>
      </c>
      <c r="F162" s="52">
        <v>0.47820000000000001</v>
      </c>
      <c r="G162" s="63">
        <f t="shared" ref="G162:G163" si="345">(F162-F159)/F159</f>
        <v>-9.7328639469869173E-3</v>
      </c>
      <c r="H162" s="52">
        <v>0.47739999999999999</v>
      </c>
      <c r="I162" s="63">
        <f t="shared" ref="I162:I163" si="346">(H162-H159)/H159</f>
        <v>-1.1798799420409819E-2</v>
      </c>
      <c r="R162" s="52"/>
      <c r="S162" s="63" t="e">
        <f t="shared" ref="S162:S163" si="347">(R162-R159)/R159</f>
        <v>#DIV/0!</v>
      </c>
      <c r="T162" s="52"/>
      <c r="U162" s="63" t="e">
        <f t="shared" ref="U162:U163" si="348">(T162-T159)/T159</f>
        <v>#DIV/0!</v>
      </c>
      <c r="V162" s="52"/>
      <c r="W162" s="63" t="e">
        <f t="shared" ref="W162:W163" si="349">(V162-V159)/V159</f>
        <v>#DIV/0!</v>
      </c>
    </row>
    <row r="163" spans="1:23" x14ac:dyDescent="0.3">
      <c r="A163" s="13">
        <v>162</v>
      </c>
      <c r="B163" s="273"/>
      <c r="C163" s="50" t="s">
        <v>17</v>
      </c>
      <c r="D163" s="52">
        <v>1.0832999999999999</v>
      </c>
      <c r="E163" s="64">
        <f t="shared" si="344"/>
        <v>1.1295743091859597E-2</v>
      </c>
      <c r="F163" s="52">
        <v>1.1357999999999999</v>
      </c>
      <c r="G163" s="64">
        <f t="shared" si="345"/>
        <v>-6.9074057882311957E-3</v>
      </c>
      <c r="H163" s="52">
        <v>1.1398999999999999</v>
      </c>
      <c r="I163" s="64">
        <f t="shared" si="346"/>
        <v>1.7858737387266739E-2</v>
      </c>
      <c r="R163" s="52"/>
      <c r="S163" s="64" t="e">
        <f t="shared" si="347"/>
        <v>#DIV/0!</v>
      </c>
      <c r="T163" s="52"/>
      <c r="U163" s="64" t="e">
        <f t="shared" si="348"/>
        <v>#DIV/0!</v>
      </c>
      <c r="V163" s="52"/>
      <c r="W163" s="64" t="e">
        <f t="shared" si="349"/>
        <v>#DIV/0!</v>
      </c>
    </row>
    <row r="164" spans="1:23" x14ac:dyDescent="0.3">
      <c r="A164" s="23">
        <v>163</v>
      </c>
      <c r="B164" s="271">
        <v>66000</v>
      </c>
      <c r="C164" s="48" t="s">
        <v>18</v>
      </c>
      <c r="D164" s="61">
        <v>9656</v>
      </c>
      <c r="E164" s="59">
        <f t="shared" ref="E164" si="350">D166/D165</f>
        <v>1.7659924354546952</v>
      </c>
      <c r="F164" s="61">
        <v>12216</v>
      </c>
      <c r="G164" s="59">
        <f t="shared" ref="G164" si="351">F166/F165</f>
        <v>2.4116788321167886</v>
      </c>
      <c r="H164" s="61">
        <v>12854</v>
      </c>
      <c r="I164" s="59">
        <f t="shared" ref="I164" si="352">H166/H165</f>
        <v>2.3955490237245436</v>
      </c>
      <c r="R164" s="61"/>
      <c r="S164" s="59" t="e">
        <f t="shared" ref="S164" si="353">R166/R165</f>
        <v>#DIV/0!</v>
      </c>
      <c r="T164" s="61"/>
      <c r="U164" s="59" t="e">
        <f t="shared" ref="U164" si="354">T166/T165</f>
        <v>#DIV/0!</v>
      </c>
      <c r="V164" s="61"/>
      <c r="W164" s="59" t="e">
        <f t="shared" ref="W164" si="355">V166/V165</f>
        <v>#DIV/0!</v>
      </c>
    </row>
    <row r="165" spans="1:23" x14ac:dyDescent="0.3">
      <c r="A165" s="1">
        <v>164</v>
      </c>
      <c r="B165" s="272"/>
      <c r="C165" s="49" t="s">
        <v>16</v>
      </c>
      <c r="D165" s="52">
        <v>0.60809999999999997</v>
      </c>
      <c r="E165" s="63">
        <f t="shared" ref="E165:E166" si="356">(D165-D162)/D162</f>
        <v>8.7923025879229778E-3</v>
      </c>
      <c r="F165" s="52">
        <v>0.47949999999999998</v>
      </c>
      <c r="G165" s="63">
        <f t="shared" ref="G165:G166" si="357">(F165-F162)/F162</f>
        <v>2.7185278126306313E-3</v>
      </c>
      <c r="H165" s="52">
        <v>0.4763</v>
      </c>
      <c r="I165" s="63">
        <f t="shared" ref="I165:I166" si="358">(H165-H162)/H162</f>
        <v>-2.3041474654377668E-3</v>
      </c>
      <c r="R165" s="52"/>
      <c r="S165" s="63" t="e">
        <f t="shared" ref="S165:S166" si="359">(R165-R162)/R162</f>
        <v>#DIV/0!</v>
      </c>
      <c r="T165" s="52"/>
      <c r="U165" s="63" t="e">
        <f t="shared" ref="U165:U166" si="360">(T165-T162)/T162</f>
        <v>#DIV/0!</v>
      </c>
      <c r="V165" s="52"/>
      <c r="W165" s="63" t="e">
        <f t="shared" ref="W165:W166" si="361">(V165-V162)/V162</f>
        <v>#DIV/0!</v>
      </c>
    </row>
    <row r="166" spans="1:23" x14ac:dyDescent="0.3">
      <c r="A166" s="13">
        <v>165</v>
      </c>
      <c r="B166" s="273"/>
      <c r="C166" s="50" t="s">
        <v>17</v>
      </c>
      <c r="D166" s="52">
        <v>1.0739000000000001</v>
      </c>
      <c r="E166" s="64">
        <f t="shared" si="356"/>
        <v>-8.6771900673865542E-3</v>
      </c>
      <c r="F166" s="52">
        <v>1.1564000000000001</v>
      </c>
      <c r="G166" s="64">
        <f t="shared" si="357"/>
        <v>1.8136995949991349E-2</v>
      </c>
      <c r="H166" s="52">
        <v>1.141</v>
      </c>
      <c r="I166" s="64">
        <f t="shared" si="358"/>
        <v>9.6499692955531269E-4</v>
      </c>
      <c r="R166" s="52"/>
      <c r="S166" s="64" t="e">
        <f t="shared" si="359"/>
        <v>#DIV/0!</v>
      </c>
      <c r="T166" s="52"/>
      <c r="U166" s="64" t="e">
        <f t="shared" si="360"/>
        <v>#DIV/0!</v>
      </c>
      <c r="V166" s="52"/>
      <c r="W166" s="64" t="e">
        <f t="shared" si="361"/>
        <v>#DIV/0!</v>
      </c>
    </row>
    <row r="167" spans="1:23" x14ac:dyDescent="0.3">
      <c r="A167" s="23">
        <v>166</v>
      </c>
      <c r="B167" s="271">
        <v>68000</v>
      </c>
      <c r="C167" s="48" t="s">
        <v>18</v>
      </c>
      <c r="D167" s="61">
        <v>9949</v>
      </c>
      <c r="E167" s="59">
        <f t="shared" ref="E167" si="362">D169/D168</f>
        <v>1.782580115036976</v>
      </c>
      <c r="F167" s="61">
        <v>12581</v>
      </c>
      <c r="G167" s="59">
        <f t="shared" ref="G167" si="363">F169/F168</f>
        <v>2.4156976744186047</v>
      </c>
      <c r="H167" s="61">
        <v>13244</v>
      </c>
      <c r="I167" s="59">
        <f t="shared" ref="I167" si="364">H169/H168</f>
        <v>2.418024116775968</v>
      </c>
      <c r="R167" s="61"/>
      <c r="S167" s="59" t="e">
        <f t="shared" ref="S167" si="365">R169/R168</f>
        <v>#DIV/0!</v>
      </c>
      <c r="T167" s="61"/>
      <c r="U167" s="59" t="e">
        <f t="shared" ref="U167" si="366">T169/T168</f>
        <v>#DIV/0!</v>
      </c>
      <c r="V167" s="61"/>
      <c r="W167" s="59" t="e">
        <f t="shared" ref="W167" si="367">V169/V168</f>
        <v>#DIV/0!</v>
      </c>
    </row>
    <row r="168" spans="1:23" x14ac:dyDescent="0.3">
      <c r="A168" s="1">
        <v>167</v>
      </c>
      <c r="B168" s="272"/>
      <c r="C168" s="49" t="s">
        <v>16</v>
      </c>
      <c r="D168" s="52">
        <v>0.60850000000000004</v>
      </c>
      <c r="E168" s="63">
        <f t="shared" ref="E168:E169" si="368">(D168-D165)/D165</f>
        <v>6.5778654826519815E-4</v>
      </c>
      <c r="F168" s="52">
        <v>0.48159999999999997</v>
      </c>
      <c r="G168" s="63">
        <f t="shared" ref="G168:G169" si="369">(F168-F165)/F165</f>
        <v>4.3795620437956017E-3</v>
      </c>
      <c r="H168" s="52">
        <v>0.47270000000000001</v>
      </c>
      <c r="I168" s="63">
        <f t="shared" ref="I168:I169" si="370">(H168-H165)/H165</f>
        <v>-7.5582615998320219E-3</v>
      </c>
      <c r="R168" s="52"/>
      <c r="S168" s="63" t="e">
        <f t="shared" ref="S168:S169" si="371">(R168-R165)/R165</f>
        <v>#DIV/0!</v>
      </c>
      <c r="T168" s="52"/>
      <c r="U168" s="63" t="e">
        <f t="shared" ref="U168:U169" si="372">(T168-T165)/T165</f>
        <v>#DIV/0!</v>
      </c>
      <c r="V168" s="52"/>
      <c r="W168" s="63" t="e">
        <f t="shared" ref="W168:W169" si="373">(V168-V165)/V165</f>
        <v>#DIV/0!</v>
      </c>
    </row>
    <row r="169" spans="1:23" x14ac:dyDescent="0.3">
      <c r="A169" s="13">
        <v>168</v>
      </c>
      <c r="B169" s="272"/>
      <c r="C169" s="50" t="s">
        <v>17</v>
      </c>
      <c r="D169" s="52">
        <v>1.0847</v>
      </c>
      <c r="E169" s="64">
        <f t="shared" si="368"/>
        <v>1.0056802309339715E-2</v>
      </c>
      <c r="F169" s="52">
        <v>1.1634</v>
      </c>
      <c r="G169" s="64">
        <f t="shared" si="369"/>
        <v>6.0532687651330807E-3</v>
      </c>
      <c r="H169" s="52">
        <v>1.143</v>
      </c>
      <c r="I169" s="64">
        <f t="shared" si="370"/>
        <v>1.7528483786152513E-3</v>
      </c>
      <c r="R169" s="52"/>
      <c r="S169" s="64" t="e">
        <f t="shared" si="371"/>
        <v>#DIV/0!</v>
      </c>
      <c r="T169" s="52"/>
      <c r="U169" s="64" t="e">
        <f t="shared" si="372"/>
        <v>#DIV/0!</v>
      </c>
      <c r="V169" s="52"/>
      <c r="W169" s="64" t="e">
        <f t="shared" si="373"/>
        <v>#DIV/0!</v>
      </c>
    </row>
    <row r="170" spans="1:23" x14ac:dyDescent="0.3">
      <c r="A170" s="23">
        <v>169</v>
      </c>
      <c r="B170" s="271">
        <v>70000</v>
      </c>
      <c r="C170" s="48" t="s">
        <v>18</v>
      </c>
      <c r="D170" s="61">
        <v>10239</v>
      </c>
      <c r="E170" s="59">
        <f t="shared" ref="E170" si="374">D172/D171</f>
        <v>1.8029124606983287</v>
      </c>
      <c r="F170" s="61">
        <v>12946</v>
      </c>
      <c r="G170" s="59">
        <f t="shared" ref="G170" si="375">F172/F171</f>
        <v>2.3920870839438977</v>
      </c>
      <c r="H170" s="61">
        <v>13633</v>
      </c>
      <c r="I170" s="59">
        <f t="shared" ref="I170" si="376">H172/H171</f>
        <v>2.4487234042553192</v>
      </c>
      <c r="R170" s="61"/>
      <c r="S170" s="59" t="e">
        <f t="shared" ref="S170" si="377">R172/R171</f>
        <v>#DIV/0!</v>
      </c>
      <c r="T170" s="61"/>
      <c r="U170" s="59" t="e">
        <f t="shared" ref="U170" si="378">T172/T171</f>
        <v>#DIV/0!</v>
      </c>
      <c r="V170" s="61"/>
      <c r="W170" s="59" t="e">
        <f t="shared" ref="W170" si="379">V172/V171</f>
        <v>#DIV/0!</v>
      </c>
    </row>
    <row r="171" spans="1:23" x14ac:dyDescent="0.3">
      <c r="A171" s="1">
        <v>170</v>
      </c>
      <c r="B171" s="272"/>
      <c r="C171" s="49" t="s">
        <v>16</v>
      </c>
      <c r="D171" s="52">
        <v>0.60429999999999995</v>
      </c>
      <c r="E171" s="63">
        <f t="shared" ref="E171:E172" si="380">(D171-D168)/D168</f>
        <v>-6.9022185702548762E-3</v>
      </c>
      <c r="F171" s="52">
        <v>0.47770000000000001</v>
      </c>
      <c r="G171" s="63">
        <f t="shared" ref="G171:G172" si="381">(F171-F168)/F168</f>
        <v>-8.0980066445181884E-3</v>
      </c>
      <c r="H171" s="52">
        <v>0.47</v>
      </c>
      <c r="I171" s="63">
        <f t="shared" ref="I171:I172" si="382">(H171-H168)/H168</f>
        <v>-5.7118679923842518E-3</v>
      </c>
      <c r="R171" s="52"/>
      <c r="S171" s="63" t="e">
        <f t="shared" ref="S171:S172" si="383">(R171-R168)/R168</f>
        <v>#DIV/0!</v>
      </c>
      <c r="T171" s="52"/>
      <c r="U171" s="63" t="e">
        <f t="shared" ref="U171:U172" si="384">(T171-T168)/T168</f>
        <v>#DIV/0!</v>
      </c>
      <c r="V171" s="52"/>
      <c r="W171" s="63" t="e">
        <f t="shared" ref="W171:W172" si="385">(V171-V168)/V168</f>
        <v>#DIV/0!</v>
      </c>
    </row>
    <row r="172" spans="1:23" x14ac:dyDescent="0.3">
      <c r="A172" s="13">
        <v>171</v>
      </c>
      <c r="B172" s="273"/>
      <c r="C172" s="50" t="s">
        <v>17</v>
      </c>
      <c r="D172" s="52">
        <v>1.0894999999999999</v>
      </c>
      <c r="E172" s="64">
        <f t="shared" si="380"/>
        <v>4.4251866875633034E-3</v>
      </c>
      <c r="F172" s="52">
        <v>1.1427</v>
      </c>
      <c r="G172" s="64">
        <f t="shared" si="381"/>
        <v>-1.7792676637441929E-2</v>
      </c>
      <c r="H172" s="52">
        <v>1.1509</v>
      </c>
      <c r="I172" s="64">
        <f t="shared" si="382"/>
        <v>6.9116360454943293E-3</v>
      </c>
      <c r="R172" s="52"/>
      <c r="S172" s="64" t="e">
        <f t="shared" si="383"/>
        <v>#DIV/0!</v>
      </c>
      <c r="T172" s="52"/>
      <c r="U172" s="64" t="e">
        <f t="shared" si="384"/>
        <v>#DIV/0!</v>
      </c>
      <c r="V172" s="52"/>
      <c r="W172" s="64" t="e">
        <f t="shared" si="385"/>
        <v>#DIV/0!</v>
      </c>
    </row>
    <row r="173" spans="1:23" x14ac:dyDescent="0.3">
      <c r="A173" s="23">
        <v>172</v>
      </c>
      <c r="B173" s="271">
        <v>72000</v>
      </c>
      <c r="C173" s="48" t="s">
        <v>18</v>
      </c>
      <c r="D173" s="61">
        <v>10539</v>
      </c>
      <c r="E173" s="59">
        <f t="shared" ref="E173" si="386">D175/D174</f>
        <v>1.7788366743345383</v>
      </c>
      <c r="F173" s="61">
        <v>13311</v>
      </c>
      <c r="G173" s="59">
        <f t="shared" ref="G173" si="387">F175/F174</f>
        <v>2.4608695652173918</v>
      </c>
      <c r="H173" s="61">
        <v>14023</v>
      </c>
      <c r="I173" s="59">
        <f t="shared" ref="I173" si="388">H175/H174</f>
        <v>2.4493832411739684</v>
      </c>
      <c r="R173" s="61"/>
      <c r="S173" s="59" t="e">
        <f t="shared" ref="S173" si="389">R175/R174</f>
        <v>#DIV/0!</v>
      </c>
      <c r="T173" s="61"/>
      <c r="U173" s="59" t="e">
        <f t="shared" ref="U173" si="390">T175/T174</f>
        <v>#DIV/0!</v>
      </c>
      <c r="V173" s="61"/>
      <c r="W173" s="59" t="e">
        <f t="shared" ref="W173" si="391">V175/V174</f>
        <v>#DIV/0!</v>
      </c>
    </row>
    <row r="174" spans="1:23" x14ac:dyDescent="0.3">
      <c r="A174" s="1">
        <v>173</v>
      </c>
      <c r="B174" s="272"/>
      <c r="C174" s="49" t="s">
        <v>16</v>
      </c>
      <c r="D174" s="52">
        <v>0.60860000000000003</v>
      </c>
      <c r="E174" s="63">
        <f t="shared" ref="E174:E175" si="392">(D174-D171)/D171</f>
        <v>7.1156710243258014E-3</v>
      </c>
      <c r="F174" s="52">
        <v>0.47149999999999997</v>
      </c>
      <c r="G174" s="63">
        <f t="shared" ref="G174:G175" si="393">(F174-F171)/F171</f>
        <v>-1.2978857023236421E-2</v>
      </c>
      <c r="H174" s="52">
        <v>0.47020000000000001</v>
      </c>
      <c r="I174" s="63">
        <f t="shared" ref="I174:I175" si="394">(H174-H171)/H171</f>
        <v>4.255319148936883E-4</v>
      </c>
      <c r="R174" s="52"/>
      <c r="S174" s="63" t="e">
        <f t="shared" ref="S174:S175" si="395">(R174-R171)/R171</f>
        <v>#DIV/0!</v>
      </c>
      <c r="T174" s="52"/>
      <c r="U174" s="63" t="e">
        <f t="shared" ref="U174:U175" si="396">(T174-T171)/T171</f>
        <v>#DIV/0!</v>
      </c>
      <c r="V174" s="52"/>
      <c r="W174" s="63" t="e">
        <f t="shared" ref="W174:W175" si="397">(V174-V171)/V171</f>
        <v>#DIV/0!</v>
      </c>
    </row>
    <row r="175" spans="1:23" x14ac:dyDescent="0.3">
      <c r="A175" s="13">
        <v>174</v>
      </c>
      <c r="B175" s="273"/>
      <c r="C175" s="50" t="s">
        <v>17</v>
      </c>
      <c r="D175" s="52">
        <v>1.0826</v>
      </c>
      <c r="E175" s="64">
        <f t="shared" si="392"/>
        <v>-6.3331803579622821E-3</v>
      </c>
      <c r="F175" s="52">
        <v>1.1603000000000001</v>
      </c>
      <c r="G175" s="64">
        <f t="shared" si="393"/>
        <v>1.5402117791196341E-2</v>
      </c>
      <c r="H175" s="52">
        <v>1.1516999999999999</v>
      </c>
      <c r="I175" s="64">
        <f t="shared" si="394"/>
        <v>6.9510817620984614E-4</v>
      </c>
      <c r="R175" s="52"/>
      <c r="S175" s="64" t="e">
        <f t="shared" si="395"/>
        <v>#DIV/0!</v>
      </c>
      <c r="T175" s="52"/>
      <c r="U175" s="64" t="e">
        <f t="shared" si="396"/>
        <v>#DIV/0!</v>
      </c>
      <c r="V175" s="52"/>
      <c r="W175" s="64" t="e">
        <f t="shared" si="397"/>
        <v>#DIV/0!</v>
      </c>
    </row>
    <row r="176" spans="1:23" x14ac:dyDescent="0.3">
      <c r="A176" s="23">
        <v>175</v>
      </c>
      <c r="B176" s="271">
        <v>74000</v>
      </c>
      <c r="C176" s="48" t="s">
        <v>18</v>
      </c>
      <c r="D176" s="61">
        <v>10846</v>
      </c>
      <c r="E176" s="59">
        <f t="shared" ref="E176" si="398">D178/D177</f>
        <v>1.8020279255319149</v>
      </c>
      <c r="F176" s="61">
        <v>13676</v>
      </c>
      <c r="G176" s="59">
        <f t="shared" ref="G176" si="399">F178/F177</f>
        <v>2.4532176121930567</v>
      </c>
      <c r="H176" s="61">
        <v>14412</v>
      </c>
      <c r="I176" s="59">
        <f t="shared" ref="I176" si="400">H178/H177</f>
        <v>2.4428724544480169</v>
      </c>
      <c r="R176" s="61"/>
      <c r="S176" s="59" t="e">
        <f t="shared" ref="S176" si="401">R178/R177</f>
        <v>#DIV/0!</v>
      </c>
      <c r="T176" s="61"/>
      <c r="U176" s="59" t="e">
        <f t="shared" ref="U176" si="402">T178/T177</f>
        <v>#DIV/0!</v>
      </c>
      <c r="V176" s="61"/>
      <c r="W176" s="59" t="e">
        <f t="shared" ref="W176" si="403">V178/V177</f>
        <v>#DIV/0!</v>
      </c>
    </row>
    <row r="177" spans="1:23" x14ac:dyDescent="0.3">
      <c r="A177" s="1">
        <v>176</v>
      </c>
      <c r="B177" s="272"/>
      <c r="C177" s="49" t="s">
        <v>16</v>
      </c>
      <c r="D177" s="52">
        <v>0.60160000000000002</v>
      </c>
      <c r="E177" s="63">
        <f t="shared" ref="E177:E178" si="404">(D177-D174)/D174</f>
        <v>-1.1501807426881377E-2</v>
      </c>
      <c r="F177" s="52">
        <v>0.47239999999999999</v>
      </c>
      <c r="G177" s="63">
        <f t="shared" ref="G177:G178" si="405">(F177-F174)/F174</f>
        <v>1.9088016967126447E-3</v>
      </c>
      <c r="H177" s="52">
        <v>0.46650000000000003</v>
      </c>
      <c r="I177" s="63">
        <f t="shared" ref="I177:I178" si="406">(H177-H174)/H174</f>
        <v>-7.8689919183325841E-3</v>
      </c>
      <c r="R177" s="52"/>
      <c r="S177" s="63" t="e">
        <f t="shared" ref="S177:S178" si="407">(R177-R174)/R174</f>
        <v>#DIV/0!</v>
      </c>
      <c r="T177" s="52"/>
      <c r="U177" s="63" t="e">
        <f t="shared" ref="U177:U178" si="408">(T177-T174)/T174</f>
        <v>#DIV/0!</v>
      </c>
      <c r="V177" s="52"/>
      <c r="W177" s="63" t="e">
        <f t="shared" ref="W177:W178" si="409">(V177-V174)/V174</f>
        <v>#DIV/0!</v>
      </c>
    </row>
    <row r="178" spans="1:23" x14ac:dyDescent="0.3">
      <c r="A178" s="13">
        <v>177</v>
      </c>
      <c r="B178" s="272"/>
      <c r="C178" s="50" t="s">
        <v>17</v>
      </c>
      <c r="D178" s="52">
        <v>1.0841000000000001</v>
      </c>
      <c r="E178" s="64">
        <f t="shared" si="404"/>
        <v>1.3855532976169008E-3</v>
      </c>
      <c r="F178" s="52">
        <v>1.1589</v>
      </c>
      <c r="G178" s="64">
        <f t="shared" si="405"/>
        <v>-1.2065845040076426E-3</v>
      </c>
      <c r="H178" s="52">
        <v>1.1395999999999999</v>
      </c>
      <c r="I178" s="64">
        <f t="shared" si="406"/>
        <v>-1.0506208213944605E-2</v>
      </c>
      <c r="R178" s="52"/>
      <c r="S178" s="64" t="e">
        <f t="shared" si="407"/>
        <v>#DIV/0!</v>
      </c>
      <c r="T178" s="52"/>
      <c r="U178" s="64" t="e">
        <f t="shared" si="408"/>
        <v>#DIV/0!</v>
      </c>
      <c r="V178" s="52"/>
      <c r="W178" s="64" t="e">
        <f t="shared" si="409"/>
        <v>#DIV/0!</v>
      </c>
    </row>
    <row r="179" spans="1:23" x14ac:dyDescent="0.3">
      <c r="A179" s="23">
        <v>178</v>
      </c>
      <c r="B179" s="271">
        <v>76000</v>
      </c>
      <c r="C179" s="48" t="s">
        <v>18</v>
      </c>
      <c r="D179" s="61">
        <v>11141</v>
      </c>
      <c r="E179" s="59">
        <f t="shared" ref="E179" si="410">D181/D180</f>
        <v>1.7848691884685886</v>
      </c>
      <c r="F179" s="61">
        <v>14041</v>
      </c>
      <c r="G179" s="59">
        <f t="shared" ref="G179" si="411">F181/F180</f>
        <v>2.454064352243861</v>
      </c>
      <c r="H179" s="61">
        <v>14802</v>
      </c>
      <c r="I179" s="59">
        <f t="shared" ref="I179" si="412">H181/H180</f>
        <v>2.4222554463904316</v>
      </c>
      <c r="R179" s="61"/>
      <c r="S179" s="59" t="e">
        <f t="shared" ref="S179" si="413">R181/R180</f>
        <v>#DIV/0!</v>
      </c>
      <c r="T179" s="61"/>
      <c r="U179" s="59" t="e">
        <f t="shared" ref="U179" si="414">T181/T180</f>
        <v>#DIV/0!</v>
      </c>
      <c r="V179" s="61"/>
      <c r="W179" s="59" t="e">
        <f t="shared" ref="W179" si="415">V181/V180</f>
        <v>#DIV/0!</v>
      </c>
    </row>
    <row r="180" spans="1:23" x14ac:dyDescent="0.3">
      <c r="A180" s="1">
        <v>179</v>
      </c>
      <c r="B180" s="272"/>
      <c r="C180" s="49" t="s">
        <v>16</v>
      </c>
      <c r="D180" s="52">
        <v>0.60009999999999997</v>
      </c>
      <c r="E180" s="63">
        <f t="shared" ref="E180:E181" si="416">(D180-D177)/D177</f>
        <v>-2.4933510638298815E-3</v>
      </c>
      <c r="F180" s="52">
        <v>0.47239999999999999</v>
      </c>
      <c r="G180" s="63">
        <f t="shared" ref="G180:G181" si="417">(F180-F177)/F177</f>
        <v>0</v>
      </c>
      <c r="H180" s="52">
        <v>0.46820000000000001</v>
      </c>
      <c r="I180" s="63">
        <f t="shared" ref="I180:I181" si="418">(H180-H177)/H177</f>
        <v>3.644158628081413E-3</v>
      </c>
      <c r="R180" s="52"/>
      <c r="S180" s="63" t="e">
        <f t="shared" ref="S180:S181" si="419">(R180-R177)/R177</f>
        <v>#DIV/0!</v>
      </c>
      <c r="T180" s="52"/>
      <c r="U180" s="63" t="e">
        <f t="shared" ref="U180:U181" si="420">(T180-T177)/T177</f>
        <v>#DIV/0!</v>
      </c>
      <c r="V180" s="52"/>
      <c r="W180" s="63" t="e">
        <f t="shared" ref="W180:W181" si="421">(V180-V177)/V177</f>
        <v>#DIV/0!</v>
      </c>
    </row>
    <row r="181" spans="1:23" x14ac:dyDescent="0.3">
      <c r="A181" s="13">
        <v>180</v>
      </c>
      <c r="B181" s="273"/>
      <c r="C181" s="50" t="s">
        <v>17</v>
      </c>
      <c r="D181" s="52">
        <v>1.0710999999999999</v>
      </c>
      <c r="E181" s="64">
        <f t="shared" si="416"/>
        <v>-1.1991513697998451E-2</v>
      </c>
      <c r="F181" s="52">
        <v>1.1593</v>
      </c>
      <c r="G181" s="64">
        <f t="shared" si="417"/>
        <v>3.4515488825606692E-4</v>
      </c>
      <c r="H181" s="52">
        <v>1.1341000000000001</v>
      </c>
      <c r="I181" s="64">
        <f t="shared" si="418"/>
        <v>-4.8262548262546848E-3</v>
      </c>
      <c r="R181" s="52"/>
      <c r="S181" s="64" t="e">
        <f t="shared" si="419"/>
        <v>#DIV/0!</v>
      </c>
      <c r="T181" s="52"/>
      <c r="U181" s="64" t="e">
        <f t="shared" si="420"/>
        <v>#DIV/0!</v>
      </c>
      <c r="V181" s="52"/>
      <c r="W181" s="64" t="e">
        <f t="shared" si="421"/>
        <v>#DIV/0!</v>
      </c>
    </row>
    <row r="182" spans="1:23" x14ac:dyDescent="0.3">
      <c r="A182" s="23">
        <v>181</v>
      </c>
      <c r="B182" s="271">
        <v>78000</v>
      </c>
      <c r="C182" s="48" t="s">
        <v>18</v>
      </c>
      <c r="D182" s="61">
        <v>11449</v>
      </c>
      <c r="E182" s="59">
        <f t="shared" ref="E182" si="422">D184/D183</f>
        <v>1.7738174550299799</v>
      </c>
      <c r="F182" s="61">
        <v>14406</v>
      </c>
      <c r="G182" s="59">
        <f t="shared" ref="G182" si="423">F184/F183</f>
        <v>2.4597529812606473</v>
      </c>
      <c r="H182" s="61">
        <v>15191</v>
      </c>
      <c r="I182" s="59">
        <f t="shared" ref="I182" si="424">H184/H183</f>
        <v>2.4529933001945103</v>
      </c>
      <c r="R182" s="61"/>
      <c r="S182" s="59" t="e">
        <f t="shared" ref="S182" si="425">R184/R183</f>
        <v>#DIV/0!</v>
      </c>
      <c r="T182" s="61"/>
      <c r="U182" s="59" t="e">
        <f t="shared" ref="U182" si="426">T184/T183</f>
        <v>#DIV/0!</v>
      </c>
      <c r="V182" s="61"/>
      <c r="W182" s="59" t="e">
        <f t="shared" ref="W182" si="427">V184/V183</f>
        <v>#DIV/0!</v>
      </c>
    </row>
    <row r="183" spans="1:23" x14ac:dyDescent="0.3">
      <c r="A183" s="1">
        <v>182</v>
      </c>
      <c r="B183" s="272"/>
      <c r="C183" s="49" t="s">
        <v>16</v>
      </c>
      <c r="D183" s="52">
        <v>0.60040000000000004</v>
      </c>
      <c r="E183" s="63">
        <f t="shared" ref="E183:E184" si="428">(D183-D180)/D180</f>
        <v>4.9991668055337113E-4</v>
      </c>
      <c r="F183" s="52">
        <v>0.46960000000000002</v>
      </c>
      <c r="G183" s="63">
        <f t="shared" ref="G183:G184" si="429">(F183-F180)/F180</f>
        <v>-5.9271803556307564E-3</v>
      </c>
      <c r="H183" s="52">
        <v>0.4627</v>
      </c>
      <c r="I183" s="63">
        <f t="shared" ref="I183:I184" si="430">(H183-H180)/H180</f>
        <v>-1.1747116616830425E-2</v>
      </c>
      <c r="R183" s="52"/>
      <c r="S183" s="63" t="e">
        <f t="shared" ref="S183:S184" si="431">(R183-R180)/R180</f>
        <v>#DIV/0!</v>
      </c>
      <c r="T183" s="52"/>
      <c r="U183" s="63" t="e">
        <f t="shared" ref="U183:U184" si="432">(T183-T180)/T180</f>
        <v>#DIV/0!</v>
      </c>
      <c r="V183" s="52"/>
      <c r="W183" s="63" t="e">
        <f t="shared" ref="W183:W184" si="433">(V183-V180)/V180</f>
        <v>#DIV/0!</v>
      </c>
    </row>
    <row r="184" spans="1:23" x14ac:dyDescent="0.3">
      <c r="A184" s="13">
        <v>183</v>
      </c>
      <c r="B184" s="273"/>
      <c r="C184" s="50" t="s">
        <v>17</v>
      </c>
      <c r="D184" s="52">
        <v>1.0649999999999999</v>
      </c>
      <c r="E184" s="64">
        <f t="shared" si="428"/>
        <v>-5.6950798244795016E-3</v>
      </c>
      <c r="F184" s="52">
        <v>1.1551</v>
      </c>
      <c r="G184" s="64">
        <f t="shared" si="429"/>
        <v>-3.6228758733718464E-3</v>
      </c>
      <c r="H184" s="52">
        <v>1.135</v>
      </c>
      <c r="I184" s="64">
        <f t="shared" si="430"/>
        <v>7.9358081297936764E-4</v>
      </c>
      <c r="R184" s="52"/>
      <c r="S184" s="64" t="e">
        <f t="shared" si="431"/>
        <v>#DIV/0!</v>
      </c>
      <c r="T184" s="52"/>
      <c r="U184" s="64" t="e">
        <f t="shared" si="432"/>
        <v>#DIV/0!</v>
      </c>
      <c r="V184" s="52"/>
      <c r="W184" s="64" t="e">
        <f t="shared" si="433"/>
        <v>#DIV/0!</v>
      </c>
    </row>
    <row r="185" spans="1:23" x14ac:dyDescent="0.3">
      <c r="A185" s="23">
        <v>184</v>
      </c>
      <c r="B185" s="271">
        <v>80000</v>
      </c>
      <c r="C185" s="48" t="s">
        <v>18</v>
      </c>
      <c r="D185" s="61">
        <v>11746</v>
      </c>
      <c r="E185" s="59">
        <f t="shared" ref="E185" si="434">D187/D186</f>
        <v>1.7922099632230026</v>
      </c>
      <c r="F185" s="61">
        <v>14771</v>
      </c>
      <c r="G185" s="59">
        <f t="shared" ref="G185" si="435">F187/F186</f>
        <v>2.5111016225448335</v>
      </c>
      <c r="H185" s="61">
        <v>15581</v>
      </c>
      <c r="I185" s="59">
        <f t="shared" ref="I185" si="436">H187/H186</f>
        <v>2.4900968309859151</v>
      </c>
      <c r="R185" s="61"/>
      <c r="S185" s="59" t="e">
        <f t="shared" ref="S185" si="437">R187/R186</f>
        <v>#DIV/0!</v>
      </c>
      <c r="T185" s="61"/>
      <c r="U185" s="59" t="e">
        <f t="shared" ref="U185" si="438">T187/T186</f>
        <v>#DIV/0!</v>
      </c>
      <c r="V185" s="61"/>
      <c r="W185" s="59" t="e">
        <f t="shared" ref="W185" si="439">V187/V186</f>
        <v>#DIV/0!</v>
      </c>
    </row>
    <row r="186" spans="1:23" x14ac:dyDescent="0.3">
      <c r="A186" s="1">
        <v>185</v>
      </c>
      <c r="B186" s="272"/>
      <c r="C186" s="49" t="s">
        <v>16</v>
      </c>
      <c r="D186" s="52">
        <v>0.59819999999999995</v>
      </c>
      <c r="E186" s="63">
        <f t="shared" ref="E186:E187" si="440">(D186-D183)/D183</f>
        <v>-3.6642238507663067E-3</v>
      </c>
      <c r="F186" s="52">
        <v>0.46839999999999998</v>
      </c>
      <c r="G186" s="63">
        <f t="shared" ref="G186:G187" si="441">(F186-F183)/F183</f>
        <v>-2.5553662691653201E-3</v>
      </c>
      <c r="H186" s="52">
        <v>0.45440000000000003</v>
      </c>
      <c r="I186" s="63">
        <f t="shared" ref="I186:I187" si="442">(H186-H183)/H183</f>
        <v>-1.7938188891290195E-2</v>
      </c>
      <c r="R186" s="52"/>
      <c r="S186" s="63" t="e">
        <f t="shared" ref="S186:S187" si="443">(R186-R183)/R183</f>
        <v>#DIV/0!</v>
      </c>
      <c r="T186" s="52"/>
      <c r="U186" s="63" t="e">
        <f t="shared" ref="U186:U187" si="444">(T186-T183)/T183</f>
        <v>#DIV/0!</v>
      </c>
      <c r="V186" s="52"/>
      <c r="W186" s="63" t="e">
        <f t="shared" ref="W186:W187" si="445">(V186-V183)/V183</f>
        <v>#DIV/0!</v>
      </c>
    </row>
    <row r="187" spans="1:23" x14ac:dyDescent="0.3">
      <c r="A187" s="13">
        <v>186</v>
      </c>
      <c r="B187" s="272"/>
      <c r="C187" s="50" t="s">
        <v>17</v>
      </c>
      <c r="D187" s="52">
        <v>1.0721000000000001</v>
      </c>
      <c r="E187" s="64">
        <f t="shared" si="440"/>
        <v>6.6666666666667668E-3</v>
      </c>
      <c r="F187" s="52">
        <v>1.1761999999999999</v>
      </c>
      <c r="G187" s="64">
        <f t="shared" si="441"/>
        <v>1.8266816725824513E-2</v>
      </c>
      <c r="H187" s="52">
        <v>1.1315</v>
      </c>
      <c r="I187" s="64">
        <f t="shared" si="442"/>
        <v>-3.083700440528686E-3</v>
      </c>
      <c r="R187" s="52"/>
      <c r="S187" s="64" t="e">
        <f t="shared" si="443"/>
        <v>#DIV/0!</v>
      </c>
      <c r="T187" s="52"/>
      <c r="U187" s="64" t="e">
        <f t="shared" si="444"/>
        <v>#DIV/0!</v>
      </c>
      <c r="V187" s="52"/>
      <c r="W187" s="64" t="e">
        <f t="shared" si="445"/>
        <v>#DIV/0!</v>
      </c>
    </row>
    <row r="188" spans="1:23" x14ac:dyDescent="0.3">
      <c r="A188" s="23">
        <v>187</v>
      </c>
      <c r="B188" s="271">
        <v>82000</v>
      </c>
      <c r="C188" s="48" t="s">
        <v>18</v>
      </c>
      <c r="D188" s="61">
        <v>12054</v>
      </c>
      <c r="E188" s="59">
        <f t="shared" ref="E188" si="446">D190/D189</f>
        <v>1.7859504132231405</v>
      </c>
      <c r="F188" s="61">
        <v>15136</v>
      </c>
      <c r="G188" s="59">
        <f t="shared" ref="G188" si="447">F190/F189</f>
        <v>2.4850809889173058</v>
      </c>
      <c r="H188" s="61">
        <v>15970</v>
      </c>
      <c r="I188" s="59">
        <f t="shared" ref="I188" si="448">H190/H189</f>
        <v>2.5048859934853418</v>
      </c>
      <c r="R188" s="61"/>
      <c r="S188" s="59" t="e">
        <f t="shared" ref="S188" si="449">R190/R189</f>
        <v>#DIV/0!</v>
      </c>
      <c r="T188" s="61"/>
      <c r="U188" s="59" t="e">
        <f t="shared" ref="U188" si="450">T190/T189</f>
        <v>#DIV/0!</v>
      </c>
      <c r="V188" s="61"/>
      <c r="W188" s="59" t="e">
        <f t="shared" ref="W188" si="451">V190/V189</f>
        <v>#DIV/0!</v>
      </c>
    </row>
    <row r="189" spans="1:23" x14ac:dyDescent="0.3">
      <c r="A189" s="1">
        <v>188</v>
      </c>
      <c r="B189" s="272"/>
      <c r="C189" s="49" t="s">
        <v>16</v>
      </c>
      <c r="D189" s="52">
        <v>0.60499999999999998</v>
      </c>
      <c r="E189" s="63">
        <f t="shared" ref="E189:E190" si="452">(D189-D186)/D186</f>
        <v>1.1367435640254143E-2</v>
      </c>
      <c r="F189" s="52">
        <v>0.46920000000000001</v>
      </c>
      <c r="G189" s="63">
        <f t="shared" ref="G189:G190" si="453">(F189-F186)/F186</f>
        <v>1.7079419299744299E-3</v>
      </c>
      <c r="H189" s="52">
        <v>0.46050000000000002</v>
      </c>
      <c r="I189" s="63">
        <f t="shared" ref="I189:I190" si="454">(H189-H186)/H186</f>
        <v>1.3424295774647875E-2</v>
      </c>
      <c r="R189" s="52"/>
      <c r="S189" s="63" t="e">
        <f t="shared" ref="S189:S190" si="455">(R189-R186)/R186</f>
        <v>#DIV/0!</v>
      </c>
      <c r="T189" s="52"/>
      <c r="U189" s="63" t="e">
        <f t="shared" ref="U189:U190" si="456">(T189-T186)/T186</f>
        <v>#DIV/0!</v>
      </c>
      <c r="V189" s="52"/>
      <c r="W189" s="63" t="e">
        <f t="shared" ref="W189:W190" si="457">(V189-V186)/V186</f>
        <v>#DIV/0!</v>
      </c>
    </row>
    <row r="190" spans="1:23" x14ac:dyDescent="0.3">
      <c r="A190" s="13">
        <v>189</v>
      </c>
      <c r="B190" s="273"/>
      <c r="C190" s="50" t="s">
        <v>17</v>
      </c>
      <c r="D190" s="52">
        <v>1.0805</v>
      </c>
      <c r="E190" s="64">
        <f t="shared" si="452"/>
        <v>7.8350900102602018E-3</v>
      </c>
      <c r="F190" s="52">
        <v>1.1659999999999999</v>
      </c>
      <c r="G190" s="64">
        <f t="shared" si="453"/>
        <v>-8.6719945587485012E-3</v>
      </c>
      <c r="H190" s="52">
        <v>1.1535</v>
      </c>
      <c r="I190" s="64">
        <f t="shared" si="454"/>
        <v>1.9443216968625738E-2</v>
      </c>
      <c r="R190" s="52"/>
      <c r="S190" s="64" t="e">
        <f t="shared" si="455"/>
        <v>#DIV/0!</v>
      </c>
      <c r="T190" s="52"/>
      <c r="U190" s="64" t="e">
        <f t="shared" si="456"/>
        <v>#DIV/0!</v>
      </c>
      <c r="V190" s="52"/>
      <c r="W190" s="64" t="e">
        <f t="shared" si="457"/>
        <v>#DIV/0!</v>
      </c>
    </row>
    <row r="191" spans="1:23" x14ac:dyDescent="0.3">
      <c r="A191" s="23">
        <v>190</v>
      </c>
      <c r="B191" s="271">
        <v>84000</v>
      </c>
      <c r="C191" s="48" t="s">
        <v>18</v>
      </c>
      <c r="D191" s="61">
        <v>12361</v>
      </c>
      <c r="E191" s="59">
        <f t="shared" ref="E191" si="458">D193/D192</f>
        <v>1.8238455079764904</v>
      </c>
      <c r="F191" s="61">
        <v>15501</v>
      </c>
      <c r="G191" s="59">
        <f t="shared" ref="G191" si="459">F193/F192</f>
        <v>2.5093932196069959</v>
      </c>
      <c r="H191" s="61">
        <v>16360</v>
      </c>
      <c r="I191" s="59">
        <f t="shared" ref="I191" si="460">H193/H192</f>
        <v>2.497737556561086</v>
      </c>
      <c r="R191" s="61"/>
      <c r="S191" s="59" t="e">
        <f t="shared" ref="S191" si="461">R193/R192</f>
        <v>#DIV/0!</v>
      </c>
      <c r="T191" s="61"/>
      <c r="U191" s="59" t="e">
        <f t="shared" ref="U191" si="462">T193/T192</f>
        <v>#DIV/0!</v>
      </c>
      <c r="V191" s="61"/>
      <c r="W191" s="59" t="e">
        <f t="shared" ref="W191" si="463">V193/V192</f>
        <v>#DIV/0!</v>
      </c>
    </row>
    <row r="192" spans="1:23" x14ac:dyDescent="0.3">
      <c r="A192" s="1">
        <v>191</v>
      </c>
      <c r="B192" s="272"/>
      <c r="C192" s="49" t="s">
        <v>16</v>
      </c>
      <c r="D192" s="52">
        <v>0.59550000000000003</v>
      </c>
      <c r="E192" s="63">
        <f t="shared" ref="E192:E193" si="464">(D192-D189)/D189</f>
        <v>-1.5702479338842897E-2</v>
      </c>
      <c r="F192" s="52">
        <v>0.46310000000000001</v>
      </c>
      <c r="G192" s="63">
        <f t="shared" ref="G192:G193" si="465">(F192-F189)/F189</f>
        <v>-1.3000852514918998E-2</v>
      </c>
      <c r="H192" s="52">
        <v>0.46410000000000001</v>
      </c>
      <c r="I192" s="63">
        <f t="shared" ref="I192:I193" si="466">(H192-H189)/H189</f>
        <v>7.8175895765472143E-3</v>
      </c>
      <c r="R192" s="52"/>
      <c r="S192" s="63" t="e">
        <f t="shared" ref="S192:S193" si="467">(R192-R189)/R189</f>
        <v>#DIV/0!</v>
      </c>
      <c r="T192" s="52"/>
      <c r="U192" s="63" t="e">
        <f t="shared" ref="U192:U193" si="468">(T192-T189)/T189</f>
        <v>#DIV/0!</v>
      </c>
      <c r="V192" s="52"/>
      <c r="W192" s="63" t="e">
        <f t="shared" ref="W192:W193" si="469">(V192-V189)/V189</f>
        <v>#DIV/0!</v>
      </c>
    </row>
    <row r="193" spans="1:23" x14ac:dyDescent="0.3">
      <c r="A193" s="13">
        <v>192</v>
      </c>
      <c r="B193" s="273"/>
      <c r="C193" s="50" t="s">
        <v>17</v>
      </c>
      <c r="D193" s="52">
        <v>1.0861000000000001</v>
      </c>
      <c r="E193" s="64">
        <f t="shared" si="464"/>
        <v>5.1827857473392405E-3</v>
      </c>
      <c r="F193" s="52">
        <v>1.1620999999999999</v>
      </c>
      <c r="G193" s="64">
        <f t="shared" si="465"/>
        <v>-3.3447684391080743E-3</v>
      </c>
      <c r="H193" s="52">
        <v>1.1592</v>
      </c>
      <c r="I193" s="64">
        <f t="shared" si="466"/>
        <v>4.9414824447334537E-3</v>
      </c>
      <c r="R193" s="52"/>
      <c r="S193" s="64" t="e">
        <f t="shared" si="467"/>
        <v>#DIV/0!</v>
      </c>
      <c r="T193" s="52"/>
      <c r="U193" s="64" t="e">
        <f t="shared" si="468"/>
        <v>#DIV/0!</v>
      </c>
      <c r="V193" s="52"/>
      <c r="W193" s="64" t="e">
        <f t="shared" si="469"/>
        <v>#DIV/0!</v>
      </c>
    </row>
    <row r="194" spans="1:23" x14ac:dyDescent="0.3">
      <c r="A194" s="23">
        <v>193</v>
      </c>
      <c r="B194" s="271">
        <v>86000</v>
      </c>
      <c r="C194" s="48" t="s">
        <v>18</v>
      </c>
      <c r="D194" s="61">
        <v>12666</v>
      </c>
      <c r="E194" s="59">
        <f t="shared" ref="E194" si="470">D196/D195</f>
        <v>1.8158469028034248</v>
      </c>
      <c r="F194" s="61">
        <v>15866</v>
      </c>
      <c r="G194" s="59">
        <f t="shared" ref="G194" si="471">F196/F195</f>
        <v>2.5115376320897131</v>
      </c>
      <c r="H194" s="61">
        <v>16749</v>
      </c>
      <c r="I194" s="59">
        <f t="shared" ref="I194" si="472">H196/H195</f>
        <v>2.5217962760131436</v>
      </c>
      <c r="R194" s="61"/>
      <c r="S194" s="59" t="e">
        <f t="shared" ref="S194" si="473">R196/R195</f>
        <v>#DIV/0!</v>
      </c>
      <c r="T194" s="61"/>
      <c r="U194" s="59" t="e">
        <f t="shared" ref="U194" si="474">T196/T195</f>
        <v>#DIV/0!</v>
      </c>
      <c r="V194" s="61"/>
      <c r="W194" s="59" t="e">
        <f t="shared" ref="W194" si="475">V196/V195</f>
        <v>#DIV/0!</v>
      </c>
    </row>
    <row r="195" spans="1:23" x14ac:dyDescent="0.3">
      <c r="A195" s="1">
        <v>194</v>
      </c>
      <c r="B195" s="272"/>
      <c r="C195" s="49" t="s">
        <v>16</v>
      </c>
      <c r="D195" s="52">
        <v>0.59570000000000001</v>
      </c>
      <c r="E195" s="63">
        <f t="shared" ref="E195:E196" si="476">(D195-D192)/D192</f>
        <v>3.3585222502095378E-4</v>
      </c>
      <c r="F195" s="52">
        <v>0.4637</v>
      </c>
      <c r="G195" s="63">
        <f t="shared" ref="G195:G196" si="477">(F195-F192)/F192</f>
        <v>1.2956164975167122E-3</v>
      </c>
      <c r="H195" s="52">
        <v>0.45650000000000002</v>
      </c>
      <c r="I195" s="63">
        <f t="shared" ref="I195:I196" si="478">(H195-H192)/H192</f>
        <v>-1.6375781081663425E-2</v>
      </c>
      <c r="R195" s="52"/>
      <c r="S195" s="63" t="e">
        <f t="shared" ref="S195:S196" si="479">(R195-R192)/R192</f>
        <v>#DIV/0!</v>
      </c>
      <c r="T195" s="52"/>
      <c r="U195" s="63" t="e">
        <f t="shared" ref="U195:U196" si="480">(T195-T192)/T192</f>
        <v>#DIV/0!</v>
      </c>
      <c r="V195" s="52"/>
      <c r="W195" s="63" t="e">
        <f t="shared" ref="W195:W196" si="481">(V195-V192)/V192</f>
        <v>#DIV/0!</v>
      </c>
    </row>
    <row r="196" spans="1:23" x14ac:dyDescent="0.3">
      <c r="A196" s="13">
        <v>195</v>
      </c>
      <c r="B196" s="272"/>
      <c r="C196" s="50" t="s">
        <v>17</v>
      </c>
      <c r="D196" s="52">
        <v>1.0817000000000001</v>
      </c>
      <c r="E196" s="64">
        <f t="shared" si="476"/>
        <v>-4.0511923395635382E-3</v>
      </c>
      <c r="F196" s="52">
        <v>1.1646000000000001</v>
      </c>
      <c r="G196" s="64">
        <f t="shared" si="477"/>
        <v>2.1512778590484201E-3</v>
      </c>
      <c r="H196" s="52">
        <v>1.1512</v>
      </c>
      <c r="I196" s="64">
        <f t="shared" si="478"/>
        <v>-6.9013112491373421E-3</v>
      </c>
      <c r="R196" s="52"/>
      <c r="S196" s="64" t="e">
        <f t="shared" si="479"/>
        <v>#DIV/0!</v>
      </c>
      <c r="T196" s="52"/>
      <c r="U196" s="64" t="e">
        <f t="shared" si="480"/>
        <v>#DIV/0!</v>
      </c>
      <c r="V196" s="52"/>
      <c r="W196" s="64" t="e">
        <f t="shared" si="481"/>
        <v>#DIV/0!</v>
      </c>
    </row>
    <row r="197" spans="1:23" x14ac:dyDescent="0.3">
      <c r="A197" s="23">
        <v>196</v>
      </c>
      <c r="B197" s="271">
        <v>88000</v>
      </c>
      <c r="C197" s="48" t="s">
        <v>18</v>
      </c>
      <c r="D197" s="61">
        <v>12959</v>
      </c>
      <c r="E197" s="59">
        <f t="shared" ref="E197" si="482">D199/D198</f>
        <v>1.807176391683434</v>
      </c>
      <c r="F197" s="61">
        <v>16231</v>
      </c>
      <c r="G197" s="59">
        <f t="shared" ref="G197" si="483">F199/F198</f>
        <v>2.517337928063752</v>
      </c>
      <c r="H197" s="61">
        <v>17139</v>
      </c>
      <c r="I197" s="59">
        <f t="shared" ref="I197" si="484">H199/H198</f>
        <v>2.5441338322694254</v>
      </c>
      <c r="K197" s="269"/>
      <c r="R197" s="61"/>
      <c r="S197" s="59" t="e">
        <f t="shared" ref="S197" si="485">R199/R198</f>
        <v>#DIV/0!</v>
      </c>
      <c r="T197" s="61"/>
      <c r="U197" s="59" t="e">
        <f t="shared" ref="U197" si="486">T199/T198</f>
        <v>#DIV/0!</v>
      </c>
      <c r="V197" s="61"/>
      <c r="W197" s="59" t="e">
        <f t="shared" ref="W197" si="487">V199/V198</f>
        <v>#DIV/0!</v>
      </c>
    </row>
    <row r="198" spans="1:23" x14ac:dyDescent="0.3">
      <c r="A198" s="1">
        <v>197</v>
      </c>
      <c r="B198" s="272"/>
      <c r="C198" s="49" t="s">
        <v>16</v>
      </c>
      <c r="D198" s="52">
        <v>0.59640000000000004</v>
      </c>
      <c r="E198" s="63">
        <f t="shared" ref="E198:E199" si="488">(D198-D195)/D195</f>
        <v>1.1750881316099277E-3</v>
      </c>
      <c r="F198" s="52">
        <v>0.46429999999999999</v>
      </c>
      <c r="G198" s="63">
        <f t="shared" ref="G198:G199" si="489">(F198-F195)/F195</f>
        <v>1.2939400474444457E-3</v>
      </c>
      <c r="H198" s="52">
        <v>0.45429999999999998</v>
      </c>
      <c r="I198" s="63">
        <f t="shared" ref="I198:I199" si="490">(H198-H195)/H195</f>
        <v>-4.8192771084338117E-3</v>
      </c>
      <c r="R198" s="52"/>
      <c r="S198" s="63" t="e">
        <f t="shared" ref="S198:S199" si="491">(R198-R195)/R195</f>
        <v>#DIV/0!</v>
      </c>
      <c r="T198" s="52"/>
      <c r="U198" s="63" t="e">
        <f t="shared" ref="U198:U199" si="492">(T198-T195)/T195</f>
        <v>#DIV/0!</v>
      </c>
      <c r="V198" s="52"/>
      <c r="W198" s="63" t="e">
        <f t="shared" ref="W198:W199" si="493">(V198-V195)/V195</f>
        <v>#DIV/0!</v>
      </c>
    </row>
    <row r="199" spans="1:23" x14ac:dyDescent="0.3">
      <c r="A199" s="13">
        <v>198</v>
      </c>
      <c r="B199" s="273"/>
      <c r="C199" s="50" t="s">
        <v>17</v>
      </c>
      <c r="D199" s="52">
        <v>1.0778000000000001</v>
      </c>
      <c r="E199" s="64">
        <f t="shared" si="488"/>
        <v>-3.6054358879541596E-3</v>
      </c>
      <c r="F199" s="52">
        <v>1.1688000000000001</v>
      </c>
      <c r="G199" s="64">
        <f t="shared" si="489"/>
        <v>3.6063884595569132E-3</v>
      </c>
      <c r="H199" s="52">
        <v>1.1557999999999999</v>
      </c>
      <c r="I199" s="64">
        <f t="shared" si="490"/>
        <v>3.9958304378039759E-3</v>
      </c>
      <c r="R199" s="52"/>
      <c r="S199" s="64" t="e">
        <f t="shared" si="491"/>
        <v>#DIV/0!</v>
      </c>
      <c r="T199" s="52"/>
      <c r="U199" s="64" t="e">
        <f t="shared" si="492"/>
        <v>#DIV/0!</v>
      </c>
      <c r="V199" s="52"/>
      <c r="W199" s="64" t="e">
        <f t="shared" si="493"/>
        <v>#DIV/0!</v>
      </c>
    </row>
    <row r="200" spans="1:23" x14ac:dyDescent="0.3">
      <c r="A200" s="23">
        <v>199</v>
      </c>
      <c r="B200" s="271">
        <v>90000</v>
      </c>
      <c r="C200" s="48" t="s">
        <v>18</v>
      </c>
      <c r="D200" s="61">
        <v>13255</v>
      </c>
      <c r="E200" s="59">
        <f t="shared" ref="E200" si="494">D202/D201</f>
        <v>1.857385111073427</v>
      </c>
      <c r="F200" s="61">
        <v>16596</v>
      </c>
      <c r="G200" s="59">
        <f t="shared" ref="G200" si="495">F202/F201</f>
        <v>2.5084342560553634</v>
      </c>
      <c r="H200" s="61">
        <v>17528</v>
      </c>
      <c r="I200" s="59">
        <f t="shared" ref="I200" si="496">H202/H201</f>
        <v>2.5353914002205071</v>
      </c>
      <c r="R200" s="61"/>
      <c r="S200" s="59" t="e">
        <f t="shared" ref="S200" si="497">R202/R201</f>
        <v>#DIV/0!</v>
      </c>
      <c r="T200" s="61"/>
      <c r="U200" s="59" t="e">
        <f t="shared" ref="U200" si="498">T202/T201</f>
        <v>#DIV/0!</v>
      </c>
      <c r="V200" s="61"/>
      <c r="W200" s="59" t="e">
        <f t="shared" ref="W200" si="499">V202/V201</f>
        <v>#DIV/0!</v>
      </c>
    </row>
    <row r="201" spans="1:23" x14ac:dyDescent="0.3">
      <c r="A201" s="1">
        <v>200</v>
      </c>
      <c r="B201" s="272"/>
      <c r="C201" s="49" t="s">
        <v>16</v>
      </c>
      <c r="D201" s="52">
        <v>0.5897</v>
      </c>
      <c r="E201" s="63">
        <f t="shared" ref="E201:E202" si="500">(D201-D198)/D198</f>
        <v>-1.1234071093226088E-2</v>
      </c>
      <c r="F201" s="52">
        <v>0.46239999999999998</v>
      </c>
      <c r="G201" s="63">
        <f t="shared" ref="G201:G202" si="501">(F201-F198)/F198</f>
        <v>-4.0921817790222116E-3</v>
      </c>
      <c r="H201" s="52">
        <v>0.45350000000000001</v>
      </c>
      <c r="I201" s="63">
        <f t="shared" ref="I201:I202" si="502">(H201-H198)/H198</f>
        <v>-1.7609509134932147E-3</v>
      </c>
      <c r="R201" s="52"/>
      <c r="S201" s="63" t="e">
        <f t="shared" ref="S201:S202" si="503">(R201-R198)/R198</f>
        <v>#DIV/0!</v>
      </c>
      <c r="T201" s="52"/>
      <c r="U201" s="63" t="e">
        <f t="shared" ref="U201:U202" si="504">(T201-T198)/T198</f>
        <v>#DIV/0!</v>
      </c>
      <c r="V201" s="52"/>
      <c r="W201" s="63" t="e">
        <f t="shared" ref="W201:W202" si="505">(V201-V198)/V198</f>
        <v>#DIV/0!</v>
      </c>
    </row>
    <row r="202" spans="1:23" x14ac:dyDescent="0.3">
      <c r="A202" s="13">
        <v>201</v>
      </c>
      <c r="B202" s="273"/>
      <c r="C202" s="50" t="s">
        <v>17</v>
      </c>
      <c r="D202" s="52">
        <v>1.0952999999999999</v>
      </c>
      <c r="E202" s="64">
        <f t="shared" si="500"/>
        <v>1.6236778623121031E-2</v>
      </c>
      <c r="F202" s="52">
        <v>1.1598999999999999</v>
      </c>
      <c r="G202" s="64">
        <f t="shared" si="501"/>
        <v>-7.6146475017112676E-3</v>
      </c>
      <c r="H202" s="52">
        <v>1.1497999999999999</v>
      </c>
      <c r="I202" s="64">
        <f t="shared" si="502"/>
        <v>-5.1912095518255805E-3</v>
      </c>
      <c r="R202" s="52"/>
      <c r="S202" s="64" t="e">
        <f t="shared" si="503"/>
        <v>#DIV/0!</v>
      </c>
      <c r="T202" s="52"/>
      <c r="U202" s="64" t="e">
        <f t="shared" si="504"/>
        <v>#DIV/0!</v>
      </c>
      <c r="V202" s="52"/>
      <c r="W202" s="64" t="e">
        <f t="shared" si="505"/>
        <v>#DIV/0!</v>
      </c>
    </row>
    <row r="203" spans="1:23" x14ac:dyDescent="0.3">
      <c r="A203" s="23">
        <v>202</v>
      </c>
      <c r="B203" s="271">
        <v>92000</v>
      </c>
      <c r="C203" s="48" t="s">
        <v>18</v>
      </c>
      <c r="D203" s="61">
        <v>13554</v>
      </c>
      <c r="E203" s="59">
        <f t="shared" ref="E203" si="506">D205/D204</f>
        <v>1.8184724091520861</v>
      </c>
      <c r="F203" s="61">
        <v>16960</v>
      </c>
      <c r="G203" s="59">
        <f t="shared" ref="G203" si="507">F205/F204</f>
        <v>2.5492804186655036</v>
      </c>
      <c r="H203" s="61">
        <v>17918</v>
      </c>
      <c r="I203" s="59">
        <f t="shared" ref="I203" si="508">H205/H204</f>
        <v>2.5048182216381951</v>
      </c>
      <c r="R203" s="61"/>
      <c r="S203" s="59" t="e">
        <f t="shared" ref="S203" si="509">R205/R204</f>
        <v>#DIV/0!</v>
      </c>
      <c r="T203" s="61"/>
      <c r="U203" s="59" t="e">
        <f t="shared" ref="U203" si="510">T205/T204</f>
        <v>#DIV/0!</v>
      </c>
      <c r="V203" s="61"/>
      <c r="W203" s="59" t="e">
        <f t="shared" ref="W203" si="511">V205/V204</f>
        <v>#DIV/0!</v>
      </c>
    </row>
    <row r="204" spans="1:23" x14ac:dyDescent="0.3">
      <c r="A204" s="1">
        <v>203</v>
      </c>
      <c r="B204" s="272"/>
      <c r="C204" s="49" t="s">
        <v>16</v>
      </c>
      <c r="D204" s="52">
        <v>0.59440000000000004</v>
      </c>
      <c r="E204" s="63">
        <f t="shared" ref="E204:E205" si="512">(D204-D201)/D201</f>
        <v>7.9701543157538364E-3</v>
      </c>
      <c r="F204" s="52">
        <v>0.45860000000000001</v>
      </c>
      <c r="G204" s="63">
        <f t="shared" ref="G204:G205" si="513">(F204-F201)/F201</f>
        <v>-8.2179930795847102E-3</v>
      </c>
      <c r="H204" s="52">
        <v>0.45660000000000001</v>
      </c>
      <c r="I204" s="63">
        <f t="shared" ref="I204:I205" si="514">(H204-H201)/H201</f>
        <v>6.8357221609702127E-3</v>
      </c>
      <c r="R204" s="52"/>
      <c r="S204" s="63" t="e">
        <f t="shared" ref="S204:S205" si="515">(R204-R201)/R201</f>
        <v>#DIV/0!</v>
      </c>
      <c r="T204" s="52"/>
      <c r="U204" s="63" t="e">
        <f t="shared" ref="U204:U205" si="516">(T204-T201)/T201</f>
        <v>#DIV/0!</v>
      </c>
      <c r="V204" s="52"/>
      <c r="W204" s="63" t="e">
        <f t="shared" ref="W204:W205" si="517">(V204-V201)/V201</f>
        <v>#DIV/0!</v>
      </c>
    </row>
    <row r="205" spans="1:23" x14ac:dyDescent="0.3">
      <c r="A205" s="13">
        <v>204</v>
      </c>
      <c r="B205" s="272"/>
      <c r="C205" s="50" t="s">
        <v>17</v>
      </c>
      <c r="D205" s="52">
        <v>1.0809</v>
      </c>
      <c r="E205" s="64">
        <f t="shared" si="512"/>
        <v>-1.3147082990961352E-2</v>
      </c>
      <c r="F205" s="52">
        <v>1.1691</v>
      </c>
      <c r="G205" s="64">
        <f t="shared" si="513"/>
        <v>7.9317182515734955E-3</v>
      </c>
      <c r="H205" s="52">
        <v>1.1436999999999999</v>
      </c>
      <c r="I205" s="64">
        <f t="shared" si="514"/>
        <v>-5.3052704818229209E-3</v>
      </c>
      <c r="R205" s="52"/>
      <c r="S205" s="64" t="e">
        <f t="shared" si="515"/>
        <v>#DIV/0!</v>
      </c>
      <c r="T205" s="52"/>
      <c r="U205" s="64" t="e">
        <f t="shared" si="516"/>
        <v>#DIV/0!</v>
      </c>
      <c r="V205" s="52"/>
      <c r="W205" s="64" t="e">
        <f t="shared" si="517"/>
        <v>#DIV/0!</v>
      </c>
    </row>
    <row r="206" spans="1:23" x14ac:dyDescent="0.3">
      <c r="A206" s="23">
        <v>205</v>
      </c>
      <c r="B206" s="271">
        <v>94000</v>
      </c>
      <c r="C206" s="48" t="s">
        <v>18</v>
      </c>
      <c r="D206" s="61">
        <v>13847</v>
      </c>
      <c r="E206" s="59">
        <f t="shared" ref="E206" si="518">D208/D207</f>
        <v>1.8375042272573554</v>
      </c>
      <c r="F206" s="61">
        <v>17325</v>
      </c>
      <c r="G206" s="59">
        <f t="shared" ref="G206" si="519">F208/F207</f>
        <v>2.5435258092738411</v>
      </c>
      <c r="H206" s="61">
        <v>18307</v>
      </c>
      <c r="I206" s="59">
        <f t="shared" ref="I206" si="520">H208/H207</f>
        <v>2.558139534883721</v>
      </c>
      <c r="R206" s="61"/>
      <c r="S206" s="59" t="e">
        <f t="shared" ref="S206" si="521">R208/R207</f>
        <v>#DIV/0!</v>
      </c>
      <c r="T206" s="61"/>
      <c r="U206" s="59" t="e">
        <f t="shared" ref="U206" si="522">T208/T207</f>
        <v>#DIV/0!</v>
      </c>
      <c r="V206" s="61"/>
      <c r="W206" s="59" t="e">
        <f t="shared" ref="W206" si="523">V208/V207</f>
        <v>#DIV/0!</v>
      </c>
    </row>
    <row r="207" spans="1:23" x14ac:dyDescent="0.3">
      <c r="A207" s="1">
        <v>206</v>
      </c>
      <c r="B207" s="272"/>
      <c r="C207" s="49" t="s">
        <v>16</v>
      </c>
      <c r="D207" s="52">
        <v>0.59140000000000004</v>
      </c>
      <c r="E207" s="63">
        <f t="shared" ref="E207:E208" si="524">(D207-D204)/D204</f>
        <v>-5.0471063257065988E-3</v>
      </c>
      <c r="F207" s="52">
        <v>0.4572</v>
      </c>
      <c r="G207" s="63">
        <f t="shared" ref="G207:G208" si="525">(F207-F204)/F204</f>
        <v>-3.0527692978630882E-3</v>
      </c>
      <c r="H207" s="52">
        <v>0.45150000000000001</v>
      </c>
      <c r="I207" s="63">
        <f t="shared" ref="I207:I208" si="526">(H207-H204)/H204</f>
        <v>-1.1169513797634676E-2</v>
      </c>
      <c r="R207" s="52"/>
      <c r="S207" s="63" t="e">
        <f t="shared" ref="S207:S208" si="527">(R207-R204)/R204</f>
        <v>#DIV/0!</v>
      </c>
      <c r="T207" s="52"/>
      <c r="U207" s="63" t="e">
        <f t="shared" ref="U207:U208" si="528">(T207-T204)/T204</f>
        <v>#DIV/0!</v>
      </c>
      <c r="V207" s="52"/>
      <c r="W207" s="63" t="e">
        <f t="shared" ref="W207:W208" si="529">(V207-V204)/V204</f>
        <v>#DIV/0!</v>
      </c>
    </row>
    <row r="208" spans="1:23" x14ac:dyDescent="0.3">
      <c r="A208" s="13">
        <v>207</v>
      </c>
      <c r="B208" s="273"/>
      <c r="C208" s="50" t="s">
        <v>17</v>
      </c>
      <c r="D208" s="52">
        <v>1.0867</v>
      </c>
      <c r="E208" s="64">
        <f t="shared" si="524"/>
        <v>5.3658987880470235E-3</v>
      </c>
      <c r="F208" s="52">
        <v>1.1629</v>
      </c>
      <c r="G208" s="64">
        <f t="shared" si="525"/>
        <v>-5.3032247027627946E-3</v>
      </c>
      <c r="H208" s="52">
        <v>1.155</v>
      </c>
      <c r="I208" s="64">
        <f t="shared" si="526"/>
        <v>9.8802133426598663E-3</v>
      </c>
      <c r="R208" s="52"/>
      <c r="S208" s="64" t="e">
        <f t="shared" si="527"/>
        <v>#DIV/0!</v>
      </c>
      <c r="T208" s="52"/>
      <c r="U208" s="64" t="e">
        <f t="shared" si="528"/>
        <v>#DIV/0!</v>
      </c>
      <c r="V208" s="52"/>
      <c r="W208" s="64" t="e">
        <f t="shared" si="529"/>
        <v>#DIV/0!</v>
      </c>
    </row>
    <row r="209" spans="1:23" x14ac:dyDescent="0.3">
      <c r="A209" s="23">
        <v>208</v>
      </c>
      <c r="B209" s="271">
        <v>96000</v>
      </c>
      <c r="C209" s="48" t="s">
        <v>18</v>
      </c>
      <c r="D209" s="61">
        <v>14143</v>
      </c>
      <c r="E209" s="59">
        <f t="shared" ref="E209" si="530">D211/D210</f>
        <v>1.8432961837217157</v>
      </c>
      <c r="F209" s="61">
        <v>17690</v>
      </c>
      <c r="G209" s="59">
        <f t="shared" ref="G209" si="531">F211/F210</f>
        <v>2.5293988591487495</v>
      </c>
      <c r="H209" s="61">
        <v>18697</v>
      </c>
      <c r="I209" s="59">
        <f t="shared" ref="I209" si="532">H211/H210</f>
        <v>2.5934850513163767</v>
      </c>
      <c r="R209" s="61"/>
      <c r="S209" s="59" t="e">
        <f t="shared" ref="S209" si="533">R211/R210</f>
        <v>#DIV/0!</v>
      </c>
      <c r="T209" s="61"/>
      <c r="U209" s="59" t="e">
        <f t="shared" ref="U209" si="534">T211/T210</f>
        <v>#DIV/0!</v>
      </c>
      <c r="V209" s="61"/>
      <c r="W209" s="59" t="e">
        <f t="shared" ref="W209" si="535">V211/V210</f>
        <v>#DIV/0!</v>
      </c>
    </row>
    <row r="210" spans="1:23" x14ac:dyDescent="0.3">
      <c r="A210" s="1">
        <v>209</v>
      </c>
      <c r="B210" s="272"/>
      <c r="C210" s="49" t="s">
        <v>16</v>
      </c>
      <c r="D210" s="52">
        <v>0.59219999999999995</v>
      </c>
      <c r="E210" s="63">
        <f t="shared" ref="E210:E211" si="536">(D210-D207)/D207</f>
        <v>1.3527223537367465E-3</v>
      </c>
      <c r="F210" s="52">
        <v>0.45579999999999998</v>
      </c>
      <c r="G210" s="63">
        <f t="shared" ref="G210:G211" si="537">(F210-F207)/F207</f>
        <v>-3.0621172353456089E-3</v>
      </c>
      <c r="H210" s="52">
        <v>0.44819999999999999</v>
      </c>
      <c r="I210" s="63">
        <f t="shared" ref="I210:I211" si="538">(H210-H207)/H207</f>
        <v>-7.3089700996678292E-3</v>
      </c>
      <c r="R210" s="52"/>
      <c r="S210" s="63" t="e">
        <f t="shared" ref="S210:S211" si="539">(R210-R207)/R207</f>
        <v>#DIV/0!</v>
      </c>
      <c r="T210" s="52"/>
      <c r="U210" s="63" t="e">
        <f t="shared" ref="U210:U211" si="540">(T210-T207)/T207</f>
        <v>#DIV/0!</v>
      </c>
      <c r="V210" s="52"/>
      <c r="W210" s="63" t="e">
        <f t="shared" ref="W210:W211" si="541">(V210-V207)/V207</f>
        <v>#DIV/0!</v>
      </c>
    </row>
    <row r="211" spans="1:23" x14ac:dyDescent="0.3">
      <c r="A211" s="13">
        <v>210</v>
      </c>
      <c r="B211" s="273"/>
      <c r="C211" s="50" t="s">
        <v>17</v>
      </c>
      <c r="D211" s="52">
        <v>1.0915999999999999</v>
      </c>
      <c r="E211" s="64">
        <f t="shared" si="536"/>
        <v>4.5090641391367483E-3</v>
      </c>
      <c r="F211" s="52">
        <v>1.1529</v>
      </c>
      <c r="G211" s="64">
        <f t="shared" si="537"/>
        <v>-8.5991916759824653E-3</v>
      </c>
      <c r="H211" s="52">
        <v>1.1624000000000001</v>
      </c>
      <c r="I211" s="64">
        <f t="shared" si="538"/>
        <v>6.4069264069264702E-3</v>
      </c>
      <c r="R211" s="52"/>
      <c r="S211" s="64" t="e">
        <f t="shared" si="539"/>
        <v>#DIV/0!</v>
      </c>
      <c r="T211" s="52"/>
      <c r="U211" s="64" t="e">
        <f t="shared" si="540"/>
        <v>#DIV/0!</v>
      </c>
      <c r="V211" s="52"/>
      <c r="W211" s="64" t="e">
        <f t="shared" si="541"/>
        <v>#DIV/0!</v>
      </c>
    </row>
    <row r="212" spans="1:23" x14ac:dyDescent="0.3">
      <c r="A212" s="23">
        <v>211</v>
      </c>
      <c r="B212" s="271">
        <v>98000</v>
      </c>
      <c r="C212" s="48" t="s">
        <v>18</v>
      </c>
      <c r="D212" s="61">
        <v>14436</v>
      </c>
      <c r="E212" s="59">
        <f t="shared" ref="E212" si="542">D214/D213</f>
        <v>1.8432569974554707</v>
      </c>
      <c r="F212" s="61">
        <v>18055</v>
      </c>
      <c r="G212" s="59">
        <f t="shared" ref="G212" si="543">F214/F213</f>
        <v>2.541630148992112</v>
      </c>
      <c r="H212" s="61">
        <v>19086</v>
      </c>
      <c r="I212" s="59">
        <f t="shared" ref="I212" si="544">H214/H213</f>
        <v>2.5786516853932584</v>
      </c>
      <c r="R212" s="61"/>
      <c r="S212" s="59" t="e">
        <f t="shared" ref="S212" si="545">R214/R213</f>
        <v>#DIV/0!</v>
      </c>
      <c r="T212" s="61"/>
      <c r="U212" s="59" t="e">
        <f t="shared" ref="U212" si="546">T214/T213</f>
        <v>#DIV/0!</v>
      </c>
      <c r="V212" s="61"/>
      <c r="W212" s="59" t="e">
        <f t="shared" ref="W212" si="547">V214/V213</f>
        <v>#DIV/0!</v>
      </c>
    </row>
    <row r="213" spans="1:23" x14ac:dyDescent="0.3">
      <c r="A213" s="1">
        <v>212</v>
      </c>
      <c r="B213" s="272"/>
      <c r="C213" s="49" t="s">
        <v>16</v>
      </c>
      <c r="D213" s="52">
        <v>0.58950000000000002</v>
      </c>
      <c r="E213" s="63">
        <f t="shared" ref="E213:E214" si="548">(D213-D210)/D210</f>
        <v>-4.5592705167171984E-3</v>
      </c>
      <c r="F213" s="52">
        <v>0.45639999999999997</v>
      </c>
      <c r="G213" s="63">
        <f t="shared" ref="G213:G214" si="549">(F213-F210)/F210</f>
        <v>1.3163668275559225E-3</v>
      </c>
      <c r="H213" s="52">
        <v>0.44500000000000001</v>
      </c>
      <c r="I213" s="63">
        <f t="shared" ref="I213:I214" si="550">(H213-H210)/H210</f>
        <v>-7.1396697902721571E-3</v>
      </c>
      <c r="R213" s="52"/>
      <c r="S213" s="63" t="e">
        <f t="shared" ref="S213:S214" si="551">(R213-R210)/R210</f>
        <v>#DIV/0!</v>
      </c>
      <c r="T213" s="52"/>
      <c r="U213" s="63" t="e">
        <f t="shared" ref="U213:U214" si="552">(T213-T210)/T210</f>
        <v>#DIV/0!</v>
      </c>
      <c r="V213" s="52"/>
      <c r="W213" s="63" t="e">
        <f t="shared" ref="W213:W214" si="553">(V213-V210)/V210</f>
        <v>#DIV/0!</v>
      </c>
    </row>
    <row r="214" spans="1:23" x14ac:dyDescent="0.3">
      <c r="A214" s="13">
        <v>213</v>
      </c>
      <c r="B214" s="272"/>
      <c r="C214" s="50" t="s">
        <v>17</v>
      </c>
      <c r="D214" s="52">
        <v>1.0866</v>
      </c>
      <c r="E214" s="64">
        <f t="shared" si="548"/>
        <v>-4.580432392817785E-3</v>
      </c>
      <c r="F214" s="52">
        <v>1.1599999999999999</v>
      </c>
      <c r="G214" s="64">
        <f t="shared" si="549"/>
        <v>6.1583832075634351E-3</v>
      </c>
      <c r="H214" s="52">
        <v>1.1475</v>
      </c>
      <c r="I214" s="64">
        <f t="shared" si="550"/>
        <v>-1.2818306951135696E-2</v>
      </c>
      <c r="R214" s="52"/>
      <c r="S214" s="64" t="e">
        <f t="shared" si="551"/>
        <v>#DIV/0!</v>
      </c>
      <c r="T214" s="52"/>
      <c r="U214" s="64" t="e">
        <f t="shared" si="552"/>
        <v>#DIV/0!</v>
      </c>
      <c r="V214" s="52"/>
      <c r="W214" s="64" t="e">
        <f t="shared" si="553"/>
        <v>#DIV/0!</v>
      </c>
    </row>
    <row r="215" spans="1:23" x14ac:dyDescent="0.3">
      <c r="A215" s="23">
        <v>214</v>
      </c>
      <c r="B215" s="271">
        <v>100000</v>
      </c>
      <c r="C215" s="48" t="s">
        <v>18</v>
      </c>
      <c r="D215" s="61">
        <v>14740</v>
      </c>
      <c r="E215" s="59">
        <f t="shared" ref="E215" si="554">D217/D216</f>
        <v>1.843888321416411</v>
      </c>
      <c r="F215" s="77">
        <v>18420</v>
      </c>
      <c r="G215" s="78">
        <f t="shared" ref="G215" si="555">F217/F216</f>
        <v>2.5573662188945168</v>
      </c>
      <c r="H215" s="77">
        <v>19476</v>
      </c>
      <c r="I215" s="78">
        <f t="shared" ref="I215" si="556">H217/H216</f>
        <v>2.587770758122744</v>
      </c>
      <c r="R215" s="61"/>
      <c r="S215" s="59" t="e">
        <f t="shared" ref="S215" si="557">R217/R216</f>
        <v>#DIV/0!</v>
      </c>
      <c r="T215" s="61"/>
      <c r="U215" s="59" t="e">
        <f t="shared" ref="U215" si="558">T217/T216</f>
        <v>#DIV/0!</v>
      </c>
      <c r="V215" s="61"/>
      <c r="W215" s="59" t="e">
        <f t="shared" ref="W215" si="559">V217/V216</f>
        <v>#DIV/0!</v>
      </c>
    </row>
    <row r="216" spans="1:23" x14ac:dyDescent="0.3">
      <c r="A216" s="1">
        <v>215</v>
      </c>
      <c r="B216" s="272"/>
      <c r="C216" s="49" t="s">
        <v>16</v>
      </c>
      <c r="D216" s="52">
        <v>0.58740000000000003</v>
      </c>
      <c r="E216" s="63">
        <f t="shared" ref="E216:E217" si="560">(D216-D213)/D213</f>
        <v>-3.5623409669211037E-3</v>
      </c>
      <c r="F216" s="79">
        <v>0.4541</v>
      </c>
      <c r="G216" s="80">
        <f t="shared" ref="G216:G217" si="561">(F216-F213)/F213</f>
        <v>-5.0394390885187745E-3</v>
      </c>
      <c r="H216" s="79">
        <v>0.44319999999999998</v>
      </c>
      <c r="I216" s="80">
        <f t="shared" ref="I216:I217" si="562">(H216-H213)/H213</f>
        <v>-4.0449438202247723E-3</v>
      </c>
      <c r="R216" s="52"/>
      <c r="S216" s="63" t="e">
        <f t="shared" ref="S216:S217" si="563">(R216-R213)/R213</f>
        <v>#DIV/0!</v>
      </c>
      <c r="T216" s="52"/>
      <c r="U216" s="63" t="e">
        <f t="shared" ref="U216:U217" si="564">(T216-T213)/T213</f>
        <v>#DIV/0!</v>
      </c>
      <c r="V216" s="52"/>
      <c r="W216" s="63" t="e">
        <f t="shared" ref="W216:W217" si="565">(V216-V213)/V213</f>
        <v>#DIV/0!</v>
      </c>
    </row>
    <row r="217" spans="1:23" x14ac:dyDescent="0.3">
      <c r="A217" s="13">
        <v>216</v>
      </c>
      <c r="B217" s="273"/>
      <c r="C217" s="50" t="s">
        <v>17</v>
      </c>
      <c r="D217" s="52">
        <v>1.0831</v>
      </c>
      <c r="E217" s="64">
        <f t="shared" si="560"/>
        <v>-3.2210565065341973E-3</v>
      </c>
      <c r="F217" s="79">
        <v>1.1613</v>
      </c>
      <c r="G217" s="82">
        <f t="shared" si="561"/>
        <v>1.1206896551724818E-3</v>
      </c>
      <c r="H217" s="79">
        <v>1.1469</v>
      </c>
      <c r="I217" s="82">
        <f t="shared" si="562"/>
        <v>-5.2287581699340653E-4</v>
      </c>
      <c r="R217" s="52"/>
      <c r="S217" s="64" t="e">
        <f t="shared" si="563"/>
        <v>#DIV/0!</v>
      </c>
      <c r="T217" s="52"/>
      <c r="U217" s="64" t="e">
        <f t="shared" si="564"/>
        <v>#DIV/0!</v>
      </c>
      <c r="V217" s="52"/>
      <c r="W217" s="64" t="e">
        <f t="shared" si="565"/>
        <v>#DIV/0!</v>
      </c>
    </row>
    <row r="218" spans="1:23" x14ac:dyDescent="0.3">
      <c r="A218" s="23">
        <v>217</v>
      </c>
      <c r="B218" s="271">
        <v>102000</v>
      </c>
      <c r="C218" s="48" t="s">
        <v>18</v>
      </c>
      <c r="D218" s="61">
        <v>15042</v>
      </c>
      <c r="E218" s="59">
        <f t="shared" ref="E218" si="566">D220/D219</f>
        <v>1.8195146612740143</v>
      </c>
      <c r="F218" s="61">
        <v>18785</v>
      </c>
      <c r="G218" s="59">
        <f t="shared" ref="G218" si="567">F220/F219</f>
        <v>2.6189745836985101</v>
      </c>
      <c r="H218" s="61">
        <v>19874</v>
      </c>
      <c r="I218" s="59">
        <f t="shared" ref="I218" si="568">H220/H219</f>
        <v>2.5748996879179669</v>
      </c>
      <c r="R218" s="61"/>
      <c r="S218" s="59" t="e">
        <f t="shared" ref="S218" si="569">R220/R219</f>
        <v>#DIV/0!</v>
      </c>
      <c r="T218" s="61"/>
      <c r="U218" s="59" t="e">
        <f t="shared" ref="U218" si="570">T220/T219</f>
        <v>#DIV/0!</v>
      </c>
      <c r="V218" s="61"/>
      <c r="W218" s="59" t="e">
        <f t="shared" ref="W218" si="571">V220/V219</f>
        <v>#DIV/0!</v>
      </c>
    </row>
    <row r="219" spans="1:23" x14ac:dyDescent="0.3">
      <c r="A219" s="1">
        <v>218</v>
      </c>
      <c r="B219" s="272"/>
      <c r="C219" s="49" t="s">
        <v>16</v>
      </c>
      <c r="D219" s="52">
        <v>0.59340000000000004</v>
      </c>
      <c r="E219" s="63">
        <f t="shared" ref="E219:E220" si="572">(D219-D216)/D216</f>
        <v>1.0214504596527077E-2</v>
      </c>
      <c r="F219" s="52">
        <v>0.45639999999999997</v>
      </c>
      <c r="G219" s="63">
        <f t="shared" ref="G219:G220" si="573">(F219-F216)/F216</f>
        <v>5.064963664391034E-3</v>
      </c>
      <c r="H219" s="52">
        <v>0.4486</v>
      </c>
      <c r="I219" s="63">
        <f t="shared" ref="I219:I220" si="574">(H219-H216)/H216</f>
        <v>1.218411552346574E-2</v>
      </c>
      <c r="R219" s="52"/>
      <c r="S219" s="63" t="e">
        <f t="shared" ref="S219:S220" si="575">(R219-R216)/R216</f>
        <v>#DIV/0!</v>
      </c>
      <c r="T219" s="52"/>
      <c r="U219" s="63" t="e">
        <f t="shared" ref="U219:U220" si="576">(T219-T216)/T216</f>
        <v>#DIV/0!</v>
      </c>
      <c r="V219" s="52"/>
      <c r="W219" s="63" t="e">
        <f t="shared" ref="W219:W220" si="577">(V219-V216)/V216</f>
        <v>#DIV/0!</v>
      </c>
    </row>
    <row r="220" spans="1:23" x14ac:dyDescent="0.3">
      <c r="A220" s="13">
        <v>219</v>
      </c>
      <c r="B220" s="273"/>
      <c r="C220" s="50" t="s">
        <v>17</v>
      </c>
      <c r="D220" s="52">
        <v>1.0797000000000001</v>
      </c>
      <c r="E220" s="64">
        <f t="shared" si="572"/>
        <v>-3.1391376604190265E-3</v>
      </c>
      <c r="F220" s="52">
        <v>1.1953</v>
      </c>
      <c r="G220" s="64">
        <f t="shared" si="573"/>
        <v>2.9277533798329484E-2</v>
      </c>
      <c r="H220" s="52">
        <v>1.1551</v>
      </c>
      <c r="I220" s="64">
        <f t="shared" si="574"/>
        <v>7.149707908274466E-3</v>
      </c>
      <c r="R220" s="52"/>
      <c r="S220" s="64" t="e">
        <f t="shared" si="575"/>
        <v>#DIV/0!</v>
      </c>
      <c r="T220" s="52"/>
      <c r="U220" s="64" t="e">
        <f t="shared" si="576"/>
        <v>#DIV/0!</v>
      </c>
      <c r="V220" s="52"/>
      <c r="W220" s="64" t="e">
        <f t="shared" si="577"/>
        <v>#DIV/0!</v>
      </c>
    </row>
    <row r="221" spans="1:23" x14ac:dyDescent="0.3">
      <c r="A221" s="23">
        <v>220</v>
      </c>
      <c r="B221" s="271">
        <v>104000</v>
      </c>
      <c r="C221" s="48" t="s">
        <v>18</v>
      </c>
      <c r="D221" s="61">
        <v>15336</v>
      </c>
      <c r="E221" s="59">
        <f t="shared" ref="E221" si="578">D223/D222</f>
        <v>1.8313519021739131</v>
      </c>
      <c r="F221" s="61">
        <v>19150</v>
      </c>
      <c r="G221" s="59">
        <f t="shared" ref="G221" si="579">F223/F222</f>
        <v>2.5919680497004656</v>
      </c>
      <c r="H221" s="61">
        <v>20273</v>
      </c>
      <c r="I221" s="59">
        <f t="shared" ref="I221" si="580">H223/H222</f>
        <v>2.6098553345388789</v>
      </c>
      <c r="R221" s="61"/>
      <c r="S221" s="59" t="e">
        <f t="shared" ref="S221" si="581">R223/R222</f>
        <v>#DIV/0!</v>
      </c>
      <c r="T221" s="61"/>
      <c r="U221" s="59" t="e">
        <f t="shared" ref="U221" si="582">T223/T222</f>
        <v>#DIV/0!</v>
      </c>
      <c r="V221" s="61"/>
      <c r="W221" s="59" t="e">
        <f t="shared" ref="W221" si="583">V223/V222</f>
        <v>#DIV/0!</v>
      </c>
    </row>
    <row r="222" spans="1:23" x14ac:dyDescent="0.3">
      <c r="A222" s="1">
        <v>221</v>
      </c>
      <c r="B222" s="272"/>
      <c r="C222" s="49" t="s">
        <v>16</v>
      </c>
      <c r="D222" s="52">
        <v>0.58879999999999999</v>
      </c>
      <c r="E222" s="63">
        <f t="shared" ref="E222:E223" si="584">(D222-D219)/D219</f>
        <v>-7.7519379844962055E-3</v>
      </c>
      <c r="F222" s="52">
        <v>0.45069999999999999</v>
      </c>
      <c r="G222" s="63">
        <f t="shared" ref="G222:G223" si="585">(F222-F219)/F219</f>
        <v>-1.2489044697633617E-2</v>
      </c>
      <c r="H222" s="52">
        <v>0.44240000000000002</v>
      </c>
      <c r="I222" s="63">
        <f t="shared" ref="I222:I223" si="586">(H222-H219)/H219</f>
        <v>-1.3820775746767685E-2</v>
      </c>
      <c r="R222" s="52"/>
      <c r="S222" s="63" t="e">
        <f t="shared" ref="S222:S223" si="587">(R222-R219)/R219</f>
        <v>#DIV/0!</v>
      </c>
      <c r="T222" s="52"/>
      <c r="U222" s="63" t="e">
        <f t="shared" ref="U222:U223" si="588">(T222-T219)/T219</f>
        <v>#DIV/0!</v>
      </c>
      <c r="V222" s="52"/>
      <c r="W222" s="63" t="e">
        <f t="shared" ref="W222:W223" si="589">(V222-V219)/V219</f>
        <v>#DIV/0!</v>
      </c>
    </row>
    <row r="223" spans="1:23" x14ac:dyDescent="0.3">
      <c r="A223" s="13">
        <v>222</v>
      </c>
      <c r="B223" s="272"/>
      <c r="C223" s="50" t="s">
        <v>17</v>
      </c>
      <c r="D223" s="52">
        <v>1.0783</v>
      </c>
      <c r="E223" s="64">
        <f t="shared" si="584"/>
        <v>-1.29665647865154E-3</v>
      </c>
      <c r="F223" s="52">
        <v>1.1681999999999999</v>
      </c>
      <c r="G223" s="64">
        <f t="shared" si="585"/>
        <v>-2.2672132519032981E-2</v>
      </c>
      <c r="H223" s="52">
        <v>1.1546000000000001</v>
      </c>
      <c r="I223" s="64">
        <f t="shared" si="586"/>
        <v>-4.3286295558821305E-4</v>
      </c>
      <c r="R223" s="52"/>
      <c r="S223" s="64" t="e">
        <f t="shared" si="587"/>
        <v>#DIV/0!</v>
      </c>
      <c r="T223" s="52"/>
      <c r="U223" s="64" t="e">
        <f t="shared" si="588"/>
        <v>#DIV/0!</v>
      </c>
      <c r="V223" s="52"/>
      <c r="W223" s="64" t="e">
        <f t="shared" si="589"/>
        <v>#DIV/0!</v>
      </c>
    </row>
    <row r="224" spans="1:23" x14ac:dyDescent="0.3">
      <c r="A224" s="23">
        <v>223</v>
      </c>
      <c r="B224" s="271">
        <v>106000</v>
      </c>
      <c r="C224" s="48" t="s">
        <v>18</v>
      </c>
      <c r="D224" s="77">
        <v>15637</v>
      </c>
      <c r="E224" s="78">
        <f t="shared" ref="E224" si="590">D226/D225</f>
        <v>1.8599315068493152</v>
      </c>
      <c r="F224" s="61">
        <v>19515</v>
      </c>
      <c r="G224" s="59">
        <f t="shared" ref="G224" si="591">F226/F225</f>
        <v>2.6397884996695304</v>
      </c>
      <c r="H224" s="61">
        <v>20678</v>
      </c>
      <c r="I224" s="59">
        <f t="shared" ref="I224" si="592">H226/H225</f>
        <v>2.5787454873646212</v>
      </c>
      <c r="R224" s="61"/>
      <c r="S224" s="59" t="e">
        <f t="shared" ref="S224" si="593">R226/R225</f>
        <v>#DIV/0!</v>
      </c>
      <c r="T224" s="61"/>
      <c r="U224" s="59" t="e">
        <f t="shared" ref="U224" si="594">T226/T225</f>
        <v>#DIV/0!</v>
      </c>
      <c r="V224" s="61"/>
      <c r="W224" s="59" t="e">
        <f t="shared" ref="W224" si="595">V226/V225</f>
        <v>#DIV/0!</v>
      </c>
    </row>
    <row r="225" spans="1:23" x14ac:dyDescent="0.3">
      <c r="A225" s="1">
        <v>224</v>
      </c>
      <c r="B225" s="272"/>
      <c r="C225" s="49" t="s">
        <v>16</v>
      </c>
      <c r="D225" s="79">
        <v>0.58399999999999996</v>
      </c>
      <c r="E225" s="80">
        <f t="shared" ref="E225:E226" si="596">(D225-D222)/D222</f>
        <v>-8.1521739130435231E-3</v>
      </c>
      <c r="F225" s="52">
        <v>0.45390000000000003</v>
      </c>
      <c r="G225" s="63">
        <f t="shared" ref="G225:G226" si="597">(F225-F222)/F222</f>
        <v>7.1000665631241093E-3</v>
      </c>
      <c r="H225" s="52">
        <v>0.44319999999999998</v>
      </c>
      <c r="I225" s="63">
        <f t="shared" ref="I225:I226" si="598">(H225-H222)/H222</f>
        <v>1.8083182640143928E-3</v>
      </c>
      <c r="R225" s="52"/>
      <c r="S225" s="63" t="e">
        <f t="shared" ref="S225:S226" si="599">(R225-R222)/R222</f>
        <v>#DIV/0!</v>
      </c>
      <c r="T225" s="52"/>
      <c r="U225" s="63" t="e">
        <f t="shared" ref="U225:U226" si="600">(T225-T222)/T222</f>
        <v>#DIV/0!</v>
      </c>
      <c r="V225" s="52"/>
      <c r="W225" s="63" t="e">
        <f t="shared" ref="W225:W226" si="601">(V225-V222)/V222</f>
        <v>#DIV/0!</v>
      </c>
    </row>
    <row r="226" spans="1:23" x14ac:dyDescent="0.3">
      <c r="A226" s="13">
        <v>225</v>
      </c>
      <c r="B226" s="273"/>
      <c r="C226" s="50" t="s">
        <v>17</v>
      </c>
      <c r="D226" s="79">
        <v>1.0862000000000001</v>
      </c>
      <c r="E226" s="82">
        <f t="shared" si="596"/>
        <v>7.3263470277288491E-3</v>
      </c>
      <c r="F226" s="52">
        <v>1.1981999999999999</v>
      </c>
      <c r="G226" s="64">
        <f t="shared" si="597"/>
        <v>2.568053415511045E-2</v>
      </c>
      <c r="H226" s="52">
        <v>1.1429</v>
      </c>
      <c r="I226" s="64">
        <f t="shared" si="598"/>
        <v>-1.013337952537679E-2</v>
      </c>
      <c r="R226" s="52"/>
      <c r="S226" s="64" t="e">
        <f t="shared" si="599"/>
        <v>#DIV/0!</v>
      </c>
      <c r="T226" s="52"/>
      <c r="U226" s="64" t="e">
        <f t="shared" si="600"/>
        <v>#DIV/0!</v>
      </c>
      <c r="V226" s="52"/>
      <c r="W226" s="64" t="e">
        <f t="shared" si="601"/>
        <v>#DIV/0!</v>
      </c>
    </row>
    <row r="227" spans="1:23" x14ac:dyDescent="0.3">
      <c r="A227" s="23">
        <v>226</v>
      </c>
      <c r="B227" s="271">
        <v>108000</v>
      </c>
      <c r="C227" s="48" t="s">
        <v>18</v>
      </c>
      <c r="D227" s="61">
        <v>15935</v>
      </c>
      <c r="E227" s="59">
        <f t="shared" ref="E227" si="602">D229/D228</f>
        <v>1.8924823671082058</v>
      </c>
      <c r="F227" s="61">
        <v>19880</v>
      </c>
      <c r="G227" s="59">
        <f t="shared" ref="G227" si="603">F229/F228</f>
        <v>2.6201291471832557</v>
      </c>
      <c r="H227" s="61">
        <v>21081</v>
      </c>
      <c r="I227" s="59">
        <f t="shared" ref="I227" si="604">H229/H228</f>
        <v>2.6313627025793198</v>
      </c>
      <c r="R227" s="61"/>
      <c r="S227" s="59" t="e">
        <f t="shared" ref="S227" si="605">R229/R228</f>
        <v>#DIV/0!</v>
      </c>
      <c r="T227" s="61"/>
      <c r="U227" s="59" t="e">
        <f t="shared" ref="U227" si="606">T229/T228</f>
        <v>#DIV/0!</v>
      </c>
      <c r="V227" s="61"/>
      <c r="W227" s="59" t="e">
        <f t="shared" ref="W227" si="607">V229/V228</f>
        <v>#DIV/0!</v>
      </c>
    </row>
    <row r="228" spans="1:23" x14ac:dyDescent="0.3">
      <c r="A228" s="1">
        <v>227</v>
      </c>
      <c r="B228" s="272"/>
      <c r="C228" s="49" t="s">
        <v>16</v>
      </c>
      <c r="D228" s="52">
        <v>0.58130000000000004</v>
      </c>
      <c r="E228" s="63">
        <f t="shared" ref="E228:E229" si="608">(D228-D225)/D225</f>
        <v>-4.6232876712327484E-3</v>
      </c>
      <c r="F228" s="52">
        <v>0.4491</v>
      </c>
      <c r="G228" s="63">
        <f t="shared" ref="G228:G229" si="609">(F228-F225)/F225</f>
        <v>-1.0575016523463376E-2</v>
      </c>
      <c r="H228" s="52">
        <v>0.43809999999999999</v>
      </c>
      <c r="I228" s="63">
        <f t="shared" ref="I228:I229" si="610">(H228-H225)/H225</f>
        <v>-1.1507220216606483E-2</v>
      </c>
      <c r="R228" s="52"/>
      <c r="S228" s="63" t="e">
        <f t="shared" ref="S228:S229" si="611">(R228-R225)/R225</f>
        <v>#DIV/0!</v>
      </c>
      <c r="T228" s="52"/>
      <c r="U228" s="63" t="e">
        <f t="shared" ref="U228:U229" si="612">(T228-T225)/T225</f>
        <v>#DIV/0!</v>
      </c>
      <c r="V228" s="52"/>
      <c r="W228" s="63" t="e">
        <f t="shared" ref="W228:W229" si="613">(V228-V225)/V225</f>
        <v>#DIV/0!</v>
      </c>
    </row>
    <row r="229" spans="1:23" x14ac:dyDescent="0.3">
      <c r="A229" s="13">
        <v>228</v>
      </c>
      <c r="B229" s="273"/>
      <c r="C229" s="50" t="s">
        <v>17</v>
      </c>
      <c r="D229" s="52">
        <v>1.1001000000000001</v>
      </c>
      <c r="E229" s="64">
        <f t="shared" si="608"/>
        <v>1.2796906647026351E-2</v>
      </c>
      <c r="F229" s="52">
        <v>1.1767000000000001</v>
      </c>
      <c r="G229" s="64">
        <f t="shared" si="609"/>
        <v>-1.7943582039726135E-2</v>
      </c>
      <c r="H229" s="52">
        <v>1.1528</v>
      </c>
      <c r="I229" s="64">
        <f t="shared" si="610"/>
        <v>8.6621751684312007E-3</v>
      </c>
      <c r="R229" s="52"/>
      <c r="S229" s="64" t="e">
        <f t="shared" si="611"/>
        <v>#DIV/0!</v>
      </c>
      <c r="T229" s="52"/>
      <c r="U229" s="64" t="e">
        <f t="shared" si="612"/>
        <v>#DIV/0!</v>
      </c>
      <c r="V229" s="52"/>
      <c r="W229" s="64" t="e">
        <f t="shared" si="613"/>
        <v>#DIV/0!</v>
      </c>
    </row>
    <row r="230" spans="1:23" x14ac:dyDescent="0.3">
      <c r="A230" s="23">
        <v>229</v>
      </c>
      <c r="B230" s="271">
        <v>110000</v>
      </c>
      <c r="C230" s="48" t="s">
        <v>18</v>
      </c>
      <c r="D230" s="61">
        <v>16235</v>
      </c>
      <c r="E230" s="59">
        <f t="shared" ref="E230" si="614">D232/D231</f>
        <v>1.8485003408316292</v>
      </c>
      <c r="F230" s="61">
        <v>20245</v>
      </c>
      <c r="G230" s="59">
        <f t="shared" ref="G230" si="615">F232/F231</f>
        <v>2.5979999999999999</v>
      </c>
      <c r="H230" s="61">
        <v>21483</v>
      </c>
      <c r="I230" s="59">
        <f t="shared" ref="I230" si="616">H232/H231</f>
        <v>2.6288566243194191</v>
      </c>
      <c r="R230" s="61"/>
      <c r="S230" s="59" t="e">
        <f t="shared" ref="S230" si="617">R232/R231</f>
        <v>#DIV/0!</v>
      </c>
      <c r="T230" s="61"/>
      <c r="U230" s="59" t="e">
        <f t="shared" ref="U230" si="618">T232/T231</f>
        <v>#DIV/0!</v>
      </c>
      <c r="V230" s="61"/>
      <c r="W230" s="59" t="e">
        <f t="shared" ref="W230" si="619">V232/V231</f>
        <v>#DIV/0!</v>
      </c>
    </row>
    <row r="231" spans="1:23" x14ac:dyDescent="0.3">
      <c r="A231" s="1">
        <v>230</v>
      </c>
      <c r="B231" s="272"/>
      <c r="C231" s="49" t="s">
        <v>16</v>
      </c>
      <c r="D231" s="52">
        <v>0.58679999999999999</v>
      </c>
      <c r="E231" s="63">
        <f t="shared" ref="E231:E232" si="620">(D231-D228)/D228</f>
        <v>9.4615516944778072E-3</v>
      </c>
      <c r="F231" s="52">
        <v>0.45</v>
      </c>
      <c r="G231" s="63">
        <f t="shared" ref="G231:G232" si="621">(F231-F228)/F228</f>
        <v>2.0040080160320904E-3</v>
      </c>
      <c r="H231" s="52">
        <v>0.44080000000000003</v>
      </c>
      <c r="I231" s="63">
        <f t="shared" ref="I231:I232" si="622">(H231-H228)/H228</f>
        <v>6.162976489386067E-3</v>
      </c>
      <c r="R231" s="52"/>
      <c r="S231" s="63" t="e">
        <f t="shared" ref="S231:S232" si="623">(R231-R228)/R228</f>
        <v>#DIV/0!</v>
      </c>
      <c r="T231" s="52"/>
      <c r="U231" s="63" t="e">
        <f t="shared" ref="U231:U232" si="624">(T231-T228)/T228</f>
        <v>#DIV/0!</v>
      </c>
      <c r="V231" s="52"/>
      <c r="W231" s="63" t="e">
        <f t="shared" ref="W231:W232" si="625">(V231-V228)/V228</f>
        <v>#DIV/0!</v>
      </c>
    </row>
    <row r="232" spans="1:23" x14ac:dyDescent="0.3">
      <c r="A232" s="13">
        <v>231</v>
      </c>
      <c r="B232" s="272"/>
      <c r="C232" s="50" t="s">
        <v>17</v>
      </c>
      <c r="D232" s="52">
        <v>1.0847</v>
      </c>
      <c r="E232" s="64">
        <f t="shared" si="620"/>
        <v>-1.3998727388419306E-2</v>
      </c>
      <c r="F232" s="52">
        <v>1.1691</v>
      </c>
      <c r="G232" s="64">
        <f t="shared" si="621"/>
        <v>-6.458740545593652E-3</v>
      </c>
      <c r="H232" s="52">
        <v>1.1588000000000001</v>
      </c>
      <c r="I232" s="64">
        <f t="shared" si="622"/>
        <v>5.204718945176965E-3</v>
      </c>
      <c r="R232" s="52"/>
      <c r="S232" s="64" t="e">
        <f t="shared" si="623"/>
        <v>#DIV/0!</v>
      </c>
      <c r="T232" s="52"/>
      <c r="U232" s="64" t="e">
        <f t="shared" si="624"/>
        <v>#DIV/0!</v>
      </c>
      <c r="V232" s="52"/>
      <c r="W232" s="64" t="e">
        <f t="shared" si="625"/>
        <v>#DIV/0!</v>
      </c>
    </row>
    <row r="233" spans="1:23" x14ac:dyDescent="0.3">
      <c r="A233" s="23">
        <v>232</v>
      </c>
      <c r="B233" s="271">
        <v>112000</v>
      </c>
      <c r="C233" s="48" t="s">
        <v>18</v>
      </c>
      <c r="D233" s="258" t="s">
        <v>57</v>
      </c>
      <c r="E233" s="59"/>
      <c r="F233" s="61">
        <v>20610</v>
      </c>
      <c r="G233" s="59">
        <f t="shared" ref="G233" si="626">F235/F234</f>
        <v>2.6089273817455032</v>
      </c>
      <c r="H233" s="61"/>
      <c r="I233" s="59"/>
      <c r="R233" s="61"/>
      <c r="S233" s="59" t="e">
        <f t="shared" ref="S233" si="627">R235/R234</f>
        <v>#DIV/0!</v>
      </c>
      <c r="T233" s="61"/>
      <c r="U233" s="59" t="e">
        <f t="shared" ref="U233" si="628">T235/T234</f>
        <v>#DIV/0!</v>
      </c>
      <c r="V233" s="61"/>
      <c r="W233" s="59" t="e">
        <f t="shared" ref="W233" si="629">V235/V234</f>
        <v>#DIV/0!</v>
      </c>
    </row>
    <row r="234" spans="1:23" x14ac:dyDescent="0.3">
      <c r="A234" s="1">
        <v>233</v>
      </c>
      <c r="B234" s="272"/>
      <c r="C234" s="49" t="s">
        <v>16</v>
      </c>
      <c r="D234" s="259" t="s">
        <v>57</v>
      </c>
      <c r="E234" s="63"/>
      <c r="F234" s="52">
        <v>0.45029999999999998</v>
      </c>
      <c r="G234" s="63">
        <f t="shared" ref="G234:G235" si="630">(F234-F231)/F231</f>
        <v>6.6666666666659324E-4</v>
      </c>
      <c r="H234" s="52"/>
      <c r="I234" s="63"/>
      <c r="R234" s="52"/>
      <c r="S234" s="63" t="e">
        <f t="shared" ref="S234:S235" si="631">(R234-R231)/R231</f>
        <v>#DIV/0!</v>
      </c>
      <c r="T234" s="52"/>
      <c r="U234" s="63" t="e">
        <f t="shared" ref="U234:U235" si="632">(T234-T231)/T231</f>
        <v>#DIV/0!</v>
      </c>
      <c r="V234" s="52"/>
      <c r="W234" s="63" t="e">
        <f t="shared" ref="W234:W235" si="633">(V234-V231)/V231</f>
        <v>#DIV/0!</v>
      </c>
    </row>
    <row r="235" spans="1:23" x14ac:dyDescent="0.3">
      <c r="A235" s="13">
        <v>234</v>
      </c>
      <c r="B235" s="273"/>
      <c r="C235" s="50" t="s">
        <v>17</v>
      </c>
      <c r="D235" s="259" t="s">
        <v>57</v>
      </c>
      <c r="E235" s="64"/>
      <c r="F235" s="52">
        <v>1.1748000000000001</v>
      </c>
      <c r="G235" s="64">
        <f t="shared" si="630"/>
        <v>4.8755452912497121E-3</v>
      </c>
      <c r="H235" s="52"/>
      <c r="I235" s="64"/>
      <c r="R235" s="52"/>
      <c r="S235" s="64" t="e">
        <f t="shared" si="631"/>
        <v>#DIV/0!</v>
      </c>
      <c r="T235" s="52"/>
      <c r="U235" s="64" t="e">
        <f t="shared" si="632"/>
        <v>#DIV/0!</v>
      </c>
      <c r="V235" s="52"/>
      <c r="W235" s="64" t="e">
        <f t="shared" si="633"/>
        <v>#DIV/0!</v>
      </c>
    </row>
    <row r="236" spans="1:23" x14ac:dyDescent="0.3">
      <c r="A236" s="23">
        <v>235</v>
      </c>
      <c r="B236" s="271">
        <v>114000</v>
      </c>
      <c r="C236" s="48" t="s">
        <v>18</v>
      </c>
      <c r="D236" s="258" t="s">
        <v>57</v>
      </c>
      <c r="E236" s="59"/>
      <c r="F236" s="61">
        <v>20975</v>
      </c>
      <c r="G236" s="59">
        <f t="shared" ref="G236" si="634">F238/F237</f>
        <v>2.6547725245316678</v>
      </c>
      <c r="H236" s="61"/>
      <c r="I236" s="59"/>
      <c r="R236" s="61"/>
      <c r="S236" s="59" t="e">
        <f t="shared" ref="S236" si="635">R238/R237</f>
        <v>#DIV/0!</v>
      </c>
      <c r="T236" s="61"/>
      <c r="U236" s="59" t="e">
        <f t="shared" ref="U236" si="636">T238/T237</f>
        <v>#DIV/0!</v>
      </c>
      <c r="V236" s="61"/>
      <c r="W236" s="59" t="e">
        <f t="shared" ref="W236" si="637">V238/V237</f>
        <v>#DIV/0!</v>
      </c>
    </row>
    <row r="237" spans="1:23" x14ac:dyDescent="0.3">
      <c r="A237" s="1">
        <v>236</v>
      </c>
      <c r="B237" s="272"/>
      <c r="C237" s="49" t="s">
        <v>16</v>
      </c>
      <c r="D237" s="259" t="s">
        <v>57</v>
      </c>
      <c r="E237" s="63"/>
      <c r="F237" s="52">
        <v>0.44840000000000002</v>
      </c>
      <c r="G237" s="63">
        <f t="shared" ref="G237:G238" si="638">(F237-F234)/F234</f>
        <v>-4.219409282700327E-3</v>
      </c>
      <c r="H237" s="52"/>
      <c r="I237" s="63"/>
      <c r="R237" s="52"/>
      <c r="S237" s="63" t="e">
        <f t="shared" ref="S237:S238" si="639">(R237-R234)/R234</f>
        <v>#DIV/0!</v>
      </c>
      <c r="T237" s="52"/>
      <c r="U237" s="63" t="e">
        <f t="shared" ref="U237:U238" si="640">(T237-T234)/T234</f>
        <v>#DIV/0!</v>
      </c>
      <c r="V237" s="52"/>
      <c r="W237" s="63" t="e">
        <f t="shared" ref="W237:W238" si="641">(V237-V234)/V234</f>
        <v>#DIV/0!</v>
      </c>
    </row>
    <row r="238" spans="1:23" x14ac:dyDescent="0.3">
      <c r="A238" s="13">
        <v>237</v>
      </c>
      <c r="B238" s="273"/>
      <c r="C238" s="50" t="s">
        <v>17</v>
      </c>
      <c r="D238" s="259" t="s">
        <v>57</v>
      </c>
      <c r="E238" s="64"/>
      <c r="F238" s="52">
        <v>1.1903999999999999</v>
      </c>
      <c r="G238" s="64">
        <f t="shared" si="638"/>
        <v>1.327885597548505E-2</v>
      </c>
      <c r="H238" s="52"/>
      <c r="I238" s="64"/>
      <c r="R238" s="52"/>
      <c r="S238" s="64" t="e">
        <f t="shared" si="639"/>
        <v>#DIV/0!</v>
      </c>
      <c r="T238" s="52"/>
      <c r="U238" s="64" t="e">
        <f t="shared" si="640"/>
        <v>#DIV/0!</v>
      </c>
      <c r="V238" s="52"/>
      <c r="W238" s="64" t="e">
        <f t="shared" si="641"/>
        <v>#DIV/0!</v>
      </c>
    </row>
    <row r="239" spans="1:23" x14ac:dyDescent="0.3">
      <c r="A239" s="23">
        <v>238</v>
      </c>
      <c r="B239" s="271">
        <v>116000</v>
      </c>
      <c r="C239" s="48" t="s">
        <v>18</v>
      </c>
      <c r="D239" s="258" t="s">
        <v>57</v>
      </c>
      <c r="E239" s="59"/>
      <c r="F239" s="61">
        <v>21340</v>
      </c>
      <c r="G239" s="59">
        <f t="shared" ref="G239" si="642">F241/F240</f>
        <v>2.6910403972015344</v>
      </c>
      <c r="H239" s="61"/>
      <c r="I239" s="59"/>
      <c r="R239" s="61"/>
      <c r="S239" s="59" t="e">
        <f t="shared" ref="S239" si="643">R241/R240</f>
        <v>#DIV/0!</v>
      </c>
      <c r="T239" s="61"/>
      <c r="U239" s="59" t="e">
        <f t="shared" ref="U239" si="644">T241/T240</f>
        <v>#DIV/0!</v>
      </c>
      <c r="V239" s="61"/>
      <c r="W239" s="59" t="e">
        <f t="shared" ref="W239" si="645">V241/V240</f>
        <v>#DIV/0!</v>
      </c>
    </row>
    <row r="240" spans="1:23" x14ac:dyDescent="0.3">
      <c r="A240" s="1">
        <v>239</v>
      </c>
      <c r="B240" s="272"/>
      <c r="C240" s="49" t="s">
        <v>16</v>
      </c>
      <c r="D240" s="259" t="s">
        <v>57</v>
      </c>
      <c r="E240" s="63"/>
      <c r="F240" s="52">
        <v>0.44309999999999999</v>
      </c>
      <c r="G240" s="63">
        <f t="shared" ref="G240:G241" si="646">(F240-F237)/F237</f>
        <v>-1.1819803746654832E-2</v>
      </c>
      <c r="H240" s="52"/>
      <c r="I240" s="63"/>
      <c r="R240" s="52"/>
      <c r="S240" s="63" t="e">
        <f t="shared" ref="S240:S241" si="647">(R240-R237)/R237</f>
        <v>#DIV/0!</v>
      </c>
      <c r="T240" s="52"/>
      <c r="U240" s="63" t="e">
        <f t="shared" ref="U240:U241" si="648">(T240-T237)/T237</f>
        <v>#DIV/0!</v>
      </c>
      <c r="V240" s="52"/>
      <c r="W240" s="63" t="e">
        <f t="shared" ref="W240:W241" si="649">(V240-V237)/V237</f>
        <v>#DIV/0!</v>
      </c>
    </row>
    <row r="241" spans="1:23" x14ac:dyDescent="0.3">
      <c r="A241" s="13">
        <v>240</v>
      </c>
      <c r="B241" s="272"/>
      <c r="C241" s="50" t="s">
        <v>17</v>
      </c>
      <c r="D241" s="259" t="s">
        <v>57</v>
      </c>
      <c r="E241" s="64"/>
      <c r="F241" s="52">
        <v>1.1923999999999999</v>
      </c>
      <c r="G241" s="64">
        <f t="shared" si="646"/>
        <v>1.680107526881722E-3</v>
      </c>
      <c r="H241" s="52"/>
      <c r="I241" s="64"/>
      <c r="R241" s="52"/>
      <c r="S241" s="64" t="e">
        <f t="shared" si="647"/>
        <v>#DIV/0!</v>
      </c>
      <c r="T241" s="52"/>
      <c r="U241" s="64" t="e">
        <f t="shared" si="648"/>
        <v>#DIV/0!</v>
      </c>
      <c r="V241" s="52"/>
      <c r="W241" s="64" t="e">
        <f t="shared" si="649"/>
        <v>#DIV/0!</v>
      </c>
    </row>
    <row r="242" spans="1:23" x14ac:dyDescent="0.3">
      <c r="A242" s="23">
        <v>241</v>
      </c>
      <c r="B242" s="271">
        <v>118000</v>
      </c>
      <c r="C242" s="48" t="s">
        <v>18</v>
      </c>
      <c r="D242" s="258" t="s">
        <v>57</v>
      </c>
      <c r="E242" s="59"/>
      <c r="F242" s="61">
        <v>21705</v>
      </c>
      <c r="G242" s="59">
        <f t="shared" ref="G242" si="650">F244/F243</f>
        <v>2.6511524822695036</v>
      </c>
      <c r="H242" s="61"/>
      <c r="I242" s="59"/>
      <c r="R242" s="61"/>
      <c r="S242" s="59" t="e">
        <f t="shared" ref="S242" si="651">R244/R243</f>
        <v>#DIV/0!</v>
      </c>
      <c r="T242" s="61"/>
      <c r="U242" s="59" t="e">
        <f t="shared" ref="U242" si="652">T244/T243</f>
        <v>#DIV/0!</v>
      </c>
      <c r="V242" s="61"/>
      <c r="W242" s="59" t="e">
        <f t="shared" ref="W242" si="653">V244/V243</f>
        <v>#DIV/0!</v>
      </c>
    </row>
    <row r="243" spans="1:23" x14ac:dyDescent="0.3">
      <c r="A243" s="1">
        <v>242</v>
      </c>
      <c r="B243" s="272"/>
      <c r="C243" s="49" t="s">
        <v>16</v>
      </c>
      <c r="D243" s="259" t="s">
        <v>57</v>
      </c>
      <c r="E243" s="63"/>
      <c r="F243" s="52">
        <v>0.45119999999999999</v>
      </c>
      <c r="G243" s="63">
        <f t="shared" ref="G243:G244" si="654">(F243-F240)/F240</f>
        <v>1.8280297901150974E-2</v>
      </c>
      <c r="H243" s="52"/>
      <c r="I243" s="63"/>
      <c r="R243" s="52"/>
      <c r="S243" s="63" t="e">
        <f t="shared" ref="S243:S244" si="655">(R243-R240)/R240</f>
        <v>#DIV/0!</v>
      </c>
      <c r="T243" s="52"/>
      <c r="U243" s="63" t="e">
        <f t="shared" ref="U243:U244" si="656">(T243-T240)/T240</f>
        <v>#DIV/0!</v>
      </c>
      <c r="V243" s="52"/>
      <c r="W243" s="63" t="e">
        <f t="shared" ref="W243:W244" si="657">(V243-V240)/V240</f>
        <v>#DIV/0!</v>
      </c>
    </row>
    <row r="244" spans="1:23" x14ac:dyDescent="0.3">
      <c r="A244" s="13">
        <v>243</v>
      </c>
      <c r="B244" s="273"/>
      <c r="C244" s="50" t="s">
        <v>17</v>
      </c>
      <c r="D244" s="259" t="s">
        <v>57</v>
      </c>
      <c r="E244" s="64"/>
      <c r="F244" s="52">
        <v>1.1961999999999999</v>
      </c>
      <c r="G244" s="64">
        <f t="shared" si="654"/>
        <v>3.1868500503187069E-3</v>
      </c>
      <c r="H244" s="52"/>
      <c r="I244" s="64"/>
      <c r="R244" s="52"/>
      <c r="S244" s="64" t="e">
        <f t="shared" si="655"/>
        <v>#DIV/0!</v>
      </c>
      <c r="T244" s="52"/>
      <c r="U244" s="64" t="e">
        <f t="shared" si="656"/>
        <v>#DIV/0!</v>
      </c>
      <c r="V244" s="52"/>
      <c r="W244" s="64" t="e">
        <f t="shared" si="657"/>
        <v>#DIV/0!</v>
      </c>
    </row>
    <row r="245" spans="1:23" x14ac:dyDescent="0.3">
      <c r="A245" s="23">
        <v>244</v>
      </c>
      <c r="B245" s="271">
        <v>120000</v>
      </c>
      <c r="C245" s="48" t="s">
        <v>18</v>
      </c>
      <c r="D245" s="258" t="s">
        <v>57</v>
      </c>
      <c r="E245" s="59"/>
      <c r="F245" s="61">
        <v>22070</v>
      </c>
      <c r="G245" s="59">
        <f t="shared" ref="G245" si="658">F247/F246</f>
        <v>2.692636793514974</v>
      </c>
      <c r="H245" s="61"/>
      <c r="I245" s="59"/>
      <c r="R245" s="61"/>
      <c r="S245" s="59" t="e">
        <f t="shared" ref="S245" si="659">R247/R246</f>
        <v>#DIV/0!</v>
      </c>
      <c r="T245" s="61"/>
      <c r="U245" s="59" t="e">
        <f t="shared" ref="U245" si="660">T247/T246</f>
        <v>#DIV/0!</v>
      </c>
      <c r="V245" s="61"/>
      <c r="W245" s="59" t="e">
        <f t="shared" ref="W245" si="661">V247/V246</f>
        <v>#DIV/0!</v>
      </c>
    </row>
    <row r="246" spans="1:23" x14ac:dyDescent="0.3">
      <c r="A246" s="1">
        <v>245</v>
      </c>
      <c r="B246" s="272"/>
      <c r="C246" s="49" t="s">
        <v>16</v>
      </c>
      <c r="D246" s="259" t="s">
        <v>57</v>
      </c>
      <c r="E246" s="63"/>
      <c r="F246" s="52">
        <v>0.44409999999999999</v>
      </c>
      <c r="G246" s="63">
        <f t="shared" ref="G246:G247" si="662">(F246-F243)/F243</f>
        <v>-1.5735815602836867E-2</v>
      </c>
      <c r="H246" s="52"/>
      <c r="I246" s="63"/>
      <c r="R246" s="52"/>
      <c r="S246" s="63" t="e">
        <f t="shared" ref="S246:S247" si="663">(R246-R243)/R243</f>
        <v>#DIV/0!</v>
      </c>
      <c r="T246" s="52"/>
      <c r="U246" s="63" t="e">
        <f t="shared" ref="U246:U247" si="664">(T246-T243)/T243</f>
        <v>#DIV/0!</v>
      </c>
      <c r="V246" s="52"/>
      <c r="W246" s="63" t="e">
        <f t="shared" ref="W246:W247" si="665">(V246-V243)/V243</f>
        <v>#DIV/0!</v>
      </c>
    </row>
    <row r="247" spans="1:23" x14ac:dyDescent="0.3">
      <c r="A247" s="13">
        <v>246</v>
      </c>
      <c r="B247" s="273"/>
      <c r="C247" s="50" t="s">
        <v>17</v>
      </c>
      <c r="D247" s="259" t="s">
        <v>57</v>
      </c>
      <c r="E247" s="64"/>
      <c r="F247" s="52">
        <v>1.1958</v>
      </c>
      <c r="G247" s="64">
        <f t="shared" si="662"/>
        <v>-3.3439224209994646E-4</v>
      </c>
      <c r="H247" s="52"/>
      <c r="I247" s="64"/>
      <c r="R247" s="52"/>
      <c r="S247" s="64" t="e">
        <f t="shared" si="663"/>
        <v>#DIV/0!</v>
      </c>
      <c r="T247" s="52"/>
      <c r="U247" s="64" t="e">
        <f t="shared" si="664"/>
        <v>#DIV/0!</v>
      </c>
      <c r="V247" s="52"/>
      <c r="W247" s="64" t="e">
        <f t="shared" si="665"/>
        <v>#DIV/0!</v>
      </c>
    </row>
    <row r="248" spans="1:23" x14ac:dyDescent="0.3">
      <c r="A248" s="23">
        <v>247</v>
      </c>
      <c r="B248" s="271">
        <v>122000</v>
      </c>
      <c r="C248" s="48" t="s">
        <v>18</v>
      </c>
      <c r="D248" s="258" t="s">
        <v>57</v>
      </c>
      <c r="E248" s="59"/>
      <c r="F248" s="61">
        <v>22435</v>
      </c>
      <c r="G248" s="59">
        <f t="shared" ref="G248" si="666">F250/F249</f>
        <v>2.6848512173128944</v>
      </c>
      <c r="H248" s="61"/>
      <c r="I248" s="59"/>
      <c r="R248" s="61"/>
      <c r="S248" s="59" t="e">
        <f t="shared" ref="S248" si="667">R250/R249</f>
        <v>#DIV/0!</v>
      </c>
      <c r="T248" s="61"/>
      <c r="U248" s="59" t="e">
        <f t="shared" ref="U248" si="668">T250/T249</f>
        <v>#DIV/0!</v>
      </c>
      <c r="V248" s="61"/>
      <c r="W248" s="59" t="e">
        <f t="shared" ref="W248" si="669">V250/V249</f>
        <v>#DIV/0!</v>
      </c>
    </row>
    <row r="249" spans="1:23" x14ac:dyDescent="0.3">
      <c r="A249" s="1">
        <v>248</v>
      </c>
      <c r="B249" s="272"/>
      <c r="C249" s="49" t="s">
        <v>16</v>
      </c>
      <c r="D249" s="259" t="s">
        <v>57</v>
      </c>
      <c r="E249" s="63"/>
      <c r="F249" s="52">
        <v>0.44359999999999999</v>
      </c>
      <c r="G249" s="63">
        <f t="shared" ref="G249:G250" si="670">(F249-F246)/F246</f>
        <v>-1.1258725512272021E-3</v>
      </c>
      <c r="H249" s="52"/>
      <c r="I249" s="63"/>
      <c r="R249" s="52"/>
      <c r="S249" s="63" t="e">
        <f t="shared" ref="S249:S250" si="671">(R249-R246)/R246</f>
        <v>#DIV/0!</v>
      </c>
      <c r="T249" s="52"/>
      <c r="U249" s="63" t="e">
        <f t="shared" ref="U249:U250" si="672">(T249-T246)/T246</f>
        <v>#DIV/0!</v>
      </c>
      <c r="V249" s="52"/>
      <c r="W249" s="63" t="e">
        <f t="shared" ref="W249:W250" si="673">(V249-V246)/V246</f>
        <v>#DIV/0!</v>
      </c>
    </row>
    <row r="250" spans="1:23" x14ac:dyDescent="0.3">
      <c r="A250" s="13">
        <v>249</v>
      </c>
      <c r="B250" s="272"/>
      <c r="C250" s="50" t="s">
        <v>17</v>
      </c>
      <c r="D250" s="259" t="s">
        <v>57</v>
      </c>
      <c r="E250" s="64"/>
      <c r="F250" s="52">
        <v>1.1910000000000001</v>
      </c>
      <c r="G250" s="64">
        <f t="shared" si="670"/>
        <v>-4.0140491721022877E-3</v>
      </c>
      <c r="H250" s="52"/>
      <c r="I250" s="64"/>
      <c r="R250" s="52"/>
      <c r="S250" s="64" t="e">
        <f t="shared" si="671"/>
        <v>#DIV/0!</v>
      </c>
      <c r="T250" s="52"/>
      <c r="U250" s="64" t="e">
        <f t="shared" si="672"/>
        <v>#DIV/0!</v>
      </c>
      <c r="V250" s="52"/>
      <c r="W250" s="64" t="e">
        <f t="shared" si="673"/>
        <v>#DIV/0!</v>
      </c>
    </row>
    <row r="251" spans="1:23" x14ac:dyDescent="0.3">
      <c r="A251" s="23">
        <v>250</v>
      </c>
      <c r="B251" s="271">
        <v>124000</v>
      </c>
      <c r="C251" s="48" t="s">
        <v>18</v>
      </c>
      <c r="D251" s="258" t="s">
        <v>57</v>
      </c>
      <c r="E251" s="59"/>
      <c r="F251" s="61">
        <v>22800</v>
      </c>
      <c r="G251" s="59">
        <f t="shared" ref="G251" si="674">F253/F252</f>
        <v>2.6879368658399097</v>
      </c>
      <c r="H251" s="61"/>
      <c r="I251" s="59"/>
      <c r="R251" s="61"/>
      <c r="S251" s="59" t="e">
        <f t="shared" ref="S251" si="675">R253/R252</f>
        <v>#DIV/0!</v>
      </c>
      <c r="T251" s="61"/>
      <c r="U251" s="59" t="e">
        <f t="shared" ref="U251" si="676">T253/T252</f>
        <v>#DIV/0!</v>
      </c>
      <c r="V251" s="61"/>
      <c r="W251" s="59" t="e">
        <f t="shared" ref="W251" si="677">V253/V252</f>
        <v>#DIV/0!</v>
      </c>
    </row>
    <row r="252" spans="1:23" x14ac:dyDescent="0.3">
      <c r="A252" s="1">
        <v>251</v>
      </c>
      <c r="B252" s="272"/>
      <c r="C252" s="49" t="s">
        <v>16</v>
      </c>
      <c r="D252" s="259" t="s">
        <v>57</v>
      </c>
      <c r="E252" s="63"/>
      <c r="F252" s="52">
        <v>0.44350000000000001</v>
      </c>
      <c r="G252" s="63">
        <f t="shared" ref="G252:G253" si="678">(F252-F249)/F249</f>
        <v>-2.2542831379618799E-4</v>
      </c>
      <c r="H252" s="52"/>
      <c r="I252" s="63"/>
      <c r="R252" s="52"/>
      <c r="S252" s="63" t="e">
        <f t="shared" ref="S252:S253" si="679">(R252-R249)/R249</f>
        <v>#DIV/0!</v>
      </c>
      <c r="T252" s="52"/>
      <c r="U252" s="63" t="e">
        <f t="shared" ref="U252:U253" si="680">(T252-T249)/T249</f>
        <v>#DIV/0!</v>
      </c>
      <c r="V252" s="52"/>
      <c r="W252" s="63" t="e">
        <f t="shared" ref="W252:W253" si="681">(V252-V249)/V249</f>
        <v>#DIV/0!</v>
      </c>
    </row>
    <row r="253" spans="1:23" x14ac:dyDescent="0.3">
      <c r="A253" s="13">
        <v>252</v>
      </c>
      <c r="B253" s="273"/>
      <c r="C253" s="50" t="s">
        <v>17</v>
      </c>
      <c r="D253" s="259" t="s">
        <v>57</v>
      </c>
      <c r="E253" s="64"/>
      <c r="F253" s="52">
        <v>1.1920999999999999</v>
      </c>
      <c r="G253" s="64">
        <f t="shared" si="678"/>
        <v>9.2359361880762288E-4</v>
      </c>
      <c r="H253" s="52"/>
      <c r="I253" s="64"/>
      <c r="R253" s="52"/>
      <c r="S253" s="64" t="e">
        <f t="shared" si="679"/>
        <v>#DIV/0!</v>
      </c>
      <c r="T253" s="52"/>
      <c r="U253" s="64" t="e">
        <f t="shared" si="680"/>
        <v>#DIV/0!</v>
      </c>
      <c r="V253" s="52"/>
      <c r="W253" s="64" t="e">
        <f t="shared" si="681"/>
        <v>#DIV/0!</v>
      </c>
    </row>
    <row r="254" spans="1:23" x14ac:dyDescent="0.3">
      <c r="A254" s="23">
        <v>253</v>
      </c>
      <c r="B254" s="271">
        <v>126000</v>
      </c>
      <c r="C254" s="48" t="s">
        <v>18</v>
      </c>
      <c r="D254" s="258" t="s">
        <v>57</v>
      </c>
      <c r="E254" s="59"/>
      <c r="F254" s="61">
        <v>23165</v>
      </c>
      <c r="G254" s="59">
        <f t="shared" ref="G254" si="682">F256/F255</f>
        <v>2.6995230524642291</v>
      </c>
      <c r="H254" s="61"/>
      <c r="I254" s="59"/>
      <c r="R254" s="61"/>
      <c r="S254" s="59" t="e">
        <f t="shared" ref="S254" si="683">R256/R255</f>
        <v>#DIV/0!</v>
      </c>
      <c r="T254" s="61"/>
      <c r="U254" s="59" t="e">
        <f t="shared" ref="U254" si="684">T256/T255</f>
        <v>#DIV/0!</v>
      </c>
      <c r="V254" s="61"/>
      <c r="W254" s="59" t="e">
        <f t="shared" ref="W254" si="685">V256/V255</f>
        <v>#DIV/0!</v>
      </c>
    </row>
    <row r="255" spans="1:23" x14ac:dyDescent="0.3">
      <c r="A255" s="1">
        <v>254</v>
      </c>
      <c r="B255" s="272"/>
      <c r="C255" s="49" t="s">
        <v>16</v>
      </c>
      <c r="D255" s="259" t="s">
        <v>57</v>
      </c>
      <c r="E255" s="63"/>
      <c r="F255" s="52">
        <v>0.44030000000000002</v>
      </c>
      <c r="G255" s="63">
        <f t="shared" ref="G255:G256" si="686">(F255-F252)/F252</f>
        <v>-7.2153325817361459E-3</v>
      </c>
      <c r="H255" s="52"/>
      <c r="I255" s="63"/>
      <c r="R255" s="52"/>
      <c r="S255" s="63" t="e">
        <f t="shared" ref="S255:S256" si="687">(R255-R252)/R252</f>
        <v>#DIV/0!</v>
      </c>
      <c r="T255" s="52"/>
      <c r="U255" s="63" t="e">
        <f t="shared" ref="U255:U256" si="688">(T255-T252)/T252</f>
        <v>#DIV/0!</v>
      </c>
      <c r="V255" s="52"/>
      <c r="W255" s="63" t="e">
        <f t="shared" ref="W255:W256" si="689">(V255-V252)/V252</f>
        <v>#DIV/0!</v>
      </c>
    </row>
    <row r="256" spans="1:23" x14ac:dyDescent="0.3">
      <c r="A256" s="13">
        <v>255</v>
      </c>
      <c r="B256" s="273"/>
      <c r="C256" s="50" t="s">
        <v>17</v>
      </c>
      <c r="D256" s="259" t="s">
        <v>57</v>
      </c>
      <c r="E256" s="64"/>
      <c r="F256" s="52">
        <v>1.1886000000000001</v>
      </c>
      <c r="G256" s="64">
        <f t="shared" si="686"/>
        <v>-2.9359953024073794E-3</v>
      </c>
      <c r="H256" s="52"/>
      <c r="I256" s="64"/>
      <c r="R256" s="52"/>
      <c r="S256" s="64" t="e">
        <f t="shared" si="687"/>
        <v>#DIV/0!</v>
      </c>
      <c r="T256" s="52"/>
      <c r="U256" s="64" t="e">
        <f t="shared" si="688"/>
        <v>#DIV/0!</v>
      </c>
      <c r="V256" s="52"/>
      <c r="W256" s="64" t="e">
        <f t="shared" si="689"/>
        <v>#DIV/0!</v>
      </c>
    </row>
    <row r="257" spans="1:23" x14ac:dyDescent="0.3">
      <c r="A257" s="23">
        <v>256</v>
      </c>
      <c r="B257" s="271">
        <v>128000</v>
      </c>
      <c r="C257" s="48" t="s">
        <v>18</v>
      </c>
      <c r="D257" s="258" t="s">
        <v>57</v>
      </c>
      <c r="E257" s="59"/>
      <c r="F257" s="61">
        <v>23529</v>
      </c>
      <c r="G257" s="59">
        <f t="shared" ref="G257" si="690">F259/F258</f>
        <v>2.6772009029345369</v>
      </c>
      <c r="H257" s="61"/>
      <c r="I257" s="59"/>
      <c r="R257" s="61"/>
      <c r="S257" s="59" t="e">
        <f t="shared" ref="S257" si="691">R259/R258</f>
        <v>#DIV/0!</v>
      </c>
      <c r="T257" s="61"/>
      <c r="U257" s="59" t="e">
        <f t="shared" ref="U257" si="692">T259/T258</f>
        <v>#DIV/0!</v>
      </c>
      <c r="V257" s="61"/>
      <c r="W257" s="59" t="e">
        <f t="shared" ref="W257" si="693">V259/V258</f>
        <v>#DIV/0!</v>
      </c>
    </row>
    <row r="258" spans="1:23" x14ac:dyDescent="0.3">
      <c r="A258" s="1">
        <v>257</v>
      </c>
      <c r="B258" s="272"/>
      <c r="C258" s="49" t="s">
        <v>16</v>
      </c>
      <c r="D258" s="259" t="s">
        <v>57</v>
      </c>
      <c r="E258" s="63"/>
      <c r="F258" s="52">
        <v>0.443</v>
      </c>
      <c r="G258" s="63">
        <f t="shared" ref="G258:G259" si="694">(F258-F255)/F255</f>
        <v>6.1321826027707924E-3</v>
      </c>
      <c r="H258" s="52"/>
      <c r="I258" s="63"/>
      <c r="R258" s="52"/>
      <c r="S258" s="63" t="e">
        <f t="shared" ref="S258:S259" si="695">(R258-R255)/R255</f>
        <v>#DIV/0!</v>
      </c>
      <c r="T258" s="52"/>
      <c r="U258" s="63" t="e">
        <f t="shared" ref="U258:U259" si="696">(T258-T255)/T255</f>
        <v>#DIV/0!</v>
      </c>
      <c r="V258" s="52"/>
      <c r="W258" s="63" t="e">
        <f t="shared" ref="W258:W259" si="697">(V258-V255)/V255</f>
        <v>#DIV/0!</v>
      </c>
    </row>
    <row r="259" spans="1:23" x14ac:dyDescent="0.3">
      <c r="A259" s="13">
        <v>258</v>
      </c>
      <c r="B259" s="272"/>
      <c r="C259" s="50" t="s">
        <v>17</v>
      </c>
      <c r="D259" s="259" t="s">
        <v>57</v>
      </c>
      <c r="E259" s="64"/>
      <c r="F259" s="52">
        <v>1.1859999999999999</v>
      </c>
      <c r="G259" s="64">
        <f t="shared" si="694"/>
        <v>-2.1874474171295283E-3</v>
      </c>
      <c r="H259" s="52"/>
      <c r="I259" s="64"/>
      <c r="R259" s="52"/>
      <c r="S259" s="64" t="e">
        <f t="shared" si="695"/>
        <v>#DIV/0!</v>
      </c>
      <c r="T259" s="52"/>
      <c r="U259" s="64" t="e">
        <f t="shared" si="696"/>
        <v>#DIV/0!</v>
      </c>
      <c r="V259" s="52"/>
      <c r="W259" s="64" t="e">
        <f t="shared" si="697"/>
        <v>#DIV/0!</v>
      </c>
    </row>
    <row r="260" spans="1:23" x14ac:dyDescent="0.3">
      <c r="A260" s="23">
        <v>259</v>
      </c>
      <c r="B260" s="271">
        <v>130000</v>
      </c>
      <c r="C260" s="48" t="s">
        <v>18</v>
      </c>
      <c r="D260" s="258" t="s">
        <v>57</v>
      </c>
      <c r="E260" s="59"/>
      <c r="F260" s="61">
        <v>23894</v>
      </c>
      <c r="G260" s="59">
        <f t="shared" ref="G260" si="698">F262/F261</f>
        <v>2.774104683195592</v>
      </c>
      <c r="H260" s="61"/>
      <c r="I260" s="59"/>
      <c r="R260" s="61"/>
      <c r="S260" s="59" t="e">
        <f t="shared" ref="S260" si="699">R262/R261</f>
        <v>#DIV/0!</v>
      </c>
      <c r="T260" s="61"/>
      <c r="U260" s="59" t="e">
        <f t="shared" ref="U260" si="700">T262/T261</f>
        <v>#DIV/0!</v>
      </c>
      <c r="V260" s="61"/>
      <c r="W260" s="59" t="e">
        <f t="shared" ref="W260" si="701">V262/V261</f>
        <v>#DIV/0!</v>
      </c>
    </row>
    <row r="261" spans="1:23" x14ac:dyDescent="0.3">
      <c r="A261" s="1">
        <v>260</v>
      </c>
      <c r="B261" s="272"/>
      <c r="C261" s="49" t="s">
        <v>16</v>
      </c>
      <c r="D261" s="259" t="s">
        <v>57</v>
      </c>
      <c r="E261" s="63"/>
      <c r="F261" s="52">
        <v>0.43559999999999999</v>
      </c>
      <c r="G261" s="63">
        <f t="shared" ref="G261:G262" si="702">(F261-F258)/F258</f>
        <v>-1.6704288939051959E-2</v>
      </c>
      <c r="H261" s="52"/>
      <c r="I261" s="63"/>
      <c r="R261" s="52"/>
      <c r="S261" s="63" t="e">
        <f t="shared" ref="S261:S262" si="703">(R261-R258)/R258</f>
        <v>#DIV/0!</v>
      </c>
      <c r="T261" s="52"/>
      <c r="U261" s="63" t="e">
        <f t="shared" ref="U261:U262" si="704">(T261-T258)/T258</f>
        <v>#DIV/0!</v>
      </c>
      <c r="V261" s="52"/>
      <c r="W261" s="63" t="e">
        <f t="shared" ref="W261:W262" si="705">(V261-V258)/V258</f>
        <v>#DIV/0!</v>
      </c>
    </row>
    <row r="262" spans="1:23" x14ac:dyDescent="0.3">
      <c r="A262" s="13">
        <v>261</v>
      </c>
      <c r="B262" s="273"/>
      <c r="C262" s="50" t="s">
        <v>17</v>
      </c>
      <c r="D262" s="259" t="s">
        <v>57</v>
      </c>
      <c r="E262" s="64"/>
      <c r="F262" s="52">
        <v>1.2083999999999999</v>
      </c>
      <c r="G262" s="64">
        <f t="shared" si="702"/>
        <v>1.8887015177065748E-2</v>
      </c>
      <c r="H262" s="52"/>
      <c r="I262" s="64"/>
      <c r="R262" s="52"/>
      <c r="S262" s="64" t="e">
        <f t="shared" si="703"/>
        <v>#DIV/0!</v>
      </c>
      <c r="T262" s="52"/>
      <c r="U262" s="64" t="e">
        <f t="shared" si="704"/>
        <v>#DIV/0!</v>
      </c>
      <c r="V262" s="52"/>
      <c r="W262" s="64" t="e">
        <f t="shared" si="705"/>
        <v>#DIV/0!</v>
      </c>
    </row>
    <row r="263" spans="1:23" x14ac:dyDescent="0.3">
      <c r="A263" s="23">
        <v>262</v>
      </c>
      <c r="B263" s="271">
        <v>132000</v>
      </c>
      <c r="C263" s="48" t="s">
        <v>18</v>
      </c>
      <c r="D263" s="258" t="s">
        <v>57</v>
      </c>
      <c r="E263" s="59"/>
      <c r="F263" s="61">
        <v>24259</v>
      </c>
      <c r="G263" s="59">
        <f t="shared" ref="G263" si="706">F265/F264</f>
        <v>2.7078217371532514</v>
      </c>
      <c r="H263" s="61"/>
      <c r="I263" s="59"/>
      <c r="R263" s="61"/>
      <c r="S263" s="59" t="e">
        <f t="shared" ref="S263" si="707">R265/R264</f>
        <v>#DIV/0!</v>
      </c>
      <c r="T263" s="61"/>
      <c r="U263" s="59" t="e">
        <f t="shared" ref="U263" si="708">T265/T264</f>
        <v>#DIV/0!</v>
      </c>
      <c r="V263" s="61"/>
      <c r="W263" s="59" t="e">
        <f t="shared" ref="W263" si="709">V265/V264</f>
        <v>#DIV/0!</v>
      </c>
    </row>
    <row r="264" spans="1:23" x14ac:dyDescent="0.3">
      <c r="A264" s="1">
        <v>263</v>
      </c>
      <c r="B264" s="272"/>
      <c r="C264" s="49" t="s">
        <v>16</v>
      </c>
      <c r="D264" s="259" t="s">
        <v>57</v>
      </c>
      <c r="E264" s="63"/>
      <c r="F264" s="52">
        <v>0.43980000000000002</v>
      </c>
      <c r="G264" s="63">
        <f t="shared" ref="G264:G265" si="710">(F264-F261)/F261</f>
        <v>9.6418732782369999E-3</v>
      </c>
      <c r="H264" s="52"/>
      <c r="I264" s="63"/>
      <c r="R264" s="52"/>
      <c r="S264" s="63" t="e">
        <f t="shared" ref="S264:S265" si="711">(R264-R261)/R261</f>
        <v>#DIV/0!</v>
      </c>
      <c r="T264" s="52"/>
      <c r="U264" s="63" t="e">
        <f t="shared" ref="U264:U265" si="712">(T264-T261)/T261</f>
        <v>#DIV/0!</v>
      </c>
      <c r="V264" s="52"/>
      <c r="W264" s="63" t="e">
        <f t="shared" ref="W264:W265" si="713">(V264-V261)/V261</f>
        <v>#DIV/0!</v>
      </c>
    </row>
    <row r="265" spans="1:23" x14ac:dyDescent="0.3">
      <c r="A265" s="13">
        <v>264</v>
      </c>
      <c r="B265" s="273"/>
      <c r="C265" s="50" t="s">
        <v>17</v>
      </c>
      <c r="D265" s="259" t="s">
        <v>57</v>
      </c>
      <c r="E265" s="64"/>
      <c r="F265" s="52">
        <v>1.1909000000000001</v>
      </c>
      <c r="G265" s="64">
        <f t="shared" si="710"/>
        <v>-1.4481959616021061E-2</v>
      </c>
      <c r="H265" s="52"/>
      <c r="I265" s="64"/>
      <c r="R265" s="52"/>
      <c r="S265" s="64" t="e">
        <f t="shared" si="711"/>
        <v>#DIV/0!</v>
      </c>
      <c r="T265" s="52"/>
      <c r="U265" s="64" t="e">
        <f t="shared" si="712"/>
        <v>#DIV/0!</v>
      </c>
      <c r="V265" s="52"/>
      <c r="W265" s="64" t="e">
        <f t="shared" si="713"/>
        <v>#DIV/0!</v>
      </c>
    </row>
    <row r="266" spans="1:23" x14ac:dyDescent="0.3">
      <c r="A266" s="23">
        <v>265</v>
      </c>
      <c r="B266" s="271">
        <v>134000</v>
      </c>
      <c r="C266" s="48" t="s">
        <v>18</v>
      </c>
      <c r="D266" s="258" t="s">
        <v>57</v>
      </c>
      <c r="E266" s="59"/>
      <c r="F266" s="61">
        <v>24624</v>
      </c>
      <c r="G266" s="59">
        <f t="shared" ref="G266" si="714">F268/F267</f>
        <v>2.7679023716325117</v>
      </c>
      <c r="H266" s="61"/>
      <c r="I266" s="59"/>
      <c r="R266" s="61"/>
      <c r="S266" s="59" t="e">
        <f t="shared" ref="S266" si="715">R268/R267</f>
        <v>#DIV/0!</v>
      </c>
      <c r="T266" s="61"/>
      <c r="U266" s="59" t="e">
        <f t="shared" ref="U266" si="716">T268/T267</f>
        <v>#DIV/0!</v>
      </c>
      <c r="V266" s="61"/>
      <c r="W266" s="59" t="e">
        <f t="shared" ref="W266" si="717">V268/V267</f>
        <v>#DIV/0!</v>
      </c>
    </row>
    <row r="267" spans="1:23" x14ac:dyDescent="0.3">
      <c r="A267" s="1">
        <v>266</v>
      </c>
      <c r="B267" s="272"/>
      <c r="C267" s="49" t="s">
        <v>16</v>
      </c>
      <c r="D267" s="259" t="s">
        <v>57</v>
      </c>
      <c r="E267" s="63"/>
      <c r="F267" s="52">
        <v>0.43430000000000002</v>
      </c>
      <c r="G267" s="63">
        <f t="shared" ref="G267:G268" si="718">(F267-F264)/F264</f>
        <v>-1.250568440200092E-2</v>
      </c>
      <c r="H267" s="52"/>
      <c r="I267" s="63"/>
      <c r="R267" s="52"/>
      <c r="S267" s="63" t="e">
        <f t="shared" ref="S267:S268" si="719">(R267-R264)/R264</f>
        <v>#DIV/0!</v>
      </c>
      <c r="T267" s="52"/>
      <c r="U267" s="63" t="e">
        <f t="shared" ref="U267:U268" si="720">(T267-T264)/T264</f>
        <v>#DIV/0!</v>
      </c>
      <c r="V267" s="52"/>
      <c r="W267" s="63" t="e">
        <f t="shared" ref="W267:W268" si="721">(V267-V264)/V264</f>
        <v>#DIV/0!</v>
      </c>
    </row>
    <row r="268" spans="1:23" x14ac:dyDescent="0.3">
      <c r="A268" s="13">
        <v>267</v>
      </c>
      <c r="B268" s="272"/>
      <c r="C268" s="50" t="s">
        <v>17</v>
      </c>
      <c r="D268" s="259" t="s">
        <v>57</v>
      </c>
      <c r="E268" s="64"/>
      <c r="F268" s="52">
        <v>1.2020999999999999</v>
      </c>
      <c r="G268" s="64">
        <f t="shared" si="718"/>
        <v>9.404651943907865E-3</v>
      </c>
      <c r="H268" s="52"/>
      <c r="I268" s="64"/>
      <c r="R268" s="52"/>
      <c r="S268" s="64" t="e">
        <f t="shared" si="719"/>
        <v>#DIV/0!</v>
      </c>
      <c r="T268" s="52"/>
      <c r="U268" s="64" t="e">
        <f t="shared" si="720"/>
        <v>#DIV/0!</v>
      </c>
      <c r="V268" s="52"/>
      <c r="W268" s="64" t="e">
        <f t="shared" si="721"/>
        <v>#DIV/0!</v>
      </c>
    </row>
    <row r="269" spans="1:23" x14ac:dyDescent="0.3">
      <c r="A269" s="23">
        <v>268</v>
      </c>
      <c r="B269" s="271">
        <v>136000</v>
      </c>
      <c r="C269" s="48" t="s">
        <v>18</v>
      </c>
      <c r="D269" s="258" t="s">
        <v>57</v>
      </c>
      <c r="E269" s="59"/>
      <c r="F269" s="61">
        <v>24989</v>
      </c>
      <c r="G269" s="59">
        <f t="shared" ref="G269" si="722">F271/F270</f>
        <v>2.6705908988000906</v>
      </c>
      <c r="H269" s="61"/>
      <c r="I269" s="59"/>
      <c r="R269" s="61"/>
      <c r="S269" s="59" t="e">
        <f t="shared" ref="S269" si="723">R271/R270</f>
        <v>#DIV/0!</v>
      </c>
      <c r="T269" s="61"/>
      <c r="U269" s="59" t="e">
        <f t="shared" ref="U269" si="724">T271/T270</f>
        <v>#DIV/0!</v>
      </c>
      <c r="V269" s="61"/>
      <c r="W269" s="59" t="e">
        <f t="shared" ref="W269" si="725">V271/V270</f>
        <v>#DIV/0!</v>
      </c>
    </row>
    <row r="270" spans="1:23" x14ac:dyDescent="0.3">
      <c r="A270" s="1">
        <v>269</v>
      </c>
      <c r="B270" s="272"/>
      <c r="C270" s="49" t="s">
        <v>16</v>
      </c>
      <c r="D270" s="259" t="s">
        <v>57</v>
      </c>
      <c r="E270" s="63"/>
      <c r="F270" s="52">
        <v>0.44169999999999998</v>
      </c>
      <c r="G270" s="63">
        <f t="shared" ref="G270:G271" si="726">(F270-F267)/F267</f>
        <v>1.7038913193644856E-2</v>
      </c>
      <c r="H270" s="52"/>
      <c r="I270" s="63"/>
      <c r="R270" s="52"/>
      <c r="S270" s="63" t="e">
        <f t="shared" ref="S270:S271" si="727">(R270-R267)/R267</f>
        <v>#DIV/0!</v>
      </c>
      <c r="T270" s="52"/>
      <c r="U270" s="63" t="e">
        <f t="shared" ref="U270:U271" si="728">(T270-T267)/T267</f>
        <v>#DIV/0!</v>
      </c>
      <c r="V270" s="52"/>
      <c r="W270" s="63" t="e">
        <f t="shared" ref="W270:W271" si="729">(V270-V267)/V267</f>
        <v>#DIV/0!</v>
      </c>
    </row>
    <row r="271" spans="1:23" x14ac:dyDescent="0.3">
      <c r="A271" s="13">
        <v>270</v>
      </c>
      <c r="B271" s="273"/>
      <c r="C271" s="50" t="s">
        <v>17</v>
      </c>
      <c r="D271" s="259" t="s">
        <v>57</v>
      </c>
      <c r="E271" s="64"/>
      <c r="F271" s="52">
        <v>1.1796</v>
      </c>
      <c r="G271" s="64">
        <f t="shared" si="726"/>
        <v>-1.8717244821562236E-2</v>
      </c>
      <c r="H271" s="52"/>
      <c r="I271" s="64"/>
      <c r="R271" s="52"/>
      <c r="S271" s="64" t="e">
        <f t="shared" si="727"/>
        <v>#DIV/0!</v>
      </c>
      <c r="T271" s="52"/>
      <c r="U271" s="64" t="e">
        <f t="shared" si="728"/>
        <v>#DIV/0!</v>
      </c>
      <c r="V271" s="52"/>
      <c r="W271" s="64" t="e">
        <f t="shared" si="729"/>
        <v>#DIV/0!</v>
      </c>
    </row>
    <row r="272" spans="1:23" x14ac:dyDescent="0.3">
      <c r="A272" s="23">
        <v>271</v>
      </c>
      <c r="B272" s="271">
        <v>138000</v>
      </c>
      <c r="C272" s="48" t="s">
        <v>18</v>
      </c>
      <c r="D272" s="258" t="s">
        <v>57</v>
      </c>
      <c r="E272" s="59"/>
      <c r="F272" s="61">
        <v>25354</v>
      </c>
      <c r="G272" s="59">
        <f t="shared" ref="G272" si="730">F274/F273</f>
        <v>2.6847703100248923</v>
      </c>
      <c r="H272" s="61"/>
      <c r="I272" s="59"/>
      <c r="R272" s="61"/>
      <c r="S272" s="59" t="e">
        <f t="shared" ref="S272" si="731">R274/R273</f>
        <v>#DIV/0!</v>
      </c>
      <c r="T272" s="61"/>
      <c r="U272" s="59" t="e">
        <f t="shared" ref="U272" si="732">T274/T273</f>
        <v>#DIV/0!</v>
      </c>
      <c r="V272" s="61"/>
      <c r="W272" s="59" t="e">
        <f t="shared" ref="W272" si="733">V274/V273</f>
        <v>#DIV/0!</v>
      </c>
    </row>
    <row r="273" spans="1:23" x14ac:dyDescent="0.3">
      <c r="A273" s="1">
        <v>272</v>
      </c>
      <c r="B273" s="272"/>
      <c r="C273" s="49" t="s">
        <v>16</v>
      </c>
      <c r="D273" s="259" t="s">
        <v>57</v>
      </c>
      <c r="E273" s="63"/>
      <c r="F273" s="52">
        <v>0.44190000000000002</v>
      </c>
      <c r="G273" s="63">
        <f t="shared" ref="G273:G274" si="734">(F273-F270)/F270</f>
        <v>4.5279601539514034E-4</v>
      </c>
      <c r="H273" s="52"/>
      <c r="I273" s="63"/>
      <c r="R273" s="52"/>
      <c r="S273" s="63" t="e">
        <f t="shared" ref="S273:S274" si="735">(R273-R270)/R270</f>
        <v>#DIV/0!</v>
      </c>
      <c r="T273" s="52"/>
      <c r="U273" s="63" t="e">
        <f t="shared" ref="U273:U274" si="736">(T273-T270)/T270</f>
        <v>#DIV/0!</v>
      </c>
      <c r="V273" s="52"/>
      <c r="W273" s="63" t="e">
        <f t="shared" ref="W273:W274" si="737">(V273-V270)/V270</f>
        <v>#DIV/0!</v>
      </c>
    </row>
    <row r="274" spans="1:23" x14ac:dyDescent="0.3">
      <c r="A274" s="13">
        <v>273</v>
      </c>
      <c r="B274" s="273"/>
      <c r="C274" s="50" t="s">
        <v>17</v>
      </c>
      <c r="D274" s="259" t="s">
        <v>57</v>
      </c>
      <c r="E274" s="64"/>
      <c r="F274" s="52">
        <v>1.1863999999999999</v>
      </c>
      <c r="G274" s="64">
        <f t="shared" si="734"/>
        <v>5.7646659884705983E-3</v>
      </c>
      <c r="H274" s="52"/>
      <c r="I274" s="64"/>
      <c r="R274" s="52"/>
      <c r="S274" s="64" t="e">
        <f t="shared" si="735"/>
        <v>#DIV/0!</v>
      </c>
      <c r="T274" s="52"/>
      <c r="U274" s="64" t="e">
        <f t="shared" si="736"/>
        <v>#DIV/0!</v>
      </c>
      <c r="V274" s="52"/>
      <c r="W274" s="64" t="e">
        <f t="shared" si="737"/>
        <v>#DIV/0!</v>
      </c>
    </row>
    <row r="275" spans="1:23" x14ac:dyDescent="0.3">
      <c r="A275" s="23">
        <v>274</v>
      </c>
      <c r="B275" s="271">
        <v>140000</v>
      </c>
      <c r="C275" s="48" t="s">
        <v>18</v>
      </c>
      <c r="D275" s="258" t="s">
        <v>57</v>
      </c>
      <c r="E275" s="59"/>
      <c r="F275" s="61">
        <v>25719</v>
      </c>
      <c r="G275" s="59">
        <f t="shared" ref="G275" si="738">F277/F276</f>
        <v>2.7429617761501484</v>
      </c>
      <c r="H275" s="61"/>
      <c r="I275" s="59"/>
      <c r="R275" s="61"/>
      <c r="S275" s="59" t="e">
        <f t="shared" ref="S275" si="739">R277/R276</f>
        <v>#DIV/0!</v>
      </c>
      <c r="T275" s="61"/>
      <c r="U275" s="59" t="e">
        <f t="shared" ref="U275" si="740">T277/T276</f>
        <v>#DIV/0!</v>
      </c>
      <c r="V275" s="61"/>
      <c r="W275" s="59" t="e">
        <f t="shared" ref="W275" si="741">V277/V276</f>
        <v>#DIV/0!</v>
      </c>
    </row>
    <row r="276" spans="1:23" x14ac:dyDescent="0.3">
      <c r="A276" s="1">
        <v>275</v>
      </c>
      <c r="B276" s="272"/>
      <c r="C276" s="49" t="s">
        <v>16</v>
      </c>
      <c r="D276" s="259" t="s">
        <v>57</v>
      </c>
      <c r="E276" s="63"/>
      <c r="F276" s="52">
        <v>0.43690000000000001</v>
      </c>
      <c r="G276" s="63">
        <f t="shared" ref="G276:G277" si="742">(F276-F273)/F273</f>
        <v>-1.1314777098891161E-2</v>
      </c>
      <c r="H276" s="52"/>
      <c r="I276" s="63"/>
      <c r="R276" s="52"/>
      <c r="S276" s="63" t="e">
        <f t="shared" ref="S276:S277" si="743">(R276-R273)/R273</f>
        <v>#DIV/0!</v>
      </c>
      <c r="T276" s="52"/>
      <c r="U276" s="63" t="e">
        <f t="shared" ref="U276:U277" si="744">(T276-T273)/T273</f>
        <v>#DIV/0!</v>
      </c>
      <c r="V276" s="52"/>
      <c r="W276" s="63" t="e">
        <f t="shared" ref="W276:W277" si="745">(V276-V273)/V273</f>
        <v>#DIV/0!</v>
      </c>
    </row>
    <row r="277" spans="1:23" x14ac:dyDescent="0.3">
      <c r="A277" s="13">
        <v>276</v>
      </c>
      <c r="B277" s="272"/>
      <c r="C277" s="50" t="s">
        <v>17</v>
      </c>
      <c r="D277" s="259" t="s">
        <v>57</v>
      </c>
      <c r="E277" s="64"/>
      <c r="F277" s="52">
        <v>1.1983999999999999</v>
      </c>
      <c r="G277" s="64">
        <f t="shared" si="742"/>
        <v>1.0114632501685782E-2</v>
      </c>
      <c r="H277" s="52"/>
      <c r="I277" s="64"/>
      <c r="R277" s="52"/>
      <c r="S277" s="64" t="e">
        <f t="shared" si="743"/>
        <v>#DIV/0!</v>
      </c>
      <c r="T277" s="52"/>
      <c r="U277" s="64" t="e">
        <f t="shared" si="744"/>
        <v>#DIV/0!</v>
      </c>
      <c r="V277" s="52"/>
      <c r="W277" s="64" t="e">
        <f t="shared" si="745"/>
        <v>#DIV/0!</v>
      </c>
    </row>
    <row r="278" spans="1:23" x14ac:dyDescent="0.3">
      <c r="A278" s="23">
        <v>277</v>
      </c>
      <c r="B278" s="271">
        <v>142000</v>
      </c>
      <c r="C278" s="48" t="s">
        <v>18</v>
      </c>
      <c r="D278" s="258" t="s">
        <v>57</v>
      </c>
      <c r="E278" s="59"/>
      <c r="F278" s="61">
        <v>26084</v>
      </c>
      <c r="G278" s="59">
        <f t="shared" ref="G278" si="746">F280/F279</f>
        <v>2.7866234667900946</v>
      </c>
      <c r="H278" s="61"/>
      <c r="I278" s="59"/>
      <c r="R278" s="61"/>
      <c r="S278" s="59" t="e">
        <f t="shared" ref="S278" si="747">R280/R279</f>
        <v>#DIV/0!</v>
      </c>
      <c r="T278" s="61"/>
      <c r="U278" s="59" t="e">
        <f t="shared" ref="U278" si="748">T280/T279</f>
        <v>#DIV/0!</v>
      </c>
      <c r="V278" s="61"/>
      <c r="W278" s="59" t="e">
        <f t="shared" ref="W278" si="749">V280/V279</f>
        <v>#DIV/0!</v>
      </c>
    </row>
    <row r="279" spans="1:23" x14ac:dyDescent="0.3">
      <c r="A279" s="1">
        <v>278</v>
      </c>
      <c r="B279" s="272"/>
      <c r="C279" s="49" t="s">
        <v>16</v>
      </c>
      <c r="D279" s="259" t="s">
        <v>57</v>
      </c>
      <c r="E279" s="63"/>
      <c r="F279" s="52">
        <v>0.43209999999999998</v>
      </c>
      <c r="G279" s="63">
        <f t="shared" ref="G279:G280" si="750">(F279-F276)/F276</f>
        <v>-1.0986495765621484E-2</v>
      </c>
      <c r="H279" s="52"/>
      <c r="I279" s="63"/>
      <c r="R279" s="52"/>
      <c r="S279" s="63" t="e">
        <f t="shared" ref="S279:S280" si="751">(R279-R276)/R276</f>
        <v>#DIV/0!</v>
      </c>
      <c r="T279" s="52"/>
      <c r="U279" s="63" t="e">
        <f t="shared" ref="U279:U280" si="752">(T279-T276)/T276</f>
        <v>#DIV/0!</v>
      </c>
      <c r="V279" s="52"/>
      <c r="W279" s="63" t="e">
        <f t="shared" ref="W279:W280" si="753">(V279-V276)/V276</f>
        <v>#DIV/0!</v>
      </c>
    </row>
    <row r="280" spans="1:23" x14ac:dyDescent="0.3">
      <c r="A280" s="13">
        <v>279</v>
      </c>
      <c r="B280" s="273"/>
      <c r="C280" s="50" t="s">
        <v>17</v>
      </c>
      <c r="D280" s="259" t="s">
        <v>57</v>
      </c>
      <c r="E280" s="64"/>
      <c r="F280" s="52">
        <v>1.2040999999999999</v>
      </c>
      <c r="G280" s="64">
        <f t="shared" si="750"/>
        <v>4.7563417890521022E-3</v>
      </c>
      <c r="H280" s="52"/>
      <c r="I280" s="64"/>
      <c r="R280" s="52"/>
      <c r="S280" s="64" t="e">
        <f t="shared" si="751"/>
        <v>#DIV/0!</v>
      </c>
      <c r="T280" s="52"/>
      <c r="U280" s="64" t="e">
        <f t="shared" si="752"/>
        <v>#DIV/0!</v>
      </c>
      <c r="V280" s="52"/>
      <c r="W280" s="64" t="e">
        <f t="shared" si="753"/>
        <v>#DIV/0!</v>
      </c>
    </row>
    <row r="281" spans="1:23" x14ac:dyDescent="0.3">
      <c r="A281" s="23">
        <v>280</v>
      </c>
      <c r="B281" s="271">
        <v>144000</v>
      </c>
      <c r="C281" s="48" t="s">
        <v>18</v>
      </c>
      <c r="D281" s="258" t="s">
        <v>57</v>
      </c>
      <c r="E281" s="59"/>
      <c r="F281" s="61">
        <v>26449</v>
      </c>
      <c r="G281" s="59">
        <f t="shared" ref="G281" si="754">F283/F282</f>
        <v>2.7688558830355072</v>
      </c>
      <c r="H281" s="61"/>
      <c r="I281" s="59"/>
      <c r="R281" s="61"/>
      <c r="S281" s="59" t="e">
        <f t="shared" ref="S281" si="755">R283/R282</f>
        <v>#DIV/0!</v>
      </c>
      <c r="T281" s="61"/>
      <c r="U281" s="59" t="e">
        <f t="shared" ref="U281" si="756">T283/T282</f>
        <v>#DIV/0!</v>
      </c>
      <c r="V281" s="61"/>
      <c r="W281" s="59" t="e">
        <f t="shared" ref="W281" si="757">V283/V282</f>
        <v>#DIV/0!</v>
      </c>
    </row>
    <row r="282" spans="1:23" x14ac:dyDescent="0.3">
      <c r="A282" s="1">
        <v>281</v>
      </c>
      <c r="B282" s="272"/>
      <c r="C282" s="49" t="s">
        <v>16</v>
      </c>
      <c r="D282" s="259" t="s">
        <v>57</v>
      </c>
      <c r="E282" s="63"/>
      <c r="F282" s="52">
        <v>0.43090000000000001</v>
      </c>
      <c r="G282" s="63">
        <f t="shared" ref="G282:G283" si="758">(F282-F279)/F279</f>
        <v>-2.7771349224716014E-3</v>
      </c>
      <c r="H282" s="52"/>
      <c r="I282" s="63"/>
      <c r="R282" s="52"/>
      <c r="S282" s="63" t="e">
        <f t="shared" ref="S282:S283" si="759">(R282-R279)/R279</f>
        <v>#DIV/0!</v>
      </c>
      <c r="T282" s="52"/>
      <c r="U282" s="63" t="e">
        <f t="shared" ref="U282:U283" si="760">(T282-T279)/T279</f>
        <v>#DIV/0!</v>
      </c>
      <c r="V282" s="52"/>
      <c r="W282" s="63" t="e">
        <f t="shared" ref="W282:W283" si="761">(V282-V279)/V279</f>
        <v>#DIV/0!</v>
      </c>
    </row>
    <row r="283" spans="1:23" x14ac:dyDescent="0.3">
      <c r="A283" s="13">
        <v>282</v>
      </c>
      <c r="B283" s="273"/>
      <c r="C283" s="50" t="s">
        <v>17</v>
      </c>
      <c r="D283" s="259" t="s">
        <v>57</v>
      </c>
      <c r="E283" s="64"/>
      <c r="F283" s="52">
        <v>1.1931</v>
      </c>
      <c r="G283" s="64">
        <f t="shared" si="758"/>
        <v>-9.1354538659578939E-3</v>
      </c>
      <c r="H283" s="52"/>
      <c r="I283" s="64"/>
      <c r="R283" s="52"/>
      <c r="S283" s="64" t="e">
        <f t="shared" si="759"/>
        <v>#DIV/0!</v>
      </c>
      <c r="T283" s="52"/>
      <c r="U283" s="64" t="e">
        <f t="shared" si="760"/>
        <v>#DIV/0!</v>
      </c>
      <c r="V283" s="52"/>
      <c r="W283" s="64" t="e">
        <f t="shared" si="761"/>
        <v>#DIV/0!</v>
      </c>
    </row>
    <row r="284" spans="1:23" x14ac:dyDescent="0.3">
      <c r="A284" s="23">
        <v>283</v>
      </c>
      <c r="B284" s="271">
        <v>146000</v>
      </c>
      <c r="C284" s="48" t="s">
        <v>18</v>
      </c>
      <c r="D284" s="258" t="s">
        <v>57</v>
      </c>
      <c r="E284" s="59"/>
      <c r="F284" s="61">
        <v>26814</v>
      </c>
      <c r="G284" s="59">
        <f t="shared" ref="G284" si="762">F286/F285</f>
        <v>2.7589696412143514</v>
      </c>
      <c r="H284" s="61"/>
      <c r="I284" s="59"/>
      <c r="R284" s="61"/>
      <c r="S284" s="59" t="e">
        <f t="shared" ref="S284" si="763">R286/R285</f>
        <v>#DIV/0!</v>
      </c>
      <c r="T284" s="61"/>
      <c r="U284" s="59" t="e">
        <f t="shared" ref="U284" si="764">T286/T285</f>
        <v>#DIV/0!</v>
      </c>
      <c r="V284" s="61"/>
      <c r="W284" s="59" t="e">
        <f t="shared" ref="W284" si="765">V286/V285</f>
        <v>#DIV/0!</v>
      </c>
    </row>
    <row r="285" spans="1:23" x14ac:dyDescent="0.3">
      <c r="A285" s="1">
        <v>284</v>
      </c>
      <c r="B285" s="272"/>
      <c r="C285" s="49" t="s">
        <v>16</v>
      </c>
      <c r="D285" s="259" t="s">
        <v>57</v>
      </c>
      <c r="E285" s="63"/>
      <c r="F285" s="52">
        <v>0.43480000000000002</v>
      </c>
      <c r="G285" s="63">
        <f t="shared" ref="G285:G286" si="766">(F285-F282)/F282</f>
        <v>9.0508238570434305E-3</v>
      </c>
      <c r="H285" s="52"/>
      <c r="I285" s="63"/>
      <c r="R285" s="52"/>
      <c r="S285" s="63" t="e">
        <f t="shared" ref="S285:S286" si="767">(R285-R282)/R282</f>
        <v>#DIV/0!</v>
      </c>
      <c r="T285" s="52"/>
      <c r="U285" s="63" t="e">
        <f t="shared" ref="U285:U286" si="768">(T285-T282)/T282</f>
        <v>#DIV/0!</v>
      </c>
      <c r="V285" s="52"/>
      <c r="W285" s="63" t="e">
        <f t="shared" ref="W285:W286" si="769">(V285-V282)/V282</f>
        <v>#DIV/0!</v>
      </c>
    </row>
    <row r="286" spans="1:23" x14ac:dyDescent="0.3">
      <c r="A286" s="13">
        <v>285</v>
      </c>
      <c r="B286" s="272"/>
      <c r="C286" s="50" t="s">
        <v>17</v>
      </c>
      <c r="D286" s="259" t="s">
        <v>57</v>
      </c>
      <c r="E286" s="64"/>
      <c r="F286" s="52">
        <v>1.1996</v>
      </c>
      <c r="G286" s="64">
        <f t="shared" si="766"/>
        <v>5.4479926242560978E-3</v>
      </c>
      <c r="H286" s="52"/>
      <c r="I286" s="64"/>
      <c r="R286" s="52"/>
      <c r="S286" s="64" t="e">
        <f t="shared" si="767"/>
        <v>#DIV/0!</v>
      </c>
      <c r="T286" s="52"/>
      <c r="U286" s="64" t="e">
        <f t="shared" si="768"/>
        <v>#DIV/0!</v>
      </c>
      <c r="V286" s="52"/>
      <c r="W286" s="64" t="e">
        <f t="shared" si="769"/>
        <v>#DIV/0!</v>
      </c>
    </row>
    <row r="287" spans="1:23" x14ac:dyDescent="0.3">
      <c r="A287" s="23">
        <v>286</v>
      </c>
      <c r="B287" s="271">
        <v>148000</v>
      </c>
      <c r="C287" s="48" t="s">
        <v>18</v>
      </c>
      <c r="D287" s="258" t="s">
        <v>57</v>
      </c>
      <c r="E287" s="59"/>
      <c r="F287" s="61">
        <v>27179</v>
      </c>
      <c r="G287" s="59">
        <f t="shared" ref="G287" si="770">F289/F288</f>
        <v>2.7661439114391144</v>
      </c>
      <c r="H287" s="61"/>
      <c r="I287" s="59"/>
      <c r="R287" s="61"/>
      <c r="S287" s="59" t="e">
        <f t="shared" ref="S287" si="771">R289/R288</f>
        <v>#DIV/0!</v>
      </c>
      <c r="T287" s="61"/>
      <c r="U287" s="59" t="e">
        <f t="shared" ref="U287" si="772">T289/T288</f>
        <v>#DIV/0!</v>
      </c>
      <c r="V287" s="61"/>
      <c r="W287" s="59" t="e">
        <f t="shared" ref="W287" si="773">V289/V288</f>
        <v>#DIV/0!</v>
      </c>
    </row>
    <row r="288" spans="1:23" x14ac:dyDescent="0.3">
      <c r="A288" s="1">
        <v>287</v>
      </c>
      <c r="B288" s="272"/>
      <c r="C288" s="49" t="s">
        <v>16</v>
      </c>
      <c r="D288" s="259" t="s">
        <v>57</v>
      </c>
      <c r="E288" s="63"/>
      <c r="F288" s="52">
        <v>0.43359999999999999</v>
      </c>
      <c r="G288" s="63">
        <f t="shared" ref="G288:G289" si="774">(F288-F285)/F285</f>
        <v>-2.7598896044159025E-3</v>
      </c>
      <c r="H288" s="52"/>
      <c r="I288" s="63"/>
      <c r="R288" s="52"/>
      <c r="S288" s="63" t="e">
        <f t="shared" ref="S288:S289" si="775">(R288-R285)/R285</f>
        <v>#DIV/0!</v>
      </c>
      <c r="T288" s="52"/>
      <c r="U288" s="63" t="e">
        <f t="shared" ref="U288:U289" si="776">(T288-T285)/T285</f>
        <v>#DIV/0!</v>
      </c>
      <c r="V288" s="52"/>
      <c r="W288" s="63" t="e">
        <f t="shared" ref="W288:W289" si="777">(V288-V285)/V285</f>
        <v>#DIV/0!</v>
      </c>
    </row>
    <row r="289" spans="1:23" x14ac:dyDescent="0.3">
      <c r="A289" s="13">
        <v>288</v>
      </c>
      <c r="B289" s="273"/>
      <c r="C289" s="50" t="s">
        <v>17</v>
      </c>
      <c r="D289" s="260" t="s">
        <v>57</v>
      </c>
      <c r="E289" s="64"/>
      <c r="F289" s="62">
        <v>1.1994</v>
      </c>
      <c r="G289" s="64">
        <f t="shared" si="774"/>
        <v>-1.6672224074689728E-4</v>
      </c>
      <c r="H289" s="62"/>
      <c r="I289" s="64"/>
      <c r="R289" s="52"/>
      <c r="S289" s="64" t="e">
        <f t="shared" si="775"/>
        <v>#DIV/0!</v>
      </c>
      <c r="T289" s="52"/>
      <c r="U289" s="64" t="e">
        <f t="shared" si="776"/>
        <v>#DIV/0!</v>
      </c>
      <c r="V289" s="52"/>
      <c r="W289" s="64" t="e">
        <f t="shared" si="777"/>
        <v>#DIV/0!</v>
      </c>
    </row>
    <row r="290" spans="1:23" x14ac:dyDescent="0.3">
      <c r="D290" s="259"/>
    </row>
  </sheetData>
  <mergeCells count="200">
    <mergeCell ref="B278:B280"/>
    <mergeCell ref="B281:B283"/>
    <mergeCell ref="B284:B286"/>
    <mergeCell ref="B287:B289"/>
    <mergeCell ref="B260:B262"/>
    <mergeCell ref="B263:B265"/>
    <mergeCell ref="B266:B268"/>
    <mergeCell ref="B269:B271"/>
    <mergeCell ref="B272:B274"/>
    <mergeCell ref="B275:B277"/>
    <mergeCell ref="B242:B244"/>
    <mergeCell ref="B245:B247"/>
    <mergeCell ref="B248:B250"/>
    <mergeCell ref="B251:B253"/>
    <mergeCell ref="B254:B256"/>
    <mergeCell ref="B257:B259"/>
    <mergeCell ref="B224:B226"/>
    <mergeCell ref="B227:B229"/>
    <mergeCell ref="B230:B232"/>
    <mergeCell ref="B233:B235"/>
    <mergeCell ref="B236:B238"/>
    <mergeCell ref="B239:B241"/>
    <mergeCell ref="B206:B208"/>
    <mergeCell ref="B209:B211"/>
    <mergeCell ref="B212:B214"/>
    <mergeCell ref="B215:B217"/>
    <mergeCell ref="B218:B220"/>
    <mergeCell ref="B221:B223"/>
    <mergeCell ref="B188:B190"/>
    <mergeCell ref="B191:B193"/>
    <mergeCell ref="B194:B196"/>
    <mergeCell ref="B197:B199"/>
    <mergeCell ref="B200:B202"/>
    <mergeCell ref="B203:B205"/>
    <mergeCell ref="B170:B172"/>
    <mergeCell ref="B173:B175"/>
    <mergeCell ref="B176:B178"/>
    <mergeCell ref="B179:B181"/>
    <mergeCell ref="B182:B184"/>
    <mergeCell ref="B185:B187"/>
    <mergeCell ref="B152:B154"/>
    <mergeCell ref="B155:B157"/>
    <mergeCell ref="B158:B160"/>
    <mergeCell ref="B161:B163"/>
    <mergeCell ref="B164:B166"/>
    <mergeCell ref="B167:B169"/>
    <mergeCell ref="B134:B136"/>
    <mergeCell ref="B137:B139"/>
    <mergeCell ref="B140:B142"/>
    <mergeCell ref="B143:B145"/>
    <mergeCell ref="B146:B148"/>
    <mergeCell ref="B149:B151"/>
    <mergeCell ref="B116:B118"/>
    <mergeCell ref="B119:B121"/>
    <mergeCell ref="B122:B124"/>
    <mergeCell ref="B125:B127"/>
    <mergeCell ref="B128:B130"/>
    <mergeCell ref="B131:B133"/>
    <mergeCell ref="V59:W59"/>
    <mergeCell ref="D59:E59"/>
    <mergeCell ref="F59:G59"/>
    <mergeCell ref="B98:B100"/>
    <mergeCell ref="B101:B103"/>
    <mergeCell ref="B104:B106"/>
    <mergeCell ref="B107:B109"/>
    <mergeCell ref="B110:B112"/>
    <mergeCell ref="B113:B115"/>
    <mergeCell ref="B80:B82"/>
    <mergeCell ref="B83:B85"/>
    <mergeCell ref="B86:B88"/>
    <mergeCell ref="B89:B91"/>
    <mergeCell ref="B92:B94"/>
    <mergeCell ref="B95:B97"/>
    <mergeCell ref="H59:I59"/>
    <mergeCell ref="B65:B67"/>
    <mergeCell ref="B68:B70"/>
    <mergeCell ref="B71:B73"/>
    <mergeCell ref="B74:B76"/>
    <mergeCell ref="B77:B79"/>
    <mergeCell ref="B59:B63"/>
    <mergeCell ref="R59:S59"/>
    <mergeCell ref="T59:U59"/>
    <mergeCell ref="H49:I49"/>
    <mergeCell ref="B54:B58"/>
    <mergeCell ref="R54:S54"/>
    <mergeCell ref="T54:U54"/>
    <mergeCell ref="V54:W54"/>
    <mergeCell ref="D54:E54"/>
    <mergeCell ref="F54:G54"/>
    <mergeCell ref="H54:I54"/>
    <mergeCell ref="B49:B53"/>
    <mergeCell ref="R49:S49"/>
    <mergeCell ref="T49:U49"/>
    <mergeCell ref="V49:W49"/>
    <mergeCell ref="D49:E49"/>
    <mergeCell ref="F49:G49"/>
    <mergeCell ref="H39:I39"/>
    <mergeCell ref="B44:B48"/>
    <mergeCell ref="R44:S44"/>
    <mergeCell ref="T44:U44"/>
    <mergeCell ref="V44:W44"/>
    <mergeCell ref="D44:E44"/>
    <mergeCell ref="F44:G44"/>
    <mergeCell ref="H44:I44"/>
    <mergeCell ref="B39:B43"/>
    <mergeCell ref="R39:S39"/>
    <mergeCell ref="T39:U39"/>
    <mergeCell ref="V39:W39"/>
    <mergeCell ref="D39:E39"/>
    <mergeCell ref="F39:G39"/>
    <mergeCell ref="H29:I29"/>
    <mergeCell ref="B34:B38"/>
    <mergeCell ref="R34:S34"/>
    <mergeCell ref="T34:U34"/>
    <mergeCell ref="V34:W34"/>
    <mergeCell ref="D34:E34"/>
    <mergeCell ref="F34:G34"/>
    <mergeCell ref="H34:I34"/>
    <mergeCell ref="B29:B33"/>
    <mergeCell ref="R29:S29"/>
    <mergeCell ref="T29:U29"/>
    <mergeCell ref="V29:W29"/>
    <mergeCell ref="D29:E29"/>
    <mergeCell ref="F29:G29"/>
    <mergeCell ref="H19:I19"/>
    <mergeCell ref="B24:B28"/>
    <mergeCell ref="R24:S24"/>
    <mergeCell ref="T24:U24"/>
    <mergeCell ref="V24:W24"/>
    <mergeCell ref="D24:E24"/>
    <mergeCell ref="F24:G24"/>
    <mergeCell ref="H24:I24"/>
    <mergeCell ref="B19:B23"/>
    <mergeCell ref="R19:S19"/>
    <mergeCell ref="T19:U19"/>
    <mergeCell ref="V19:W19"/>
    <mergeCell ref="D19:E19"/>
    <mergeCell ref="F19:G19"/>
    <mergeCell ref="R8:S8"/>
    <mergeCell ref="T8:U8"/>
    <mergeCell ref="V8:W8"/>
    <mergeCell ref="D8:E8"/>
    <mergeCell ref="F8:G8"/>
    <mergeCell ref="H8:I8"/>
    <mergeCell ref="H9:I9"/>
    <mergeCell ref="B14:B18"/>
    <mergeCell ref="R14:S14"/>
    <mergeCell ref="T14:U14"/>
    <mergeCell ref="V14:W14"/>
    <mergeCell ref="D14:E14"/>
    <mergeCell ref="F14:G14"/>
    <mergeCell ref="H14:I14"/>
    <mergeCell ref="B9:B13"/>
    <mergeCell ref="R9:S9"/>
    <mergeCell ref="T9:U9"/>
    <mergeCell ref="V9:W9"/>
    <mergeCell ref="D9:E9"/>
    <mergeCell ref="F9:G9"/>
    <mergeCell ref="R7:S7"/>
    <mergeCell ref="T7:U7"/>
    <mergeCell ref="V7:W7"/>
    <mergeCell ref="D7:E7"/>
    <mergeCell ref="F7:G7"/>
    <mergeCell ref="H7:I7"/>
    <mergeCell ref="R6:S6"/>
    <mergeCell ref="T6:U6"/>
    <mergeCell ref="V6:W6"/>
    <mergeCell ref="D6:E6"/>
    <mergeCell ref="F6:G6"/>
    <mergeCell ref="H6:I6"/>
    <mergeCell ref="R5:S5"/>
    <mergeCell ref="T5:U5"/>
    <mergeCell ref="V5:W5"/>
    <mergeCell ref="D5:E5"/>
    <mergeCell ref="F5:G5"/>
    <mergeCell ref="H5:I5"/>
    <mergeCell ref="R4:S4"/>
    <mergeCell ref="T4:U4"/>
    <mergeCell ref="V4:W4"/>
    <mergeCell ref="D4:E4"/>
    <mergeCell ref="F4:G4"/>
    <mergeCell ref="H4:I4"/>
    <mergeCell ref="R1:S1"/>
    <mergeCell ref="T1:U1"/>
    <mergeCell ref="V1:W1"/>
    <mergeCell ref="D1:E1"/>
    <mergeCell ref="F1:G1"/>
    <mergeCell ref="H1:I1"/>
    <mergeCell ref="R3:S3"/>
    <mergeCell ref="T3:U3"/>
    <mergeCell ref="V3:W3"/>
    <mergeCell ref="D3:E3"/>
    <mergeCell ref="F3:G3"/>
    <mergeCell ref="H3:I3"/>
    <mergeCell ref="R2:S2"/>
    <mergeCell ref="T2:U2"/>
    <mergeCell ref="V2:W2"/>
    <mergeCell ref="D2:E2"/>
    <mergeCell ref="F2:G2"/>
    <mergeCell ref="H2:I2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A54-3E6A-4E9A-AFA5-18BDA55B114B}">
  <dimension ref="A1:S164"/>
  <sheetViews>
    <sheetView topLeftCell="A31" zoomScale="120" zoomScaleNormal="120" workbookViewId="0">
      <selection activeCell="C102" sqref="C102:C106"/>
    </sheetView>
  </sheetViews>
  <sheetFormatPr defaultRowHeight="14.4" x14ac:dyDescent="0.3"/>
  <cols>
    <col min="1" max="1" width="5" style="226" bestFit="1" customWidth="1"/>
    <col min="2" max="3" width="8.33203125" style="226" customWidth="1"/>
    <col min="4" max="4" width="14.33203125" style="226" bestFit="1" customWidth="1"/>
    <col min="5" max="5" width="10.88671875" style="226" customWidth="1"/>
    <col min="6" max="6" width="10.77734375" style="226" customWidth="1"/>
    <col min="7" max="7" width="11.21875" style="226" bestFit="1" customWidth="1"/>
    <col min="8" max="9" width="8.88671875" style="226"/>
    <col min="10" max="10" width="9.88671875" style="226" bestFit="1" customWidth="1"/>
    <col min="11" max="11" width="4" style="226" bestFit="1" customWidth="1"/>
    <col min="12" max="16384" width="8.88671875" style="226"/>
  </cols>
  <sheetData>
    <row r="1" spans="1:19" ht="28.8" x14ac:dyDescent="0.3">
      <c r="A1" s="19" t="s">
        <v>0</v>
      </c>
      <c r="B1" s="300" t="s">
        <v>33</v>
      </c>
      <c r="C1" s="301"/>
      <c r="D1" s="19" t="s">
        <v>15</v>
      </c>
      <c r="E1" s="54" t="str">
        <f>E3&amp;"/"&amp;E4&amp;"/"&amp;E5&amp;"/"&amp;E6&amp;"/"&amp;TEXT(E7,"0.00")&amp;"/"&amp;E8</f>
        <v>12/128/4/2048/0.10/4</v>
      </c>
      <c r="F1" s="54" t="str">
        <f>F3&amp;"/"&amp;F4&amp;"/"&amp;F5&amp;"/"&amp;F6&amp;"/"&amp;TEXT(F7,"0.00")&amp;"/"&amp;F8</f>
        <v>10/192/6/2048/0.10/4</v>
      </c>
      <c r="G1" s="20" t="str">
        <f t="shared" ref="G1" si="0">G3&amp;"/"&amp;G4&amp;"/"&amp;G5&amp;"/"&amp;G6&amp;"/"&amp;TEXT(G7,"0.00")&amp;"/"&amp;G8</f>
        <v>8/256/8/2048/0.15/4</v>
      </c>
      <c r="H1" s="225"/>
      <c r="I1" s="225"/>
    </row>
    <row r="2" spans="1:19" x14ac:dyDescent="0.3">
      <c r="A2" s="227">
        <v>1</v>
      </c>
      <c r="B2" s="228"/>
      <c r="C2" s="229"/>
      <c r="D2" s="20" t="s">
        <v>19</v>
      </c>
      <c r="E2" s="230">
        <f>($K$2*E4+E4*E6+E3*(12*E4^2+13*E4)+E4*$K$2)/1000000</f>
        <v>2.688768</v>
      </c>
      <c r="F2" s="230">
        <f>($K$2*F4+F4*F6+F3*(12*F4^2+13*F4)+F4*$K$2)/1000000</f>
        <v>4.9128959999999999</v>
      </c>
      <c r="G2" s="231">
        <f>($K$2*G4+G4*G6+G3*(12*G4^2+13*G4)+G4*$K$2)/1000000</f>
        <v>6.9370880000000001</v>
      </c>
      <c r="H2" s="232"/>
      <c r="I2" s="232"/>
      <c r="J2" s="226" t="s">
        <v>11</v>
      </c>
      <c r="K2" s="226">
        <v>185</v>
      </c>
    </row>
    <row r="3" spans="1:19" x14ac:dyDescent="0.3">
      <c r="A3" s="227">
        <v>2</v>
      </c>
      <c r="B3" s="233"/>
      <c r="C3" s="234"/>
      <c r="D3" s="19" t="s">
        <v>3</v>
      </c>
      <c r="E3" s="235">
        <v>12</v>
      </c>
      <c r="F3" s="235">
        <v>10</v>
      </c>
      <c r="G3" s="236">
        <v>8</v>
      </c>
      <c r="H3" s="232"/>
      <c r="I3" s="232"/>
    </row>
    <row r="4" spans="1:19" x14ac:dyDescent="0.3">
      <c r="A4" s="227">
        <v>3</v>
      </c>
      <c r="B4" s="233"/>
      <c r="C4" s="234"/>
      <c r="D4" s="19" t="s">
        <v>4</v>
      </c>
      <c r="E4" s="235">
        <v>128</v>
      </c>
      <c r="F4" s="235">
        <v>192</v>
      </c>
      <c r="G4" s="236">
        <v>256</v>
      </c>
      <c r="H4" s="232"/>
      <c r="I4" s="232"/>
    </row>
    <row r="5" spans="1:19" x14ac:dyDescent="0.3">
      <c r="A5" s="227">
        <v>4</v>
      </c>
      <c r="B5" s="233"/>
      <c r="C5" s="234"/>
      <c r="D5" s="19" t="s">
        <v>5</v>
      </c>
      <c r="E5" s="235">
        <v>4</v>
      </c>
      <c r="F5" s="235">
        <v>6</v>
      </c>
      <c r="G5" s="236">
        <v>8</v>
      </c>
      <c r="H5" s="232"/>
      <c r="I5" s="232"/>
    </row>
    <row r="6" spans="1:19" x14ac:dyDescent="0.3">
      <c r="A6" s="227">
        <v>5</v>
      </c>
      <c r="B6" s="233"/>
      <c r="C6" s="234"/>
      <c r="D6" s="19" t="s">
        <v>6</v>
      </c>
      <c r="E6" s="237">
        <v>2048</v>
      </c>
      <c r="F6" s="237">
        <v>2048</v>
      </c>
      <c r="G6" s="238">
        <v>2048</v>
      </c>
      <c r="H6" s="232"/>
      <c r="I6" s="232"/>
    </row>
    <row r="7" spans="1:19" x14ac:dyDescent="0.3">
      <c r="A7" s="227">
        <v>6</v>
      </c>
      <c r="B7" s="233"/>
      <c r="C7" s="234"/>
      <c r="D7" s="19" t="s">
        <v>7</v>
      </c>
      <c r="E7" s="239">
        <v>0.1</v>
      </c>
      <c r="F7" s="239">
        <v>0.1</v>
      </c>
      <c r="G7" s="240">
        <v>0.15</v>
      </c>
      <c r="H7" s="232"/>
      <c r="I7" s="232"/>
    </row>
    <row r="8" spans="1:19" x14ac:dyDescent="0.3">
      <c r="A8" s="241">
        <v>7</v>
      </c>
      <c r="B8" s="242"/>
      <c r="C8" s="243"/>
      <c r="D8" s="19" t="s">
        <v>8</v>
      </c>
      <c r="E8" s="235">
        <v>4</v>
      </c>
      <c r="F8" s="235">
        <v>4</v>
      </c>
      <c r="G8" s="236">
        <v>4</v>
      </c>
      <c r="H8" s="232"/>
      <c r="I8" s="232"/>
    </row>
    <row r="9" spans="1:19" ht="14.4" customHeight="1" x14ac:dyDescent="0.3">
      <c r="A9" s="244">
        <v>8</v>
      </c>
      <c r="B9" s="313" t="s">
        <v>22</v>
      </c>
      <c r="C9" s="313" t="s">
        <v>37</v>
      </c>
      <c r="D9" s="84" t="s">
        <v>48</v>
      </c>
      <c r="E9" s="204">
        <v>96000</v>
      </c>
      <c r="F9" s="204">
        <v>38000</v>
      </c>
      <c r="G9" s="204">
        <v>32000</v>
      </c>
      <c r="H9" s="232"/>
      <c r="I9" s="232"/>
    </row>
    <row r="10" spans="1:19" x14ac:dyDescent="0.3">
      <c r="A10" s="245">
        <v>9</v>
      </c>
      <c r="B10" s="314"/>
      <c r="C10" s="314"/>
      <c r="D10" s="86" t="s">
        <v>31</v>
      </c>
      <c r="E10" s="222">
        <v>13934</v>
      </c>
      <c r="F10" s="222">
        <v>7151</v>
      </c>
      <c r="G10" s="223">
        <v>6441</v>
      </c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32"/>
    </row>
    <row r="11" spans="1:19" x14ac:dyDescent="0.3">
      <c r="A11" s="245">
        <v>10</v>
      </c>
      <c r="B11" s="314"/>
      <c r="C11" s="314"/>
      <c r="D11" s="86" t="s">
        <v>9</v>
      </c>
      <c r="E11" s="202">
        <v>0.66920000000000002</v>
      </c>
      <c r="F11" s="202">
        <v>0.68420000000000003</v>
      </c>
      <c r="G11" s="247">
        <v>0.69140000000000001</v>
      </c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32"/>
    </row>
    <row r="12" spans="1:19" x14ac:dyDescent="0.3">
      <c r="A12" s="245">
        <v>11</v>
      </c>
      <c r="B12" s="314"/>
      <c r="C12" s="315"/>
      <c r="D12" s="90" t="s">
        <v>10</v>
      </c>
      <c r="E12" s="202">
        <v>1.1060000000000001</v>
      </c>
      <c r="F12" s="202">
        <v>1.0988</v>
      </c>
      <c r="G12" s="249">
        <v>1.0867</v>
      </c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32"/>
    </row>
    <row r="13" spans="1:19" ht="14.4" customHeight="1" x14ac:dyDescent="0.3">
      <c r="A13" s="245">
        <v>12</v>
      </c>
      <c r="B13" s="314"/>
      <c r="C13" s="313" t="s">
        <v>38</v>
      </c>
      <c r="D13" s="84" t="s">
        <v>48</v>
      </c>
      <c r="E13" s="204">
        <v>38000</v>
      </c>
      <c r="F13" s="204">
        <v>10000</v>
      </c>
      <c r="G13" s="204">
        <v>14000</v>
      </c>
      <c r="H13" s="232"/>
      <c r="I13" s="232"/>
    </row>
    <row r="14" spans="1:19" x14ac:dyDescent="0.3">
      <c r="A14" s="245">
        <v>13</v>
      </c>
      <c r="B14" s="314"/>
      <c r="C14" s="314"/>
      <c r="D14" s="86" t="s">
        <v>31</v>
      </c>
      <c r="E14" s="222">
        <f>5505+Step2!$D$30</f>
        <v>13664</v>
      </c>
      <c r="F14" s="222">
        <f>1820+Step2!$F$30</f>
        <v>12342</v>
      </c>
      <c r="G14" s="223">
        <f>2837+Step2!$H$30</f>
        <v>14252</v>
      </c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32"/>
    </row>
    <row r="15" spans="1:19" x14ac:dyDescent="0.3">
      <c r="A15" s="245">
        <v>14</v>
      </c>
      <c r="B15" s="314"/>
      <c r="C15" s="314"/>
      <c r="D15" s="86" t="s">
        <v>9</v>
      </c>
      <c r="E15" s="202">
        <v>0.76259999999999994</v>
      </c>
      <c r="F15" s="202">
        <v>0.69650000000000001</v>
      </c>
      <c r="G15" s="247">
        <v>0.71240000000000003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32"/>
    </row>
    <row r="16" spans="1:19" x14ac:dyDescent="0.3">
      <c r="A16" s="245">
        <v>15</v>
      </c>
      <c r="B16" s="314"/>
      <c r="C16" s="314"/>
      <c r="D16" s="86" t="s">
        <v>10</v>
      </c>
      <c r="E16" s="202">
        <v>1.1131</v>
      </c>
      <c r="F16" s="202">
        <v>1.0940000000000001</v>
      </c>
      <c r="G16" s="247">
        <v>1.0907</v>
      </c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32"/>
    </row>
    <row r="17" spans="1:19" x14ac:dyDescent="0.3">
      <c r="A17" s="245">
        <v>16</v>
      </c>
      <c r="B17" s="314"/>
      <c r="C17" s="315"/>
      <c r="D17" s="90" t="s">
        <v>49</v>
      </c>
      <c r="E17" s="203">
        <f>E14/E$10</f>
        <v>0.98062293670159317</v>
      </c>
      <c r="F17" s="203">
        <f t="shared" ref="F17:G17" si="1">F14/F$10</f>
        <v>1.7259124597958329</v>
      </c>
      <c r="G17" s="250">
        <f t="shared" si="1"/>
        <v>2.2126998913212232</v>
      </c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32"/>
    </row>
    <row r="18" spans="1:19" ht="14.4" customHeight="1" x14ac:dyDescent="0.3">
      <c r="A18" s="245">
        <v>17</v>
      </c>
      <c r="B18" s="314"/>
      <c r="C18" s="313" t="s">
        <v>39</v>
      </c>
      <c r="D18" s="84" t="s">
        <v>48</v>
      </c>
      <c r="E18" s="204">
        <v>22000</v>
      </c>
      <c r="F18" s="204">
        <v>4000</v>
      </c>
      <c r="G18" s="204">
        <v>12000</v>
      </c>
      <c r="H18" s="232"/>
      <c r="I18" s="232"/>
    </row>
    <row r="19" spans="1:19" x14ac:dyDescent="0.3">
      <c r="A19" s="245">
        <v>18</v>
      </c>
      <c r="B19" s="314"/>
      <c r="C19" s="314"/>
      <c r="D19" s="86" t="s">
        <v>31</v>
      </c>
      <c r="E19" s="222">
        <f>3279+Step2!$J$30</f>
        <v>11974</v>
      </c>
      <c r="F19" s="222">
        <f>742+Step2!$L$30</f>
        <v>11226</v>
      </c>
      <c r="G19" s="223">
        <f>2378+Step2!$N$30</f>
        <v>11623</v>
      </c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32"/>
    </row>
    <row r="20" spans="1:19" x14ac:dyDescent="0.3">
      <c r="A20" s="245">
        <v>19</v>
      </c>
      <c r="B20" s="314"/>
      <c r="C20" s="314"/>
      <c r="D20" s="86" t="s">
        <v>9</v>
      </c>
      <c r="E20" s="202">
        <v>0.73929999999999996</v>
      </c>
      <c r="F20" s="202">
        <v>0.70579999999999998</v>
      </c>
      <c r="G20" s="247">
        <v>0.68600000000000005</v>
      </c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32"/>
    </row>
    <row r="21" spans="1:19" x14ac:dyDescent="0.3">
      <c r="A21" s="245">
        <v>20</v>
      </c>
      <c r="B21" s="314"/>
      <c r="C21" s="314"/>
      <c r="D21" s="86" t="s">
        <v>10</v>
      </c>
      <c r="E21" s="202">
        <v>1.1101000000000001</v>
      </c>
      <c r="F21" s="202">
        <v>1.0869</v>
      </c>
      <c r="G21" s="247">
        <v>1.1060000000000001</v>
      </c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32"/>
    </row>
    <row r="22" spans="1:19" x14ac:dyDescent="0.3">
      <c r="A22" s="245">
        <v>21</v>
      </c>
      <c r="B22" s="314"/>
      <c r="C22" s="315"/>
      <c r="D22" s="90" t="s">
        <v>49</v>
      </c>
      <c r="E22" s="203">
        <f>E19/E$10</f>
        <v>0.85933687383378787</v>
      </c>
      <c r="F22" s="203">
        <f t="shared" ref="F22:G22" si="2">F19/F$10</f>
        <v>1.5698503705775415</v>
      </c>
      <c r="G22" s="250">
        <f t="shared" si="2"/>
        <v>1.8045334575376495</v>
      </c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32"/>
    </row>
    <row r="23" spans="1:19" ht="14.4" customHeight="1" x14ac:dyDescent="0.3">
      <c r="A23" s="245">
        <v>22</v>
      </c>
      <c r="B23" s="314"/>
      <c r="C23" s="313" t="s">
        <v>52</v>
      </c>
      <c r="D23" s="84" t="s">
        <v>48</v>
      </c>
      <c r="E23" s="204">
        <v>30000</v>
      </c>
      <c r="F23" s="204">
        <v>8000</v>
      </c>
      <c r="G23" s="204">
        <v>8000</v>
      </c>
      <c r="H23" s="232"/>
      <c r="I23" s="232"/>
    </row>
    <row r="24" spans="1:19" x14ac:dyDescent="0.3">
      <c r="A24" s="245">
        <v>23</v>
      </c>
      <c r="B24" s="314"/>
      <c r="C24" s="314"/>
      <c r="D24" s="86" t="s">
        <v>31</v>
      </c>
      <c r="E24" s="222">
        <f>4346+Step3!$D$30</f>
        <v>22622</v>
      </c>
      <c r="F24" s="222">
        <f>1464+Step3!$F$30</f>
        <v>19740</v>
      </c>
      <c r="G24" s="223">
        <f>1608+Step3!$H$30</f>
        <v>21172</v>
      </c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32"/>
    </row>
    <row r="25" spans="1:19" x14ac:dyDescent="0.3">
      <c r="A25" s="245">
        <v>24</v>
      </c>
      <c r="B25" s="314"/>
      <c r="C25" s="314"/>
      <c r="D25" s="86" t="s">
        <v>9</v>
      </c>
      <c r="E25" s="202">
        <v>0.76959999999999995</v>
      </c>
      <c r="F25" s="202">
        <v>0.70369999999999999</v>
      </c>
      <c r="G25" s="247">
        <v>0.73080000000000001</v>
      </c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32"/>
    </row>
    <row r="26" spans="1:19" x14ac:dyDescent="0.3">
      <c r="A26" s="245">
        <v>25</v>
      </c>
      <c r="B26" s="314"/>
      <c r="C26" s="314"/>
      <c r="D26" s="86" t="s">
        <v>10</v>
      </c>
      <c r="E26" s="202">
        <v>1.1042000000000001</v>
      </c>
      <c r="F26" s="202">
        <v>1.1133</v>
      </c>
      <c r="G26" s="247">
        <v>1.0935999999999999</v>
      </c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32"/>
    </row>
    <row r="27" spans="1:19" x14ac:dyDescent="0.3">
      <c r="A27" s="245">
        <v>26</v>
      </c>
      <c r="B27" s="314"/>
      <c r="C27" s="315"/>
      <c r="D27" s="90" t="s">
        <v>49</v>
      </c>
      <c r="E27" s="203">
        <f>E24/E$10</f>
        <v>1.623510836802067</v>
      </c>
      <c r="F27" s="203">
        <f t="shared" ref="F27:G27" si="3">F24/F$10</f>
        <v>2.7604530834848271</v>
      </c>
      <c r="G27" s="250">
        <f t="shared" si="3"/>
        <v>3.2870672255860893</v>
      </c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32"/>
    </row>
    <row r="28" spans="1:19" ht="14.4" customHeight="1" x14ac:dyDescent="0.3">
      <c r="A28" s="245">
        <v>27</v>
      </c>
      <c r="B28" s="314"/>
      <c r="C28" s="313" t="s">
        <v>53</v>
      </c>
      <c r="D28" s="84" t="s">
        <v>48</v>
      </c>
      <c r="E28" s="204">
        <v>12000</v>
      </c>
      <c r="F28" s="204">
        <v>10000</v>
      </c>
      <c r="G28" s="204">
        <v>18000</v>
      </c>
      <c r="H28" s="232"/>
      <c r="I28" s="232"/>
    </row>
    <row r="29" spans="1:19" x14ac:dyDescent="0.3">
      <c r="A29" s="245">
        <v>28</v>
      </c>
      <c r="B29" s="314"/>
      <c r="C29" s="314"/>
      <c r="D29" s="86" t="s">
        <v>31</v>
      </c>
      <c r="E29" s="222">
        <f>1787+Step3!$J$30</f>
        <v>21446</v>
      </c>
      <c r="F29" s="222">
        <f>1899+Step3!$L$30</f>
        <v>19269</v>
      </c>
      <c r="G29" s="223">
        <f>3592+Step3!$N$30</f>
        <v>18015</v>
      </c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32"/>
    </row>
    <row r="30" spans="1:19" x14ac:dyDescent="0.3">
      <c r="A30" s="245">
        <v>29</v>
      </c>
      <c r="B30" s="314"/>
      <c r="C30" s="314"/>
      <c r="D30" s="86" t="s">
        <v>9</v>
      </c>
      <c r="E30" s="202">
        <v>0.76480000000000004</v>
      </c>
      <c r="F30" s="202">
        <v>0.64300000000000002</v>
      </c>
      <c r="G30" s="247">
        <v>0.6391</v>
      </c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32"/>
    </row>
    <row r="31" spans="1:19" x14ac:dyDescent="0.3">
      <c r="A31" s="245">
        <v>30</v>
      </c>
      <c r="B31" s="314"/>
      <c r="C31" s="314"/>
      <c r="D31" s="86" t="s">
        <v>10</v>
      </c>
      <c r="E31" s="202">
        <v>1.1137999999999999</v>
      </c>
      <c r="F31" s="202">
        <v>1.1061000000000001</v>
      </c>
      <c r="G31" s="247">
        <v>1.0983000000000001</v>
      </c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32"/>
    </row>
    <row r="32" spans="1:19" x14ac:dyDescent="0.3">
      <c r="A32" s="245">
        <v>31</v>
      </c>
      <c r="B32" s="314"/>
      <c r="C32" s="315"/>
      <c r="D32" s="90" t="s">
        <v>49</v>
      </c>
      <c r="E32" s="203">
        <f>E29/E$10</f>
        <v>1.5391129611023395</v>
      </c>
      <c r="F32" s="203">
        <f t="shared" ref="F32:G32" si="4">F29/F$10</f>
        <v>2.694588169486785</v>
      </c>
      <c r="G32" s="250">
        <f t="shared" si="4"/>
        <v>2.7969259431765252</v>
      </c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32"/>
    </row>
    <row r="33" spans="1:19" ht="14.4" customHeight="1" x14ac:dyDescent="0.3">
      <c r="A33" s="245">
        <v>32</v>
      </c>
      <c r="B33" s="314"/>
      <c r="C33" s="313" t="s">
        <v>54</v>
      </c>
      <c r="D33" s="84" t="s">
        <v>48</v>
      </c>
      <c r="E33" s="204" t="s">
        <v>57</v>
      </c>
      <c r="F33" s="204">
        <v>6000</v>
      </c>
      <c r="G33" s="204">
        <v>2000</v>
      </c>
      <c r="H33" s="232"/>
      <c r="I33" s="232"/>
    </row>
    <row r="34" spans="1:19" x14ac:dyDescent="0.3">
      <c r="A34" s="245">
        <v>33</v>
      </c>
      <c r="B34" s="314"/>
      <c r="C34" s="314"/>
      <c r="D34" s="86" t="s">
        <v>31</v>
      </c>
      <c r="E34" s="222"/>
      <c r="F34" s="222">
        <f>1140+Step4!$F$65</f>
        <v>44693</v>
      </c>
      <c r="G34" s="223">
        <f>388+Step4!$H$65</f>
        <v>23057</v>
      </c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32"/>
    </row>
    <row r="35" spans="1:19" x14ac:dyDescent="0.3">
      <c r="A35" s="245">
        <v>34</v>
      </c>
      <c r="B35" s="314"/>
      <c r="C35" s="314"/>
      <c r="D35" s="86" t="s">
        <v>9</v>
      </c>
      <c r="E35" s="202" t="s">
        <v>57</v>
      </c>
      <c r="F35" s="202">
        <v>0.63160000000000005</v>
      </c>
      <c r="G35" s="247">
        <v>0.73509999999999998</v>
      </c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32"/>
    </row>
    <row r="36" spans="1:19" x14ac:dyDescent="0.3">
      <c r="A36" s="245">
        <v>35</v>
      </c>
      <c r="B36" s="314"/>
      <c r="C36" s="314"/>
      <c r="D36" s="86" t="s">
        <v>10</v>
      </c>
      <c r="E36" s="202" t="s">
        <v>57</v>
      </c>
      <c r="F36" s="202">
        <v>1.0921000000000001</v>
      </c>
      <c r="G36" s="247">
        <v>1.0896999999999999</v>
      </c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32"/>
    </row>
    <row r="37" spans="1:19" x14ac:dyDescent="0.3">
      <c r="A37" s="245">
        <v>36</v>
      </c>
      <c r="B37" s="314"/>
      <c r="C37" s="315"/>
      <c r="D37" s="90" t="s">
        <v>49</v>
      </c>
      <c r="E37" s="203" t="s">
        <v>57</v>
      </c>
      <c r="F37" s="203">
        <f t="shared" ref="F37:G37" si="5">F34/F$10</f>
        <v>6.2498951195636971</v>
      </c>
      <c r="G37" s="250">
        <f t="shared" si="5"/>
        <v>3.5797236453966774</v>
      </c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32"/>
    </row>
    <row r="38" spans="1:19" ht="14.4" customHeight="1" x14ac:dyDescent="0.3">
      <c r="A38" s="245">
        <v>37</v>
      </c>
      <c r="B38" s="314"/>
      <c r="C38" s="313" t="s">
        <v>55</v>
      </c>
      <c r="D38" s="84" t="s">
        <v>48</v>
      </c>
      <c r="E38" s="204" t="s">
        <v>57</v>
      </c>
      <c r="F38" s="204">
        <v>2000</v>
      </c>
      <c r="G38" s="204">
        <v>6000</v>
      </c>
      <c r="H38" s="232"/>
      <c r="I38" s="232"/>
    </row>
    <row r="39" spans="1:19" x14ac:dyDescent="0.3">
      <c r="A39" s="245">
        <v>38</v>
      </c>
      <c r="B39" s="314"/>
      <c r="C39" s="314"/>
      <c r="D39" s="86" t="s">
        <v>31</v>
      </c>
      <c r="E39" s="222"/>
      <c r="F39" s="222">
        <f>365+Step4!$L$65</f>
        <v>36483</v>
      </c>
      <c r="G39" s="223">
        <f>1214+Step4!$N$65</f>
        <v>28518</v>
      </c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32"/>
    </row>
    <row r="40" spans="1:19" x14ac:dyDescent="0.3">
      <c r="A40" s="245">
        <v>39</v>
      </c>
      <c r="B40" s="314"/>
      <c r="C40" s="314"/>
      <c r="D40" s="86" t="s">
        <v>9</v>
      </c>
      <c r="E40" s="202" t="s">
        <v>57</v>
      </c>
      <c r="F40" s="202">
        <v>0.63460000000000005</v>
      </c>
      <c r="G40" s="247">
        <v>0.66320000000000001</v>
      </c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32"/>
    </row>
    <row r="41" spans="1:19" x14ac:dyDescent="0.3">
      <c r="A41" s="245">
        <v>40</v>
      </c>
      <c r="B41" s="314"/>
      <c r="C41" s="314"/>
      <c r="D41" s="86" t="s">
        <v>10</v>
      </c>
      <c r="E41" s="202" t="s">
        <v>57</v>
      </c>
      <c r="F41" s="202">
        <v>1.0992999999999999</v>
      </c>
      <c r="G41" s="247">
        <v>1.0768</v>
      </c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32"/>
    </row>
    <row r="42" spans="1:19" x14ac:dyDescent="0.3">
      <c r="A42" s="245">
        <v>41</v>
      </c>
      <c r="B42" s="314"/>
      <c r="C42" s="315"/>
      <c r="D42" s="90" t="s">
        <v>49</v>
      </c>
      <c r="E42" s="203" t="s">
        <v>57</v>
      </c>
      <c r="F42" s="203">
        <f t="shared" ref="F42:G42" si="6">F39/F$10</f>
        <v>5.1018039435044047</v>
      </c>
      <c r="G42" s="250">
        <f t="shared" si="6"/>
        <v>4.4275733581741967</v>
      </c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32"/>
    </row>
    <row r="43" spans="1:19" ht="14.4" customHeight="1" x14ac:dyDescent="0.3">
      <c r="A43" s="245">
        <v>42</v>
      </c>
      <c r="B43" s="314"/>
      <c r="C43" s="313" t="s">
        <v>58</v>
      </c>
      <c r="D43" s="84" t="s">
        <v>48</v>
      </c>
      <c r="E43" s="204">
        <v>32000</v>
      </c>
      <c r="F43" s="204">
        <v>6000</v>
      </c>
      <c r="G43" s="204">
        <v>6000</v>
      </c>
      <c r="H43" s="232"/>
      <c r="I43" s="232"/>
    </row>
    <row r="44" spans="1:19" x14ac:dyDescent="0.3">
      <c r="A44" s="245">
        <v>43</v>
      </c>
      <c r="B44" s="314"/>
      <c r="C44" s="314"/>
      <c r="D44" s="86" t="s">
        <v>31</v>
      </c>
      <c r="E44" s="222">
        <f>4644+Step5!$D$29</f>
        <v>14731</v>
      </c>
      <c r="F44" s="222">
        <f>1151+Step5!$F$29</f>
        <v>13794</v>
      </c>
      <c r="G44" s="223">
        <f>1241+Step5!$H$29</f>
        <v>12830</v>
      </c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32"/>
    </row>
    <row r="45" spans="1:19" x14ac:dyDescent="0.3">
      <c r="A45" s="245">
        <v>44</v>
      </c>
      <c r="B45" s="314"/>
      <c r="C45" s="314"/>
      <c r="D45" s="86" t="s">
        <v>9</v>
      </c>
      <c r="E45" s="202">
        <v>0.69969999999999999</v>
      </c>
      <c r="F45" s="73">
        <v>0.68059999999999998</v>
      </c>
      <c r="G45" s="88">
        <v>0.69899999999999995</v>
      </c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32"/>
    </row>
    <row r="46" spans="1:19" x14ac:dyDescent="0.3">
      <c r="A46" s="245">
        <v>45</v>
      </c>
      <c r="B46" s="314"/>
      <c r="C46" s="314"/>
      <c r="D46" s="86" t="s">
        <v>10</v>
      </c>
      <c r="E46" s="202">
        <v>1.113</v>
      </c>
      <c r="F46" s="73">
        <v>1.0831</v>
      </c>
      <c r="G46" s="88">
        <v>1.0923</v>
      </c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32"/>
    </row>
    <row r="47" spans="1:19" x14ac:dyDescent="0.3">
      <c r="A47" s="245">
        <v>46</v>
      </c>
      <c r="B47" s="314"/>
      <c r="C47" s="315"/>
      <c r="D47" s="90" t="s">
        <v>49</v>
      </c>
      <c r="E47" s="203">
        <f>E44/E$10</f>
        <v>1.0571982201808525</v>
      </c>
      <c r="F47" s="203">
        <f t="shared" ref="F47:G47" si="7">F44/F$10</f>
        <v>1.9289609844776954</v>
      </c>
      <c r="G47" s="250">
        <f t="shared" si="7"/>
        <v>1.9919267194535011</v>
      </c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32"/>
    </row>
    <row r="48" spans="1:19" ht="14.4" customHeight="1" x14ac:dyDescent="0.3">
      <c r="A48" s="245">
        <v>47</v>
      </c>
      <c r="B48" s="314"/>
      <c r="C48" s="313" t="s">
        <v>59</v>
      </c>
      <c r="D48" s="84" t="s">
        <v>48</v>
      </c>
      <c r="E48" s="204">
        <v>36000</v>
      </c>
      <c r="F48" s="204">
        <v>10000</v>
      </c>
      <c r="G48" s="204">
        <v>8000</v>
      </c>
      <c r="H48" s="232"/>
      <c r="I48" s="232"/>
    </row>
    <row r="49" spans="1:19" x14ac:dyDescent="0.3">
      <c r="A49" s="245">
        <v>48</v>
      </c>
      <c r="B49" s="314"/>
      <c r="C49" s="314"/>
      <c r="D49" s="86" t="s">
        <v>31</v>
      </c>
      <c r="E49" s="222">
        <f>5397+Step6!$D$29</f>
        <v>15473</v>
      </c>
      <c r="F49" s="222">
        <f>1867+Step6!$F$29</f>
        <v>16354</v>
      </c>
      <c r="G49" s="223">
        <f>1600+Step6!$H$29</f>
        <v>14595</v>
      </c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32"/>
    </row>
    <row r="50" spans="1:19" x14ac:dyDescent="0.3">
      <c r="A50" s="245">
        <v>49</v>
      </c>
      <c r="B50" s="314"/>
      <c r="C50" s="314"/>
      <c r="D50" s="86" t="s">
        <v>9</v>
      </c>
      <c r="E50" s="73">
        <v>0.7036</v>
      </c>
      <c r="F50" s="73">
        <v>0.66539999999999999</v>
      </c>
      <c r="G50" s="88">
        <v>0.71030000000000004</v>
      </c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32"/>
    </row>
    <row r="51" spans="1:19" x14ac:dyDescent="0.3">
      <c r="A51" s="245">
        <v>50</v>
      </c>
      <c r="B51" s="314"/>
      <c r="C51" s="314"/>
      <c r="D51" s="86" t="s">
        <v>10</v>
      </c>
      <c r="E51" s="73">
        <v>1.1126</v>
      </c>
      <c r="F51" s="73">
        <v>1.1112</v>
      </c>
      <c r="G51" s="88">
        <v>1.1134999999999999</v>
      </c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32"/>
    </row>
    <row r="52" spans="1:19" x14ac:dyDescent="0.3">
      <c r="A52" s="245">
        <v>51</v>
      </c>
      <c r="B52" s="314"/>
      <c r="C52" s="315"/>
      <c r="D52" s="90" t="s">
        <v>49</v>
      </c>
      <c r="E52" s="203">
        <f>E49/E$10</f>
        <v>1.1104492608009187</v>
      </c>
      <c r="F52" s="203">
        <f t="shared" ref="F52:G52" si="8">F49/F$10</f>
        <v>2.2869528737239548</v>
      </c>
      <c r="G52" s="250">
        <f t="shared" si="8"/>
        <v>2.2659524918490916</v>
      </c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32"/>
    </row>
    <row r="53" spans="1:19" ht="14.4" customHeight="1" x14ac:dyDescent="0.3">
      <c r="A53" s="245">
        <v>52</v>
      </c>
      <c r="B53" s="314"/>
      <c r="C53" s="313" t="s">
        <v>60</v>
      </c>
      <c r="D53" s="84" t="s">
        <v>48</v>
      </c>
      <c r="E53" s="204">
        <v>6000</v>
      </c>
      <c r="F53" s="204">
        <v>2000</v>
      </c>
      <c r="G53" s="204">
        <v>4000</v>
      </c>
      <c r="H53" s="232"/>
      <c r="I53" s="232"/>
    </row>
    <row r="54" spans="1:19" x14ac:dyDescent="0.3">
      <c r="A54" s="245">
        <v>53</v>
      </c>
      <c r="B54" s="314"/>
      <c r="C54" s="314"/>
      <c r="D54" s="86" t="s">
        <v>31</v>
      </c>
      <c r="E54" s="222">
        <f>871+Step7!$D$64</f>
        <v>29593</v>
      </c>
      <c r="F54" s="222">
        <f>382+Step7!$F$64</f>
        <v>25595</v>
      </c>
      <c r="G54" s="223">
        <f>779+Step7!$H$64</f>
        <v>17615</v>
      </c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32"/>
    </row>
    <row r="55" spans="1:19" x14ac:dyDescent="0.3">
      <c r="A55" s="245">
        <v>54</v>
      </c>
      <c r="B55" s="314"/>
      <c r="C55" s="314"/>
      <c r="D55" s="86" t="s">
        <v>9</v>
      </c>
      <c r="E55" s="73">
        <v>0.71099999999999997</v>
      </c>
      <c r="F55" s="73">
        <v>0.6391</v>
      </c>
      <c r="G55" s="88">
        <v>0.68520000000000003</v>
      </c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32"/>
    </row>
    <row r="56" spans="1:19" x14ac:dyDescent="0.3">
      <c r="A56" s="245">
        <v>55</v>
      </c>
      <c r="B56" s="314"/>
      <c r="C56" s="314"/>
      <c r="D56" s="86" t="s">
        <v>10</v>
      </c>
      <c r="E56" s="73">
        <v>1.0901000000000001</v>
      </c>
      <c r="F56" s="73">
        <v>1.1029</v>
      </c>
      <c r="G56" s="88">
        <v>1.0948</v>
      </c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32"/>
    </row>
    <row r="57" spans="1:19" x14ac:dyDescent="0.3">
      <c r="A57" s="245">
        <v>56</v>
      </c>
      <c r="B57" s="315"/>
      <c r="C57" s="315"/>
      <c r="D57" s="90" t="s">
        <v>49</v>
      </c>
      <c r="E57" s="203">
        <f>E54/E$10</f>
        <v>2.1237979044064876</v>
      </c>
      <c r="F57" s="203">
        <f t="shared" ref="F57:G57" si="9">F54/F$10</f>
        <v>3.5792196895539083</v>
      </c>
      <c r="G57" s="250">
        <f t="shared" si="9"/>
        <v>2.7348237851265331</v>
      </c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32"/>
    </row>
    <row r="58" spans="1:19" ht="14.4" customHeight="1" x14ac:dyDescent="0.3">
      <c r="A58" s="251">
        <v>57</v>
      </c>
      <c r="B58" s="316" t="s">
        <v>20</v>
      </c>
      <c r="C58" s="316" t="s">
        <v>37</v>
      </c>
      <c r="D58" s="93" t="s">
        <v>48</v>
      </c>
      <c r="E58" s="205">
        <v>232000</v>
      </c>
      <c r="F58" s="205">
        <v>76000</v>
      </c>
      <c r="G58" s="205">
        <v>56000</v>
      </c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32"/>
    </row>
    <row r="59" spans="1:19" x14ac:dyDescent="0.3">
      <c r="A59" s="252">
        <v>58</v>
      </c>
      <c r="B59" s="317"/>
      <c r="C59" s="317"/>
      <c r="D59" s="95" t="s">
        <v>31</v>
      </c>
      <c r="E59" s="218">
        <v>34159</v>
      </c>
      <c r="F59" s="218">
        <v>14321</v>
      </c>
      <c r="G59" s="219">
        <v>11109</v>
      </c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32"/>
    </row>
    <row r="60" spans="1:19" x14ac:dyDescent="0.3">
      <c r="A60" s="252">
        <v>59</v>
      </c>
      <c r="B60" s="317"/>
      <c r="C60" s="317"/>
      <c r="D60" s="95" t="s">
        <v>9</v>
      </c>
      <c r="E60" s="206">
        <v>0.61360000000000003</v>
      </c>
      <c r="F60" s="206">
        <v>0.60780000000000001</v>
      </c>
      <c r="G60" s="220">
        <v>0.61950000000000005</v>
      </c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32"/>
    </row>
    <row r="61" spans="1:19" x14ac:dyDescent="0.3">
      <c r="A61" s="252">
        <v>60</v>
      </c>
      <c r="B61" s="317"/>
      <c r="C61" s="318"/>
      <c r="D61" s="98" t="s">
        <v>10</v>
      </c>
      <c r="E61" s="206">
        <v>1.0808</v>
      </c>
      <c r="F61" s="206">
        <v>1.0876999999999999</v>
      </c>
      <c r="G61" s="253">
        <v>1.0730999999999999</v>
      </c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32"/>
    </row>
    <row r="62" spans="1:19" ht="14.4" customHeight="1" x14ac:dyDescent="0.3">
      <c r="A62" s="252">
        <v>61</v>
      </c>
      <c r="B62" s="317"/>
      <c r="C62" s="316" t="s">
        <v>38</v>
      </c>
      <c r="D62" s="93" t="s">
        <v>48</v>
      </c>
      <c r="E62" s="205">
        <v>220000</v>
      </c>
      <c r="F62" s="205">
        <v>4000</v>
      </c>
      <c r="G62" s="205">
        <v>30000</v>
      </c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32"/>
    </row>
    <row r="63" spans="1:19" x14ac:dyDescent="0.3">
      <c r="A63" s="252">
        <v>62</v>
      </c>
      <c r="B63" s="317"/>
      <c r="C63" s="317"/>
      <c r="D63" s="95" t="s">
        <v>31</v>
      </c>
      <c r="E63" s="218">
        <f>32470+Step2!$D$30</f>
        <v>40629</v>
      </c>
      <c r="F63" s="218">
        <f>728+Step2!$F$30</f>
        <v>11250</v>
      </c>
      <c r="G63" s="219">
        <f>5950+Step2!$H$30</f>
        <v>17365</v>
      </c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32"/>
    </row>
    <row r="64" spans="1:19" x14ac:dyDescent="0.3">
      <c r="A64" s="252">
        <v>63</v>
      </c>
      <c r="B64" s="317"/>
      <c r="C64" s="317"/>
      <c r="D64" s="95" t="s">
        <v>9</v>
      </c>
      <c r="E64" s="206">
        <v>0.63019999999999998</v>
      </c>
      <c r="F64" s="206">
        <v>0.73</v>
      </c>
      <c r="G64" s="220">
        <v>0.65059999999999996</v>
      </c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32"/>
    </row>
    <row r="65" spans="1:19" x14ac:dyDescent="0.3">
      <c r="A65" s="252">
        <v>64</v>
      </c>
      <c r="B65" s="317"/>
      <c r="C65" s="317"/>
      <c r="D65" s="95" t="s">
        <v>10</v>
      </c>
      <c r="E65" s="206">
        <v>1.0527</v>
      </c>
      <c r="F65" s="206">
        <v>1.0812999999999999</v>
      </c>
      <c r="G65" s="220">
        <v>1.0658000000000001</v>
      </c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32"/>
    </row>
    <row r="66" spans="1:19" x14ac:dyDescent="0.3">
      <c r="A66" s="252">
        <v>65</v>
      </c>
      <c r="B66" s="317"/>
      <c r="C66" s="318"/>
      <c r="D66" s="98" t="s">
        <v>50</v>
      </c>
      <c r="E66" s="207">
        <f>E65/E$61</f>
        <v>0.97400074019244998</v>
      </c>
      <c r="F66" s="207">
        <f t="shared" ref="F66:G66" si="10">F65/F$61</f>
        <v>0.99411602463914683</v>
      </c>
      <c r="G66" s="221">
        <f t="shared" si="10"/>
        <v>0.99319727891156473</v>
      </c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32"/>
    </row>
    <row r="67" spans="1:19" ht="14.4" customHeight="1" x14ac:dyDescent="0.3">
      <c r="A67" s="252">
        <v>66</v>
      </c>
      <c r="B67" s="317"/>
      <c r="C67" s="316" t="s">
        <v>39</v>
      </c>
      <c r="D67" s="93" t="s">
        <v>48</v>
      </c>
      <c r="E67" s="205">
        <f>94000</f>
        <v>94000</v>
      </c>
      <c r="F67" s="205">
        <v>14000</v>
      </c>
      <c r="G67" s="205">
        <v>30000</v>
      </c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32"/>
    </row>
    <row r="68" spans="1:19" x14ac:dyDescent="0.3">
      <c r="A68" s="252">
        <v>67</v>
      </c>
      <c r="B68" s="317"/>
      <c r="C68" s="317"/>
      <c r="D68" s="95" t="s">
        <v>31</v>
      </c>
      <c r="E68" s="218">
        <f>14011+Step2!$J$30</f>
        <v>22706</v>
      </c>
      <c r="F68" s="218">
        <f>2579+Step2!$L$30</f>
        <v>13063</v>
      </c>
      <c r="G68" s="219">
        <f>6034+Step2!$N$30</f>
        <v>15279</v>
      </c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32"/>
    </row>
    <row r="69" spans="1:19" x14ac:dyDescent="0.3">
      <c r="A69" s="252">
        <v>68</v>
      </c>
      <c r="B69" s="317"/>
      <c r="C69" s="317"/>
      <c r="D69" s="95" t="s">
        <v>9</v>
      </c>
      <c r="E69" s="206">
        <v>0.61329999999999996</v>
      </c>
      <c r="F69" s="206">
        <v>0.63719999999999999</v>
      </c>
      <c r="G69" s="220">
        <v>0.58699999999999997</v>
      </c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32"/>
    </row>
    <row r="70" spans="1:19" x14ac:dyDescent="0.3">
      <c r="A70" s="252">
        <v>69</v>
      </c>
      <c r="B70" s="317"/>
      <c r="C70" s="317"/>
      <c r="D70" s="95" t="s">
        <v>10</v>
      </c>
      <c r="E70" s="206">
        <v>1.0902000000000001</v>
      </c>
      <c r="F70" s="206">
        <v>1.0670999999999999</v>
      </c>
      <c r="G70" s="220">
        <v>1.0862000000000001</v>
      </c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32"/>
    </row>
    <row r="71" spans="1:19" x14ac:dyDescent="0.3">
      <c r="A71" s="252">
        <v>70</v>
      </c>
      <c r="B71" s="317"/>
      <c r="C71" s="318"/>
      <c r="D71" s="98" t="s">
        <v>50</v>
      </c>
      <c r="E71" s="207">
        <f>E70/E$61</f>
        <v>1.008697261287935</v>
      </c>
      <c r="F71" s="207">
        <f t="shared" ref="F71:G71" si="11">F70/F$61</f>
        <v>0.98106095430725393</v>
      </c>
      <c r="G71" s="221">
        <f t="shared" si="11"/>
        <v>1.0122076227751375</v>
      </c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32"/>
    </row>
    <row r="72" spans="1:19" ht="14.4" customHeight="1" x14ac:dyDescent="0.3">
      <c r="A72" s="252">
        <v>71</v>
      </c>
      <c r="B72" s="317"/>
      <c r="C72" s="316" t="s">
        <v>52</v>
      </c>
      <c r="D72" s="93" t="s">
        <v>48</v>
      </c>
      <c r="E72" s="205">
        <v>90000</v>
      </c>
      <c r="F72" s="205">
        <v>30000</v>
      </c>
      <c r="G72" s="205">
        <v>22000</v>
      </c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32"/>
    </row>
    <row r="73" spans="1:19" x14ac:dyDescent="0.3">
      <c r="A73" s="252">
        <v>72</v>
      </c>
      <c r="B73" s="317"/>
      <c r="C73" s="317"/>
      <c r="D73" s="95" t="s">
        <v>31</v>
      </c>
      <c r="E73" s="218">
        <f>13110+Step3!$D$30</f>
        <v>31386</v>
      </c>
      <c r="F73" s="218">
        <f>5634+Step3!$F$30</f>
        <v>23910</v>
      </c>
      <c r="G73" s="219">
        <f>4419+Step3!$H$30</f>
        <v>23983</v>
      </c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32"/>
    </row>
    <row r="74" spans="1:19" x14ac:dyDescent="0.3">
      <c r="A74" s="252">
        <v>73</v>
      </c>
      <c r="B74" s="317"/>
      <c r="C74" s="317"/>
      <c r="D74" s="95" t="s">
        <v>9</v>
      </c>
      <c r="E74" s="206">
        <v>0.68279999999999996</v>
      </c>
      <c r="F74" s="206">
        <v>0.6119</v>
      </c>
      <c r="G74" s="220">
        <v>0.66749999999999998</v>
      </c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32"/>
    </row>
    <row r="75" spans="1:19" x14ac:dyDescent="0.3">
      <c r="A75" s="252">
        <v>74</v>
      </c>
      <c r="B75" s="317"/>
      <c r="C75" s="317"/>
      <c r="D75" s="95" t="s">
        <v>10</v>
      </c>
      <c r="E75" s="206">
        <v>1.0701000000000001</v>
      </c>
      <c r="F75" s="206">
        <v>1.1028</v>
      </c>
      <c r="G75" s="220">
        <v>1.0770999999999999</v>
      </c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32"/>
    </row>
    <row r="76" spans="1:19" x14ac:dyDescent="0.3">
      <c r="A76" s="252">
        <v>75</v>
      </c>
      <c r="B76" s="317"/>
      <c r="C76" s="318"/>
      <c r="D76" s="98" t="s">
        <v>50</v>
      </c>
      <c r="E76" s="207">
        <f>E75/E$61</f>
        <v>0.99009992598075502</v>
      </c>
      <c r="F76" s="207">
        <f t="shared" ref="F76:G76" si="12">F75/F$61</f>
        <v>1.013882504367013</v>
      </c>
      <c r="G76" s="221">
        <f t="shared" si="12"/>
        <v>1.0037275184046222</v>
      </c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32"/>
    </row>
    <row r="77" spans="1:19" ht="14.4" customHeight="1" x14ac:dyDescent="0.3">
      <c r="A77" s="252">
        <v>76</v>
      </c>
      <c r="B77" s="317"/>
      <c r="C77" s="316" t="s">
        <v>53</v>
      </c>
      <c r="D77" s="93" t="s">
        <v>48</v>
      </c>
      <c r="E77" s="205">
        <v>90000</v>
      </c>
      <c r="F77" s="205">
        <v>24000</v>
      </c>
      <c r="G77" s="205">
        <v>28000</v>
      </c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32"/>
    </row>
    <row r="78" spans="1:19" x14ac:dyDescent="0.3">
      <c r="A78" s="252">
        <v>77</v>
      </c>
      <c r="B78" s="317"/>
      <c r="C78" s="317"/>
      <c r="D78" s="95" t="s">
        <v>31</v>
      </c>
      <c r="E78" s="218">
        <f>13438+Step3!$J$30</f>
        <v>33097</v>
      </c>
      <c r="F78" s="218">
        <f>4502+Step3!$L$30</f>
        <v>21872</v>
      </c>
      <c r="G78" s="219">
        <f>5621+Step3!$N$30</f>
        <v>20044</v>
      </c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32"/>
    </row>
    <row r="79" spans="1:19" x14ac:dyDescent="0.3">
      <c r="A79" s="252">
        <v>78</v>
      </c>
      <c r="B79" s="317"/>
      <c r="C79" s="317"/>
      <c r="D79" s="95" t="s">
        <v>9</v>
      </c>
      <c r="E79" s="206">
        <v>0.61829999999999996</v>
      </c>
      <c r="F79" s="206">
        <v>0.58589999999999998</v>
      </c>
      <c r="G79" s="220">
        <v>0.59050000000000002</v>
      </c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32"/>
    </row>
    <row r="80" spans="1:19" x14ac:dyDescent="0.3">
      <c r="A80" s="252">
        <v>79</v>
      </c>
      <c r="B80" s="317"/>
      <c r="C80" s="317"/>
      <c r="D80" s="95" t="s">
        <v>10</v>
      </c>
      <c r="E80" s="206">
        <v>1.0620000000000001</v>
      </c>
      <c r="F80" s="206">
        <v>1.1022000000000001</v>
      </c>
      <c r="G80" s="220">
        <v>1.0824</v>
      </c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32"/>
    </row>
    <row r="81" spans="1:19" x14ac:dyDescent="0.3">
      <c r="A81" s="252">
        <v>80</v>
      </c>
      <c r="B81" s="317"/>
      <c r="C81" s="318"/>
      <c r="D81" s="98" t="s">
        <v>50</v>
      </c>
      <c r="E81" s="207">
        <f>E80/E$61</f>
        <v>0.98260547742413029</v>
      </c>
      <c r="F81" s="207">
        <f t="shared" ref="F81:G81" si="13">F80/F$61</f>
        <v>1.0133308816769331</v>
      </c>
      <c r="G81" s="221">
        <f t="shared" si="13"/>
        <v>1.0086664802907466</v>
      </c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32"/>
    </row>
    <row r="82" spans="1:19" ht="14.4" customHeight="1" x14ac:dyDescent="0.3">
      <c r="A82" s="252">
        <v>81</v>
      </c>
      <c r="B82" s="317"/>
      <c r="C82" s="316" t="s">
        <v>54</v>
      </c>
      <c r="D82" s="93" t="s">
        <v>48</v>
      </c>
      <c r="E82" s="205" t="s">
        <v>57</v>
      </c>
      <c r="F82" s="205">
        <v>4000</v>
      </c>
      <c r="G82" s="205">
        <v>80000</v>
      </c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32"/>
    </row>
    <row r="83" spans="1:19" x14ac:dyDescent="0.3">
      <c r="A83" s="252">
        <v>82</v>
      </c>
      <c r="B83" s="317"/>
      <c r="C83" s="317"/>
      <c r="D83" s="95" t="s">
        <v>31</v>
      </c>
      <c r="E83" s="218"/>
      <c r="F83" s="218">
        <f>759+Step4!$F$65</f>
        <v>44312</v>
      </c>
      <c r="G83" s="219">
        <f>1576+Step4!$H$65</f>
        <v>24245</v>
      </c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32"/>
    </row>
    <row r="84" spans="1:19" x14ac:dyDescent="0.3">
      <c r="A84" s="252">
        <v>83</v>
      </c>
      <c r="B84" s="317"/>
      <c r="C84" s="317"/>
      <c r="D84" s="95" t="s">
        <v>9</v>
      </c>
      <c r="E84" s="206" t="s">
        <v>57</v>
      </c>
      <c r="F84" s="206">
        <v>0.63939999999999997</v>
      </c>
      <c r="G84" s="220">
        <v>0.67030000000000001</v>
      </c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32"/>
    </row>
    <row r="85" spans="1:19" x14ac:dyDescent="0.3">
      <c r="A85" s="252">
        <v>84</v>
      </c>
      <c r="B85" s="317"/>
      <c r="C85" s="317"/>
      <c r="D85" s="95" t="s">
        <v>10</v>
      </c>
      <c r="E85" s="206" t="s">
        <v>57</v>
      </c>
      <c r="F85" s="206">
        <v>1.0760000000000001</v>
      </c>
      <c r="G85" s="220">
        <v>1.0589999999999999</v>
      </c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32"/>
    </row>
    <row r="86" spans="1:19" x14ac:dyDescent="0.3">
      <c r="A86" s="252">
        <v>85</v>
      </c>
      <c r="B86" s="317"/>
      <c r="C86" s="318"/>
      <c r="D86" s="98" t="s">
        <v>50</v>
      </c>
      <c r="E86" s="207" t="s">
        <v>57</v>
      </c>
      <c r="F86" s="207">
        <f t="shared" ref="F86:G86" si="14">F85/F$61</f>
        <v>0.9892433575434405</v>
      </c>
      <c r="G86" s="221">
        <f t="shared" si="14"/>
        <v>0.98686049762370698</v>
      </c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32"/>
    </row>
    <row r="87" spans="1:19" ht="14.4" customHeight="1" x14ac:dyDescent="0.3">
      <c r="A87" s="252">
        <v>86</v>
      </c>
      <c r="B87" s="317"/>
      <c r="C87" s="316" t="s">
        <v>55</v>
      </c>
      <c r="D87" s="93" t="s">
        <v>48</v>
      </c>
      <c r="E87" s="205" t="s">
        <v>57</v>
      </c>
      <c r="F87" s="205">
        <v>8000</v>
      </c>
      <c r="G87" s="205">
        <v>14000</v>
      </c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32"/>
    </row>
    <row r="88" spans="1:19" x14ac:dyDescent="0.3">
      <c r="A88" s="252">
        <v>87</v>
      </c>
      <c r="B88" s="317"/>
      <c r="C88" s="317"/>
      <c r="D88" s="95" t="s">
        <v>31</v>
      </c>
      <c r="E88" s="218"/>
      <c r="F88" s="218">
        <f>1459+Step4!$L$65</f>
        <v>37577</v>
      </c>
      <c r="G88" s="219">
        <f>2805+Step4!$N$65</f>
        <v>30109</v>
      </c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32"/>
    </row>
    <row r="89" spans="1:19" x14ac:dyDescent="0.3">
      <c r="A89" s="252">
        <v>88</v>
      </c>
      <c r="B89" s="317"/>
      <c r="C89" s="317"/>
      <c r="D89" s="95" t="s">
        <v>9</v>
      </c>
      <c r="E89" s="206" t="s">
        <v>57</v>
      </c>
      <c r="F89" s="206">
        <v>0.56769999999999998</v>
      </c>
      <c r="G89" s="220">
        <v>0.57989999999999997</v>
      </c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32"/>
    </row>
    <row r="90" spans="1:19" x14ac:dyDescent="0.3">
      <c r="A90" s="252">
        <v>89</v>
      </c>
      <c r="B90" s="317"/>
      <c r="C90" s="317"/>
      <c r="D90" s="95" t="s">
        <v>10</v>
      </c>
      <c r="E90" s="206" t="s">
        <v>57</v>
      </c>
      <c r="F90" s="206">
        <v>1.0696000000000001</v>
      </c>
      <c r="G90" s="220">
        <v>1.0537000000000001</v>
      </c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32"/>
    </row>
    <row r="91" spans="1:19" x14ac:dyDescent="0.3">
      <c r="A91" s="252">
        <v>90</v>
      </c>
      <c r="B91" s="317"/>
      <c r="C91" s="318"/>
      <c r="D91" s="98" t="s">
        <v>50</v>
      </c>
      <c r="E91" s="207" t="s">
        <v>57</v>
      </c>
      <c r="F91" s="207">
        <f t="shared" ref="F91:G91" si="15">F90/F$61</f>
        <v>0.98335938218258734</v>
      </c>
      <c r="G91" s="221">
        <f t="shared" si="15"/>
        <v>0.98192153573758278</v>
      </c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32"/>
    </row>
    <row r="92" spans="1:19" ht="14.4" customHeight="1" x14ac:dyDescent="0.3">
      <c r="A92" s="252">
        <v>91</v>
      </c>
      <c r="B92" s="317"/>
      <c r="C92" s="316" t="s">
        <v>58</v>
      </c>
      <c r="D92" s="93" t="s">
        <v>48</v>
      </c>
      <c r="E92" s="205">
        <v>94000</v>
      </c>
      <c r="F92" s="205">
        <v>28000</v>
      </c>
      <c r="G92" s="205">
        <v>16000</v>
      </c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32"/>
    </row>
    <row r="93" spans="1:19" x14ac:dyDescent="0.3">
      <c r="A93" s="252">
        <v>92</v>
      </c>
      <c r="B93" s="317"/>
      <c r="C93" s="317"/>
      <c r="D93" s="95" t="s">
        <v>31</v>
      </c>
      <c r="E93" s="218">
        <f>13642+Step5!$D$29</f>
        <v>23729</v>
      </c>
      <c r="F93" s="218">
        <f>5277+Step5!$F$29</f>
        <v>17920</v>
      </c>
      <c r="G93" s="219">
        <f>3268+Step5!$H$29</f>
        <v>14857</v>
      </c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32"/>
    </row>
    <row r="94" spans="1:19" x14ac:dyDescent="0.3">
      <c r="A94" s="252">
        <v>93</v>
      </c>
      <c r="B94" s="317"/>
      <c r="C94" s="317"/>
      <c r="D94" s="95" t="s">
        <v>9</v>
      </c>
      <c r="E94" s="206">
        <v>0.61140000000000005</v>
      </c>
      <c r="F94" s="67">
        <v>0.59930000000000005</v>
      </c>
      <c r="G94" s="97">
        <v>0.64500000000000002</v>
      </c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32"/>
    </row>
    <row r="95" spans="1:19" x14ac:dyDescent="0.3">
      <c r="A95" s="252">
        <v>94</v>
      </c>
      <c r="B95" s="317"/>
      <c r="C95" s="317"/>
      <c r="D95" s="95" t="s">
        <v>10</v>
      </c>
      <c r="E95" s="206">
        <v>1.0916999999999999</v>
      </c>
      <c r="F95" s="67">
        <v>1.0646</v>
      </c>
      <c r="G95" s="97">
        <v>1.0687</v>
      </c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32"/>
    </row>
    <row r="96" spans="1:19" x14ac:dyDescent="0.3">
      <c r="A96" s="252">
        <v>95</v>
      </c>
      <c r="B96" s="317"/>
      <c r="C96" s="318"/>
      <c r="D96" s="98" t="s">
        <v>50</v>
      </c>
      <c r="E96" s="207">
        <f>E95/E$61</f>
        <v>1.0100851221317542</v>
      </c>
      <c r="F96" s="207">
        <f t="shared" ref="F96:G96" si="16">F95/F$61</f>
        <v>0.97876252643192063</v>
      </c>
      <c r="G96" s="221">
        <f t="shared" si="16"/>
        <v>0.9958997297549157</v>
      </c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32"/>
    </row>
    <row r="97" spans="1:19" ht="14.4" customHeight="1" x14ac:dyDescent="0.3">
      <c r="A97" s="252">
        <v>96</v>
      </c>
      <c r="B97" s="317"/>
      <c r="C97" s="316" t="s">
        <v>59</v>
      </c>
      <c r="D97" s="93" t="s">
        <v>48</v>
      </c>
      <c r="E97" s="205">
        <v>64000</v>
      </c>
      <c r="F97" s="205">
        <v>12000</v>
      </c>
      <c r="G97" s="205">
        <v>16000</v>
      </c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32"/>
    </row>
    <row r="98" spans="1:19" x14ac:dyDescent="0.3">
      <c r="A98" s="252">
        <v>97</v>
      </c>
      <c r="B98" s="317"/>
      <c r="C98" s="317"/>
      <c r="D98" s="95" t="s">
        <v>31</v>
      </c>
      <c r="E98" s="218">
        <f>9532+Step6!$D$29</f>
        <v>19608</v>
      </c>
      <c r="F98" s="218">
        <f>2245+Step6!$F$29</f>
        <v>16732</v>
      </c>
      <c r="G98" s="219">
        <f>3204+Step6!$H$29</f>
        <v>16199</v>
      </c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32"/>
    </row>
    <row r="99" spans="1:19" x14ac:dyDescent="0.3">
      <c r="A99" s="252">
        <v>98</v>
      </c>
      <c r="B99" s="317"/>
      <c r="C99" s="317"/>
      <c r="D99" s="95" t="s">
        <v>9</v>
      </c>
      <c r="E99" s="67">
        <v>0.64939999999999998</v>
      </c>
      <c r="F99" s="67">
        <v>0.65680000000000005</v>
      </c>
      <c r="G99" s="97">
        <v>0.65180000000000005</v>
      </c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32"/>
    </row>
    <row r="100" spans="1:19" x14ac:dyDescent="0.3">
      <c r="A100" s="252">
        <v>99</v>
      </c>
      <c r="B100" s="317"/>
      <c r="C100" s="317"/>
      <c r="D100" s="95" t="s">
        <v>10</v>
      </c>
      <c r="E100" s="67">
        <v>1.0858000000000001</v>
      </c>
      <c r="F100" s="67">
        <v>1.1034999999999999</v>
      </c>
      <c r="G100" s="97">
        <v>1.0798000000000001</v>
      </c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32"/>
    </row>
    <row r="101" spans="1:19" x14ac:dyDescent="0.3">
      <c r="A101" s="252">
        <v>100</v>
      </c>
      <c r="B101" s="317"/>
      <c r="C101" s="318"/>
      <c r="D101" s="98" t="s">
        <v>50</v>
      </c>
      <c r="E101" s="207">
        <f>E100/E$61</f>
        <v>1.0046262028127315</v>
      </c>
      <c r="F101" s="207">
        <f t="shared" ref="F101:G101" si="17">F100/F$61</f>
        <v>1.0145260641721063</v>
      </c>
      <c r="G101" s="221">
        <f t="shared" si="17"/>
        <v>1.0062435933277423</v>
      </c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32"/>
    </row>
    <row r="102" spans="1:19" ht="14.4" customHeight="1" x14ac:dyDescent="0.3">
      <c r="A102" s="252">
        <v>101</v>
      </c>
      <c r="B102" s="317"/>
      <c r="C102" s="316" t="s">
        <v>60</v>
      </c>
      <c r="D102" s="93" t="s">
        <v>48</v>
      </c>
      <c r="E102" s="205">
        <v>38000</v>
      </c>
      <c r="F102" s="205">
        <v>6000</v>
      </c>
      <c r="G102" s="205">
        <v>12000</v>
      </c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32"/>
    </row>
    <row r="103" spans="1:19" x14ac:dyDescent="0.3">
      <c r="A103" s="252">
        <v>102</v>
      </c>
      <c r="B103" s="317"/>
      <c r="C103" s="317"/>
      <c r="D103" s="95" t="s">
        <v>31</v>
      </c>
      <c r="E103" s="218">
        <f>5515+Step7!$D$64</f>
        <v>34237</v>
      </c>
      <c r="F103" s="218">
        <f>1138+Step7!$F$64</f>
        <v>26351</v>
      </c>
      <c r="G103" s="219">
        <f>2337+Step7!$H$64</f>
        <v>19173</v>
      </c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32"/>
    </row>
    <row r="104" spans="1:19" x14ac:dyDescent="0.3">
      <c r="A104" s="252">
        <v>103</v>
      </c>
      <c r="B104" s="317"/>
      <c r="C104" s="317"/>
      <c r="D104" s="95" t="s">
        <v>9</v>
      </c>
      <c r="E104" s="67">
        <v>0.62790000000000001</v>
      </c>
      <c r="F104" s="67">
        <v>0.5907</v>
      </c>
      <c r="G104" s="97">
        <v>0.5978</v>
      </c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32"/>
    </row>
    <row r="105" spans="1:19" x14ac:dyDescent="0.3">
      <c r="A105" s="252">
        <v>104</v>
      </c>
      <c r="B105" s="317"/>
      <c r="C105" s="317"/>
      <c r="D105" s="95" t="s">
        <v>10</v>
      </c>
      <c r="E105" s="67">
        <v>1.0579000000000001</v>
      </c>
      <c r="F105" s="67">
        <v>1.0668</v>
      </c>
      <c r="G105" s="97">
        <v>1.0559000000000001</v>
      </c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32"/>
    </row>
    <row r="106" spans="1:19" x14ac:dyDescent="0.3">
      <c r="A106" s="252">
        <v>105</v>
      </c>
      <c r="B106" s="318"/>
      <c r="C106" s="318"/>
      <c r="D106" s="98" t="s">
        <v>50</v>
      </c>
      <c r="E106" s="207">
        <f>E105/E$61</f>
        <v>0.97881199111769068</v>
      </c>
      <c r="F106" s="207">
        <f t="shared" ref="F106:G106" si="18">F105/F$61</f>
        <v>0.98078514296221397</v>
      </c>
      <c r="G106" s="221">
        <f t="shared" si="18"/>
        <v>0.98397167086012494</v>
      </c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32"/>
    </row>
    <row r="107" spans="1:19" ht="14.4" customHeight="1" x14ac:dyDescent="0.3">
      <c r="A107" s="254">
        <v>106</v>
      </c>
      <c r="B107" s="319" t="s">
        <v>21</v>
      </c>
      <c r="C107" s="310" t="s">
        <v>37</v>
      </c>
      <c r="D107" s="101" t="s">
        <v>48</v>
      </c>
      <c r="E107" s="208">
        <v>252000</v>
      </c>
      <c r="F107" s="208">
        <v>180000</v>
      </c>
      <c r="G107" s="208">
        <v>196000</v>
      </c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32"/>
    </row>
    <row r="108" spans="1:19" x14ac:dyDescent="0.3">
      <c r="A108" s="255">
        <v>107</v>
      </c>
      <c r="B108" s="320"/>
      <c r="C108" s="311"/>
      <c r="D108" s="103" t="s">
        <v>31</v>
      </c>
      <c r="E108" s="213">
        <v>37172</v>
      </c>
      <c r="F108" s="213">
        <v>33606</v>
      </c>
      <c r="G108" s="214">
        <v>39193</v>
      </c>
    </row>
    <row r="109" spans="1:19" x14ac:dyDescent="0.3">
      <c r="A109" s="255">
        <v>108</v>
      </c>
      <c r="B109" s="320"/>
      <c r="C109" s="311"/>
      <c r="D109" s="103" t="s">
        <v>9</v>
      </c>
      <c r="E109" s="209">
        <v>0.60350000000000004</v>
      </c>
      <c r="F109" s="209">
        <v>0.52239999999999998</v>
      </c>
      <c r="G109" s="215">
        <v>0.50349999999999995</v>
      </c>
    </row>
    <row r="110" spans="1:19" x14ac:dyDescent="0.3">
      <c r="A110" s="255">
        <v>109</v>
      </c>
      <c r="B110" s="320"/>
      <c r="C110" s="312"/>
      <c r="D110" s="107" t="s">
        <v>10</v>
      </c>
      <c r="E110" s="209">
        <v>1.1132</v>
      </c>
      <c r="F110" s="209">
        <v>1.1467000000000001</v>
      </c>
      <c r="G110" s="256">
        <v>1.1503000000000001</v>
      </c>
    </row>
    <row r="111" spans="1:19" ht="14.4" customHeight="1" x14ac:dyDescent="0.3">
      <c r="A111" s="255">
        <v>110</v>
      </c>
      <c r="B111" s="320"/>
      <c r="C111" s="310" t="s">
        <v>38</v>
      </c>
      <c r="D111" s="101" t="s">
        <v>48</v>
      </c>
      <c r="E111" s="208">
        <v>216000</v>
      </c>
      <c r="F111" s="208">
        <v>124000</v>
      </c>
      <c r="G111" s="208">
        <v>142000</v>
      </c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32"/>
    </row>
    <row r="112" spans="1:19" x14ac:dyDescent="0.3">
      <c r="A112" s="255">
        <v>111</v>
      </c>
      <c r="B112" s="320"/>
      <c r="C112" s="311"/>
      <c r="D112" s="103" t="s">
        <v>31</v>
      </c>
      <c r="E112" s="213">
        <f>31891+Step2!$D$30</f>
        <v>40050</v>
      </c>
      <c r="F112" s="213">
        <f>23256+Step2!$F$30</f>
        <v>33778</v>
      </c>
      <c r="G112" s="214">
        <f>28126+Step2!$H$30</f>
        <v>39541</v>
      </c>
    </row>
    <row r="113" spans="1:19" x14ac:dyDescent="0.3">
      <c r="A113" s="255">
        <v>112</v>
      </c>
      <c r="B113" s="320"/>
      <c r="C113" s="311"/>
      <c r="D113" s="103" t="s">
        <v>9</v>
      </c>
      <c r="E113" s="209">
        <v>0.62319999999999998</v>
      </c>
      <c r="F113" s="209">
        <v>0.53390000000000004</v>
      </c>
      <c r="G113" s="215">
        <v>0.53400000000000003</v>
      </c>
    </row>
    <row r="114" spans="1:19" x14ac:dyDescent="0.3">
      <c r="A114" s="255">
        <v>113</v>
      </c>
      <c r="B114" s="320"/>
      <c r="C114" s="311"/>
      <c r="D114" s="103" t="s">
        <v>10</v>
      </c>
      <c r="E114" s="209">
        <v>1.0681</v>
      </c>
      <c r="F114" s="209">
        <v>1.1298999999999999</v>
      </c>
      <c r="G114" s="215">
        <v>1.1195999999999999</v>
      </c>
    </row>
    <row r="115" spans="1:19" x14ac:dyDescent="0.3">
      <c r="A115" s="255">
        <v>114</v>
      </c>
      <c r="B115" s="320"/>
      <c r="C115" s="311"/>
      <c r="D115" s="103" t="s">
        <v>49</v>
      </c>
      <c r="E115" s="210">
        <f>E112/E$108</f>
        <v>1.0774238674270957</v>
      </c>
      <c r="F115" s="210">
        <f t="shared" ref="F115:G115" si="19">F112/F$108</f>
        <v>1.0051181336666071</v>
      </c>
      <c r="G115" s="216">
        <f t="shared" si="19"/>
        <v>1.0088791365805119</v>
      </c>
    </row>
    <row r="116" spans="1:19" x14ac:dyDescent="0.3">
      <c r="A116" s="255">
        <v>115</v>
      </c>
      <c r="B116" s="320"/>
      <c r="C116" s="312"/>
      <c r="D116" s="107" t="s">
        <v>51</v>
      </c>
      <c r="E116" s="210">
        <f>E113/E$109</f>
        <v>1.0326429163214581</v>
      </c>
      <c r="F116" s="210">
        <f t="shared" ref="F116:G116" si="20">F113/F$109</f>
        <v>1.0220137825421134</v>
      </c>
      <c r="G116" s="216">
        <f t="shared" si="20"/>
        <v>1.0605759682224432</v>
      </c>
    </row>
    <row r="117" spans="1:19" ht="14.4" customHeight="1" x14ac:dyDescent="0.3">
      <c r="A117" s="255">
        <v>116</v>
      </c>
      <c r="B117" s="320"/>
      <c r="C117" s="310" t="s">
        <v>39</v>
      </c>
      <c r="D117" s="101" t="s">
        <v>48</v>
      </c>
      <c r="E117" s="208">
        <v>150000</v>
      </c>
      <c r="F117" s="208">
        <v>106000</v>
      </c>
      <c r="G117" s="208">
        <v>78000</v>
      </c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32"/>
    </row>
    <row r="118" spans="1:19" x14ac:dyDescent="0.3">
      <c r="A118" s="255">
        <v>117</v>
      </c>
      <c r="B118" s="320"/>
      <c r="C118" s="311"/>
      <c r="D118" s="103" t="s">
        <v>31</v>
      </c>
      <c r="E118" s="213">
        <f>22446+Step2!$J$30</f>
        <v>31141</v>
      </c>
      <c r="F118" s="213">
        <f>19694+Step2!$L$30</f>
        <v>30178</v>
      </c>
      <c r="G118" s="214">
        <f>15707+Step2!$N$30</f>
        <v>24952</v>
      </c>
    </row>
    <row r="119" spans="1:19" x14ac:dyDescent="0.3">
      <c r="A119" s="255">
        <v>118</v>
      </c>
      <c r="B119" s="320"/>
      <c r="C119" s="311"/>
      <c r="D119" s="103" t="s">
        <v>9</v>
      </c>
      <c r="E119" s="209">
        <v>0.58130000000000004</v>
      </c>
      <c r="F119" s="209">
        <v>0.47439999999999999</v>
      </c>
      <c r="G119" s="215">
        <v>0.49070000000000003</v>
      </c>
    </row>
    <row r="120" spans="1:19" x14ac:dyDescent="0.3">
      <c r="A120" s="255">
        <v>119</v>
      </c>
      <c r="B120" s="320"/>
      <c r="C120" s="311"/>
      <c r="D120" s="103" t="s">
        <v>10</v>
      </c>
      <c r="E120" s="209">
        <v>1.105</v>
      </c>
      <c r="F120" s="209">
        <v>1.153</v>
      </c>
      <c r="G120" s="215">
        <v>1.1546000000000001</v>
      </c>
    </row>
    <row r="121" spans="1:19" x14ac:dyDescent="0.3">
      <c r="A121" s="255">
        <v>120</v>
      </c>
      <c r="B121" s="320"/>
      <c r="C121" s="311"/>
      <c r="D121" s="103" t="s">
        <v>49</v>
      </c>
      <c r="E121" s="210">
        <f>E118/E$108</f>
        <v>0.83775422360916818</v>
      </c>
      <c r="F121" s="210">
        <f t="shared" ref="F121:G121" si="21">F118/F$108</f>
        <v>0.89799440576087608</v>
      </c>
      <c r="G121" s="216">
        <f t="shared" si="21"/>
        <v>0.6366442987268135</v>
      </c>
    </row>
    <row r="122" spans="1:19" x14ac:dyDescent="0.3">
      <c r="A122" s="255">
        <v>121</v>
      </c>
      <c r="B122" s="320"/>
      <c r="C122" s="312"/>
      <c r="D122" s="107" t="s">
        <v>51</v>
      </c>
      <c r="E122" s="211">
        <f>E119/E$109</f>
        <v>0.96321458160729079</v>
      </c>
      <c r="F122" s="211">
        <f t="shared" ref="F122:G122" si="22">F119/F$109</f>
        <v>0.90811638591117916</v>
      </c>
      <c r="G122" s="217">
        <f t="shared" si="22"/>
        <v>0.9745779543197618</v>
      </c>
    </row>
    <row r="123" spans="1:19" ht="14.4" customHeight="1" x14ac:dyDescent="0.3">
      <c r="A123" s="255">
        <v>122</v>
      </c>
      <c r="B123" s="320"/>
      <c r="C123" s="310" t="s">
        <v>52</v>
      </c>
      <c r="D123" s="101" t="s">
        <v>48</v>
      </c>
      <c r="E123" s="208">
        <v>176000</v>
      </c>
      <c r="F123" s="208">
        <v>140000</v>
      </c>
      <c r="G123" s="208">
        <v>144000</v>
      </c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32"/>
    </row>
    <row r="124" spans="1:19" x14ac:dyDescent="0.3">
      <c r="A124" s="255">
        <v>123</v>
      </c>
      <c r="B124" s="320"/>
      <c r="C124" s="311"/>
      <c r="D124" s="103" t="s">
        <v>31</v>
      </c>
      <c r="E124" s="213">
        <f>25831+Step3!$D$30</f>
        <v>44107</v>
      </c>
      <c r="F124" s="213">
        <f>25867+Step3!$F$30</f>
        <v>44143</v>
      </c>
      <c r="G124" s="214">
        <f>28369+Step3!$H$30</f>
        <v>47933</v>
      </c>
    </row>
    <row r="125" spans="1:19" x14ac:dyDescent="0.3">
      <c r="A125" s="255">
        <v>124</v>
      </c>
      <c r="B125" s="320"/>
      <c r="C125" s="311"/>
      <c r="D125" s="103" t="s">
        <v>9</v>
      </c>
      <c r="E125" s="209">
        <v>0.63480000000000003</v>
      </c>
      <c r="F125" s="209">
        <v>0.52290000000000003</v>
      </c>
      <c r="G125" s="215">
        <v>0.52849999999999997</v>
      </c>
    </row>
    <row r="126" spans="1:19" x14ac:dyDescent="0.3">
      <c r="A126" s="255">
        <v>125</v>
      </c>
      <c r="B126" s="320"/>
      <c r="C126" s="311"/>
      <c r="D126" s="103" t="s">
        <v>10</v>
      </c>
      <c r="E126" s="209">
        <v>1.0765</v>
      </c>
      <c r="F126" s="209">
        <v>1.1387</v>
      </c>
      <c r="G126" s="215">
        <v>1.1036999999999999</v>
      </c>
    </row>
    <row r="127" spans="1:19" x14ac:dyDescent="0.3">
      <c r="A127" s="255">
        <v>126</v>
      </c>
      <c r="B127" s="320"/>
      <c r="C127" s="311"/>
      <c r="D127" s="103" t="s">
        <v>49</v>
      </c>
      <c r="E127" s="210">
        <f>E124/E$108</f>
        <v>1.1865651565694608</v>
      </c>
      <c r="F127" s="210">
        <f t="shared" ref="F127:G127" si="23">F124/F$108</f>
        <v>1.3135452002618579</v>
      </c>
      <c r="G127" s="216">
        <f t="shared" si="23"/>
        <v>1.2229990049243487</v>
      </c>
    </row>
    <row r="128" spans="1:19" x14ac:dyDescent="0.3">
      <c r="A128" s="255">
        <v>127</v>
      </c>
      <c r="B128" s="320"/>
      <c r="C128" s="312"/>
      <c r="D128" s="107" t="s">
        <v>51</v>
      </c>
      <c r="E128" s="210">
        <f>E125/E$109</f>
        <v>1.0518641259320629</v>
      </c>
      <c r="F128" s="210">
        <f t="shared" ref="F128:G128" si="24">F125/F$109</f>
        <v>1.000957120980092</v>
      </c>
      <c r="G128" s="216">
        <f t="shared" si="24"/>
        <v>1.0496524329692156</v>
      </c>
    </row>
    <row r="129" spans="1:19" ht="14.4" customHeight="1" x14ac:dyDescent="0.3">
      <c r="A129" s="255">
        <v>128</v>
      </c>
      <c r="B129" s="320"/>
      <c r="C129" s="310" t="s">
        <v>53</v>
      </c>
      <c r="D129" s="101" t="s">
        <v>48</v>
      </c>
      <c r="E129" s="208">
        <v>112000</v>
      </c>
      <c r="F129" s="208">
        <v>50000</v>
      </c>
      <c r="G129" s="208">
        <v>80000</v>
      </c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32"/>
    </row>
    <row r="130" spans="1:19" x14ac:dyDescent="0.3">
      <c r="A130" s="255">
        <v>129</v>
      </c>
      <c r="B130" s="320"/>
      <c r="C130" s="311"/>
      <c r="D130" s="103" t="s">
        <v>31</v>
      </c>
      <c r="E130" s="213">
        <f>21239+Step3!$J$30</f>
        <v>40898</v>
      </c>
      <c r="F130" s="213">
        <f>9246+Step3!$L$30</f>
        <v>26616</v>
      </c>
      <c r="G130" s="214">
        <f>15926+Step3!$N$30</f>
        <v>30349</v>
      </c>
    </row>
    <row r="131" spans="1:19" x14ac:dyDescent="0.3">
      <c r="A131" s="255">
        <v>130</v>
      </c>
      <c r="B131" s="320"/>
      <c r="C131" s="311"/>
      <c r="D131" s="103" t="s">
        <v>9</v>
      </c>
      <c r="E131" s="209">
        <v>0.58130000000000004</v>
      </c>
      <c r="F131" s="209">
        <v>0.52159999999999995</v>
      </c>
      <c r="G131" s="215">
        <v>0.47920000000000001</v>
      </c>
    </row>
    <row r="132" spans="1:19" x14ac:dyDescent="0.3">
      <c r="A132" s="255">
        <v>131</v>
      </c>
      <c r="B132" s="320"/>
      <c r="C132" s="311"/>
      <c r="D132" s="103" t="s">
        <v>10</v>
      </c>
      <c r="E132" s="209">
        <v>1.087</v>
      </c>
      <c r="F132" s="209">
        <v>1.1717</v>
      </c>
      <c r="G132" s="215">
        <v>1.151</v>
      </c>
    </row>
    <row r="133" spans="1:19" x14ac:dyDescent="0.3">
      <c r="A133" s="255">
        <v>132</v>
      </c>
      <c r="B133" s="320"/>
      <c r="C133" s="311"/>
      <c r="D133" s="103" t="s">
        <v>49</v>
      </c>
      <c r="E133" s="210">
        <f>E130/E$108</f>
        <v>1.1002367373291726</v>
      </c>
      <c r="F133" s="210">
        <f t="shared" ref="F133:G133" si="25">F130/F$108</f>
        <v>0.7920014283163721</v>
      </c>
      <c r="G133" s="216">
        <f t="shared" si="25"/>
        <v>0.77434746000561328</v>
      </c>
    </row>
    <row r="134" spans="1:19" x14ac:dyDescent="0.3">
      <c r="A134" s="255">
        <v>133</v>
      </c>
      <c r="B134" s="320"/>
      <c r="C134" s="312"/>
      <c r="D134" s="107" t="s">
        <v>51</v>
      </c>
      <c r="E134" s="211">
        <f>E131/E$109</f>
        <v>0.96321458160729079</v>
      </c>
      <c r="F134" s="211">
        <f t="shared" ref="F134:G134" si="26">F131/F$109</f>
        <v>0.99846860643185298</v>
      </c>
      <c r="G134" s="217">
        <f t="shared" si="26"/>
        <v>0.95173783515392263</v>
      </c>
    </row>
    <row r="135" spans="1:19" ht="14.4" customHeight="1" x14ac:dyDescent="0.3">
      <c r="A135" s="255">
        <v>134</v>
      </c>
      <c r="B135" s="320"/>
      <c r="C135" s="310" t="s">
        <v>54</v>
      </c>
      <c r="D135" s="101" t="s">
        <v>48</v>
      </c>
      <c r="E135" s="208" t="s">
        <v>57</v>
      </c>
      <c r="F135" s="208">
        <v>104000</v>
      </c>
      <c r="G135" s="208">
        <v>142000</v>
      </c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32"/>
    </row>
    <row r="136" spans="1:19" x14ac:dyDescent="0.3">
      <c r="A136" s="255">
        <v>135</v>
      </c>
      <c r="B136" s="320"/>
      <c r="C136" s="311"/>
      <c r="D136" s="103" t="s">
        <v>31</v>
      </c>
      <c r="E136" s="213"/>
      <c r="F136" s="213">
        <f>19184+Step4!$F$65</f>
        <v>62737</v>
      </c>
      <c r="G136" s="214">
        <f>27927+Step4!$H$65</f>
        <v>50596</v>
      </c>
    </row>
    <row r="137" spans="1:19" x14ac:dyDescent="0.3">
      <c r="A137" s="255">
        <v>136</v>
      </c>
      <c r="B137" s="320"/>
      <c r="C137" s="311"/>
      <c r="D137" s="103" t="s">
        <v>9</v>
      </c>
      <c r="E137" s="209" t="s">
        <v>57</v>
      </c>
      <c r="F137" s="209">
        <v>0.53480000000000005</v>
      </c>
      <c r="G137" s="215">
        <v>0.53100000000000003</v>
      </c>
    </row>
    <row r="138" spans="1:19" x14ac:dyDescent="0.3">
      <c r="A138" s="255">
        <v>137</v>
      </c>
      <c r="B138" s="320"/>
      <c r="C138" s="311"/>
      <c r="D138" s="103" t="s">
        <v>10</v>
      </c>
      <c r="E138" s="209" t="s">
        <v>57</v>
      </c>
      <c r="F138" s="209">
        <v>1.1411</v>
      </c>
      <c r="G138" s="215">
        <v>1.093</v>
      </c>
    </row>
    <row r="139" spans="1:19" x14ac:dyDescent="0.3">
      <c r="A139" s="255">
        <v>138</v>
      </c>
      <c r="B139" s="320"/>
      <c r="C139" s="311"/>
      <c r="D139" s="103" t="s">
        <v>49</v>
      </c>
      <c r="E139" s="210" t="s">
        <v>57</v>
      </c>
      <c r="F139" s="210">
        <f t="shared" ref="F139:G139" si="27">F136/F$108</f>
        <v>1.8668392548949593</v>
      </c>
      <c r="G139" s="216">
        <f t="shared" si="27"/>
        <v>1.2909448115734952</v>
      </c>
    </row>
    <row r="140" spans="1:19" x14ac:dyDescent="0.3">
      <c r="A140" s="255">
        <v>139</v>
      </c>
      <c r="B140" s="320"/>
      <c r="C140" s="312"/>
      <c r="D140" s="107" t="s">
        <v>51</v>
      </c>
      <c r="E140" s="210" t="s">
        <v>57</v>
      </c>
      <c r="F140" s="210">
        <f t="shared" ref="F140:G140" si="28">F137/F$109</f>
        <v>1.0237366003062789</v>
      </c>
      <c r="G140" s="216">
        <f t="shared" si="28"/>
        <v>1.0546176762661372</v>
      </c>
    </row>
    <row r="141" spans="1:19" ht="14.4" customHeight="1" x14ac:dyDescent="0.3">
      <c r="A141" s="255">
        <v>140</v>
      </c>
      <c r="B141" s="320"/>
      <c r="C141" s="310" t="s">
        <v>55</v>
      </c>
      <c r="D141" s="101" t="s">
        <v>48</v>
      </c>
      <c r="E141" s="208" t="s">
        <v>57</v>
      </c>
      <c r="F141" s="208">
        <v>64000</v>
      </c>
      <c r="G141" s="208">
        <v>80000</v>
      </c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32"/>
    </row>
    <row r="142" spans="1:19" x14ac:dyDescent="0.3">
      <c r="A142" s="255">
        <v>141</v>
      </c>
      <c r="B142" s="320"/>
      <c r="C142" s="311"/>
      <c r="D142" s="103" t="s">
        <v>31</v>
      </c>
      <c r="E142" s="213"/>
      <c r="F142" s="213">
        <f>11883+Step4!$L$65</f>
        <v>48001</v>
      </c>
      <c r="G142" s="214">
        <f>15948+Step4!$N$65</f>
        <v>43252</v>
      </c>
    </row>
    <row r="143" spans="1:19" x14ac:dyDescent="0.3">
      <c r="A143" s="255">
        <v>142</v>
      </c>
      <c r="B143" s="320"/>
      <c r="C143" s="311"/>
      <c r="D143" s="103" t="s">
        <v>9</v>
      </c>
      <c r="E143" s="209" t="s">
        <v>57</v>
      </c>
      <c r="F143" s="209">
        <v>0.47399999999999998</v>
      </c>
      <c r="G143" s="215">
        <v>0.4541</v>
      </c>
    </row>
    <row r="144" spans="1:19" x14ac:dyDescent="0.3">
      <c r="A144" s="255">
        <v>143</v>
      </c>
      <c r="B144" s="320"/>
      <c r="C144" s="311"/>
      <c r="D144" s="103" t="s">
        <v>10</v>
      </c>
      <c r="E144" s="209" t="s">
        <v>57</v>
      </c>
      <c r="F144" s="209">
        <v>1.1572</v>
      </c>
      <c r="G144" s="215">
        <v>1.1438999999999999</v>
      </c>
    </row>
    <row r="145" spans="1:19" x14ac:dyDescent="0.3">
      <c r="A145" s="255">
        <v>144</v>
      </c>
      <c r="B145" s="320"/>
      <c r="C145" s="311"/>
      <c r="D145" s="103" t="s">
        <v>49</v>
      </c>
      <c r="E145" s="210" t="s">
        <v>57</v>
      </c>
      <c r="F145" s="210">
        <f t="shared" ref="F145:G145" si="29">F142/F$108</f>
        <v>1.4283461286674999</v>
      </c>
      <c r="G145" s="216">
        <f t="shared" si="29"/>
        <v>1.1035644120123491</v>
      </c>
    </row>
    <row r="146" spans="1:19" x14ac:dyDescent="0.3">
      <c r="A146" s="255">
        <v>145</v>
      </c>
      <c r="B146" s="320"/>
      <c r="C146" s="312"/>
      <c r="D146" s="107" t="s">
        <v>51</v>
      </c>
      <c r="E146" s="211" t="s">
        <v>57</v>
      </c>
      <c r="F146" s="211">
        <f t="shared" ref="F146:G146" si="30">F143/F$109</f>
        <v>0.9073506891271057</v>
      </c>
      <c r="G146" s="217">
        <f t="shared" si="30"/>
        <v>0.90188679245283032</v>
      </c>
    </row>
    <row r="147" spans="1:19" ht="14.4" customHeight="1" x14ac:dyDescent="0.3">
      <c r="A147" s="255">
        <v>146</v>
      </c>
      <c r="B147" s="320"/>
      <c r="C147" s="310" t="s">
        <v>58</v>
      </c>
      <c r="D147" s="101" t="s">
        <v>48</v>
      </c>
      <c r="E147" s="208">
        <v>144000</v>
      </c>
      <c r="F147" s="208">
        <v>110000</v>
      </c>
      <c r="G147" s="208">
        <v>90000</v>
      </c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32"/>
    </row>
    <row r="148" spans="1:19" x14ac:dyDescent="0.3">
      <c r="A148" s="255">
        <v>147</v>
      </c>
      <c r="B148" s="320"/>
      <c r="C148" s="311"/>
      <c r="D148" s="103" t="s">
        <v>31</v>
      </c>
      <c r="E148" s="213">
        <f>21154+Step5!$D$29</f>
        <v>31241</v>
      </c>
      <c r="F148" s="213">
        <f>20521+Step5!$F$29</f>
        <v>33164</v>
      </c>
      <c r="G148" s="214">
        <f>17895+Step5!$H$29</f>
        <v>29484</v>
      </c>
    </row>
    <row r="149" spans="1:19" x14ac:dyDescent="0.3">
      <c r="A149" s="255">
        <v>148</v>
      </c>
      <c r="B149" s="320"/>
      <c r="C149" s="311"/>
      <c r="D149" s="103" t="s">
        <v>9</v>
      </c>
      <c r="E149" s="79">
        <v>0.58309999999999995</v>
      </c>
      <c r="F149" s="79">
        <v>0.46870000000000001</v>
      </c>
      <c r="G149" s="105">
        <v>0.47289999999999999</v>
      </c>
    </row>
    <row r="150" spans="1:19" x14ac:dyDescent="0.3">
      <c r="A150" s="255">
        <v>149</v>
      </c>
      <c r="B150" s="320"/>
      <c r="C150" s="311"/>
      <c r="D150" s="103" t="s">
        <v>10</v>
      </c>
      <c r="E150" s="79">
        <v>1.1125</v>
      </c>
      <c r="F150" s="79">
        <v>1.1633</v>
      </c>
      <c r="G150" s="105">
        <v>1.1446000000000001</v>
      </c>
    </row>
    <row r="151" spans="1:19" x14ac:dyDescent="0.3">
      <c r="A151" s="255">
        <v>150</v>
      </c>
      <c r="B151" s="320"/>
      <c r="C151" s="311"/>
      <c r="D151" s="103" t="s">
        <v>49</v>
      </c>
      <c r="E151" s="210">
        <f>E148/E$108</f>
        <v>0.84044442053158286</v>
      </c>
      <c r="F151" s="210">
        <f t="shared" ref="F151:G151" si="31">F148/F$108</f>
        <v>0.98684758674046302</v>
      </c>
      <c r="G151" s="216">
        <f t="shared" si="31"/>
        <v>0.75227719235577784</v>
      </c>
    </row>
    <row r="152" spans="1:19" x14ac:dyDescent="0.3">
      <c r="A152" s="255">
        <v>151</v>
      </c>
      <c r="B152" s="320"/>
      <c r="C152" s="312"/>
      <c r="D152" s="107" t="s">
        <v>51</v>
      </c>
      <c r="E152" s="211">
        <f>E149/E$109</f>
        <v>0.96619718309859137</v>
      </c>
      <c r="F152" s="211">
        <f t="shared" ref="F152:G152" si="32">F149/F$109</f>
        <v>0.89720520673813176</v>
      </c>
      <c r="G152" s="217">
        <f t="shared" si="32"/>
        <v>0.93922542204568027</v>
      </c>
    </row>
    <row r="153" spans="1:19" ht="14.4" customHeight="1" x14ac:dyDescent="0.3">
      <c r="A153" s="255">
        <v>152</v>
      </c>
      <c r="B153" s="320"/>
      <c r="C153" s="310" t="s">
        <v>59</v>
      </c>
      <c r="D153" s="101" t="s">
        <v>48</v>
      </c>
      <c r="E153" s="208">
        <v>158000</v>
      </c>
      <c r="F153" s="208">
        <v>74000</v>
      </c>
      <c r="G153" s="208">
        <v>82000</v>
      </c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32"/>
    </row>
    <row r="154" spans="1:19" x14ac:dyDescent="0.3">
      <c r="A154" s="255">
        <v>153</v>
      </c>
      <c r="B154" s="320"/>
      <c r="C154" s="311"/>
      <c r="D154" s="103" t="s">
        <v>31</v>
      </c>
      <c r="E154" s="213">
        <f>23574+Step6!$D$29</f>
        <v>33650</v>
      </c>
      <c r="F154" s="213">
        <f>13789+Step6!$F$29</f>
        <v>28276</v>
      </c>
      <c r="G154" s="214">
        <f>16313+Step6!$H$29</f>
        <v>29308</v>
      </c>
    </row>
    <row r="155" spans="1:19" x14ac:dyDescent="0.3">
      <c r="A155" s="255">
        <v>154</v>
      </c>
      <c r="B155" s="320"/>
      <c r="C155" s="311"/>
      <c r="D155" s="103" t="s">
        <v>9</v>
      </c>
      <c r="E155" s="79">
        <v>0.5907</v>
      </c>
      <c r="F155" s="79">
        <v>0.499</v>
      </c>
      <c r="G155" s="105">
        <v>0.48230000000000001</v>
      </c>
    </row>
    <row r="156" spans="1:19" x14ac:dyDescent="0.3">
      <c r="A156" s="255">
        <v>155</v>
      </c>
      <c r="B156" s="320"/>
      <c r="C156" s="311"/>
      <c r="D156" s="103" t="s">
        <v>10</v>
      </c>
      <c r="E156" s="79">
        <v>1.105</v>
      </c>
      <c r="F156" s="79">
        <v>1.1593</v>
      </c>
      <c r="G156" s="105">
        <v>1.1525000000000001</v>
      </c>
    </row>
    <row r="157" spans="1:19" x14ac:dyDescent="0.3">
      <c r="A157" s="255">
        <v>156</v>
      </c>
      <c r="B157" s="320"/>
      <c r="C157" s="311"/>
      <c r="D157" s="103" t="s">
        <v>49</v>
      </c>
      <c r="E157" s="210">
        <f>E154/E$108</f>
        <v>0.90525126439255355</v>
      </c>
      <c r="F157" s="210">
        <f t="shared" ref="F157:G157" si="33">F154/F$108</f>
        <v>0.84139736951734811</v>
      </c>
      <c r="G157" s="216">
        <f t="shared" si="33"/>
        <v>0.74778659454494423</v>
      </c>
    </row>
    <row r="158" spans="1:19" x14ac:dyDescent="0.3">
      <c r="A158" s="255">
        <v>157</v>
      </c>
      <c r="B158" s="320"/>
      <c r="C158" s="312"/>
      <c r="D158" s="107" t="s">
        <v>51</v>
      </c>
      <c r="E158" s="211">
        <f t="shared" ref="E158:F158" si="34">E155/E$109</f>
        <v>0.97879038939519469</v>
      </c>
      <c r="F158" s="211">
        <f t="shared" si="34"/>
        <v>0.95520673813169987</v>
      </c>
      <c r="G158" s="217">
        <f>G155/G$109</f>
        <v>0.95789473684210535</v>
      </c>
    </row>
    <row r="159" spans="1:19" ht="14.4" customHeight="1" x14ac:dyDescent="0.3">
      <c r="A159" s="255">
        <v>158</v>
      </c>
      <c r="B159" s="320"/>
      <c r="C159" s="310" t="s">
        <v>60</v>
      </c>
      <c r="D159" s="101" t="s">
        <v>48</v>
      </c>
      <c r="E159" s="208">
        <v>106000</v>
      </c>
      <c r="F159" s="208">
        <v>100000</v>
      </c>
      <c r="G159" s="208">
        <v>100000</v>
      </c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32"/>
    </row>
    <row r="160" spans="1:19" x14ac:dyDescent="0.3">
      <c r="A160" s="255">
        <v>159</v>
      </c>
      <c r="B160" s="320"/>
      <c r="C160" s="311"/>
      <c r="D160" s="103" t="s">
        <v>31</v>
      </c>
      <c r="E160" s="213">
        <f>15637+Step7!$D$64</f>
        <v>44359</v>
      </c>
      <c r="F160" s="213">
        <f>18420+Step7!$F$64</f>
        <v>43633</v>
      </c>
      <c r="G160" s="214">
        <f>19476+Step7!$H$64</f>
        <v>36312</v>
      </c>
    </row>
    <row r="161" spans="1:7" x14ac:dyDescent="0.3">
      <c r="A161" s="255">
        <v>160</v>
      </c>
      <c r="B161" s="320"/>
      <c r="C161" s="311"/>
      <c r="D161" s="103" t="s">
        <v>9</v>
      </c>
      <c r="E161" s="79">
        <v>0.58399999999999996</v>
      </c>
      <c r="F161" s="79">
        <v>0.4541</v>
      </c>
      <c r="G161" s="105">
        <v>0.44319999999999998</v>
      </c>
    </row>
    <row r="162" spans="1:7" x14ac:dyDescent="0.3">
      <c r="A162" s="255">
        <v>161</v>
      </c>
      <c r="B162" s="320"/>
      <c r="C162" s="311"/>
      <c r="D162" s="103" t="s">
        <v>10</v>
      </c>
      <c r="E162" s="79">
        <v>1.0862000000000001</v>
      </c>
      <c r="F162" s="79">
        <v>1.1613</v>
      </c>
      <c r="G162" s="105">
        <v>1.1469</v>
      </c>
    </row>
    <row r="163" spans="1:7" x14ac:dyDescent="0.3">
      <c r="A163" s="255">
        <v>162</v>
      </c>
      <c r="B163" s="320"/>
      <c r="C163" s="311"/>
      <c r="D163" s="103" t="s">
        <v>49</v>
      </c>
      <c r="E163" s="210">
        <f>E160/E$108</f>
        <v>1.1933444528139461</v>
      </c>
      <c r="F163" s="210">
        <f t="shared" ref="F163:G163" si="35">F160/F$108</f>
        <v>1.298369338808546</v>
      </c>
      <c r="G163" s="216">
        <f t="shared" si="35"/>
        <v>0.92649197560788921</v>
      </c>
    </row>
    <row r="164" spans="1:7" x14ac:dyDescent="0.3">
      <c r="A164" s="257">
        <v>163</v>
      </c>
      <c r="B164" s="321"/>
      <c r="C164" s="312"/>
      <c r="D164" s="107" t="s">
        <v>51</v>
      </c>
      <c r="E164" s="211">
        <f>E161/E$109</f>
        <v>0.96768848384424178</v>
      </c>
      <c r="F164" s="211">
        <f t="shared" ref="F164:G164" si="36">F161/F$109</f>
        <v>0.86925727411944875</v>
      </c>
      <c r="G164" s="217">
        <f t="shared" si="36"/>
        <v>0.88023833167825227</v>
      </c>
    </row>
  </sheetData>
  <mergeCells count="34">
    <mergeCell ref="C28:C32"/>
    <mergeCell ref="C33:C37"/>
    <mergeCell ref="C38:C42"/>
    <mergeCell ref="B1:C1"/>
    <mergeCell ref="C9:C12"/>
    <mergeCell ref="C13:C17"/>
    <mergeCell ref="C18:C22"/>
    <mergeCell ref="C23:C27"/>
    <mergeCell ref="C129:C134"/>
    <mergeCell ref="C135:C140"/>
    <mergeCell ref="C141:C146"/>
    <mergeCell ref="C58:C61"/>
    <mergeCell ref="C62:C66"/>
    <mergeCell ref="C67:C71"/>
    <mergeCell ref="C72:C76"/>
    <mergeCell ref="C77:C81"/>
    <mergeCell ref="C82:C86"/>
    <mergeCell ref="C87:C91"/>
    <mergeCell ref="C147:C152"/>
    <mergeCell ref="C153:C158"/>
    <mergeCell ref="C159:C164"/>
    <mergeCell ref="B9:B57"/>
    <mergeCell ref="B58:B106"/>
    <mergeCell ref="B107:B164"/>
    <mergeCell ref="C43:C47"/>
    <mergeCell ref="C48:C52"/>
    <mergeCell ref="C53:C57"/>
    <mergeCell ref="C92:C96"/>
    <mergeCell ref="C97:C101"/>
    <mergeCell ref="C102:C106"/>
    <mergeCell ref="C107:C110"/>
    <mergeCell ref="C111:C116"/>
    <mergeCell ref="C117:C122"/>
    <mergeCell ref="C123:C128"/>
  </mergeCells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4D46-E779-4DC0-B458-069C3155FC1A}">
  <dimension ref="A1:Q519"/>
  <sheetViews>
    <sheetView topLeftCell="A14" workbookViewId="0">
      <selection activeCell="D19" sqref="D19"/>
    </sheetView>
  </sheetViews>
  <sheetFormatPr defaultRowHeight="14.4" x14ac:dyDescent="0.3"/>
  <cols>
    <col min="1" max="1" width="4" bestFit="1" customWidth="1"/>
    <col min="2" max="2" width="9.33203125" bestFit="1" customWidth="1"/>
    <col min="9" max="9" width="9.88671875" bestFit="1" customWidth="1"/>
    <col min="11" max="11" width="10" bestFit="1" customWidth="1"/>
    <col min="16" max="16" width="10" bestFit="1" customWidth="1"/>
  </cols>
  <sheetData>
    <row r="1" spans="1:17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39</v>
      </c>
      <c r="G1" s="293"/>
      <c r="H1" s="293"/>
      <c r="I1" s="293" t="s">
        <v>58</v>
      </c>
      <c r="J1" s="293"/>
      <c r="K1" s="293"/>
      <c r="L1" s="293" t="s">
        <v>59</v>
      </c>
      <c r="M1" s="293"/>
      <c r="N1" s="293"/>
      <c r="O1" s="293" t="s">
        <v>60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Step2!J12</f>
        <v>277</v>
      </c>
      <c r="G3" s="270">
        <f>Step2!J13</f>
        <v>1.6531</v>
      </c>
      <c r="H3" s="270">
        <f>Step2!J14</f>
        <v>2.0215999999999998</v>
      </c>
      <c r="I3" s="269">
        <f>Step5!D11</f>
        <v>216</v>
      </c>
      <c r="J3" s="270">
        <f>Step5!D12</f>
        <v>1.6816</v>
      </c>
      <c r="K3" s="270">
        <f>Step5!D13</f>
        <v>2.0562999999999998</v>
      </c>
      <c r="L3" s="269">
        <f>Step6!D11</f>
        <v>236</v>
      </c>
      <c r="M3" s="270">
        <f>Step6!D12</f>
        <v>1.5947</v>
      </c>
      <c r="N3" s="270">
        <f>Step6!D13</f>
        <v>2.0337000000000001</v>
      </c>
      <c r="O3" s="269">
        <f>Step7!D11</f>
        <v>112</v>
      </c>
      <c r="P3" s="270">
        <f>Step7!D12</f>
        <v>1.8340000000000001</v>
      </c>
      <c r="Q3" s="270">
        <f>Step7!D13</f>
        <v>2.1776</v>
      </c>
    </row>
    <row r="4" spans="1:17" x14ac:dyDescent="0.3">
      <c r="A4">
        <v>2</v>
      </c>
      <c r="F4" s="269">
        <f>F3+Step2!J17</f>
        <v>564</v>
      </c>
      <c r="G4" s="270">
        <f>Step2!J18</f>
        <v>1.214</v>
      </c>
      <c r="H4" s="270">
        <f>Step2!J19</f>
        <v>1.6644000000000001</v>
      </c>
      <c r="I4" s="269">
        <f>I3+Step5!D16</f>
        <v>651</v>
      </c>
      <c r="J4" s="270">
        <f>Step5!D17</f>
        <v>1.1783999999999999</v>
      </c>
      <c r="K4" s="270">
        <f>Step5!D18</f>
        <v>1.6241000000000001</v>
      </c>
      <c r="L4" s="269">
        <f>L3+Step6!D16</f>
        <v>614</v>
      </c>
      <c r="M4" s="270">
        <f>Step6!D17</f>
        <v>1.1837</v>
      </c>
      <c r="N4" s="270">
        <f>Step6!D18</f>
        <v>1.6546000000000001</v>
      </c>
      <c r="O4" s="269">
        <f>O3+Step7!D16</f>
        <v>265</v>
      </c>
      <c r="P4" s="270">
        <f>Step7!D17</f>
        <v>1.5615000000000001</v>
      </c>
      <c r="Q4" s="270">
        <f>Step7!D18</f>
        <v>1.9597</v>
      </c>
    </row>
    <row r="5" spans="1:17" x14ac:dyDescent="0.3">
      <c r="A5">
        <v>3</v>
      </c>
      <c r="F5" s="269">
        <f>F4+Step2!J22</f>
        <v>2405</v>
      </c>
      <c r="G5" s="270">
        <f>Step2!J23</f>
        <v>0.98929999999999996</v>
      </c>
      <c r="H5" s="270">
        <f>Step2!J24</f>
        <v>1.3957999999999999</v>
      </c>
      <c r="I5" s="269">
        <f>I4+Step5!D21</f>
        <v>2081</v>
      </c>
      <c r="J5" s="270">
        <f>Step5!D22</f>
        <v>1.0019</v>
      </c>
      <c r="K5" s="270">
        <f>Step5!D23</f>
        <v>1.4006000000000001</v>
      </c>
      <c r="L5" s="269">
        <f>L4+Step6!D21</f>
        <v>2162</v>
      </c>
      <c r="M5" s="270">
        <f>Step6!D22</f>
        <v>0.97770000000000001</v>
      </c>
      <c r="N5" s="270">
        <f>Step6!D23</f>
        <v>1.5063</v>
      </c>
      <c r="O5" s="269">
        <f>O4+Step7!D21</f>
        <v>509</v>
      </c>
      <c r="P5" s="270">
        <f>Step7!D22</f>
        <v>1.1685000000000001</v>
      </c>
      <c r="Q5" s="270">
        <f>Step7!D23</f>
        <v>1.6656</v>
      </c>
    </row>
    <row r="6" spans="1:17" x14ac:dyDescent="0.3">
      <c r="A6">
        <v>4</v>
      </c>
      <c r="F6" s="269">
        <f>F5+Step2!J27</f>
        <v>8695</v>
      </c>
      <c r="G6" s="270">
        <f>Step2!J28</f>
        <v>0.75219999999999998</v>
      </c>
      <c r="H6" s="270">
        <f>Step2!J29</f>
        <v>1.2016</v>
      </c>
      <c r="I6" s="269">
        <f>I5+Step5!D26</f>
        <v>10087</v>
      </c>
      <c r="J6" s="270">
        <f>Step5!D27</f>
        <v>0.73429999999999995</v>
      </c>
      <c r="K6" s="270">
        <f>Step5!D28</f>
        <v>1.2789999999999999</v>
      </c>
      <c r="L6" s="269">
        <f>L5+Step6!D26</f>
        <v>10076</v>
      </c>
      <c r="M6" s="270">
        <f>Step6!D27</f>
        <v>0.72070000000000001</v>
      </c>
      <c r="N6" s="270">
        <f>Step6!D28</f>
        <v>1.3071999999999999</v>
      </c>
      <c r="O6" s="269">
        <f>O5+Step7!D26</f>
        <v>963</v>
      </c>
      <c r="P6" s="270">
        <f>Step7!D27</f>
        <v>1.0909</v>
      </c>
      <c r="Q6" s="270">
        <f>Step7!D28</f>
        <v>1.5859000000000001</v>
      </c>
    </row>
    <row r="7" spans="1:17" x14ac:dyDescent="0.3">
      <c r="A7">
        <v>5</v>
      </c>
      <c r="F7" s="269"/>
      <c r="G7" s="270"/>
      <c r="H7" s="270"/>
      <c r="I7" s="269"/>
      <c r="J7" s="270"/>
      <c r="K7" s="270"/>
      <c r="L7" s="269"/>
      <c r="M7" s="270"/>
      <c r="N7" s="270"/>
      <c r="O7" s="269">
        <f>O6+Step7!D31</f>
        <v>2702</v>
      </c>
      <c r="P7" s="270">
        <f>Step7!D32</f>
        <v>1.0054000000000001</v>
      </c>
      <c r="Q7" s="270">
        <f>Step7!D33</f>
        <v>1.4268000000000001</v>
      </c>
    </row>
    <row r="8" spans="1:17" x14ac:dyDescent="0.3">
      <c r="A8">
        <v>6</v>
      </c>
      <c r="F8" s="269"/>
      <c r="G8" s="270"/>
      <c r="H8" s="270"/>
      <c r="I8" s="269"/>
      <c r="J8" s="270"/>
      <c r="K8" s="270"/>
      <c r="L8" s="269"/>
      <c r="M8" s="270"/>
      <c r="N8" s="270"/>
      <c r="O8" s="269">
        <f>O7+Step7!D36</f>
        <v>5454</v>
      </c>
      <c r="P8" s="270">
        <f>Step7!D37</f>
        <v>0.81030000000000002</v>
      </c>
      <c r="Q8" s="270">
        <f>Step7!D38</f>
        <v>1.2914000000000001</v>
      </c>
    </row>
    <row r="9" spans="1:17" x14ac:dyDescent="0.3">
      <c r="A9">
        <v>7</v>
      </c>
      <c r="F9" s="269"/>
      <c r="G9" s="270"/>
      <c r="H9" s="270"/>
      <c r="I9" s="269"/>
      <c r="J9" s="270"/>
      <c r="K9" s="270"/>
      <c r="L9" s="269"/>
      <c r="M9" s="270"/>
      <c r="N9" s="270"/>
      <c r="O9" s="269">
        <f>O8+Step7!D41</f>
        <v>8856</v>
      </c>
      <c r="P9" s="270">
        <f>Step7!D42</f>
        <v>0.75790000000000002</v>
      </c>
      <c r="Q9" s="270">
        <f>Step7!D43</f>
        <v>1.2176</v>
      </c>
    </row>
    <row r="10" spans="1:17" x14ac:dyDescent="0.3">
      <c r="A10">
        <v>8</v>
      </c>
      <c r="F10" s="269"/>
      <c r="G10" s="270"/>
      <c r="H10" s="270"/>
      <c r="I10" s="269"/>
      <c r="J10" s="270"/>
      <c r="K10" s="270"/>
      <c r="L10" s="269"/>
      <c r="M10" s="270"/>
      <c r="N10" s="270"/>
      <c r="O10" s="269">
        <f>O9+Step7!D46</f>
        <v>11963</v>
      </c>
      <c r="P10" s="270">
        <f>Step7!D47</f>
        <v>0.73170000000000002</v>
      </c>
      <c r="Q10" s="270">
        <f>Step7!D48</f>
        <v>1.1919999999999999</v>
      </c>
    </row>
    <row r="11" spans="1:17" x14ac:dyDescent="0.3">
      <c r="A11">
        <v>9</v>
      </c>
      <c r="F11" s="269"/>
      <c r="G11" s="270"/>
      <c r="H11" s="270"/>
      <c r="I11" s="269"/>
      <c r="J11" s="270"/>
      <c r="K11" s="270"/>
      <c r="L11" s="269"/>
      <c r="M11" s="270"/>
      <c r="N11" s="270"/>
      <c r="O11" s="269">
        <f>O10+Step7!D51</f>
        <v>17697</v>
      </c>
      <c r="P11" s="270">
        <f>Step7!D52</f>
        <v>0.70350000000000001</v>
      </c>
      <c r="Q11" s="270">
        <f>Step7!D53</f>
        <v>1.1526000000000001</v>
      </c>
    </row>
    <row r="12" spans="1:17" x14ac:dyDescent="0.3">
      <c r="A12">
        <v>10</v>
      </c>
      <c r="F12" s="269"/>
      <c r="G12" s="270"/>
      <c r="H12" s="270"/>
      <c r="I12" s="269"/>
      <c r="J12" s="270"/>
      <c r="K12" s="270"/>
      <c r="L12" s="269"/>
      <c r="M12" s="270"/>
      <c r="N12" s="270"/>
      <c r="O12" s="269">
        <f>O11+Step7!D56</f>
        <v>24727</v>
      </c>
      <c r="P12" s="270">
        <f>Step7!D57</f>
        <v>0.66459999999999997</v>
      </c>
      <c r="Q12" s="270">
        <f>Step7!D58</f>
        <v>1.1087</v>
      </c>
    </row>
    <row r="13" spans="1:17" x14ac:dyDescent="0.3">
      <c r="A13">
        <v>11</v>
      </c>
      <c r="F13" s="269"/>
      <c r="G13" s="270"/>
      <c r="H13" s="270"/>
      <c r="I13" s="269"/>
      <c r="J13" s="270"/>
      <c r="K13" s="270"/>
      <c r="L13" s="269"/>
      <c r="M13" s="270"/>
      <c r="N13" s="270"/>
      <c r="O13" s="269">
        <f>O12+Step7!D61</f>
        <v>28722</v>
      </c>
      <c r="P13" s="270">
        <f>Step7!D62</f>
        <v>0.66180000000000005</v>
      </c>
      <c r="Q13" s="270">
        <f>Step7!D63</f>
        <v>1.0669</v>
      </c>
    </row>
    <row r="14" spans="1:17" x14ac:dyDescent="0.3">
      <c r="A14">
        <v>12</v>
      </c>
      <c r="B14" s="269">
        <v>0</v>
      </c>
      <c r="C14" s="269" cm="1">
        <f t="array" ref="C14">INDEX(Step1_final!D:D, 0 + (ROW(C14)-11)*3)</f>
        <v>5</v>
      </c>
      <c r="D14" s="270" cm="1">
        <f t="array" ref="D14">INDEX(Step1_final!D:D, 1 + (ROW(C14)-11)*3)</f>
        <v>4.6763000000000003</v>
      </c>
      <c r="E14" s="270" cm="1">
        <f t="array" ref="E14">INDEX(Step1_final!D:D, 2 + (ROW(C14)-11)*3)</f>
        <v>4.7457000000000003</v>
      </c>
      <c r="F14" s="269" cm="1">
        <f t="array" ref="F14">F$6+INDEX(Step2!J:J, 1 + (ROW(F14)-4)*3)</f>
        <v>8695</v>
      </c>
      <c r="G14" s="270" cm="1">
        <f t="array" ref="G14">INDEX(Step2!J:J, 2 + (ROW(F14)-4)*3)</f>
        <v>3.9527999999999999</v>
      </c>
      <c r="H14" s="270" cm="1">
        <f t="array" ref="H14">INDEX(Step2!J:J, 3 + (ROW(F14)-4)*3)</f>
        <v>4.2622</v>
      </c>
      <c r="I14" s="269" cm="1">
        <f t="array" ref="I14">I$6+INDEX(Step5!D:D, 0 + (ROW(I14)-4)*3)</f>
        <v>10087</v>
      </c>
      <c r="J14" s="270" cm="1">
        <f t="array" ref="J14">INDEX(Step5!D:D, 1 + (ROW(I14)-4)*3)</f>
        <v>3.6044</v>
      </c>
      <c r="K14" s="270" cm="1">
        <f t="array" ref="K14">INDEX(Step5!D:D, 2 + (ROW(I14)-4)*3)</f>
        <v>3.8732000000000002</v>
      </c>
      <c r="L14" s="269" cm="1">
        <f t="array" ref="L14">L$6+INDEX(Step6!D:D, 0 + (ROW(I14)-4)*3)</f>
        <v>10076</v>
      </c>
      <c r="M14" s="270" cm="1">
        <f t="array" ref="M14">INDEX(Step6!D:D, 1 + (ROW(I14)-4)*3)</f>
        <v>3.9123000000000001</v>
      </c>
      <c r="N14" s="270" cm="1">
        <f t="array" ref="N14">INDEX(Step6!D:D, 2 + (ROW(I14)-4)*3)</f>
        <v>4.0803000000000003</v>
      </c>
      <c r="O14" s="269" cm="1">
        <f t="array" ref="O14">O$13+INDEX(Step7!D:D, 23 + ROW(O14)*3)</f>
        <v>28722</v>
      </c>
      <c r="P14" s="270" cm="1">
        <f t="array" ref="P14">INDEX(Step7!D:D, 24 + ROW(O14)*3)</f>
        <v>3.5630999999999999</v>
      </c>
      <c r="Q14" s="270" cm="1">
        <f t="array" ref="Q14">INDEX(Step7!D:D, 25 + ROW(O14)*3)</f>
        <v>3.7936999999999999</v>
      </c>
    </row>
    <row r="15" spans="1:17" x14ac:dyDescent="0.3">
      <c r="A15">
        <v>13</v>
      </c>
      <c r="B15" s="269">
        <v>2000</v>
      </c>
      <c r="C15" s="269" cm="1">
        <f t="array" ref="C15">INDEX(Step1_final!D:D, 0 + (ROW(C15)-11)*3)</f>
        <v>297</v>
      </c>
      <c r="D15" s="270" cm="1">
        <f t="array" ref="D15">INDEX(Step1_final!D:D, 1 + (ROW(C15)-11)*3)</f>
        <v>2.4462000000000002</v>
      </c>
      <c r="E15" s="270" cm="1">
        <f t="array" ref="E15">INDEX(Step1_final!D:D, 2 + (ROW(C15)-11)*3)</f>
        <v>2.7286000000000001</v>
      </c>
      <c r="F15" s="269" cm="1">
        <f t="array" ref="F15">F$6+INDEX(Step2!J:J, 1 + (ROW(F15)-4)*3)</f>
        <v>8986</v>
      </c>
      <c r="G15" s="270" cm="1">
        <f t="array" ref="G15">INDEX(Step2!J:J, 2 + (ROW(F15)-4)*3)</f>
        <v>0.95550000000000002</v>
      </c>
      <c r="H15" s="270" cm="1">
        <f t="array" ref="H15">INDEX(Step2!J:J, 3 + (ROW(F15)-4)*3)</f>
        <v>1.2561</v>
      </c>
      <c r="I15" s="269" cm="1">
        <f t="array" ref="I15">I$6+INDEX(Step5!D:D, 0 + (ROW(I15)-4)*3)</f>
        <v>10377</v>
      </c>
      <c r="J15" s="270" cm="1">
        <f t="array" ref="J15">INDEX(Step5!D:D, 1 + (ROW(I15)-4)*3)</f>
        <v>0.94730000000000003</v>
      </c>
      <c r="K15" s="270" cm="1">
        <f t="array" ref="K15">INDEX(Step5!D:D, 2 + (ROW(I15)-4)*3)</f>
        <v>1.2604</v>
      </c>
      <c r="L15" s="269" cm="1">
        <f t="array" ref="L15">L$6+INDEX(Step6!D:D, 0 + (ROW(I15)-4)*3)</f>
        <v>10367</v>
      </c>
      <c r="M15" s="270" cm="1">
        <f t="array" ref="M15">INDEX(Step6!D:D, 1 + (ROW(I15)-4)*3)</f>
        <v>1.0848</v>
      </c>
      <c r="N15" s="270" cm="1">
        <f t="array" ref="N15">INDEX(Step6!D:D, 2 + (ROW(I15)-4)*3)</f>
        <v>1.3825000000000001</v>
      </c>
      <c r="O15" s="269" cm="1">
        <f t="array" ref="O15">O$13+INDEX(Step7!D:D, 23 + ROW(O15)*3)</f>
        <v>29013</v>
      </c>
      <c r="P15" s="270" cm="1">
        <f t="array" ref="P15">INDEX(Step7!D:D, 24 + ROW(O15)*3)</f>
        <v>0.84109999999999996</v>
      </c>
      <c r="Q15" s="270" cm="1">
        <f t="array" ref="Q15">INDEX(Step7!D:D, 25 + ROW(O15)*3)</f>
        <v>1.2309000000000001</v>
      </c>
    </row>
    <row r="16" spans="1:17" x14ac:dyDescent="0.3">
      <c r="A16">
        <v>14</v>
      </c>
      <c r="B16" s="269">
        <v>4000</v>
      </c>
      <c r="C16" s="269" cm="1">
        <f t="array" ref="C16">INDEX(Step1_final!D:D, 0 + (ROW(C16)-11)*3)</f>
        <v>590</v>
      </c>
      <c r="D16" s="270" cm="1">
        <f t="array" ref="D16">INDEX(Step1_final!D:D, 1 + (ROW(C16)-11)*3)</f>
        <v>1.9095</v>
      </c>
      <c r="E16" s="270" cm="1">
        <f t="array" ref="E16">INDEX(Step1_final!D:D, 2 + (ROW(C16)-11)*3)</f>
        <v>2.2991000000000001</v>
      </c>
      <c r="F16" s="269" cm="1">
        <f t="array" ref="F16">F$6+INDEX(Step2!J:J, 1 + (ROW(F16)-4)*3)</f>
        <v>9276</v>
      </c>
      <c r="G16" s="270" cm="1">
        <f t="array" ref="G16">INDEX(Step2!J:J, 2 + (ROW(F16)-4)*3)</f>
        <v>0.87060000000000004</v>
      </c>
      <c r="H16" s="270" cm="1">
        <f t="array" ref="H16">INDEX(Step2!J:J, 3 + (ROW(F16)-4)*3)</f>
        <v>1.1847000000000001</v>
      </c>
      <c r="I16" s="269" cm="1">
        <f t="array" ref="I16">I$6+INDEX(Step5!D:D, 0 + (ROW(I16)-4)*3)</f>
        <v>10668</v>
      </c>
      <c r="J16" s="270" cm="1">
        <f t="array" ref="J16">INDEX(Step5!D:D, 1 + (ROW(I16)-4)*3)</f>
        <v>0.86140000000000005</v>
      </c>
      <c r="K16" s="270" cm="1">
        <f t="array" ref="K16">INDEX(Step5!D:D, 2 + (ROW(I16)-4)*3)</f>
        <v>1.1875</v>
      </c>
      <c r="L16" s="269" cm="1">
        <f t="array" ref="L16">L$6+INDEX(Step6!D:D, 0 + (ROW(I16)-4)*3)</f>
        <v>10657</v>
      </c>
      <c r="M16" s="270" cm="1">
        <f t="array" ref="M16">INDEX(Step6!D:D, 1 + (ROW(I16)-4)*3)</f>
        <v>0.93140000000000001</v>
      </c>
      <c r="N16" s="270" cm="1">
        <f t="array" ref="N16">INDEX(Step6!D:D, 2 + (ROW(I16)-4)*3)</f>
        <v>1.2290000000000001</v>
      </c>
      <c r="O16" s="269" cm="1">
        <f t="array" ref="O16">O$13+INDEX(Step7!D:D, 23 + ROW(O16)*3)</f>
        <v>29303</v>
      </c>
      <c r="P16" s="270" cm="1">
        <f t="array" ref="P16">INDEX(Step7!D:D, 24 + ROW(O16)*3)</f>
        <v>0.73719999999999997</v>
      </c>
      <c r="Q16" s="270" cm="1">
        <f t="array" ref="Q16">INDEX(Step7!D:D, 25 + ROW(O16)*3)</f>
        <v>1.1323000000000001</v>
      </c>
    </row>
    <row r="17" spans="1:17" x14ac:dyDescent="0.3">
      <c r="A17">
        <v>15</v>
      </c>
      <c r="B17" s="269">
        <v>6000</v>
      </c>
      <c r="C17" s="269" cm="1">
        <f t="array" ref="C17">INDEX(Step1_final!D:D, 0 + (ROW(C17)-11)*3)</f>
        <v>880</v>
      </c>
      <c r="D17" s="270" cm="1">
        <f t="array" ref="D17">INDEX(Step1_final!D:D, 1 + (ROW(C17)-11)*3)</f>
        <v>1.2713000000000001</v>
      </c>
      <c r="E17" s="270" cm="1">
        <f t="array" ref="E17">INDEX(Step1_final!D:D, 2 + (ROW(C17)-11)*3)</f>
        <v>1.6516</v>
      </c>
      <c r="F17" s="269" cm="1">
        <f t="array" ref="F17">F$6+INDEX(Step2!J:J, 1 + (ROW(F17)-4)*3)</f>
        <v>9566</v>
      </c>
      <c r="G17" s="270" cm="1">
        <f t="array" ref="G17">INDEX(Step2!J:J, 2 + (ROW(F17)-4)*3)</f>
        <v>0.84670000000000001</v>
      </c>
      <c r="H17" s="270" cm="1">
        <f t="array" ref="H17">INDEX(Step2!J:J, 3 + (ROW(F17)-4)*3)</f>
        <v>1.1665000000000001</v>
      </c>
      <c r="I17" s="269" cm="1">
        <f t="array" ref="I17">I$6+INDEX(Step5!D:D, 0 + (ROW(I17)-4)*3)</f>
        <v>10958</v>
      </c>
      <c r="J17" s="270" cm="1">
        <f t="array" ref="J17">INDEX(Step5!D:D, 1 + (ROW(I17)-4)*3)</f>
        <v>0.83819999999999995</v>
      </c>
      <c r="K17" s="270" cm="1">
        <f t="array" ref="K17">INDEX(Step5!D:D, 2 + (ROW(I17)-4)*3)</f>
        <v>1.1675</v>
      </c>
      <c r="L17" s="269" cm="1">
        <f t="array" ref="L17">L$6+INDEX(Step6!D:D, 0 + (ROW(I17)-4)*3)</f>
        <v>10948</v>
      </c>
      <c r="M17" s="270" cm="1">
        <f t="array" ref="M17">INDEX(Step6!D:D, 1 + (ROW(I17)-4)*3)</f>
        <v>0.88549999999999995</v>
      </c>
      <c r="N17" s="270" cm="1">
        <f t="array" ref="N17">INDEX(Step6!D:D, 2 + (ROW(I17)-4)*3)</f>
        <v>1.1637</v>
      </c>
      <c r="O17" s="269" cm="1">
        <f t="array" ref="O17">O$13+INDEX(Step7!D:D, 23 + ROW(O17)*3)</f>
        <v>29593</v>
      </c>
      <c r="P17" s="270" cm="1">
        <f t="array" ref="P17">INDEX(Step7!D:D, 24 + ROW(O17)*3)</f>
        <v>0.71099999999999997</v>
      </c>
      <c r="Q17" s="270" cm="1">
        <f t="array" ref="Q17">INDEX(Step7!D:D, 25 + ROW(O17)*3)</f>
        <v>1.0901000000000001</v>
      </c>
    </row>
    <row r="18" spans="1:17" x14ac:dyDescent="0.3">
      <c r="A18">
        <v>16</v>
      </c>
      <c r="B18" s="269">
        <v>8000</v>
      </c>
      <c r="C18" s="269" cm="1">
        <f t="array" ref="C18">INDEX(Step1_final!D:D, 0 + (ROW(C18)-11)*3)</f>
        <v>1170</v>
      </c>
      <c r="D18" s="270" cm="1">
        <f t="array" ref="D18">INDEX(Step1_final!D:D, 1 + (ROW(C18)-11)*3)</f>
        <v>1.0815999999999999</v>
      </c>
      <c r="E18" s="270" cm="1">
        <f t="array" ref="E18">INDEX(Step1_final!D:D, 2 + (ROW(C18)-11)*3)</f>
        <v>1.4544999999999999</v>
      </c>
      <c r="F18" s="269" cm="1">
        <f t="array" ref="F18">F$6+INDEX(Step2!J:J, 1 + (ROW(F18)-4)*3)</f>
        <v>9857</v>
      </c>
      <c r="G18" s="270" cm="1">
        <f t="array" ref="G18">INDEX(Step2!J:J, 2 + (ROW(F18)-4)*3)</f>
        <v>0.82609999999999995</v>
      </c>
      <c r="H18" s="270" cm="1">
        <f t="array" ref="H18">INDEX(Step2!J:J, 3 + (ROW(F18)-4)*3)</f>
        <v>1.1657999999999999</v>
      </c>
      <c r="I18" s="269" cm="1">
        <f t="array" ref="I18">I$6+INDEX(Step5!D:D, 0 + (ROW(I18)-4)*3)</f>
        <v>11248</v>
      </c>
      <c r="J18" s="270" cm="1">
        <f t="array" ref="J18">INDEX(Step5!D:D, 1 + (ROW(I18)-4)*3)</f>
        <v>0.81379999999999997</v>
      </c>
      <c r="K18" s="270" cm="1">
        <f t="array" ref="K18">INDEX(Step5!D:D, 2 + (ROW(I18)-4)*3)</f>
        <v>1.1624000000000001</v>
      </c>
      <c r="L18" s="269" cm="1">
        <f t="array" ref="L18">L$6+INDEX(Step6!D:D, 0 + (ROW(I18)-4)*3)</f>
        <v>11238</v>
      </c>
      <c r="M18" s="270" cm="1">
        <f t="array" ref="M18">INDEX(Step6!D:D, 1 + (ROW(I18)-4)*3)</f>
        <v>0.85940000000000005</v>
      </c>
      <c r="N18" s="270" cm="1">
        <f t="array" ref="N18">INDEX(Step6!D:D, 2 + (ROW(I18)-4)*3)</f>
        <v>1.1847000000000001</v>
      </c>
      <c r="O18" s="269" cm="1">
        <f t="array" ref="O18">O$13+INDEX(Step7!D:D, 23 + ROW(O18)*3)</f>
        <v>29883</v>
      </c>
      <c r="P18" s="270" cm="1">
        <f t="array" ref="P18">INDEX(Step7!D:D, 24 + ROW(O18)*3)</f>
        <v>0.69540000000000002</v>
      </c>
      <c r="Q18" s="270" cm="1">
        <f t="array" ref="Q18">INDEX(Step7!D:D, 25 + ROW(O18)*3)</f>
        <v>1.0912999999999999</v>
      </c>
    </row>
    <row r="19" spans="1:17" x14ac:dyDescent="0.3">
      <c r="A19">
        <v>17</v>
      </c>
      <c r="B19" s="269">
        <v>10000</v>
      </c>
      <c r="C19" s="269" cm="1">
        <f t="array" ref="C19">INDEX(Step1_final!D:D, 0 + (ROW(C19)-11)*3)</f>
        <v>1460</v>
      </c>
      <c r="D19" s="270" cm="1">
        <f t="array" ref="D19">INDEX(Step1_final!D:D, 1 + (ROW(C19)-11)*3)</f>
        <v>1.0036</v>
      </c>
      <c r="E19" s="270" cm="1">
        <f t="array" ref="E19">INDEX(Step1_final!D:D, 2 + (ROW(C19)-11)*3)</f>
        <v>1.3441000000000001</v>
      </c>
      <c r="F19" s="269" cm="1">
        <f t="array" ref="F19">F$6+INDEX(Step2!J:J, 1 + (ROW(F19)-4)*3)</f>
        <v>10147</v>
      </c>
      <c r="G19" s="270" cm="1">
        <f t="array" ref="G19">INDEX(Step2!J:J, 2 + (ROW(F19)-4)*3)</f>
        <v>0.80459999999999998</v>
      </c>
      <c r="H19" s="270" cm="1">
        <f t="array" ref="H19">INDEX(Step2!J:J, 3 + (ROW(F19)-4)*3)</f>
        <v>1.1518999999999999</v>
      </c>
      <c r="I19" s="269" cm="1">
        <f t="array" ref="I19">I$6+INDEX(Step5!D:D, 0 + (ROW(I19)-4)*3)</f>
        <v>11538</v>
      </c>
      <c r="J19" s="270" cm="1">
        <f t="array" ref="J19">INDEX(Step5!D:D, 1 + (ROW(I19)-4)*3)</f>
        <v>0.7944</v>
      </c>
      <c r="K19" s="270" cm="1">
        <f t="array" ref="K19">INDEX(Step5!D:D, 2 + (ROW(I19)-4)*3)</f>
        <v>1.1520999999999999</v>
      </c>
      <c r="L19" s="269" cm="1">
        <f t="array" ref="L19">L$6+INDEX(Step6!D:D, 0 + (ROW(I19)-4)*3)</f>
        <v>11529</v>
      </c>
      <c r="M19" s="270" cm="1">
        <f t="array" ref="M19">INDEX(Step6!D:D, 1 + (ROW(I19)-4)*3)</f>
        <v>0.83709999999999996</v>
      </c>
      <c r="N19" s="270" cm="1">
        <f t="array" ref="N19">INDEX(Step6!D:D, 2 + (ROW(I19)-4)*3)</f>
        <v>1.1870000000000001</v>
      </c>
      <c r="O19" s="269" cm="1">
        <f t="array" ref="O19">O$13+INDEX(Step7!D:D, 23 + ROW(O19)*3)</f>
        <v>30174</v>
      </c>
      <c r="P19" s="270" cm="1">
        <f t="array" ref="P19">INDEX(Step7!D:D, 24 + ROW(O19)*3)</f>
        <v>0.68369999999999997</v>
      </c>
      <c r="Q19" s="270" cm="1">
        <f t="array" ref="Q19">INDEX(Step7!D:D, 25 + ROW(O19)*3)</f>
        <v>1.0783</v>
      </c>
    </row>
    <row r="20" spans="1:17" x14ac:dyDescent="0.3">
      <c r="A20">
        <v>18</v>
      </c>
      <c r="B20" s="269">
        <v>12000</v>
      </c>
      <c r="C20" s="269" cm="1">
        <f t="array" ref="C20">INDEX(Step1_final!D:D, 0 + (ROW(C20)-11)*3)</f>
        <v>1750</v>
      </c>
      <c r="D20" s="270" cm="1">
        <f t="array" ref="D20">INDEX(Step1_final!D:D, 1 + (ROW(C20)-11)*3)</f>
        <v>0.94479999999999997</v>
      </c>
      <c r="E20" s="270" cm="1">
        <f t="array" ref="E20">INDEX(Step1_final!D:D, 2 + (ROW(C20)-11)*3)</f>
        <v>1.3119000000000001</v>
      </c>
      <c r="F20" s="269" cm="1">
        <f t="array" ref="F20">F$6+INDEX(Step2!J:J, 1 + (ROW(F20)-4)*3)</f>
        <v>10444</v>
      </c>
      <c r="G20" s="270" cm="1">
        <f t="array" ref="G20">INDEX(Step2!J:J, 2 + (ROW(F20)-4)*3)</f>
        <v>0.79500000000000004</v>
      </c>
      <c r="H20" s="270" cm="1">
        <f t="array" ref="H20">INDEX(Step2!J:J, 3 + (ROW(F20)-4)*3)</f>
        <v>1.1315999999999999</v>
      </c>
      <c r="I20" s="269" cm="1">
        <f t="array" ref="I20">I$6+INDEX(Step5!D:D, 0 + (ROW(I20)-4)*3)</f>
        <v>11829</v>
      </c>
      <c r="J20" s="270" cm="1">
        <f t="array" ref="J20">INDEX(Step5!D:D, 1 + (ROW(I20)-4)*3)</f>
        <v>0.78549999999999998</v>
      </c>
      <c r="K20" s="270" cm="1">
        <f t="array" ref="K20">INDEX(Step5!D:D, 2 + (ROW(I20)-4)*3)</f>
        <v>1.1463000000000001</v>
      </c>
      <c r="L20" s="269" cm="1">
        <f t="array" ref="L20">L$6+INDEX(Step6!D:D, 0 + (ROW(I20)-4)*3)</f>
        <v>11819</v>
      </c>
      <c r="M20" s="270" cm="1">
        <f t="array" ref="M20">INDEX(Step6!D:D, 1 + (ROW(I20)-4)*3)</f>
        <v>0.8125</v>
      </c>
      <c r="N20" s="270" cm="1">
        <f t="array" ref="N20">INDEX(Step6!D:D, 2 + (ROW(I20)-4)*3)</f>
        <v>1.1499999999999999</v>
      </c>
      <c r="O20" s="269" cm="1">
        <f t="array" ref="O20">O$13+INDEX(Step7!D:D, 23 + ROW(O20)*3)</f>
        <v>30464</v>
      </c>
      <c r="P20" s="270" cm="1">
        <f t="array" ref="P20">INDEX(Step7!D:D, 24 + ROW(O20)*3)</f>
        <v>0.68140000000000001</v>
      </c>
      <c r="Q20" s="270" cm="1">
        <f t="array" ref="Q20">INDEX(Step7!D:D, 25 + ROW(O20)*3)</f>
        <v>1.0658000000000001</v>
      </c>
    </row>
    <row r="21" spans="1:17" x14ac:dyDescent="0.3">
      <c r="A21">
        <v>19</v>
      </c>
      <c r="B21" s="269">
        <v>14000</v>
      </c>
      <c r="C21" s="269" cm="1">
        <f t="array" ref="C21">INDEX(Step1_final!D:D, 0 + (ROW(C21)-11)*3)</f>
        <v>2040</v>
      </c>
      <c r="D21" s="270" cm="1">
        <f t="array" ref="D21">INDEX(Step1_final!D:D, 1 + (ROW(C21)-11)*3)</f>
        <v>0.91849999999999998</v>
      </c>
      <c r="E21" s="270" cm="1">
        <f t="array" ref="E21">INDEX(Step1_final!D:D, 2 + (ROW(C21)-11)*3)</f>
        <v>1.2947</v>
      </c>
      <c r="F21" s="269" cm="1">
        <f t="array" ref="F21">F$6+INDEX(Step2!J:J, 1 + (ROW(F21)-4)*3)</f>
        <v>10743</v>
      </c>
      <c r="G21" s="270" cm="1">
        <f t="array" ref="G21">INDEX(Step2!J:J, 2 + (ROW(F21)-4)*3)</f>
        <v>0.78120000000000001</v>
      </c>
      <c r="H21" s="270" cm="1">
        <f t="array" ref="H21">INDEX(Step2!J:J, 3 + (ROW(F21)-4)*3)</f>
        <v>1.1345000000000001</v>
      </c>
      <c r="I21" s="269" cm="1">
        <f t="array" ref="I21">I$6+INDEX(Step5!D:D, 0 + (ROW(I21)-4)*3)</f>
        <v>12119</v>
      </c>
      <c r="J21" s="270" cm="1">
        <f t="array" ref="J21">INDEX(Step5!D:D, 1 + (ROW(I21)-4)*3)</f>
        <v>0.77229999999999999</v>
      </c>
      <c r="K21" s="270" cm="1">
        <f t="array" ref="K21">INDEX(Step5!D:D, 2 + (ROW(I21)-4)*3)</f>
        <v>1.1448</v>
      </c>
      <c r="L21" s="269" cm="1">
        <f t="array" ref="L21">L$6+INDEX(Step6!D:D, 0 + (ROW(I21)-4)*3)</f>
        <v>12112</v>
      </c>
      <c r="M21" s="270" cm="1">
        <f t="array" ref="M21">INDEX(Step6!D:D, 1 + (ROW(I21)-4)*3)</f>
        <v>0.79810000000000003</v>
      </c>
      <c r="N21" s="270" cm="1">
        <f t="array" ref="N21">INDEX(Step6!D:D, 2 + (ROW(I21)-4)*3)</f>
        <v>1.1460999999999999</v>
      </c>
      <c r="O21" s="269" cm="1">
        <f t="array" ref="O21">O$13+INDEX(Step7!D:D, 23 + ROW(O21)*3)</f>
        <v>30754</v>
      </c>
      <c r="P21" s="270" cm="1">
        <f t="array" ref="P21">INDEX(Step7!D:D, 24 + ROW(O21)*3)</f>
        <v>0.67820000000000003</v>
      </c>
      <c r="Q21" s="270" cm="1">
        <f t="array" ref="Q21">INDEX(Step7!D:D, 25 + ROW(O21)*3)</f>
        <v>1.0767</v>
      </c>
    </row>
    <row r="22" spans="1:17" x14ac:dyDescent="0.3">
      <c r="A22">
        <v>20</v>
      </c>
      <c r="B22" s="269">
        <v>16000</v>
      </c>
      <c r="C22" s="269" cm="1">
        <f t="array" ref="C22">INDEX(Step1_final!D:D, 0 + (ROW(C22)-11)*3)</f>
        <v>2331</v>
      </c>
      <c r="D22" s="270" cm="1">
        <f t="array" ref="D22">INDEX(Step1_final!D:D, 1 + (ROW(C22)-11)*3)</f>
        <v>0.88400000000000001</v>
      </c>
      <c r="E22" s="270" cm="1">
        <f t="array" ref="E22">INDEX(Step1_final!D:D, 2 + (ROW(C22)-11)*3)</f>
        <v>1.2367999999999999</v>
      </c>
      <c r="F22" s="269" cm="1">
        <f t="array" ref="F22">F$6+INDEX(Step2!J:J, 1 + (ROW(F22)-4)*3)</f>
        <v>11044</v>
      </c>
      <c r="G22" s="270" cm="1">
        <f t="array" ref="G22">INDEX(Step2!J:J, 2 + (ROW(F22)-4)*3)</f>
        <v>0.76700000000000002</v>
      </c>
      <c r="H22" s="270" cm="1">
        <f t="array" ref="H22">INDEX(Step2!J:J, 3 + (ROW(F22)-4)*3)</f>
        <v>1.1274999999999999</v>
      </c>
      <c r="I22" s="269" cm="1">
        <f t="array" ref="I22">I$6+INDEX(Step5!D:D, 0 + (ROW(I22)-4)*3)</f>
        <v>12409</v>
      </c>
      <c r="J22" s="270" cm="1">
        <f t="array" ref="J22">INDEX(Step5!D:D, 1 + (ROW(I22)-4)*3)</f>
        <v>0.7571</v>
      </c>
      <c r="K22" s="270" cm="1">
        <f t="array" ref="K22">INDEX(Step5!D:D, 2 + (ROW(I22)-4)*3)</f>
        <v>1.1473</v>
      </c>
      <c r="L22" s="269" cm="1">
        <f t="array" ref="L22">L$6+INDEX(Step6!D:D, 0 + (ROW(I22)-4)*3)</f>
        <v>12418</v>
      </c>
      <c r="M22" s="270" cm="1">
        <f t="array" ref="M22">INDEX(Step6!D:D, 1 + (ROW(I22)-4)*3)</f>
        <v>0.78710000000000002</v>
      </c>
      <c r="N22" s="270" cm="1">
        <f t="array" ref="N22">INDEX(Step6!D:D, 2 + (ROW(I22)-4)*3)</f>
        <v>1.1403000000000001</v>
      </c>
      <c r="O22" s="269" cm="1">
        <f t="array" ref="O22">O$13+INDEX(Step7!D:D, 23 + ROW(O22)*3)</f>
        <v>31044</v>
      </c>
      <c r="P22" s="270" cm="1">
        <f t="array" ref="P22">INDEX(Step7!D:D, 24 + ROW(O22)*3)</f>
        <v>0.67369999999999997</v>
      </c>
      <c r="Q22" s="270" cm="1">
        <f t="array" ref="Q22">INDEX(Step7!D:D, 25 + ROW(O22)*3)</f>
        <v>1.0751999999999999</v>
      </c>
    </row>
    <row r="23" spans="1:17" x14ac:dyDescent="0.3">
      <c r="A23">
        <v>21</v>
      </c>
      <c r="B23" s="269">
        <v>18000</v>
      </c>
      <c r="C23" s="269" cm="1">
        <f t="array" ref="C23">INDEX(Step1_final!D:D, 0 + (ROW(C23)-11)*3)</f>
        <v>2621</v>
      </c>
      <c r="D23" s="270" cm="1">
        <f t="array" ref="D23">INDEX(Step1_final!D:D, 1 + (ROW(C23)-11)*3)</f>
        <v>0.86650000000000005</v>
      </c>
      <c r="E23" s="270" cm="1">
        <f t="array" ref="E23">INDEX(Step1_final!D:D, 2 + (ROW(C23)-11)*3)</f>
        <v>1.23</v>
      </c>
      <c r="F23" s="269" cm="1">
        <f t="array" ref="F23">F$6+INDEX(Step2!J:J, 1 + (ROW(F23)-4)*3)</f>
        <v>11355</v>
      </c>
      <c r="G23" s="270" cm="1">
        <f t="array" ref="G23">INDEX(Step2!J:J, 2 + (ROW(F23)-4)*3)</f>
        <v>0.752</v>
      </c>
      <c r="H23" s="270" cm="1">
        <f t="array" ref="H23">INDEX(Step2!J:J, 3 + (ROW(F23)-4)*3)</f>
        <v>1.1399999999999999</v>
      </c>
      <c r="I23" s="269" cm="1">
        <f t="array" ref="I23">I$6+INDEX(Step5!D:D, 0 + (ROW(I23)-4)*3)</f>
        <v>12699</v>
      </c>
      <c r="J23" s="270" cm="1">
        <f t="array" ref="J23">INDEX(Step5!D:D, 1 + (ROW(I23)-4)*3)</f>
        <v>0.74399999999999999</v>
      </c>
      <c r="K23" s="270" cm="1">
        <f t="array" ref="K23">INDEX(Step5!D:D, 2 + (ROW(I23)-4)*3)</f>
        <v>1.1534</v>
      </c>
      <c r="L23" s="269" cm="1">
        <f t="array" ref="L23">L$6+INDEX(Step6!D:D, 0 + (ROW(I23)-4)*3)</f>
        <v>12718</v>
      </c>
      <c r="M23" s="270" cm="1">
        <f t="array" ref="M23">INDEX(Step6!D:D, 1 + (ROW(I23)-4)*3)</f>
        <v>0.77739999999999998</v>
      </c>
      <c r="N23" s="270" cm="1">
        <f t="array" ref="N23">INDEX(Step6!D:D, 2 + (ROW(I23)-4)*3)</f>
        <v>1.1518999999999999</v>
      </c>
      <c r="O23" s="269" cm="1">
        <f t="array" ref="O23">O$13+INDEX(Step7!D:D, 23 + ROW(O23)*3)</f>
        <v>31335</v>
      </c>
      <c r="P23" s="270" cm="1">
        <f t="array" ref="P23">INDEX(Step7!D:D, 24 + ROW(O23)*3)</f>
        <v>0.66520000000000001</v>
      </c>
      <c r="Q23" s="270" cm="1">
        <f t="array" ref="Q23">INDEX(Step7!D:D, 25 + ROW(O23)*3)</f>
        <v>1.0788</v>
      </c>
    </row>
    <row r="24" spans="1:17" x14ac:dyDescent="0.3">
      <c r="A24">
        <v>22</v>
      </c>
      <c r="B24" s="269">
        <v>20000</v>
      </c>
      <c r="C24" s="269" cm="1">
        <f t="array" ref="C24">INDEX(Step1_final!D:D, 0 + (ROW(C24)-11)*3)</f>
        <v>2911</v>
      </c>
      <c r="D24" s="270" cm="1">
        <f t="array" ref="D24">INDEX(Step1_final!D:D, 1 + (ROW(C24)-11)*3)</f>
        <v>0.84709999999999996</v>
      </c>
      <c r="E24" s="270" cm="1">
        <f t="array" ref="E24">INDEX(Step1_final!D:D, 2 + (ROW(C24)-11)*3)</f>
        <v>1.2237</v>
      </c>
      <c r="F24" s="269" cm="1">
        <f t="array" ref="F24">F$6+INDEX(Step2!J:J, 1 + (ROW(F24)-4)*3)</f>
        <v>11668</v>
      </c>
      <c r="G24" s="270" cm="1">
        <f t="array" ref="G24">INDEX(Step2!J:J, 2 + (ROW(F24)-4)*3)</f>
        <v>0.75039999999999996</v>
      </c>
      <c r="H24" s="270" cm="1">
        <f t="array" ref="H24">INDEX(Step2!J:J, 3 + (ROW(F24)-4)*3)</f>
        <v>1.1355</v>
      </c>
      <c r="I24" s="269" cm="1">
        <f t="array" ref="I24">I$6+INDEX(Step5!D:D, 0 + (ROW(I24)-4)*3)</f>
        <v>12989</v>
      </c>
      <c r="J24" s="270" cm="1">
        <f t="array" ref="J24">INDEX(Step5!D:D, 1 + (ROW(I24)-4)*3)</f>
        <v>0.74319999999999997</v>
      </c>
      <c r="K24" s="270" cm="1">
        <f t="array" ref="K24">INDEX(Step5!D:D, 2 + (ROW(I24)-4)*3)</f>
        <v>1.1274</v>
      </c>
      <c r="L24" s="269" cm="1">
        <f t="array" ref="L24">L$6+INDEX(Step6!D:D, 0 + (ROW(I24)-4)*3)</f>
        <v>13022</v>
      </c>
      <c r="M24" s="270" cm="1">
        <f t="array" ref="M24">INDEX(Step6!D:D, 1 + (ROW(I24)-4)*3)</f>
        <v>0.76319999999999999</v>
      </c>
      <c r="N24" s="270" cm="1">
        <f t="array" ref="N24">INDEX(Step6!D:D, 2 + (ROW(I24)-4)*3)</f>
        <v>1.1362000000000001</v>
      </c>
      <c r="O24" s="269" cm="1">
        <f t="array" ref="O24">O$13+INDEX(Step7!D:D, 23 + ROW(O24)*3)</f>
        <v>31625</v>
      </c>
      <c r="P24" s="270" cm="1">
        <f t="array" ref="P24">INDEX(Step7!D:D, 24 + ROW(O24)*3)</f>
        <v>0.66010000000000002</v>
      </c>
      <c r="Q24" s="270" cm="1">
        <f t="array" ref="Q24">INDEX(Step7!D:D, 25 + ROW(O24)*3)</f>
        <v>1.0689</v>
      </c>
    </row>
    <row r="25" spans="1:17" x14ac:dyDescent="0.3">
      <c r="A25">
        <v>23</v>
      </c>
      <c r="B25" s="269">
        <v>22000</v>
      </c>
      <c r="C25" s="269" cm="1">
        <f t="array" ref="C25">INDEX(Step1_final!D:D, 0 + (ROW(C25)-11)*3)</f>
        <v>3201</v>
      </c>
      <c r="D25" s="270" cm="1">
        <f t="array" ref="D25">INDEX(Step1_final!D:D, 1 + (ROW(C25)-11)*3)</f>
        <v>0.83179999999999998</v>
      </c>
      <c r="E25" s="270" cm="1">
        <f t="array" ref="E25">INDEX(Step1_final!D:D, 2 + (ROW(C25)-11)*3)</f>
        <v>1.1992</v>
      </c>
      <c r="F25" s="269" cm="1">
        <f t="array" ref="F25">F$6+INDEX(Step2!J:J, 1 + (ROW(F25)-4)*3)</f>
        <v>11974</v>
      </c>
      <c r="G25" s="270" cm="1">
        <f t="array" ref="G25">INDEX(Step2!J:J, 2 + (ROW(F25)-4)*3)</f>
        <v>0.73929999999999996</v>
      </c>
      <c r="H25" s="270" cm="1">
        <f t="array" ref="H25">INDEX(Step2!J:J, 3 + (ROW(F25)-4)*3)</f>
        <v>1.1101000000000001</v>
      </c>
      <c r="I25" s="269" cm="1">
        <f t="array" ref="I25">I$6+INDEX(Step5!D:D, 0 + (ROW(I25)-4)*3)</f>
        <v>13280</v>
      </c>
      <c r="J25" s="270" cm="1">
        <f t="array" ref="J25">INDEX(Step5!D:D, 1 + (ROW(I25)-4)*3)</f>
        <v>0.73329999999999995</v>
      </c>
      <c r="K25" s="270" cm="1">
        <f t="array" ref="K25">INDEX(Step5!D:D, 2 + (ROW(I25)-4)*3)</f>
        <v>1.1135999999999999</v>
      </c>
      <c r="L25" s="269" cm="1">
        <f t="array" ref="L25">L$6+INDEX(Step6!D:D, 0 + (ROW(I25)-4)*3)</f>
        <v>13321</v>
      </c>
      <c r="M25" s="270" cm="1">
        <f t="array" ref="M25">INDEX(Step6!D:D, 1 + (ROW(I25)-4)*3)</f>
        <v>0.75880000000000003</v>
      </c>
      <c r="N25" s="270" cm="1">
        <f t="array" ref="N25">INDEX(Step6!D:D, 2 + (ROW(I25)-4)*3)</f>
        <v>1.1331</v>
      </c>
      <c r="O25" s="269" cm="1">
        <f t="array" ref="O25">O$13+INDEX(Step7!D:D, 23 + ROW(O25)*3)</f>
        <v>31915</v>
      </c>
      <c r="P25" s="270" cm="1">
        <f t="array" ref="P25">INDEX(Step7!D:D, 24 + ROW(O25)*3)</f>
        <v>0.65429999999999999</v>
      </c>
      <c r="Q25" s="270" cm="1">
        <f t="array" ref="Q25">INDEX(Step7!D:D, 25 + ROW(O25)*3)</f>
        <v>1.0634999999999999</v>
      </c>
    </row>
    <row r="26" spans="1:17" x14ac:dyDescent="0.3">
      <c r="A26">
        <v>24</v>
      </c>
      <c r="B26" s="269">
        <v>24000</v>
      </c>
      <c r="C26" s="269" cm="1">
        <f t="array" ref="C26">INDEX(Step1_final!D:D, 0 + (ROW(C26)-11)*3)</f>
        <v>3491</v>
      </c>
      <c r="D26" s="270" cm="1">
        <f t="array" ref="D26">INDEX(Step1_final!D:D, 1 + (ROW(C26)-11)*3)</f>
        <v>0.81440000000000001</v>
      </c>
      <c r="E26" s="270" cm="1">
        <f t="array" ref="E26">INDEX(Step1_final!D:D, 2 + (ROW(C26)-11)*3)</f>
        <v>1.2007000000000001</v>
      </c>
      <c r="F26" s="269" cm="1">
        <f t="array" ref="F26">F$6+INDEX(Step2!J:J, 1 + (ROW(F26)-4)*3)</f>
        <v>12282</v>
      </c>
      <c r="G26" s="270" cm="1">
        <f t="array" ref="G26">INDEX(Step2!J:J, 2 + (ROW(F26)-4)*3)</f>
        <v>0.72940000000000005</v>
      </c>
      <c r="H26" s="270" cm="1">
        <f t="array" ref="H26">INDEX(Step2!J:J, 3 + (ROW(F26)-4)*3)</f>
        <v>1.1155999999999999</v>
      </c>
      <c r="I26" s="269" cm="1">
        <f t="array" ref="I26">I$6+INDEX(Step5!D:D, 0 + (ROW(I26)-4)*3)</f>
        <v>13570</v>
      </c>
      <c r="J26" s="270" cm="1">
        <f t="array" ref="J26">INDEX(Step5!D:D, 1 + (ROW(I26)-4)*3)</f>
        <v>0.7218</v>
      </c>
      <c r="K26" s="270" cm="1">
        <f t="array" ref="K26">INDEX(Step5!D:D, 2 + (ROW(I26)-4)*3)</f>
        <v>1.1246</v>
      </c>
      <c r="L26" s="269" cm="1">
        <f t="array" ref="L26">L$6+INDEX(Step6!D:D, 0 + (ROW(I26)-4)*3)</f>
        <v>13626</v>
      </c>
      <c r="M26" s="270" cm="1">
        <f t="array" ref="M26">INDEX(Step6!D:D, 1 + (ROW(I26)-4)*3)</f>
        <v>0.74550000000000005</v>
      </c>
      <c r="N26" s="270" cm="1">
        <f t="array" ref="N26">INDEX(Step6!D:D, 2 + (ROW(I26)-4)*3)</f>
        <v>1.121</v>
      </c>
      <c r="O26" s="269" cm="1">
        <f t="array" ref="O26">O$13+INDEX(Step7!D:D, 23 + ROW(O26)*3)</f>
        <v>32205</v>
      </c>
      <c r="P26" s="270" cm="1">
        <f t="array" ref="P26">INDEX(Step7!D:D, 24 + ROW(O26)*3)</f>
        <v>0.65649999999999997</v>
      </c>
      <c r="Q26" s="270" cm="1">
        <f t="array" ref="Q26">INDEX(Step7!D:D, 25 + ROW(O26)*3)</f>
        <v>1.0740000000000001</v>
      </c>
    </row>
    <row r="27" spans="1:17" x14ac:dyDescent="0.3">
      <c r="A27">
        <v>25</v>
      </c>
      <c r="B27" s="269">
        <v>26000</v>
      </c>
      <c r="C27" s="269" cm="1">
        <f t="array" ref="C27">INDEX(Step1_final!D:D, 0 + (ROW(C27)-11)*3)</f>
        <v>3781</v>
      </c>
      <c r="D27" s="270" cm="1">
        <f t="array" ref="D27">INDEX(Step1_final!D:D, 1 + (ROW(C27)-11)*3)</f>
        <v>0.80389999999999995</v>
      </c>
      <c r="E27" s="270" cm="1">
        <f t="array" ref="E27">INDEX(Step1_final!D:D, 2 + (ROW(C27)-11)*3)</f>
        <v>1.1819</v>
      </c>
      <c r="F27" s="269" cm="1">
        <f t="array" ref="F27">F$6+INDEX(Step2!J:J, 1 + (ROW(F27)-4)*3)</f>
        <v>12583</v>
      </c>
      <c r="G27" s="270" cm="1">
        <f t="array" ref="G27">INDEX(Step2!J:J, 2 + (ROW(F27)-4)*3)</f>
        <v>0.72729999999999995</v>
      </c>
      <c r="H27" s="270" cm="1">
        <f t="array" ref="H27">INDEX(Step2!J:J, 3 + (ROW(F27)-4)*3)</f>
        <v>1.121</v>
      </c>
      <c r="I27" s="269" cm="1">
        <f t="array" ref="I27">I$6+INDEX(Step5!D:D, 0 + (ROW(I27)-4)*3)</f>
        <v>13860</v>
      </c>
      <c r="J27" s="270" cm="1">
        <f t="array" ref="J27">INDEX(Step5!D:D, 1 + (ROW(I27)-4)*3)</f>
        <v>0.72030000000000005</v>
      </c>
      <c r="K27" s="270" cm="1">
        <f t="array" ref="K27">INDEX(Step5!D:D, 2 + (ROW(I27)-4)*3)</f>
        <v>1.1267</v>
      </c>
      <c r="L27" s="269" cm="1">
        <f t="array" ref="L27">L$6+INDEX(Step6!D:D, 0 + (ROW(I27)-4)*3)</f>
        <v>13936</v>
      </c>
      <c r="M27" s="270" cm="1">
        <f t="array" ref="M27">INDEX(Step6!D:D, 1 + (ROW(I27)-4)*3)</f>
        <v>0.73450000000000004</v>
      </c>
      <c r="N27" s="270" cm="1">
        <f t="array" ref="N27">INDEX(Step6!D:D, 2 + (ROW(I27)-4)*3)</f>
        <v>1.1273</v>
      </c>
      <c r="O27" s="269" cm="1">
        <f t="array" ref="O27">O$13+INDEX(Step7!D:D, 23 + ROW(O27)*3)</f>
        <v>32496</v>
      </c>
      <c r="P27" s="270" cm="1">
        <f t="array" ref="P27">INDEX(Step7!D:D, 24 + ROW(O27)*3)</f>
        <v>0.65480000000000005</v>
      </c>
      <c r="Q27" s="270" cm="1">
        <f t="array" ref="Q27">INDEX(Step7!D:D, 25 + ROW(O27)*3)</f>
        <v>1.1045</v>
      </c>
    </row>
    <row r="28" spans="1:17" x14ac:dyDescent="0.3">
      <c r="A28">
        <v>26</v>
      </c>
      <c r="B28" s="269">
        <v>28000</v>
      </c>
      <c r="C28" s="269" cm="1">
        <f t="array" ref="C28">INDEX(Step1_final!D:D, 0 + (ROW(C28)-11)*3)</f>
        <v>4071</v>
      </c>
      <c r="D28" s="270" cm="1">
        <f t="array" ref="D28">INDEX(Step1_final!D:D, 1 + (ROW(C28)-11)*3)</f>
        <v>0.78700000000000003</v>
      </c>
      <c r="E28" s="270" cm="1">
        <f t="array" ref="E28">INDEX(Step1_final!D:D, 2 + (ROW(C28)-11)*3)</f>
        <v>1.1496999999999999</v>
      </c>
      <c r="F28" s="269" cm="1">
        <f t="array" ref="F28">F$6+INDEX(Step2!J:J, 1 + (ROW(F28)-4)*3)</f>
        <v>12883</v>
      </c>
      <c r="G28" s="270" cm="1">
        <f t="array" ref="G28">INDEX(Step2!J:J, 2 + (ROW(F28)-4)*3)</f>
        <v>0.71740000000000004</v>
      </c>
      <c r="H28" s="270" cm="1">
        <f t="array" ref="H28">INDEX(Step2!J:J, 3 + (ROW(F28)-4)*3)</f>
        <v>1.1222000000000001</v>
      </c>
      <c r="I28" s="269" cm="1">
        <f t="array" ref="I28">I$6+INDEX(Step5!D:D, 0 + (ROW(I28)-4)*3)</f>
        <v>14150</v>
      </c>
      <c r="J28" s="270" cm="1">
        <f t="array" ref="J28">INDEX(Step5!D:D, 1 + (ROW(I28)-4)*3)</f>
        <v>0.71030000000000004</v>
      </c>
      <c r="K28" s="270" cm="1">
        <f t="array" ref="K28">INDEX(Step5!D:D, 2 + (ROW(I28)-4)*3)</f>
        <v>1.1266</v>
      </c>
      <c r="L28" s="269" cm="1">
        <f t="array" ref="L28">L$6+INDEX(Step6!D:D, 0 + (ROW(I28)-4)*3)</f>
        <v>14253</v>
      </c>
      <c r="M28" s="270" cm="1">
        <f t="array" ref="M28">INDEX(Step6!D:D, 1 + (ROW(I28)-4)*3)</f>
        <v>0.73029999999999995</v>
      </c>
      <c r="N28" s="270" cm="1">
        <f t="array" ref="N28">INDEX(Step6!D:D, 2 + (ROW(I28)-4)*3)</f>
        <v>1.1263000000000001</v>
      </c>
      <c r="O28" s="269" cm="1">
        <f t="array" ref="O28">O$13+INDEX(Step7!D:D, 23 + ROW(O28)*3)</f>
        <v>32786</v>
      </c>
      <c r="P28" s="270" cm="1">
        <f t="array" ref="P28">INDEX(Step7!D:D, 24 + ROW(O28)*3)</f>
        <v>0.64319999999999999</v>
      </c>
      <c r="Q28" s="270" cm="1">
        <f t="array" ref="Q28">INDEX(Step7!D:D, 25 + ROW(O28)*3)</f>
        <v>1.0626</v>
      </c>
    </row>
    <row r="29" spans="1:17" x14ac:dyDescent="0.3">
      <c r="A29">
        <v>27</v>
      </c>
      <c r="B29" s="269">
        <v>30000</v>
      </c>
      <c r="C29" s="269" cm="1">
        <f t="array" ref="C29">INDEX(Step1_final!D:D, 0 + (ROW(C29)-11)*3)</f>
        <v>4361</v>
      </c>
      <c r="D29" s="270" cm="1">
        <f t="array" ref="D29">INDEX(Step1_final!D:D, 1 + (ROW(C29)-11)*3)</f>
        <v>0.78839999999999999</v>
      </c>
      <c r="E29" s="270" cm="1">
        <f t="array" ref="E29">INDEX(Step1_final!D:D, 2 + (ROW(C29)-11)*3)</f>
        <v>1.1732</v>
      </c>
      <c r="F29" s="269" cm="1">
        <f t="array" ref="F29">F$6+INDEX(Step2!J:J, 1 + (ROW(F29)-4)*3)</f>
        <v>13179</v>
      </c>
      <c r="G29" s="270" cm="1">
        <f t="array" ref="G29">INDEX(Step2!J:J, 2 + (ROW(F29)-4)*3)</f>
        <v>0.71340000000000003</v>
      </c>
      <c r="H29" s="270" cm="1">
        <f t="array" ref="H29">INDEX(Step2!J:J, 3 + (ROW(F29)-4)*3)</f>
        <v>1.1108</v>
      </c>
      <c r="I29" s="269" cm="1">
        <f t="array" ref="I29">I$6+INDEX(Step5!D:D, 0 + (ROW(I29)-4)*3)</f>
        <v>14440</v>
      </c>
      <c r="J29" s="270" cm="1">
        <f t="array" ref="J29">INDEX(Step5!D:D, 1 + (ROW(I29)-4)*3)</f>
        <v>0.70579999999999998</v>
      </c>
      <c r="K29" s="270" cm="1">
        <f t="array" ref="K29">INDEX(Step5!D:D, 2 + (ROW(I29)-4)*3)</f>
        <v>1.1158999999999999</v>
      </c>
      <c r="L29" s="269" cm="1">
        <f t="array" ref="L29">L$6+INDEX(Step6!D:D, 0 + (ROW(I29)-4)*3)</f>
        <v>14560</v>
      </c>
      <c r="M29" s="270" cm="1">
        <f t="array" ref="M29">INDEX(Step6!D:D, 1 + (ROW(I29)-4)*3)</f>
        <v>0.72460000000000002</v>
      </c>
      <c r="N29" s="270" cm="1">
        <f t="array" ref="N29">INDEX(Step6!D:D, 2 + (ROW(I29)-4)*3)</f>
        <v>1.1197999999999999</v>
      </c>
      <c r="O29" s="269" cm="1">
        <f t="array" ref="O29">O$13+INDEX(Step7!D:D, 23 + ROW(O29)*3)</f>
        <v>33076</v>
      </c>
      <c r="P29" s="270" cm="1">
        <f t="array" ref="P29">INDEX(Step7!D:D, 24 + ROW(O29)*3)</f>
        <v>0.6351</v>
      </c>
      <c r="Q29" s="270" cm="1">
        <f t="array" ref="Q29">INDEX(Step7!D:D, 25 + ROW(O29)*3)</f>
        <v>1.0754999999999999</v>
      </c>
    </row>
    <row r="30" spans="1:17" x14ac:dyDescent="0.3">
      <c r="A30">
        <v>28</v>
      </c>
      <c r="B30" s="269">
        <v>32000</v>
      </c>
      <c r="C30" s="269" cm="1">
        <f t="array" ref="C30">INDEX(Step1_final!D:D, 0 + (ROW(C30)-11)*3)</f>
        <v>4651</v>
      </c>
      <c r="D30" s="270" cm="1">
        <f t="array" ref="D30">INDEX(Step1_final!D:D, 1 + (ROW(C30)-11)*3)</f>
        <v>0.77749999999999997</v>
      </c>
      <c r="E30" s="270" cm="1">
        <f t="array" ref="E30">INDEX(Step1_final!D:D, 2 + (ROW(C30)-11)*3)</f>
        <v>1.1664000000000001</v>
      </c>
      <c r="F30" s="269" cm="1">
        <f t="array" ref="F30">F$6+INDEX(Step2!J:J, 1 + (ROW(F30)-4)*3)</f>
        <v>13477</v>
      </c>
      <c r="G30" s="270" cm="1">
        <f t="array" ref="G30">INDEX(Step2!J:J, 2 + (ROW(F30)-4)*3)</f>
        <v>0.70640000000000003</v>
      </c>
      <c r="H30" s="270" cm="1">
        <f t="array" ref="H30">INDEX(Step2!J:J, 3 + (ROW(F30)-4)*3)</f>
        <v>1.0988</v>
      </c>
      <c r="I30" s="269" cm="1">
        <f t="array" ref="I30">I$6+INDEX(Step5!D:D, 0 + (ROW(I30)-4)*3)</f>
        <v>14731</v>
      </c>
      <c r="J30" s="270" cm="1">
        <f t="array" ref="J30">INDEX(Step5!D:D, 1 + (ROW(I30)-4)*3)</f>
        <v>0.69969999999999999</v>
      </c>
      <c r="K30" s="270" cm="1">
        <f t="array" ref="K30">INDEX(Step5!D:D, 2 + (ROW(I30)-4)*3)</f>
        <v>1.113</v>
      </c>
      <c r="L30" s="269" cm="1">
        <f t="array" ref="L30">L$6+INDEX(Step6!D:D, 0 + (ROW(I30)-4)*3)</f>
        <v>14864</v>
      </c>
      <c r="M30" s="270" cm="1">
        <f t="array" ref="M30">INDEX(Step6!D:D, 1 + (ROW(I30)-4)*3)</f>
        <v>0.71779999999999999</v>
      </c>
      <c r="N30" s="270" cm="1">
        <f t="array" ref="N30">INDEX(Step6!D:D, 2 + (ROW(I30)-4)*3)</f>
        <v>1.1192</v>
      </c>
      <c r="O30" s="269" cm="1">
        <f t="array" ref="O30">O$13+INDEX(Step7!D:D, 23 + ROW(O30)*3)</f>
        <v>33366</v>
      </c>
      <c r="P30" s="270" cm="1">
        <f t="array" ref="P30">INDEX(Step7!D:D, 24 + ROW(O30)*3)</f>
        <v>0.63949999999999996</v>
      </c>
      <c r="Q30" s="270" cm="1">
        <f t="array" ref="Q30">INDEX(Step7!D:D, 25 + ROW(O30)*3)</f>
        <v>1.0726</v>
      </c>
    </row>
    <row r="31" spans="1:17" x14ac:dyDescent="0.3">
      <c r="A31">
        <v>29</v>
      </c>
      <c r="B31" s="269">
        <v>34000</v>
      </c>
      <c r="C31" s="269" cm="1">
        <f t="array" ref="C31">INDEX(Step1_final!D:D, 0 + (ROW(C31)-11)*3)</f>
        <v>4941</v>
      </c>
      <c r="D31" s="270" cm="1">
        <f t="array" ref="D31">INDEX(Step1_final!D:D, 1 + (ROW(C31)-11)*3)</f>
        <v>0.76180000000000003</v>
      </c>
      <c r="E31" s="270" cm="1">
        <f t="array" ref="E31">INDEX(Step1_final!D:D, 2 + (ROW(C31)-11)*3)</f>
        <v>1.1628000000000001</v>
      </c>
      <c r="F31" s="269" cm="1">
        <f t="array" ref="F31">F$6+INDEX(Step2!J:J, 1 + (ROW(F31)-4)*3)</f>
        <v>13774</v>
      </c>
      <c r="G31" s="270" cm="1">
        <f t="array" ref="G31">INDEX(Step2!J:J, 2 + (ROW(F31)-4)*3)</f>
        <v>0.70030000000000003</v>
      </c>
      <c r="H31" s="270" cm="1">
        <f t="array" ref="H31">INDEX(Step2!J:J, 3 + (ROW(F31)-4)*3)</f>
        <v>1.131</v>
      </c>
      <c r="I31" s="269" cm="1">
        <f t="array" ref="I31">I$6+INDEX(Step5!D:D, 0 + (ROW(I31)-4)*3)</f>
        <v>15021</v>
      </c>
      <c r="J31" s="270" cm="1">
        <f t="array" ref="J31">INDEX(Step5!D:D, 1 + (ROW(I31)-4)*3)</f>
        <v>0.69410000000000005</v>
      </c>
      <c r="K31" s="270" cm="1">
        <f t="array" ref="K31">INDEX(Step5!D:D, 2 + (ROW(I31)-4)*3)</f>
        <v>1.1208</v>
      </c>
      <c r="L31" s="269" cm="1">
        <f t="array" ref="L31">L$6+INDEX(Step6!D:D, 0 + (ROW(I31)-4)*3)</f>
        <v>15172</v>
      </c>
      <c r="M31" s="270" cm="1">
        <f t="array" ref="M31">INDEX(Step6!D:D, 1 + (ROW(I31)-4)*3)</f>
        <v>0.70779999999999998</v>
      </c>
      <c r="N31" s="270" cm="1">
        <f t="array" ref="N31">INDEX(Step6!D:D, 2 + (ROW(I31)-4)*3)</f>
        <v>1.1223000000000001</v>
      </c>
      <c r="O31" s="269" cm="1">
        <f t="array" ref="O31">O$13+INDEX(Step7!D:D, 23 + ROW(O31)*3)</f>
        <v>33657</v>
      </c>
      <c r="P31" s="270" cm="1">
        <f t="array" ref="P31">INDEX(Step7!D:D, 24 + ROW(O31)*3)</f>
        <v>0.63260000000000005</v>
      </c>
      <c r="Q31" s="270" cm="1">
        <f t="array" ref="Q31">INDEX(Step7!D:D, 25 + ROW(O31)*3)</f>
        <v>1.0822000000000001</v>
      </c>
    </row>
    <row r="32" spans="1:17" x14ac:dyDescent="0.3">
      <c r="A32">
        <v>30</v>
      </c>
      <c r="B32" s="269">
        <v>36000</v>
      </c>
      <c r="C32" s="269" cm="1">
        <f t="array" ref="C32">INDEX(Step1_final!D:D, 0 + (ROW(C32)-11)*3)</f>
        <v>5231</v>
      </c>
      <c r="D32" s="270" cm="1">
        <f t="array" ref="D32">INDEX(Step1_final!D:D, 1 + (ROW(C32)-11)*3)</f>
        <v>0.75800000000000001</v>
      </c>
      <c r="E32" s="270" cm="1">
        <f t="array" ref="E32">INDEX(Step1_final!D:D, 2 + (ROW(C32)-11)*3)</f>
        <v>1.1442000000000001</v>
      </c>
      <c r="F32" s="269" cm="1">
        <f t="array" ref="F32">F$6+INDEX(Step2!J:J, 1 + (ROW(F32)-4)*3)</f>
        <v>14076</v>
      </c>
      <c r="G32" s="270" cm="1">
        <f t="array" ref="G32">INDEX(Step2!J:J, 2 + (ROW(F32)-4)*3)</f>
        <v>0.69740000000000002</v>
      </c>
      <c r="H32" s="270" cm="1">
        <f t="array" ref="H32">INDEX(Step2!J:J, 3 + (ROW(F32)-4)*3)</f>
        <v>1.1237999999999999</v>
      </c>
      <c r="I32" s="269" cm="1">
        <f t="array" ref="I32">I$6+INDEX(Step5!D:D, 0 + (ROW(I32)-4)*3)</f>
        <v>15311</v>
      </c>
      <c r="J32" s="270" cm="1">
        <f t="array" ref="J32">INDEX(Step5!D:D, 1 + (ROW(I32)-4)*3)</f>
        <v>0.68920000000000003</v>
      </c>
      <c r="K32" s="270" cm="1">
        <f t="array" ref="K32">INDEX(Step5!D:D, 2 + (ROW(I32)-4)*3)</f>
        <v>1.1153</v>
      </c>
      <c r="L32" s="269" cm="1">
        <f t="array" ref="L32">L$6+INDEX(Step6!D:D, 0 + (ROW(I32)-4)*3)</f>
        <v>15473</v>
      </c>
      <c r="M32" s="270" cm="1">
        <f t="array" ref="M32">INDEX(Step6!D:D, 1 + (ROW(I32)-4)*3)</f>
        <v>0.7036</v>
      </c>
      <c r="N32" s="270" cm="1">
        <f t="array" ref="N32">INDEX(Step6!D:D, 2 + (ROW(I32)-4)*3)</f>
        <v>1.1126</v>
      </c>
      <c r="O32" s="269" cm="1">
        <f t="array" ref="O32">O$13+INDEX(Step7!D:D, 23 + ROW(O32)*3)</f>
        <v>33947</v>
      </c>
      <c r="P32" s="270" cm="1">
        <f t="array" ref="P32">INDEX(Step7!D:D, 24 + ROW(O32)*3)</f>
        <v>0.63600000000000001</v>
      </c>
      <c r="Q32" s="270" cm="1">
        <f t="array" ref="Q32">INDEX(Step7!D:D, 25 + ROW(O32)*3)</f>
        <v>1.0789</v>
      </c>
    </row>
    <row r="33" spans="1:17" x14ac:dyDescent="0.3">
      <c r="A33">
        <v>31</v>
      </c>
      <c r="B33" s="269">
        <v>38000</v>
      </c>
      <c r="C33" s="269" cm="1">
        <f t="array" ref="C33">INDEX(Step1_final!D:D, 0 + (ROW(C33)-11)*3)</f>
        <v>5521</v>
      </c>
      <c r="D33" s="270" cm="1">
        <f t="array" ref="D33">INDEX(Step1_final!D:D, 1 + (ROW(C33)-11)*3)</f>
        <v>0.74729999999999996</v>
      </c>
      <c r="E33" s="270" cm="1">
        <f t="array" ref="E33">INDEX(Step1_final!D:D, 2 + (ROW(C33)-11)*3)</f>
        <v>1.1342000000000001</v>
      </c>
      <c r="F33" s="269" cm="1">
        <f t="array" ref="F33">F$6+INDEX(Step2!J:J, 1 + (ROW(F33)-4)*3)</f>
        <v>14376</v>
      </c>
      <c r="G33" s="270" cm="1">
        <f t="array" ref="G33">INDEX(Step2!J:J, 2 + (ROW(F33)-4)*3)</f>
        <v>0.68820000000000003</v>
      </c>
      <c r="H33" s="270" cm="1">
        <f t="array" ref="H33">INDEX(Step2!J:J, 3 + (ROW(F33)-4)*3)</f>
        <v>1.1048</v>
      </c>
      <c r="I33" s="269" cm="1">
        <f t="array" ref="I33">I$6+INDEX(Step5!D:D, 0 + (ROW(I33)-4)*3)</f>
        <v>15601</v>
      </c>
      <c r="J33" s="270" cm="1">
        <f t="array" ref="J33">INDEX(Step5!D:D, 1 + (ROW(I33)-4)*3)</f>
        <v>0.68179999999999996</v>
      </c>
      <c r="K33" s="270" cm="1">
        <f t="array" ref="K33">INDEX(Step5!D:D, 2 + (ROW(I33)-4)*3)</f>
        <v>1.1059000000000001</v>
      </c>
      <c r="L33" s="269" cm="1">
        <f t="array" ref="L33">L$6+INDEX(Step6!D:D, 0 + (ROW(I33)-4)*3)</f>
        <v>15771</v>
      </c>
      <c r="M33" s="270" cm="1">
        <f t="array" ref="M33">INDEX(Step6!D:D, 1 + (ROW(I33)-4)*3)</f>
        <v>0.70430000000000004</v>
      </c>
      <c r="N33" s="270" cm="1">
        <f t="array" ref="N33">INDEX(Step6!D:D, 2 + (ROW(I33)-4)*3)</f>
        <v>1.1225000000000001</v>
      </c>
      <c r="O33" s="269" cm="1">
        <f t="array" ref="O33">O$13+INDEX(Step7!D:D, 23 + ROW(O33)*3)</f>
        <v>34237</v>
      </c>
      <c r="P33" s="270" cm="1">
        <f t="array" ref="P33">INDEX(Step7!D:D, 24 + ROW(O33)*3)</f>
        <v>0.62790000000000001</v>
      </c>
      <c r="Q33" s="270" cm="1">
        <f t="array" ref="Q33">INDEX(Step7!D:D, 25 + ROW(O33)*3)</f>
        <v>1.0579000000000001</v>
      </c>
    </row>
    <row r="34" spans="1:17" x14ac:dyDescent="0.3">
      <c r="A34">
        <v>32</v>
      </c>
      <c r="B34" s="269">
        <v>40000</v>
      </c>
      <c r="C34" s="269" cm="1">
        <f t="array" ref="C34">INDEX(Step1_final!D:D, 0 + (ROW(C34)-11)*3)</f>
        <v>5812</v>
      </c>
      <c r="D34" s="270" cm="1">
        <f t="array" ref="D34">INDEX(Step1_final!D:D, 1 + (ROW(C34)-11)*3)</f>
        <v>0.75019999999999998</v>
      </c>
      <c r="E34" s="270" cm="1">
        <f t="array" ref="E34">INDEX(Step1_final!D:D, 2 + (ROW(C34)-11)*3)</f>
        <v>1.1445000000000001</v>
      </c>
      <c r="F34" s="269" cm="1">
        <f t="array" ref="F34">F$6+INDEX(Step2!J:J, 1 + (ROW(F34)-4)*3)</f>
        <v>14677</v>
      </c>
      <c r="G34" s="270" cm="1">
        <f t="array" ref="G34">INDEX(Step2!J:J, 2 + (ROW(F34)-4)*3)</f>
        <v>0.68300000000000005</v>
      </c>
      <c r="H34" s="270" cm="1">
        <f t="array" ref="H34">INDEX(Step2!J:J, 3 + (ROW(F34)-4)*3)</f>
        <v>1.1237999999999999</v>
      </c>
      <c r="I34" s="269" cm="1">
        <f t="array" ref="I34">I$6+INDEX(Step5!D:D, 0 + (ROW(I34)-4)*3)</f>
        <v>15891</v>
      </c>
      <c r="J34" s="270" cm="1">
        <f t="array" ref="J34">INDEX(Step5!D:D, 1 + (ROW(I34)-4)*3)</f>
        <v>0.67649999999999999</v>
      </c>
      <c r="K34" s="270" cm="1">
        <f t="array" ref="K34">INDEX(Step5!D:D, 2 + (ROW(I34)-4)*3)</f>
        <v>1.115</v>
      </c>
      <c r="L34" s="269" cm="1">
        <f t="array" ref="L34">L$6+INDEX(Step6!D:D, 0 + (ROW(I34)-4)*3)</f>
        <v>16065</v>
      </c>
      <c r="M34" s="270" cm="1">
        <f t="array" ref="M34">INDEX(Step6!D:D, 1 + (ROW(I34)-4)*3)</f>
        <v>0.70030000000000003</v>
      </c>
      <c r="N34" s="270" cm="1">
        <f t="array" ref="N34">INDEX(Step6!D:D, 2 + (ROW(I34)-4)*3)</f>
        <v>1.1266</v>
      </c>
      <c r="O34" s="269" cm="1">
        <f t="array" ref="O34">O$13+INDEX(Step7!D:D, 23 + ROW(O34)*3)</f>
        <v>34527</v>
      </c>
      <c r="P34" s="270" cm="1">
        <f t="array" ref="P34">INDEX(Step7!D:D, 24 + ROW(O34)*3)</f>
        <v>0.63190000000000002</v>
      </c>
      <c r="Q34" s="270" cm="1">
        <f t="array" ref="Q34">INDEX(Step7!D:D, 25 + ROW(O34)*3)</f>
        <v>1.0724</v>
      </c>
    </row>
    <row r="35" spans="1:17" x14ac:dyDescent="0.3">
      <c r="A35">
        <v>33</v>
      </c>
      <c r="B35" s="269">
        <v>42000</v>
      </c>
      <c r="C35" s="269" cm="1">
        <f t="array" ref="C35">INDEX(Step1_final!D:D, 0 + (ROW(C35)-11)*3)</f>
        <v>6102</v>
      </c>
      <c r="D35" s="270" cm="1">
        <f t="array" ref="D35">INDEX(Step1_final!D:D, 1 + (ROW(C35)-11)*3)</f>
        <v>0.74260000000000004</v>
      </c>
      <c r="E35" s="270" cm="1">
        <f t="array" ref="E35">INDEX(Step1_final!D:D, 2 + (ROW(C35)-11)*3)</f>
        <v>1.1514</v>
      </c>
      <c r="F35" s="269" cm="1">
        <f t="array" ref="F35">F$6+INDEX(Step2!J:J, 1 + (ROW(F35)-4)*3)</f>
        <v>14970</v>
      </c>
      <c r="G35" s="270" cm="1">
        <f t="array" ref="G35">INDEX(Step2!J:J, 2 + (ROW(F35)-4)*3)</f>
        <v>0.68789999999999996</v>
      </c>
      <c r="H35" s="270" cm="1">
        <f t="array" ref="H35">INDEX(Step2!J:J, 3 + (ROW(F35)-4)*3)</f>
        <v>1.1276999999999999</v>
      </c>
      <c r="I35" s="269" cm="1">
        <f t="array" ref="I35">I$6+INDEX(Step5!D:D, 0 + (ROW(I35)-4)*3)</f>
        <v>16182</v>
      </c>
      <c r="J35" s="270" cm="1">
        <f t="array" ref="J35">INDEX(Step5!D:D, 1 + (ROW(I35)-4)*3)</f>
        <v>0.6784</v>
      </c>
      <c r="K35" s="270" cm="1">
        <f t="array" ref="K35">INDEX(Step5!D:D, 2 + (ROW(I35)-4)*3)</f>
        <v>1.1175999999999999</v>
      </c>
      <c r="L35" s="269" cm="1">
        <f t="array" ref="L35">L$6+INDEX(Step6!D:D, 0 + (ROW(I35)-4)*3)</f>
        <v>16358</v>
      </c>
      <c r="M35" s="270" cm="1">
        <f t="array" ref="M35">INDEX(Step6!D:D, 1 + (ROW(I35)-4)*3)</f>
        <v>0.69679999999999997</v>
      </c>
      <c r="N35" s="270" cm="1">
        <f t="array" ref="N35">INDEX(Step6!D:D, 2 + (ROW(I35)-4)*3)</f>
        <v>1.1243000000000001</v>
      </c>
      <c r="O35" s="269" cm="1">
        <f t="array" ref="O35">O$13+INDEX(Step7!D:D, 23 + ROW(O35)*3)</f>
        <v>34818</v>
      </c>
      <c r="P35" s="270" cm="1">
        <f t="array" ref="P35">INDEX(Step7!D:D, 24 + ROW(O35)*3)</f>
        <v>0.62139999999999995</v>
      </c>
      <c r="Q35" s="270" cm="1">
        <f t="array" ref="Q35">INDEX(Step7!D:D, 25 + ROW(O35)*3)</f>
        <v>1.0729</v>
      </c>
    </row>
    <row r="36" spans="1:17" x14ac:dyDescent="0.3">
      <c r="A36">
        <v>34</v>
      </c>
      <c r="B36" s="269">
        <v>44000</v>
      </c>
      <c r="C36" s="269" cm="1">
        <f t="array" ref="C36">INDEX(Step1_final!D:D, 0 + (ROW(C36)-11)*3)</f>
        <v>6392</v>
      </c>
      <c r="D36" s="270" cm="1">
        <f t="array" ref="D36">INDEX(Step1_final!D:D, 1 + (ROW(C36)-11)*3)</f>
        <v>0.73740000000000006</v>
      </c>
      <c r="E36" s="270" cm="1">
        <f t="array" ref="E36">INDEX(Step1_final!D:D, 2 + (ROW(C36)-11)*3)</f>
        <v>1.1458999999999999</v>
      </c>
      <c r="F36" s="269" cm="1">
        <f t="array" ref="F36">F$6+INDEX(Step2!J:J, 1 + (ROW(F36)-4)*3)</f>
        <v>15261</v>
      </c>
      <c r="G36" s="270" cm="1">
        <f t="array" ref="G36">INDEX(Step2!J:J, 2 + (ROW(F36)-4)*3)</f>
        <v>0.68899999999999995</v>
      </c>
      <c r="H36" s="270" cm="1">
        <f t="array" ref="H36">INDEX(Step2!J:J, 3 + (ROW(F36)-4)*3)</f>
        <v>1.1119000000000001</v>
      </c>
      <c r="I36" s="269" cm="1">
        <f t="array" ref="I36">I$6+INDEX(Step5!D:D, 0 + (ROW(I36)-4)*3)</f>
        <v>16472</v>
      </c>
      <c r="J36" s="270" cm="1">
        <f t="array" ref="J36">INDEX(Step5!D:D, 1 + (ROW(I36)-4)*3)</f>
        <v>0.6794</v>
      </c>
      <c r="K36" s="270" cm="1">
        <f t="array" ref="K36">INDEX(Step5!D:D, 2 + (ROW(I36)-4)*3)</f>
        <v>1.1169</v>
      </c>
      <c r="L36" s="269" cm="1">
        <f t="array" ref="L36">L$6+INDEX(Step6!D:D, 0 + (ROW(I36)-4)*3)</f>
        <v>16651</v>
      </c>
      <c r="M36" s="270" cm="1">
        <f t="array" ref="M36">INDEX(Step6!D:D, 1 + (ROW(I36)-4)*3)</f>
        <v>0.69010000000000005</v>
      </c>
      <c r="N36" s="270" cm="1">
        <f t="array" ref="N36">INDEX(Step6!D:D, 2 + (ROW(I36)-4)*3)</f>
        <v>1.1274999999999999</v>
      </c>
      <c r="O36" s="269" cm="1">
        <f t="array" ref="O36">O$13+INDEX(Step7!D:D, 23 + ROW(O36)*3)</f>
        <v>35108</v>
      </c>
      <c r="P36" s="270" cm="1">
        <f t="array" ref="P36">INDEX(Step7!D:D, 24 + ROW(O36)*3)</f>
        <v>0.62360000000000004</v>
      </c>
      <c r="Q36" s="270" cm="1">
        <f t="array" ref="Q36">INDEX(Step7!D:D, 25 + ROW(O36)*3)</f>
        <v>1.0762</v>
      </c>
    </row>
    <row r="37" spans="1:17" x14ac:dyDescent="0.3">
      <c r="A37">
        <v>35</v>
      </c>
      <c r="B37" s="269">
        <v>46000</v>
      </c>
      <c r="C37" s="269" cm="1">
        <f t="array" ref="C37">INDEX(Step1_final!D:D, 0 + (ROW(C37)-11)*3)</f>
        <v>6682</v>
      </c>
      <c r="D37" s="270" cm="1">
        <f t="array" ref="D37">INDEX(Step1_final!D:D, 1 + (ROW(C37)-11)*3)</f>
        <v>0.73209999999999997</v>
      </c>
      <c r="E37" s="270" cm="1">
        <f t="array" ref="E37">INDEX(Step1_final!D:D, 2 + (ROW(C37)-11)*3)</f>
        <v>1.1375999999999999</v>
      </c>
      <c r="F37" s="269" cm="1">
        <f t="array" ref="F37">F$6+INDEX(Step2!J:J, 1 + (ROW(F37)-4)*3)</f>
        <v>15551</v>
      </c>
      <c r="G37" s="270" cm="1">
        <f t="array" ref="G37">INDEX(Step2!J:J, 2 + (ROW(F37)-4)*3)</f>
        <v>0.67630000000000001</v>
      </c>
      <c r="H37" s="270" cm="1">
        <f t="array" ref="H37">INDEX(Step2!J:J, 3 + (ROW(F37)-4)*3)</f>
        <v>1.1178999999999999</v>
      </c>
      <c r="I37" s="269" cm="1">
        <f t="array" ref="I37">I$6+INDEX(Step5!D:D, 0 + (ROW(I37)-4)*3)</f>
        <v>16762</v>
      </c>
      <c r="J37" s="270" cm="1">
        <f t="array" ref="J37">INDEX(Step5!D:D, 1 + (ROW(I37)-4)*3)</f>
        <v>0.66969999999999996</v>
      </c>
      <c r="K37" s="270" cm="1">
        <f t="array" ref="K37">INDEX(Step5!D:D, 2 + (ROW(I37)-4)*3)</f>
        <v>1.117</v>
      </c>
      <c r="L37" s="269" cm="1">
        <f t="array" ref="L37">L$6+INDEX(Step6!D:D, 0 + (ROW(I37)-4)*3)</f>
        <v>16956</v>
      </c>
      <c r="M37" s="270" cm="1">
        <f t="array" ref="M37">INDEX(Step6!D:D, 1 + (ROW(I37)-4)*3)</f>
        <v>0.68459999999999999</v>
      </c>
      <c r="N37" s="270" cm="1">
        <f t="array" ref="N37">INDEX(Step6!D:D, 2 + (ROW(I37)-4)*3)</f>
        <v>1.1149</v>
      </c>
      <c r="O37" s="269" cm="1">
        <f t="array" ref="O37">O$13+INDEX(Step7!D:D, 23 + ROW(O37)*3)</f>
        <v>35398</v>
      </c>
      <c r="P37" s="270" cm="1">
        <f t="array" ref="P37">INDEX(Step7!D:D, 24 + ROW(O37)*3)</f>
        <v>0.623</v>
      </c>
      <c r="Q37" s="270" cm="1">
        <f t="array" ref="Q37">INDEX(Step7!D:D, 25 + ROW(O37)*3)</f>
        <v>1.0843</v>
      </c>
    </row>
    <row r="38" spans="1:17" x14ac:dyDescent="0.3">
      <c r="A38">
        <v>36</v>
      </c>
      <c r="B38" s="269">
        <v>48000</v>
      </c>
      <c r="C38" s="269" cm="1">
        <f t="array" ref="C38">INDEX(Step1_final!D:D, 0 + (ROW(C38)-11)*3)</f>
        <v>6972</v>
      </c>
      <c r="D38" s="270" cm="1">
        <f t="array" ref="D38">INDEX(Step1_final!D:D, 1 + (ROW(C38)-11)*3)</f>
        <v>0.73260000000000003</v>
      </c>
      <c r="E38" s="270" cm="1">
        <f t="array" ref="E38">INDEX(Step1_final!D:D, 2 + (ROW(C38)-11)*3)</f>
        <v>1.1166</v>
      </c>
      <c r="F38" s="269" cm="1">
        <f t="array" ref="F38">F$6+INDEX(Step2!J:J, 1 + (ROW(F38)-4)*3)</f>
        <v>15841</v>
      </c>
      <c r="G38" s="270" cm="1">
        <f t="array" ref="G38">INDEX(Step2!J:J, 2 + (ROW(F38)-4)*3)</f>
        <v>0.67569999999999997</v>
      </c>
      <c r="H38" s="270" cm="1">
        <f t="array" ref="H38">INDEX(Step2!J:J, 3 + (ROW(F38)-4)*3)</f>
        <v>1.115</v>
      </c>
      <c r="I38" s="269" cm="1">
        <f t="array" ref="I38">I$6+INDEX(Step5!D:D, 0 + (ROW(I38)-4)*3)</f>
        <v>17052</v>
      </c>
      <c r="J38" s="270" cm="1">
        <f t="array" ref="J38">INDEX(Step5!D:D, 1 + (ROW(I38)-4)*3)</f>
        <v>0.67020000000000002</v>
      </c>
      <c r="K38" s="270" cm="1">
        <f t="array" ref="K38">INDEX(Step5!D:D, 2 + (ROW(I38)-4)*3)</f>
        <v>1.1121000000000001</v>
      </c>
      <c r="L38" s="269" cm="1">
        <f t="array" ref="L38">L$6+INDEX(Step6!D:D, 0 + (ROW(I38)-4)*3)</f>
        <v>17249</v>
      </c>
      <c r="M38" s="270" cm="1">
        <f t="array" ref="M38">INDEX(Step6!D:D, 1 + (ROW(I38)-4)*3)</f>
        <v>0.68469999999999998</v>
      </c>
      <c r="N38" s="270" cm="1">
        <f t="array" ref="N38">INDEX(Step6!D:D, 2 + (ROW(I38)-4)*3)</f>
        <v>1.1201000000000001</v>
      </c>
      <c r="O38" s="269" cm="1">
        <f t="array" ref="O38">O$13+INDEX(Step7!D:D, 23 + ROW(O38)*3)</f>
        <v>35688</v>
      </c>
      <c r="P38" s="270" cm="1">
        <f t="array" ref="P38">INDEX(Step7!D:D, 24 + ROW(O38)*3)</f>
        <v>0.62280000000000002</v>
      </c>
      <c r="Q38" s="270" cm="1">
        <f t="array" ref="Q38">INDEX(Step7!D:D, 25 + ROW(O38)*3)</f>
        <v>1.0791999999999999</v>
      </c>
    </row>
    <row r="39" spans="1:17" x14ac:dyDescent="0.3">
      <c r="A39">
        <v>37</v>
      </c>
      <c r="B39" s="269">
        <v>50000</v>
      </c>
      <c r="C39" s="269" cm="1">
        <f t="array" ref="C39">INDEX(Step1_final!D:D, 0 + (ROW(C39)-11)*3)</f>
        <v>7262</v>
      </c>
      <c r="D39" s="270" cm="1">
        <f t="array" ref="D39">INDEX(Step1_final!D:D, 1 + (ROW(C39)-11)*3)</f>
        <v>0.72460000000000002</v>
      </c>
      <c r="E39" s="270" cm="1">
        <f t="array" ref="E39">INDEX(Step1_final!D:D, 2 + (ROW(C39)-11)*3)</f>
        <v>1.1231</v>
      </c>
      <c r="F39" s="269" cm="1">
        <f t="array" ref="F39">F$6+INDEX(Step2!J:J, 1 + (ROW(F39)-4)*3)</f>
        <v>16132</v>
      </c>
      <c r="G39" s="270" cm="1">
        <f t="array" ref="G39">INDEX(Step2!J:J, 2 + (ROW(F39)-4)*3)</f>
        <v>0.67130000000000001</v>
      </c>
      <c r="H39" s="270" cm="1">
        <f t="array" ref="H39">INDEX(Step2!J:J, 3 + (ROW(F39)-4)*3)</f>
        <v>1.0985</v>
      </c>
      <c r="I39" s="269" cm="1">
        <f t="array" ref="I39">I$6+INDEX(Step5!D:D, 0 + (ROW(I39)-4)*3)</f>
        <v>17342</v>
      </c>
      <c r="J39" s="270" cm="1">
        <f t="array" ref="J39">INDEX(Step5!D:D, 1 + (ROW(I39)-4)*3)</f>
        <v>0.66449999999999998</v>
      </c>
      <c r="K39" s="270" cm="1">
        <f t="array" ref="K39">INDEX(Step5!D:D, 2 + (ROW(I39)-4)*3)</f>
        <v>1.1109</v>
      </c>
      <c r="L39" s="269" cm="1">
        <f t="array" ref="L39">L$6+INDEX(Step6!D:D, 0 + (ROW(I39)-4)*3)</f>
        <v>17541</v>
      </c>
      <c r="M39" s="270" cm="1">
        <f t="array" ref="M39">INDEX(Step6!D:D, 1 + (ROW(I39)-4)*3)</f>
        <v>0.67669999999999997</v>
      </c>
      <c r="N39" s="270" cm="1">
        <f t="array" ref="N39">INDEX(Step6!D:D, 2 + (ROW(I39)-4)*3)</f>
        <v>1.1073999999999999</v>
      </c>
      <c r="O39" s="269" cm="1">
        <f t="array" ref="O39">O$13+INDEX(Step7!D:D, 23 + ROW(O39)*3)</f>
        <v>35979</v>
      </c>
      <c r="P39" s="270" cm="1">
        <f t="array" ref="P39">INDEX(Step7!D:D, 24 + ROW(O39)*3)</f>
        <v>0.62070000000000003</v>
      </c>
      <c r="Q39" s="270" cm="1">
        <f t="array" ref="Q39">INDEX(Step7!D:D, 25 + ROW(O39)*3)</f>
        <v>1.0719000000000001</v>
      </c>
    </row>
    <row r="40" spans="1:17" x14ac:dyDescent="0.3">
      <c r="A40">
        <v>38</v>
      </c>
      <c r="B40" s="269">
        <v>52000</v>
      </c>
      <c r="C40" s="269" cm="1">
        <f t="array" ref="C40">INDEX(Step1_final!D:D, 0 + (ROW(C40)-11)*3)</f>
        <v>7552</v>
      </c>
      <c r="D40" s="270" cm="1">
        <f t="array" ref="D40">INDEX(Step1_final!D:D, 1 + (ROW(C40)-11)*3)</f>
        <v>0.72050000000000003</v>
      </c>
      <c r="E40" s="270" cm="1">
        <f t="array" ref="E40">INDEX(Step1_final!D:D, 2 + (ROW(C40)-11)*3)</f>
        <v>1.1256999999999999</v>
      </c>
      <c r="F40" s="269" cm="1">
        <f t="array" ref="F40">F$6+INDEX(Step2!J:J, 1 + (ROW(F40)-4)*3)</f>
        <v>16428</v>
      </c>
      <c r="G40" s="270" cm="1">
        <f t="array" ref="G40">INDEX(Step2!J:J, 2 + (ROW(F40)-4)*3)</f>
        <v>0.66620000000000001</v>
      </c>
      <c r="H40" s="270" cm="1">
        <f t="array" ref="H40">INDEX(Step2!J:J, 3 + (ROW(F40)-4)*3)</f>
        <v>1.1164000000000001</v>
      </c>
      <c r="I40" s="269" cm="1">
        <f t="array" ref="I40">I$6+INDEX(Step5!D:D, 0 + (ROW(I40)-4)*3)</f>
        <v>17633</v>
      </c>
      <c r="J40" s="270" cm="1">
        <f t="array" ref="J40">INDEX(Step5!D:D, 1 + (ROW(I40)-4)*3)</f>
        <v>0.65910000000000002</v>
      </c>
      <c r="K40" s="270" cm="1">
        <f t="array" ref="K40">INDEX(Step5!D:D, 2 + (ROW(I40)-4)*3)</f>
        <v>1.1211</v>
      </c>
      <c r="L40" s="269" cm="1">
        <f t="array" ref="L40">L$6+INDEX(Step6!D:D, 0 + (ROW(I40)-4)*3)</f>
        <v>17831</v>
      </c>
      <c r="M40" s="270" cm="1">
        <f t="array" ref="M40">INDEX(Step6!D:D, 1 + (ROW(I40)-4)*3)</f>
        <v>0.67730000000000001</v>
      </c>
      <c r="N40" s="270" cm="1">
        <f t="array" ref="N40">INDEX(Step6!D:D, 2 + (ROW(I40)-4)*3)</f>
        <v>1.1047</v>
      </c>
      <c r="O40" s="269" cm="1">
        <f t="array" ref="O40">O$13+INDEX(Step7!D:D, 23 + ROW(O40)*3)</f>
        <v>36270</v>
      </c>
      <c r="P40" s="270" cm="1">
        <f t="array" ref="P40">INDEX(Step7!D:D, 24 + ROW(O40)*3)</f>
        <v>0.61619999999999997</v>
      </c>
      <c r="Q40" s="270" cm="1">
        <f t="array" ref="Q40">INDEX(Step7!D:D, 25 + ROW(O40)*3)</f>
        <v>1.0703</v>
      </c>
    </row>
    <row r="41" spans="1:17" x14ac:dyDescent="0.3">
      <c r="A41">
        <v>39</v>
      </c>
      <c r="B41" s="269">
        <v>54000</v>
      </c>
      <c r="C41" s="269" cm="1">
        <f t="array" ref="C41">INDEX(Step1_final!D:D, 0 + (ROW(C41)-11)*3)</f>
        <v>7842</v>
      </c>
      <c r="D41" s="270" cm="1">
        <f t="array" ref="D41">INDEX(Step1_final!D:D, 1 + (ROW(C41)-11)*3)</f>
        <v>0.71599999999999997</v>
      </c>
      <c r="E41" s="270" cm="1">
        <f t="array" ref="E41">INDEX(Step1_final!D:D, 2 + (ROW(C41)-11)*3)</f>
        <v>1.1222000000000001</v>
      </c>
      <c r="F41" s="269" cm="1">
        <f t="array" ref="F41">F$6+INDEX(Step2!J:J, 1 + (ROW(F41)-4)*3)</f>
        <v>16727</v>
      </c>
      <c r="G41" s="270" cm="1">
        <f t="array" ref="G41">INDEX(Step2!J:J, 2 + (ROW(F41)-4)*3)</f>
        <v>0.6613</v>
      </c>
      <c r="H41" s="270" cm="1">
        <f t="array" ref="H41">INDEX(Step2!J:J, 3 + (ROW(F41)-4)*3)</f>
        <v>1.1195999999999999</v>
      </c>
      <c r="I41" s="269" cm="1">
        <f t="array" ref="I41">I$6+INDEX(Step5!D:D, 0 + (ROW(I41)-4)*3)</f>
        <v>17923</v>
      </c>
      <c r="J41" s="270" cm="1">
        <f t="array" ref="J41">INDEX(Step5!D:D, 1 + (ROW(I41)-4)*3)</f>
        <v>0.65690000000000004</v>
      </c>
      <c r="K41" s="270" cm="1">
        <f t="array" ref="K41">INDEX(Step5!D:D, 2 + (ROW(I41)-4)*3)</f>
        <v>1.1288</v>
      </c>
      <c r="L41" s="269" cm="1">
        <f t="array" ref="L41">L$6+INDEX(Step6!D:D, 0 + (ROW(I41)-4)*3)</f>
        <v>18121</v>
      </c>
      <c r="M41" s="270" cm="1">
        <f t="array" ref="M41">INDEX(Step6!D:D, 1 + (ROW(I41)-4)*3)</f>
        <v>0.66910000000000003</v>
      </c>
      <c r="N41" s="270" cm="1">
        <f t="array" ref="N41">INDEX(Step6!D:D, 2 + (ROW(I41)-4)*3)</f>
        <v>1.1107</v>
      </c>
      <c r="O41" s="269" cm="1">
        <f t="array" ref="O41">O$13+INDEX(Step7!D:D, 23 + ROW(O41)*3)</f>
        <v>36571</v>
      </c>
      <c r="P41" s="270" cm="1">
        <f t="array" ref="P41">INDEX(Step7!D:D, 24 + ROW(O41)*3)</f>
        <v>0.61629999999999996</v>
      </c>
      <c r="Q41" s="270" cm="1">
        <f t="array" ref="Q41">INDEX(Step7!D:D, 25 + ROW(O41)*3)</f>
        <v>1.0892999999999999</v>
      </c>
    </row>
    <row r="42" spans="1:17" x14ac:dyDescent="0.3">
      <c r="A42">
        <v>40</v>
      </c>
      <c r="B42" s="269">
        <v>56000</v>
      </c>
      <c r="C42" s="269" cm="1">
        <f t="array" ref="C42">INDEX(Step1_final!D:D, 0 + (ROW(C42)-11)*3)</f>
        <v>8132</v>
      </c>
      <c r="D42" s="270" cm="1">
        <f t="array" ref="D42">INDEX(Step1_final!D:D, 1 + (ROW(C42)-11)*3)</f>
        <v>0.71250000000000002</v>
      </c>
      <c r="E42" s="270" cm="1">
        <f t="array" ref="E42">INDEX(Step1_final!D:D, 2 + (ROW(C42)-11)*3)</f>
        <v>1.1344000000000001</v>
      </c>
      <c r="F42" s="269" cm="1">
        <f t="array" ref="F42">F$6+INDEX(Step2!J:J, 1 + (ROW(F42)-4)*3)</f>
        <v>17021</v>
      </c>
      <c r="G42" s="270" cm="1">
        <f t="array" ref="G42">INDEX(Step2!J:J, 2 + (ROW(F42)-4)*3)</f>
        <v>0.65980000000000005</v>
      </c>
      <c r="H42" s="270" cm="1">
        <f t="array" ref="H42">INDEX(Step2!J:J, 3 + (ROW(F42)-4)*3)</f>
        <v>1.1194999999999999</v>
      </c>
      <c r="I42" s="269" cm="1">
        <f t="array" ref="I42">I$6+INDEX(Step5!D:D, 0 + (ROW(I42)-4)*3)</f>
        <v>18213</v>
      </c>
      <c r="J42" s="270" cm="1">
        <f t="array" ref="J42">INDEX(Step5!D:D, 1 + (ROW(I42)-4)*3)</f>
        <v>0.65569999999999995</v>
      </c>
      <c r="K42" s="270" cm="1">
        <f t="array" ref="K42">INDEX(Step5!D:D, 2 + (ROW(I42)-4)*3)</f>
        <v>1.1158999999999999</v>
      </c>
      <c r="L42" s="269" cm="1">
        <f t="array" ref="L42">L$6+INDEX(Step6!D:D, 0 + (ROW(I42)-4)*3)</f>
        <v>18417</v>
      </c>
      <c r="M42" s="270" cm="1">
        <f t="array" ref="M42">INDEX(Step6!D:D, 1 + (ROW(I42)-4)*3)</f>
        <v>0.66779999999999995</v>
      </c>
      <c r="N42" s="270" cm="1">
        <f t="array" ref="N42">INDEX(Step6!D:D, 2 + (ROW(I42)-4)*3)</f>
        <v>1.0939000000000001</v>
      </c>
      <c r="O42" s="269" cm="1">
        <f t="array" ref="O42">O$13+INDEX(Step7!D:D, 23 + ROW(O42)*3)</f>
        <v>36865</v>
      </c>
      <c r="P42" s="270" cm="1">
        <f t="array" ref="P42">INDEX(Step7!D:D, 24 + ROW(O42)*3)</f>
        <v>0.61670000000000003</v>
      </c>
      <c r="Q42" s="270" cm="1">
        <f t="array" ref="Q42">INDEX(Step7!D:D, 25 + ROW(O42)*3)</f>
        <v>1.0686</v>
      </c>
    </row>
    <row r="43" spans="1:17" x14ac:dyDescent="0.3">
      <c r="A43">
        <v>41</v>
      </c>
      <c r="B43" s="269">
        <v>58000</v>
      </c>
      <c r="C43" s="269" cm="1">
        <f t="array" ref="C43">INDEX(Step1_final!D:D, 0 + (ROW(C43)-11)*3)</f>
        <v>8422</v>
      </c>
      <c r="D43" s="270" cm="1">
        <f t="array" ref="D43">INDEX(Step1_final!D:D, 1 + (ROW(C43)-11)*3)</f>
        <v>0.70760000000000001</v>
      </c>
      <c r="E43" s="270" cm="1">
        <f t="array" ref="E43">INDEX(Step1_final!D:D, 2 + (ROW(C43)-11)*3)</f>
        <v>1.1285000000000001</v>
      </c>
      <c r="F43" s="269" cm="1">
        <f t="array" ref="F43">F$6+INDEX(Step2!J:J, 1 + (ROW(F43)-4)*3)</f>
        <v>17332</v>
      </c>
      <c r="G43" s="270" cm="1">
        <f t="array" ref="G43">INDEX(Step2!J:J, 2 + (ROW(F43)-4)*3)</f>
        <v>0.65510000000000002</v>
      </c>
      <c r="H43" s="270" cm="1">
        <f t="array" ref="H43">INDEX(Step2!J:J, 3 + (ROW(F43)-4)*3)</f>
        <v>1.1093999999999999</v>
      </c>
      <c r="I43" s="269" cm="1">
        <f t="array" ref="I43">I$6+INDEX(Step5!D:D, 0 + (ROW(I43)-4)*3)</f>
        <v>18503</v>
      </c>
      <c r="J43" s="270" cm="1">
        <f t="array" ref="J43">INDEX(Step5!D:D, 1 + (ROW(I43)-4)*3)</f>
        <v>0.65080000000000005</v>
      </c>
      <c r="K43" s="270" cm="1">
        <f t="array" ref="K43">INDEX(Step5!D:D, 2 + (ROW(I43)-4)*3)</f>
        <v>1.1200000000000001</v>
      </c>
      <c r="L43" s="269" cm="1">
        <f t="array" ref="L43">L$6+INDEX(Step6!D:D, 0 + (ROW(I43)-4)*3)</f>
        <v>18719</v>
      </c>
      <c r="M43" s="270" cm="1">
        <f t="array" ref="M43">INDEX(Step6!D:D, 1 + (ROW(I43)-4)*3)</f>
        <v>0.65849999999999997</v>
      </c>
      <c r="N43" s="270" cm="1">
        <f t="array" ref="N43">INDEX(Step6!D:D, 2 + (ROW(I43)-4)*3)</f>
        <v>1.1174999999999999</v>
      </c>
      <c r="O43" s="269" cm="1">
        <f t="array" ref="O43">O$13+INDEX(Step7!D:D, 23 + ROW(O43)*3)</f>
        <v>37166</v>
      </c>
      <c r="P43" s="270" cm="1">
        <f t="array" ref="P43">INDEX(Step7!D:D, 24 + ROW(O43)*3)</f>
        <v>0.60829999999999995</v>
      </c>
      <c r="Q43" s="270" cm="1">
        <f t="array" ref="Q43">INDEX(Step7!D:D, 25 + ROW(O43)*3)</f>
        <v>1.0809</v>
      </c>
    </row>
    <row r="44" spans="1:17" x14ac:dyDescent="0.3">
      <c r="A44">
        <v>42</v>
      </c>
      <c r="B44" s="269">
        <v>60000</v>
      </c>
      <c r="C44" s="269" cm="1">
        <f t="array" ref="C44">INDEX(Step1_final!D:D, 0 + (ROW(C44)-11)*3)</f>
        <v>8712</v>
      </c>
      <c r="D44" s="270" cm="1">
        <f t="array" ref="D44">INDEX(Step1_final!D:D, 1 + (ROW(C44)-11)*3)</f>
        <v>0.70299999999999996</v>
      </c>
      <c r="E44" s="270" cm="1">
        <f t="array" ref="E44">INDEX(Step1_final!D:D, 2 + (ROW(C44)-11)*3)</f>
        <v>1.1173</v>
      </c>
      <c r="F44" s="269" cm="1">
        <f t="array" ref="F44">F$6+INDEX(Step2!J:J, 1 + (ROW(F44)-4)*3)</f>
        <v>17638</v>
      </c>
      <c r="G44" s="270" cm="1">
        <f t="array" ref="G44">INDEX(Step2!J:J, 2 + (ROW(F44)-4)*3)</f>
        <v>0.6542</v>
      </c>
      <c r="H44" s="270" cm="1">
        <f t="array" ref="H44">INDEX(Step2!J:J, 3 + (ROW(F44)-4)*3)</f>
        <v>1.0978000000000001</v>
      </c>
      <c r="I44" s="269" cm="1">
        <f t="array" ref="I44">I$6+INDEX(Step5!D:D, 0 + (ROW(I44)-4)*3)</f>
        <v>18793</v>
      </c>
      <c r="J44" s="270" cm="1">
        <f t="array" ref="J44">INDEX(Step5!D:D, 1 + (ROW(I44)-4)*3)</f>
        <v>0.64990000000000003</v>
      </c>
      <c r="K44" s="270" cm="1">
        <f t="array" ref="K44">INDEX(Step5!D:D, 2 + (ROW(I44)-4)*3)</f>
        <v>1.0983000000000001</v>
      </c>
      <c r="L44" s="269" cm="1">
        <f t="array" ref="L44">L$6+INDEX(Step6!D:D, 0 + (ROW(I44)-4)*3)</f>
        <v>19019</v>
      </c>
      <c r="M44" s="270" cm="1">
        <f t="array" ref="M44">INDEX(Step6!D:D, 1 + (ROW(I44)-4)*3)</f>
        <v>0.66</v>
      </c>
      <c r="N44" s="270" cm="1">
        <f t="array" ref="N44">INDEX(Step6!D:D, 2 + (ROW(I44)-4)*3)</f>
        <v>1.1129</v>
      </c>
      <c r="O44" s="269" cm="1">
        <f t="array" ref="O44">O$13+INDEX(Step7!D:D, 23 + ROW(O44)*3)</f>
        <v>37462</v>
      </c>
      <c r="P44" s="270" cm="1">
        <f t="array" ref="P44">INDEX(Step7!D:D, 24 + ROW(O44)*3)</f>
        <v>0.60760000000000003</v>
      </c>
      <c r="Q44" s="270" cm="1">
        <f t="array" ref="Q44">INDEX(Step7!D:D, 25 + ROW(O44)*3)</f>
        <v>1.0761000000000001</v>
      </c>
    </row>
    <row r="45" spans="1:17" x14ac:dyDescent="0.3">
      <c r="A45">
        <v>43</v>
      </c>
      <c r="B45" s="269">
        <v>62000</v>
      </c>
      <c r="C45" s="269" cm="1">
        <f t="array" ref="C45">INDEX(Step1_final!D:D, 0 + (ROW(C45)-11)*3)</f>
        <v>9002</v>
      </c>
      <c r="D45" s="270" cm="1">
        <f t="array" ref="D45">INDEX(Step1_final!D:D, 1 + (ROW(C45)-11)*3)</f>
        <v>0.70199999999999996</v>
      </c>
      <c r="E45" s="270" cm="1">
        <f t="array" ref="E45">INDEX(Step1_final!D:D, 2 + (ROW(C45)-11)*3)</f>
        <v>1.143</v>
      </c>
      <c r="F45" s="269" cm="1">
        <f t="array" ref="F45">F$6+INDEX(Step2!J:J, 1 + (ROW(F45)-4)*3)</f>
        <v>17941</v>
      </c>
      <c r="G45" s="270" cm="1">
        <f t="array" ref="G45">INDEX(Step2!J:J, 2 + (ROW(F45)-4)*3)</f>
        <v>0.65</v>
      </c>
      <c r="H45" s="270" cm="1">
        <f t="array" ref="H45">INDEX(Step2!J:J, 3 + (ROW(F45)-4)*3)</f>
        <v>1.1057999999999999</v>
      </c>
      <c r="I45" s="269" cm="1">
        <f t="array" ref="I45">I$6+INDEX(Step5!D:D, 0 + (ROW(I45)-4)*3)</f>
        <v>19084</v>
      </c>
      <c r="J45" s="270" cm="1">
        <f t="array" ref="J45">INDEX(Step5!D:D, 1 + (ROW(I45)-4)*3)</f>
        <v>0.64600000000000002</v>
      </c>
      <c r="K45" s="270" cm="1">
        <f t="array" ref="K45">INDEX(Step5!D:D, 2 + (ROW(I45)-4)*3)</f>
        <v>1.1181000000000001</v>
      </c>
      <c r="L45" s="269" cm="1">
        <f t="array" ref="L45">L$6+INDEX(Step6!D:D, 0 + (ROW(I45)-4)*3)</f>
        <v>19315</v>
      </c>
      <c r="M45" s="270" cm="1">
        <f t="array" ref="M45">INDEX(Step6!D:D, 1 + (ROW(I45)-4)*3)</f>
        <v>0.66269999999999996</v>
      </c>
      <c r="N45" s="270" cm="1">
        <f t="array" ref="N45">INDEX(Step6!D:D, 2 + (ROW(I45)-4)*3)</f>
        <v>1.1057999999999999</v>
      </c>
      <c r="O45" s="269" cm="1">
        <f t="array" ref="O45">O$13+INDEX(Step7!D:D, 23 + ROW(O45)*3)</f>
        <v>37762</v>
      </c>
      <c r="P45" s="270" cm="1">
        <f t="array" ref="P45">INDEX(Step7!D:D, 24 + ROW(O45)*3)</f>
        <v>0.60850000000000004</v>
      </c>
      <c r="Q45" s="270" cm="1">
        <f t="array" ref="Q45">INDEX(Step7!D:D, 25 + ROW(O45)*3)</f>
        <v>1.0711999999999999</v>
      </c>
    </row>
    <row r="46" spans="1:17" x14ac:dyDescent="0.3">
      <c r="A46">
        <v>44</v>
      </c>
      <c r="B46" s="269">
        <v>64000</v>
      </c>
      <c r="C46" s="269" cm="1">
        <f t="array" ref="C46">INDEX(Step1_final!D:D, 0 + (ROW(C46)-11)*3)</f>
        <v>9292</v>
      </c>
      <c r="D46" s="270" cm="1">
        <f t="array" ref="D46">INDEX(Step1_final!D:D, 1 + (ROW(C46)-11)*3)</f>
        <v>0.69910000000000005</v>
      </c>
      <c r="E46" s="270" cm="1">
        <f t="array" ref="E46">INDEX(Step1_final!D:D, 2 + (ROW(C46)-11)*3)</f>
        <v>1.1338999999999999</v>
      </c>
      <c r="F46" s="269" cm="1">
        <f t="array" ref="F46">F$6+INDEX(Step2!J:J, 1 + (ROW(F46)-4)*3)</f>
        <v>18241</v>
      </c>
      <c r="G46" s="270" cm="1">
        <f t="array" ref="G46">INDEX(Step2!J:J, 2 + (ROW(F46)-4)*3)</f>
        <v>0.65400000000000003</v>
      </c>
      <c r="H46" s="270" cm="1">
        <f t="array" ref="H46">INDEX(Step2!J:J, 3 + (ROW(F46)-4)*3)</f>
        <v>1.0959000000000001</v>
      </c>
      <c r="I46" s="269" cm="1">
        <f t="array" ref="I46">I$6+INDEX(Step5!D:D, 0 + (ROW(I46)-4)*3)</f>
        <v>19374</v>
      </c>
      <c r="J46" s="270" cm="1">
        <f t="array" ref="J46">INDEX(Step5!D:D, 1 + (ROW(I46)-4)*3)</f>
        <v>0.65</v>
      </c>
      <c r="K46" s="270" cm="1">
        <f t="array" ref="K46">INDEX(Step5!D:D, 2 + (ROW(I46)-4)*3)</f>
        <v>1.1099000000000001</v>
      </c>
      <c r="L46" s="269" cm="1">
        <f t="array" ref="L46">L$6+INDEX(Step6!D:D, 0 + (ROW(I46)-4)*3)</f>
        <v>19608</v>
      </c>
      <c r="M46" s="270" cm="1">
        <f t="array" ref="M46">INDEX(Step6!D:D, 1 + (ROW(I46)-4)*3)</f>
        <v>0.64939999999999998</v>
      </c>
      <c r="N46" s="270" cm="1">
        <f t="array" ref="N46">INDEX(Step6!D:D, 2 + (ROW(I46)-4)*3)</f>
        <v>1.0858000000000001</v>
      </c>
      <c r="O46" s="269" cm="1">
        <f t="array" ref="O46">O$13+INDEX(Step7!D:D, 23 + ROW(O46)*3)</f>
        <v>38070</v>
      </c>
      <c r="P46" s="270" cm="1">
        <f t="array" ref="P46">INDEX(Step7!D:D, 24 + ROW(O46)*3)</f>
        <v>0.6028</v>
      </c>
      <c r="Q46" s="270" cm="1">
        <f t="array" ref="Q46">INDEX(Step7!D:D, 25 + ROW(O46)*3)</f>
        <v>1.0832999999999999</v>
      </c>
    </row>
    <row r="47" spans="1:17" x14ac:dyDescent="0.3">
      <c r="A47">
        <v>45</v>
      </c>
      <c r="B47" s="269">
        <v>66000</v>
      </c>
      <c r="C47" s="269" cm="1">
        <f t="array" ref="C47">INDEX(Step1_final!D:D, 0 + (ROW(C47)-11)*3)</f>
        <v>9583</v>
      </c>
      <c r="D47" s="270" cm="1">
        <f t="array" ref="D47">INDEX(Step1_final!D:D, 1 + (ROW(C47)-11)*3)</f>
        <v>0.70069999999999999</v>
      </c>
      <c r="E47" s="270" cm="1">
        <f t="array" ref="E47">INDEX(Step1_final!D:D, 2 + (ROW(C47)-11)*3)</f>
        <v>1.119</v>
      </c>
      <c r="F47" s="269" cm="1">
        <f t="array" ref="F47">F$6+INDEX(Step2!J:J, 1 + (ROW(F47)-4)*3)</f>
        <v>18548</v>
      </c>
      <c r="G47" s="270" cm="1">
        <f t="array" ref="G47">INDEX(Step2!J:J, 2 + (ROW(F47)-4)*3)</f>
        <v>0.64129999999999998</v>
      </c>
      <c r="H47" s="270" cm="1">
        <f t="array" ref="H47">INDEX(Step2!J:J, 3 + (ROW(F47)-4)*3)</f>
        <v>1.1023000000000001</v>
      </c>
      <c r="I47" s="269" cm="1">
        <f t="array" ref="I47">I$6+INDEX(Step5!D:D, 0 + (ROW(I47)-4)*3)</f>
        <v>19664</v>
      </c>
      <c r="J47" s="270" cm="1">
        <f t="array" ref="J47">INDEX(Step5!D:D, 1 + (ROW(I47)-4)*3)</f>
        <v>0.63580000000000003</v>
      </c>
      <c r="K47" s="270" cm="1">
        <f t="array" ref="K47">INDEX(Step5!D:D, 2 + (ROW(I47)-4)*3)</f>
        <v>1.1126</v>
      </c>
      <c r="L47" s="269" cm="1">
        <f t="array" ref="L47">L$6+INDEX(Step6!D:D, 0 + (ROW(I47)-4)*3)</f>
        <v>19903</v>
      </c>
      <c r="M47" s="270" cm="1">
        <f t="array" ref="M47">INDEX(Step6!D:D, 1 + (ROW(I47)-4)*3)</f>
        <v>0.65039999999999998</v>
      </c>
      <c r="N47" s="270" cm="1">
        <f t="array" ref="N47">INDEX(Step6!D:D, 2 + (ROW(I47)-4)*3)</f>
        <v>1.0931999999999999</v>
      </c>
      <c r="O47" s="269" cm="1">
        <f t="array" ref="O47">O$13+INDEX(Step7!D:D, 23 + ROW(O47)*3)</f>
        <v>38378</v>
      </c>
      <c r="P47" s="270" cm="1">
        <f t="array" ref="P47">INDEX(Step7!D:D, 24 + ROW(O47)*3)</f>
        <v>0.60809999999999997</v>
      </c>
      <c r="Q47" s="270" cm="1">
        <f t="array" ref="Q47">INDEX(Step7!D:D, 25 + ROW(O47)*3)</f>
        <v>1.0739000000000001</v>
      </c>
    </row>
    <row r="48" spans="1:17" x14ac:dyDescent="0.3">
      <c r="A48">
        <v>46</v>
      </c>
      <c r="B48" s="269">
        <v>68000</v>
      </c>
      <c r="C48" s="269" cm="1">
        <f t="array" ref="C48">INDEX(Step1_final!D:D, 0 + (ROW(C48)-11)*3)</f>
        <v>9873</v>
      </c>
      <c r="D48" s="270" cm="1">
        <f t="array" ref="D48">INDEX(Step1_final!D:D, 1 + (ROW(C48)-11)*3)</f>
        <v>0.69369999999999998</v>
      </c>
      <c r="E48" s="270" cm="1">
        <f t="array" ref="E48">INDEX(Step1_final!D:D, 2 + (ROW(C48)-11)*3)</f>
        <v>1.1314</v>
      </c>
      <c r="F48" s="269" cm="1">
        <f t="array" ref="F48">F$6+INDEX(Step2!J:J, 1 + (ROW(F48)-4)*3)</f>
        <v>18859</v>
      </c>
      <c r="G48" s="270" cm="1">
        <f t="array" ref="G48">INDEX(Step2!J:J, 2 + (ROW(F48)-4)*3)</f>
        <v>0.64349999999999996</v>
      </c>
      <c r="H48" s="270" cm="1">
        <f t="array" ref="H48">INDEX(Step2!J:J, 3 + (ROW(F48)-4)*3)</f>
        <v>1.1044</v>
      </c>
      <c r="I48" s="269" cm="1">
        <f t="array" ref="I48">I$6+INDEX(Step5!D:D, 0 + (ROW(I48)-4)*3)</f>
        <v>19954</v>
      </c>
      <c r="J48" s="270" cm="1">
        <f t="array" ref="J48">INDEX(Step5!D:D, 1 + (ROW(I48)-4)*3)</f>
        <v>0.64080000000000004</v>
      </c>
      <c r="K48" s="270" cm="1">
        <f t="array" ref="K48">INDEX(Step5!D:D, 2 + (ROW(I48)-4)*3)</f>
        <v>1.1126</v>
      </c>
      <c r="L48" s="269" cm="1">
        <f t="array" ref="L48">L$6+INDEX(Step6!D:D, 0 + (ROW(I48)-4)*3)</f>
        <v>20207</v>
      </c>
      <c r="M48" s="270" cm="1">
        <f t="array" ref="M48">INDEX(Step6!D:D, 1 + (ROW(I48)-4)*3)</f>
        <v>0.65480000000000005</v>
      </c>
      <c r="N48" s="270" cm="1">
        <f t="array" ref="N48">INDEX(Step6!D:D, 2 + (ROW(I48)-4)*3)</f>
        <v>1.1062000000000001</v>
      </c>
      <c r="O48" s="269" cm="1">
        <f t="array" ref="O48">O$13+INDEX(Step7!D:D, 23 + ROW(O48)*3)</f>
        <v>38671</v>
      </c>
      <c r="P48" s="270" cm="1">
        <f t="array" ref="P48">INDEX(Step7!D:D, 24 + ROW(O48)*3)</f>
        <v>0.60850000000000004</v>
      </c>
      <c r="Q48" s="270" cm="1">
        <f t="array" ref="Q48">INDEX(Step7!D:D, 25 + ROW(O48)*3)</f>
        <v>1.0847</v>
      </c>
    </row>
    <row r="49" spans="1:17" x14ac:dyDescent="0.3">
      <c r="A49">
        <v>47</v>
      </c>
      <c r="B49" s="269">
        <v>70000</v>
      </c>
      <c r="C49" s="269" cm="1">
        <f t="array" ref="C49">INDEX(Step1_final!D:D, 0 + (ROW(C49)-11)*3)</f>
        <v>10163</v>
      </c>
      <c r="D49" s="270" cm="1">
        <f t="array" ref="D49">INDEX(Step1_final!D:D, 1 + (ROW(C49)-11)*3)</f>
        <v>0.68689999999999996</v>
      </c>
      <c r="E49" s="270" cm="1">
        <f t="array" ref="E49">INDEX(Step1_final!D:D, 2 + (ROW(C49)-11)*3)</f>
        <v>1.1272</v>
      </c>
      <c r="F49" s="269" cm="1">
        <f t="array" ref="F49">F$6+INDEX(Step2!J:J, 1 + (ROW(F49)-4)*3)</f>
        <v>19176</v>
      </c>
      <c r="G49" s="270" cm="1">
        <f t="array" ref="G49">INDEX(Step2!J:J, 2 + (ROW(F49)-4)*3)</f>
        <v>0.64490000000000003</v>
      </c>
      <c r="H49" s="270" cm="1">
        <f t="array" ref="H49">INDEX(Step2!J:J, 3 + (ROW(F49)-4)*3)</f>
        <v>1.1102000000000001</v>
      </c>
      <c r="I49" s="269" cm="1">
        <f t="array" ref="I49">I$6+INDEX(Step5!D:D, 0 + (ROW(I49)-4)*3)</f>
        <v>20245</v>
      </c>
      <c r="J49" s="270" cm="1">
        <f t="array" ref="J49">INDEX(Step5!D:D, 1 + (ROW(I49)-4)*3)</f>
        <v>0.6401</v>
      </c>
      <c r="K49" s="270" cm="1">
        <f t="array" ref="K49">INDEX(Step5!D:D, 2 + (ROW(I49)-4)*3)</f>
        <v>1.1111</v>
      </c>
      <c r="L49" s="269" cm="1">
        <f t="array" ref="L49">L$6+INDEX(Step6!D:D, 0 + (ROW(I49)-4)*3)</f>
        <v>20500</v>
      </c>
      <c r="M49" s="270" cm="1">
        <f t="array" ref="M49">INDEX(Step6!D:D, 1 + (ROW(I49)-4)*3)</f>
        <v>0.64870000000000005</v>
      </c>
      <c r="N49" s="270" cm="1">
        <f t="array" ref="N49">INDEX(Step6!D:D, 2 + (ROW(I49)-4)*3)</f>
        <v>1.109</v>
      </c>
      <c r="O49" s="269" cm="1">
        <f t="array" ref="O49">O$13+INDEX(Step7!D:D, 23 + ROW(O49)*3)</f>
        <v>38961</v>
      </c>
      <c r="P49" s="270" cm="1">
        <f t="array" ref="P49">INDEX(Step7!D:D, 24 + ROW(O49)*3)</f>
        <v>0.60429999999999995</v>
      </c>
      <c r="Q49" s="270" cm="1">
        <f t="array" ref="Q49">INDEX(Step7!D:D, 25 + ROW(O49)*3)</f>
        <v>1.0894999999999999</v>
      </c>
    </row>
    <row r="50" spans="1:17" x14ac:dyDescent="0.3">
      <c r="A50">
        <v>48</v>
      </c>
      <c r="B50" s="269">
        <v>72000</v>
      </c>
      <c r="C50" s="269" cm="1">
        <f t="array" ref="C50">INDEX(Step1_final!D:D, 0 + (ROW(C50)-11)*3)</f>
        <v>10453</v>
      </c>
      <c r="D50" s="270" cm="1">
        <f t="array" ref="D50">INDEX(Step1_final!D:D, 1 + (ROW(C50)-11)*3)</f>
        <v>0.69130000000000003</v>
      </c>
      <c r="E50" s="270" cm="1">
        <f t="array" ref="E50">INDEX(Step1_final!D:D, 2 + (ROW(C50)-11)*3)</f>
        <v>1.1228</v>
      </c>
      <c r="F50" s="269" cm="1">
        <f t="array" ref="F50">F$6+INDEX(Step2!J:J, 1 + (ROW(F50)-4)*3)</f>
        <v>19493</v>
      </c>
      <c r="G50" s="270" cm="1">
        <f t="array" ref="G50">INDEX(Step2!J:J, 2 + (ROW(F50)-4)*3)</f>
        <v>0.6411</v>
      </c>
      <c r="H50" s="270" cm="1">
        <f t="array" ref="H50">INDEX(Step2!J:J, 3 + (ROW(F50)-4)*3)</f>
        <v>1.1155999999999999</v>
      </c>
      <c r="I50" s="269" cm="1">
        <f t="array" ref="I50">I$6+INDEX(Step5!D:D, 0 + (ROW(I50)-4)*3)</f>
        <v>20535</v>
      </c>
      <c r="J50" s="270" cm="1">
        <f t="array" ref="J50">INDEX(Step5!D:D, 1 + (ROW(I50)-4)*3)</f>
        <v>0.63449999999999995</v>
      </c>
      <c r="K50" s="270" cm="1">
        <f t="array" ref="K50">INDEX(Step5!D:D, 2 + (ROW(I50)-4)*3)</f>
        <v>1.1169</v>
      </c>
      <c r="L50" s="269" cm="1">
        <f t="array" ref="L50">L$6+INDEX(Step6!D:D, 0 + (ROW(I50)-4)*3)</f>
        <v>20807</v>
      </c>
      <c r="M50" s="270" cm="1">
        <f t="array" ref="M50">INDEX(Step6!D:D, 1 + (ROW(I50)-4)*3)</f>
        <v>0.64990000000000003</v>
      </c>
      <c r="N50" s="270" cm="1">
        <f t="array" ref="N50">INDEX(Step6!D:D, 2 + (ROW(I50)-4)*3)</f>
        <v>1.0920000000000001</v>
      </c>
      <c r="O50" s="269" cm="1">
        <f t="array" ref="O50">O$13+INDEX(Step7!D:D, 23 + ROW(O50)*3)</f>
        <v>39261</v>
      </c>
      <c r="P50" s="270" cm="1">
        <f t="array" ref="P50">INDEX(Step7!D:D, 24 + ROW(O50)*3)</f>
        <v>0.60860000000000003</v>
      </c>
      <c r="Q50" s="270" cm="1">
        <f t="array" ref="Q50">INDEX(Step7!D:D, 25 + ROW(O50)*3)</f>
        <v>1.0826</v>
      </c>
    </row>
    <row r="51" spans="1:17" x14ac:dyDescent="0.3">
      <c r="A51">
        <v>49</v>
      </c>
      <c r="B51" s="269">
        <v>74000</v>
      </c>
      <c r="C51" s="269" cm="1">
        <f t="array" ref="C51">INDEX(Step1_final!D:D, 0 + (ROW(C51)-11)*3)</f>
        <v>10743</v>
      </c>
      <c r="D51" s="270" cm="1">
        <f t="array" ref="D51">INDEX(Step1_final!D:D, 1 + (ROW(C51)-11)*3)</f>
        <v>0.68769999999999998</v>
      </c>
      <c r="E51" s="270" cm="1">
        <f t="array" ref="E51">INDEX(Step1_final!D:D, 2 + (ROW(C51)-11)*3)</f>
        <v>1.1134999999999999</v>
      </c>
      <c r="F51" s="269" cm="1">
        <f t="array" ref="F51">F$6+INDEX(Step2!J:J, 1 + (ROW(F51)-4)*3)</f>
        <v>19798</v>
      </c>
      <c r="G51" s="270" cm="1">
        <f t="array" ref="G51">INDEX(Step2!J:J, 2 + (ROW(F51)-4)*3)</f>
        <v>0.63980000000000004</v>
      </c>
      <c r="H51" s="270" cm="1">
        <f t="array" ref="H51">INDEX(Step2!J:J, 3 + (ROW(F51)-4)*3)</f>
        <v>1.1103000000000001</v>
      </c>
      <c r="I51" s="269" cm="1">
        <f t="array" ref="I51">I$6+INDEX(Step5!D:D, 0 + (ROW(I51)-4)*3)</f>
        <v>20825</v>
      </c>
      <c r="J51" s="270" cm="1">
        <f t="array" ref="J51">INDEX(Step5!D:D, 1 + (ROW(I51)-4)*3)</f>
        <v>0.63480000000000003</v>
      </c>
      <c r="K51" s="270" cm="1">
        <f t="array" ref="K51">INDEX(Step5!D:D, 2 + (ROW(I51)-4)*3)</f>
        <v>1.1175999999999999</v>
      </c>
      <c r="L51" s="269" cm="1">
        <f t="array" ref="L51">L$6+INDEX(Step6!D:D, 0 + (ROW(I51)-4)*3)</f>
        <v>21124</v>
      </c>
      <c r="M51" s="270" cm="1">
        <f t="array" ref="M51">INDEX(Step6!D:D, 1 + (ROW(I51)-4)*3)</f>
        <v>0.64180000000000004</v>
      </c>
      <c r="N51" s="270" cm="1">
        <f t="array" ref="N51">INDEX(Step6!D:D, 2 + (ROW(I51)-4)*3)</f>
        <v>1.0949</v>
      </c>
      <c r="O51" s="269" cm="1">
        <f t="array" ref="O51">O$13+INDEX(Step7!D:D, 23 + ROW(O51)*3)</f>
        <v>39568</v>
      </c>
      <c r="P51" s="270" cm="1">
        <f t="array" ref="P51">INDEX(Step7!D:D, 24 + ROW(O51)*3)</f>
        <v>0.60160000000000002</v>
      </c>
      <c r="Q51" s="270" cm="1">
        <f t="array" ref="Q51">INDEX(Step7!D:D, 25 + ROW(O51)*3)</f>
        <v>1.0841000000000001</v>
      </c>
    </row>
    <row r="52" spans="1:17" x14ac:dyDescent="0.3">
      <c r="A52">
        <v>50</v>
      </c>
      <c r="B52" s="269">
        <v>76000</v>
      </c>
      <c r="C52" s="269" cm="1">
        <f t="array" ref="C52">INDEX(Step1_final!D:D, 0 + (ROW(C52)-11)*3)</f>
        <v>11033</v>
      </c>
      <c r="D52" s="270" cm="1">
        <f t="array" ref="D52">INDEX(Step1_final!D:D, 1 + (ROW(C52)-11)*3)</f>
        <v>0.68489999999999995</v>
      </c>
      <c r="E52" s="270" cm="1">
        <f t="array" ref="E52">INDEX(Step1_final!D:D, 2 + (ROW(C52)-11)*3)</f>
        <v>1.1220000000000001</v>
      </c>
      <c r="F52" s="269" cm="1">
        <f t="array" ref="F52">F$6+INDEX(Step2!J:J, 1 + (ROW(F52)-4)*3)</f>
        <v>20091</v>
      </c>
      <c r="G52" s="270" cm="1">
        <f t="array" ref="G52">INDEX(Step2!J:J, 2 + (ROW(F52)-4)*3)</f>
        <v>0.63100000000000001</v>
      </c>
      <c r="H52" s="270" cm="1">
        <f t="array" ref="H52">INDEX(Step2!J:J, 3 + (ROW(F52)-4)*3)</f>
        <v>1.1212</v>
      </c>
      <c r="I52" s="269" cm="1">
        <f t="array" ref="I52">I$6+INDEX(Step5!D:D, 0 + (ROW(I52)-4)*3)</f>
        <v>21115</v>
      </c>
      <c r="J52" s="270" cm="1">
        <f t="array" ref="J52">INDEX(Step5!D:D, 1 + (ROW(I52)-4)*3)</f>
        <v>0.62849999999999995</v>
      </c>
      <c r="K52" s="270" cm="1">
        <f t="array" ref="K52">INDEX(Step5!D:D, 2 + (ROW(I52)-4)*3)</f>
        <v>1.1032999999999999</v>
      </c>
      <c r="L52" s="269" cm="1">
        <f t="array" ref="L52">L$6+INDEX(Step6!D:D, 0 + (ROW(I52)-4)*3)</f>
        <v>21421</v>
      </c>
      <c r="M52" s="270" cm="1">
        <f t="array" ref="M52">INDEX(Step6!D:D, 1 + (ROW(I52)-4)*3)</f>
        <v>0.6401</v>
      </c>
      <c r="N52" s="270" cm="1">
        <f t="array" ref="N52">INDEX(Step6!D:D, 2 + (ROW(I52)-4)*3)</f>
        <v>1.1113999999999999</v>
      </c>
      <c r="O52" s="269" cm="1">
        <f t="array" ref="O52">O$13+INDEX(Step7!D:D, 23 + ROW(O52)*3)</f>
        <v>39863</v>
      </c>
      <c r="P52" s="270" cm="1">
        <f t="array" ref="P52">INDEX(Step7!D:D, 24 + ROW(O52)*3)</f>
        <v>0.60009999999999997</v>
      </c>
      <c r="Q52" s="270" cm="1">
        <f t="array" ref="Q52">INDEX(Step7!D:D, 25 + ROW(O52)*3)</f>
        <v>1.0710999999999999</v>
      </c>
    </row>
    <row r="53" spans="1:17" x14ac:dyDescent="0.3">
      <c r="A53">
        <v>51</v>
      </c>
      <c r="B53" s="269">
        <v>78000</v>
      </c>
      <c r="C53" s="269" cm="1">
        <f t="array" ref="C53">INDEX(Step1_final!D:D, 0 + (ROW(C53)-11)*3)</f>
        <v>11323</v>
      </c>
      <c r="D53" s="270" cm="1">
        <f t="array" ref="D53">INDEX(Step1_final!D:D, 1 + (ROW(C53)-11)*3)</f>
        <v>0.68200000000000005</v>
      </c>
      <c r="E53" s="270" cm="1">
        <f t="array" ref="E53">INDEX(Step1_final!D:D, 2 + (ROW(C53)-11)*3)</f>
        <v>1.1043000000000001</v>
      </c>
      <c r="F53" s="269" cm="1">
        <f t="array" ref="F53">F$6+INDEX(Step2!J:J, 1 + (ROW(F53)-4)*3)</f>
        <v>20383</v>
      </c>
      <c r="G53" s="270" cm="1">
        <f t="array" ref="G53">INDEX(Step2!J:J, 2 + (ROW(F53)-4)*3)</f>
        <v>0.63119999999999998</v>
      </c>
      <c r="H53" s="270" cm="1">
        <f t="array" ref="H53">INDEX(Step2!J:J, 3 + (ROW(F53)-4)*3)</f>
        <v>1.1231</v>
      </c>
      <c r="I53" s="269" cm="1">
        <f t="array" ref="I53">I$6+INDEX(Step5!D:D, 0 + (ROW(I53)-4)*3)</f>
        <v>21406</v>
      </c>
      <c r="J53" s="270" cm="1">
        <f t="array" ref="J53">INDEX(Step5!D:D, 1 + (ROW(I53)-4)*3)</f>
        <v>0.62719999999999998</v>
      </c>
      <c r="K53" s="270" cm="1">
        <f t="array" ref="K53">INDEX(Step5!D:D, 2 + (ROW(I53)-4)*3)</f>
        <v>1.1233</v>
      </c>
      <c r="L53" s="269" cm="1">
        <f t="array" ref="L53">L$6+INDEX(Step6!D:D, 0 + (ROW(I53)-4)*3)</f>
        <v>21729</v>
      </c>
      <c r="M53" s="270" cm="1">
        <f t="array" ref="M53">INDEX(Step6!D:D, 1 + (ROW(I53)-4)*3)</f>
        <v>0.64449999999999996</v>
      </c>
      <c r="N53" s="270" cm="1">
        <f t="array" ref="N53">INDEX(Step6!D:D, 2 + (ROW(I53)-4)*3)</f>
        <v>1.0871</v>
      </c>
      <c r="O53" s="269" cm="1">
        <f t="array" ref="O53">O$13+INDEX(Step7!D:D, 23 + ROW(O53)*3)</f>
        <v>40171</v>
      </c>
      <c r="P53" s="270" cm="1">
        <f t="array" ref="P53">INDEX(Step7!D:D, 24 + ROW(O53)*3)</f>
        <v>0.60040000000000004</v>
      </c>
      <c r="Q53" s="270" cm="1">
        <f t="array" ref="Q53">INDEX(Step7!D:D, 25 + ROW(O53)*3)</f>
        <v>1.0649999999999999</v>
      </c>
    </row>
    <row r="54" spans="1:17" x14ac:dyDescent="0.3">
      <c r="A54">
        <v>52</v>
      </c>
      <c r="B54" s="269">
        <v>80000</v>
      </c>
      <c r="C54" s="269" cm="1">
        <f t="array" ref="C54">INDEX(Step1_final!D:D, 0 + (ROW(C54)-11)*3)</f>
        <v>11613</v>
      </c>
      <c r="D54" s="270" cm="1">
        <f t="array" ref="D54">INDEX(Step1_final!D:D, 1 + (ROW(C54)-11)*3)</f>
        <v>0.68179999999999996</v>
      </c>
      <c r="E54" s="270" cm="1">
        <f t="array" ref="E54">INDEX(Step1_final!D:D, 2 + (ROW(C54)-11)*3)</f>
        <v>1.127</v>
      </c>
      <c r="F54" s="269" cm="1">
        <f t="array" ref="F54">F$6+INDEX(Step2!J:J, 1 + (ROW(F54)-4)*3)</f>
        <v>20674</v>
      </c>
      <c r="G54" s="270" cm="1">
        <f t="array" ref="G54">INDEX(Step2!J:J, 2 + (ROW(F54)-4)*3)</f>
        <v>0.62509999999999999</v>
      </c>
      <c r="H54" s="270" cm="1">
        <f t="array" ref="H54">INDEX(Step2!J:J, 3 + (ROW(F54)-4)*3)</f>
        <v>1.1065</v>
      </c>
      <c r="I54" s="269" cm="1">
        <f t="array" ref="I54">I$6+INDEX(Step5!D:D, 0 + (ROW(I54)-4)*3)</f>
        <v>21696</v>
      </c>
      <c r="J54" s="270" cm="1">
        <f t="array" ref="J54">INDEX(Step5!D:D, 1 + (ROW(I54)-4)*3)</f>
        <v>0.62109999999999999</v>
      </c>
      <c r="K54" s="270" cm="1">
        <f t="array" ref="K54">INDEX(Step5!D:D, 2 + (ROW(I54)-4)*3)</f>
        <v>1.1197999999999999</v>
      </c>
      <c r="L54" s="269" cm="1">
        <f t="array" ref="L54">L$6+INDEX(Step6!D:D, 0 + (ROW(I54)-4)*3)</f>
        <v>22027</v>
      </c>
      <c r="M54" s="270" cm="1">
        <f t="array" ref="M54">INDEX(Step6!D:D, 1 + (ROW(I54)-4)*3)</f>
        <v>0.64539999999999997</v>
      </c>
      <c r="N54" s="270" cm="1">
        <f t="array" ref="N54">INDEX(Step6!D:D, 2 + (ROW(I54)-4)*3)</f>
        <v>1.0963000000000001</v>
      </c>
      <c r="O54" s="269" cm="1">
        <f t="array" ref="O54">O$13+INDEX(Step7!D:D, 23 + ROW(O54)*3)</f>
        <v>40468</v>
      </c>
      <c r="P54" s="270" cm="1">
        <f t="array" ref="P54">INDEX(Step7!D:D, 24 + ROW(O54)*3)</f>
        <v>0.59819999999999995</v>
      </c>
      <c r="Q54" s="270" cm="1">
        <f t="array" ref="Q54">INDEX(Step7!D:D, 25 + ROW(O54)*3)</f>
        <v>1.0721000000000001</v>
      </c>
    </row>
    <row r="55" spans="1:17" x14ac:dyDescent="0.3">
      <c r="A55">
        <v>53</v>
      </c>
      <c r="B55" s="269">
        <v>82000</v>
      </c>
      <c r="C55" s="269" cm="1">
        <f t="array" ref="C55">INDEX(Step1_final!D:D, 0 + (ROW(C55)-11)*3)</f>
        <v>11903</v>
      </c>
      <c r="D55" s="270" cm="1">
        <f t="array" ref="D55">INDEX(Step1_final!D:D, 1 + (ROW(C55)-11)*3)</f>
        <v>0.67579999999999996</v>
      </c>
      <c r="E55" s="270" cm="1">
        <f t="array" ref="E55">INDEX(Step1_final!D:D, 2 + (ROW(C55)-11)*3)</f>
        <v>1.1136999999999999</v>
      </c>
      <c r="F55" s="269" cm="1">
        <f t="array" ref="F55">F$6+INDEX(Step2!J:J, 1 + (ROW(F55)-4)*3)</f>
        <v>20964</v>
      </c>
      <c r="G55" s="270" cm="1">
        <f t="array" ref="G55">INDEX(Step2!J:J, 2 + (ROW(F55)-4)*3)</f>
        <v>0.62739999999999996</v>
      </c>
      <c r="H55" s="270" cm="1">
        <f t="array" ref="H55">INDEX(Step2!J:J, 3 + (ROW(F55)-4)*3)</f>
        <v>1.1122000000000001</v>
      </c>
      <c r="I55" s="269" cm="1">
        <f t="array" ref="I55">I$6+INDEX(Step5!D:D, 0 + (ROW(I55)-4)*3)</f>
        <v>21986</v>
      </c>
      <c r="J55" s="270" cm="1">
        <f t="array" ref="J55">INDEX(Step5!D:D, 1 + (ROW(I55)-4)*3)</f>
        <v>0.62370000000000003</v>
      </c>
      <c r="K55" s="270" cm="1">
        <f t="array" ref="K55">INDEX(Step5!D:D, 2 + (ROW(I55)-4)*3)</f>
        <v>1.1012999999999999</v>
      </c>
      <c r="L55" s="269" cm="1">
        <f t="array" ref="L55">L$6+INDEX(Step6!D:D, 0 + (ROW(I55)-4)*3)</f>
        <v>22320</v>
      </c>
      <c r="M55" s="270" cm="1">
        <f t="array" ref="M55">INDEX(Step6!D:D, 1 + (ROW(I55)-4)*3)</f>
        <v>0.64190000000000003</v>
      </c>
      <c r="N55" s="270" cm="1">
        <f t="array" ref="N55">INDEX(Step6!D:D, 2 + (ROW(I55)-4)*3)</f>
        <v>1.1000000000000001</v>
      </c>
      <c r="O55" s="269" cm="1">
        <f t="array" ref="O55">O$13+INDEX(Step7!D:D, 23 + ROW(O55)*3)</f>
        <v>40776</v>
      </c>
      <c r="P55" s="270" cm="1">
        <f t="array" ref="P55">INDEX(Step7!D:D, 24 + ROW(O55)*3)</f>
        <v>0.60499999999999998</v>
      </c>
      <c r="Q55" s="270" cm="1">
        <f t="array" ref="Q55">INDEX(Step7!D:D, 25 + ROW(O55)*3)</f>
        <v>1.0805</v>
      </c>
    </row>
    <row r="56" spans="1:17" x14ac:dyDescent="0.3">
      <c r="A56">
        <v>54</v>
      </c>
      <c r="B56" s="269">
        <v>84000</v>
      </c>
      <c r="C56" s="269" cm="1">
        <f t="array" ref="C56">INDEX(Step1_final!D:D, 0 + (ROW(C56)-11)*3)</f>
        <v>12193</v>
      </c>
      <c r="D56" s="270" cm="1">
        <f t="array" ref="D56">INDEX(Step1_final!D:D, 1 + (ROW(C56)-11)*3)</f>
        <v>0.67669999999999997</v>
      </c>
      <c r="E56" s="270" cm="1">
        <f t="array" ref="E56">INDEX(Step1_final!D:D, 2 + (ROW(C56)-11)*3)</f>
        <v>1.117</v>
      </c>
      <c r="F56" s="269" cm="1">
        <f t="array" ref="F56">F$6+INDEX(Step2!J:J, 1 + (ROW(F56)-4)*3)</f>
        <v>21254</v>
      </c>
      <c r="G56" s="270" cm="1">
        <f t="array" ref="G56">INDEX(Step2!J:J, 2 + (ROW(F56)-4)*3)</f>
        <v>0.62360000000000004</v>
      </c>
      <c r="H56" s="270" cm="1">
        <f t="array" ref="H56">INDEX(Step2!J:J, 3 + (ROW(F56)-4)*3)</f>
        <v>1.1278999999999999</v>
      </c>
      <c r="I56" s="269" cm="1">
        <f t="array" ref="I56">I$6+INDEX(Step5!D:D, 0 + (ROW(I56)-4)*3)</f>
        <v>22278</v>
      </c>
      <c r="J56" s="270" cm="1">
        <f t="array" ref="J56">INDEX(Step5!D:D, 1 + (ROW(I56)-4)*3)</f>
        <v>0.61890000000000001</v>
      </c>
      <c r="K56" s="270" cm="1">
        <f t="array" ref="K56">INDEX(Step5!D:D, 2 + (ROW(I56)-4)*3)</f>
        <v>1.1121000000000001</v>
      </c>
      <c r="L56" s="269" cm="1">
        <f t="array" ref="L56">L$6+INDEX(Step6!D:D, 0 + (ROW(I56)-4)*3)</f>
        <v>22614</v>
      </c>
      <c r="M56" s="270" cm="1">
        <f t="array" ref="M56">INDEX(Step6!D:D, 1 + (ROW(I56)-4)*3)</f>
        <v>0.63570000000000004</v>
      </c>
      <c r="N56" s="270" cm="1">
        <f t="array" ref="N56">INDEX(Step6!D:D, 2 + (ROW(I56)-4)*3)</f>
        <v>1.0928</v>
      </c>
      <c r="O56" s="269" cm="1">
        <f t="array" ref="O56">O$13+INDEX(Step7!D:D, 23 + ROW(O56)*3)</f>
        <v>41083</v>
      </c>
      <c r="P56" s="270" cm="1">
        <f t="array" ref="P56">INDEX(Step7!D:D, 24 + ROW(O56)*3)</f>
        <v>0.59550000000000003</v>
      </c>
      <c r="Q56" s="270" cm="1">
        <f t="array" ref="Q56">INDEX(Step7!D:D, 25 + ROW(O56)*3)</f>
        <v>1.0861000000000001</v>
      </c>
    </row>
    <row r="57" spans="1:17" x14ac:dyDescent="0.3">
      <c r="A57">
        <v>55</v>
      </c>
      <c r="B57" s="269">
        <v>86000</v>
      </c>
      <c r="C57" s="269" cm="1">
        <f t="array" ref="C57">INDEX(Step1_final!D:D, 0 + (ROW(C57)-11)*3)</f>
        <v>12483</v>
      </c>
      <c r="D57" s="270" cm="1">
        <f t="array" ref="D57">INDEX(Step1_final!D:D, 1 + (ROW(C57)-11)*3)</f>
        <v>0.67820000000000003</v>
      </c>
      <c r="E57" s="270" cm="1">
        <f t="array" ref="E57">INDEX(Step1_final!D:D, 2 + (ROW(C57)-11)*3)</f>
        <v>1.115</v>
      </c>
      <c r="F57" s="269" cm="1">
        <f t="array" ref="F57">F$6+INDEX(Step2!J:J, 1 + (ROW(F57)-4)*3)</f>
        <v>21545</v>
      </c>
      <c r="G57" s="270" cm="1">
        <f t="array" ref="G57">INDEX(Step2!J:J, 2 + (ROW(F57)-4)*3)</f>
        <v>0.62660000000000005</v>
      </c>
      <c r="H57" s="270" cm="1">
        <f t="array" ref="H57">INDEX(Step2!J:J, 3 + (ROW(F57)-4)*3)</f>
        <v>1.0945</v>
      </c>
      <c r="I57" s="269" cm="1">
        <f t="array" ref="I57">I$6+INDEX(Step5!D:D, 0 + (ROW(I57)-4)*3)</f>
        <v>22568</v>
      </c>
      <c r="J57" s="270" cm="1">
        <f t="array" ref="J57">INDEX(Step5!D:D, 1 + (ROW(I57)-4)*3)</f>
        <v>0.62270000000000003</v>
      </c>
      <c r="K57" s="270" cm="1">
        <f t="array" ref="K57">INDEX(Step5!D:D, 2 + (ROW(I57)-4)*3)</f>
        <v>1.1104000000000001</v>
      </c>
      <c r="L57" s="269" cm="1">
        <f t="array" ref="L57">L$6+INDEX(Step6!D:D, 0 + (ROW(I57)-4)*3)</f>
        <v>22907</v>
      </c>
      <c r="M57" s="270" cm="1">
        <f t="array" ref="M57">INDEX(Step6!D:D, 1 + (ROW(I57)-4)*3)</f>
        <v>0.63180000000000003</v>
      </c>
      <c r="N57" s="270" cm="1">
        <f t="array" ref="N57">INDEX(Step6!D:D, 2 + (ROW(I57)-4)*3)</f>
        <v>1.0933999999999999</v>
      </c>
      <c r="O57" s="269" cm="1">
        <f t="array" ref="O57">O$13+INDEX(Step7!D:D, 23 + ROW(O57)*3)</f>
        <v>41388</v>
      </c>
      <c r="P57" s="270" cm="1">
        <f t="array" ref="P57">INDEX(Step7!D:D, 24 + ROW(O57)*3)</f>
        <v>0.59570000000000001</v>
      </c>
      <c r="Q57" s="270" cm="1">
        <f t="array" ref="Q57">INDEX(Step7!D:D, 25 + ROW(O57)*3)</f>
        <v>1.0817000000000001</v>
      </c>
    </row>
    <row r="58" spans="1:17" x14ac:dyDescent="0.3">
      <c r="A58">
        <v>56</v>
      </c>
      <c r="B58" s="269">
        <v>88000</v>
      </c>
      <c r="C58" s="269" cm="1">
        <f t="array" ref="C58">INDEX(Step1_final!D:D, 0 + (ROW(C58)-11)*3)</f>
        <v>12773</v>
      </c>
      <c r="D58" s="270" cm="1">
        <f t="array" ref="D58">INDEX(Step1_final!D:D, 1 + (ROW(C58)-11)*3)</f>
        <v>0.67069999999999996</v>
      </c>
      <c r="E58" s="270" cm="1">
        <f t="array" ref="E58">INDEX(Step1_final!D:D, 2 + (ROW(C58)-11)*3)</f>
        <v>1.1218999999999999</v>
      </c>
      <c r="F58" s="269" cm="1">
        <f t="array" ref="F58">F$6+INDEX(Step2!J:J, 1 + (ROW(F58)-4)*3)</f>
        <v>21835</v>
      </c>
      <c r="G58" s="270" cm="1">
        <f t="array" ref="G58">INDEX(Step2!J:J, 2 + (ROW(F58)-4)*3)</f>
        <v>0.62119999999999997</v>
      </c>
      <c r="H58" s="270" cm="1">
        <f t="array" ref="H58">INDEX(Step2!J:J, 3 + (ROW(F58)-4)*3)</f>
        <v>1.1035999999999999</v>
      </c>
      <c r="I58" s="269" cm="1">
        <f t="array" ref="I58">I$6+INDEX(Step5!D:D, 0 + (ROW(I58)-4)*3)</f>
        <v>22858</v>
      </c>
      <c r="J58" s="270" cm="1">
        <f t="array" ref="J58">INDEX(Step5!D:D, 1 + (ROW(I58)-4)*3)</f>
        <v>0.6169</v>
      </c>
      <c r="K58" s="270" cm="1">
        <f t="array" ref="K58">INDEX(Step5!D:D, 2 + (ROW(I58)-4)*3)</f>
        <v>1.1001000000000001</v>
      </c>
      <c r="L58" s="269" cm="1">
        <f t="array" ref="L58">L$6+INDEX(Step6!D:D, 0 + (ROW(I58)-4)*3)</f>
        <v>23198</v>
      </c>
      <c r="M58" s="270" cm="1">
        <f t="array" ref="M58">INDEX(Step6!D:D, 1 + (ROW(I58)-4)*3)</f>
        <v>0.63360000000000005</v>
      </c>
      <c r="N58" s="270" cm="1">
        <f t="array" ref="N58">INDEX(Step6!D:D, 2 + (ROW(I58)-4)*3)</f>
        <v>1.0972</v>
      </c>
      <c r="O58" s="269" cm="1">
        <f t="array" ref="O58">O$13+INDEX(Step7!D:D, 23 + ROW(O58)*3)</f>
        <v>41681</v>
      </c>
      <c r="P58" s="270" cm="1">
        <f t="array" ref="P58">INDEX(Step7!D:D, 24 + ROW(O58)*3)</f>
        <v>0.59640000000000004</v>
      </c>
      <c r="Q58" s="270" cm="1">
        <f t="array" ref="Q58">INDEX(Step7!D:D, 25 + ROW(O58)*3)</f>
        <v>1.0778000000000001</v>
      </c>
    </row>
    <row r="59" spans="1:17" x14ac:dyDescent="0.3">
      <c r="A59">
        <v>57</v>
      </c>
      <c r="B59" s="269">
        <v>90000</v>
      </c>
      <c r="C59" s="269" cm="1">
        <f t="array" ref="C59">INDEX(Step1_final!D:D, 0 + (ROW(C59)-11)*3)</f>
        <v>13064</v>
      </c>
      <c r="D59" s="270" cm="1">
        <f t="array" ref="D59">INDEX(Step1_final!D:D, 1 + (ROW(C59)-11)*3)</f>
        <v>0.67149999999999999</v>
      </c>
      <c r="E59" s="270" cm="1">
        <f t="array" ref="E59">INDEX(Step1_final!D:D, 2 + (ROW(C59)-11)*3)</f>
        <v>1.1153999999999999</v>
      </c>
      <c r="F59" s="269" cm="1">
        <f t="array" ref="F59">F$6+INDEX(Step2!J:J, 1 + (ROW(F59)-4)*3)</f>
        <v>22125</v>
      </c>
      <c r="G59" s="270" cm="1">
        <f t="array" ref="G59">INDEX(Step2!J:J, 2 + (ROW(F59)-4)*3)</f>
        <v>0.62239999999999995</v>
      </c>
      <c r="H59" s="270" cm="1">
        <f t="array" ref="H59">INDEX(Step2!J:J, 3 + (ROW(F59)-4)*3)</f>
        <v>1.0926</v>
      </c>
      <c r="I59" s="269" cm="1">
        <f t="array" ref="I59">I$6+INDEX(Step5!D:D, 0 + (ROW(I59)-4)*3)</f>
        <v>23149</v>
      </c>
      <c r="J59" s="270" cm="1">
        <f t="array" ref="J59">INDEX(Step5!D:D, 1 + (ROW(I59)-4)*3)</f>
        <v>0.61880000000000002</v>
      </c>
      <c r="K59" s="270" cm="1">
        <f t="array" ref="K59">INDEX(Step5!D:D, 2 + (ROW(I59)-4)*3)</f>
        <v>1.0948</v>
      </c>
      <c r="L59" s="269" cm="1">
        <f t="array" ref="L59">L$6+INDEX(Step6!D:D, 0 + (ROW(I59)-4)*3)</f>
        <v>23488</v>
      </c>
      <c r="M59" s="270" cm="1">
        <f t="array" ref="M59">INDEX(Step6!D:D, 1 + (ROW(I59)-4)*3)</f>
        <v>0.63170000000000004</v>
      </c>
      <c r="N59" s="270" cm="1">
        <f t="array" ref="N59">INDEX(Step6!D:D, 2 + (ROW(I59)-4)*3)</f>
        <v>1.1133999999999999</v>
      </c>
      <c r="O59" s="269" cm="1">
        <f t="array" ref="O59">O$13+INDEX(Step7!D:D, 23 + ROW(O59)*3)</f>
        <v>41977</v>
      </c>
      <c r="P59" s="270" cm="1">
        <f t="array" ref="P59">INDEX(Step7!D:D, 24 + ROW(O59)*3)</f>
        <v>0.5897</v>
      </c>
      <c r="Q59" s="270" cm="1">
        <f t="array" ref="Q59">INDEX(Step7!D:D, 25 + ROW(O59)*3)</f>
        <v>1.0952999999999999</v>
      </c>
    </row>
    <row r="60" spans="1:17" x14ac:dyDescent="0.3">
      <c r="A60">
        <v>58</v>
      </c>
      <c r="B60" s="269">
        <v>92000</v>
      </c>
      <c r="C60" s="269" cm="1">
        <f t="array" ref="C60">INDEX(Step1_final!D:D, 0 + (ROW(C60)-11)*3)</f>
        <v>13354</v>
      </c>
      <c r="D60" s="270" cm="1">
        <f t="array" ref="D60">INDEX(Step1_final!D:D, 1 + (ROW(C60)-11)*3)</f>
        <v>0.66930000000000001</v>
      </c>
      <c r="E60" s="270" cm="1">
        <f t="array" ref="E60">INDEX(Step1_final!D:D, 2 + (ROW(C60)-11)*3)</f>
        <v>1.1202000000000001</v>
      </c>
      <c r="F60" s="269" cm="1">
        <f t="array" ref="F60">F$6+INDEX(Step2!J:J, 1 + (ROW(F60)-4)*3)</f>
        <v>22415</v>
      </c>
      <c r="G60" s="270" cm="1">
        <f t="array" ref="G60">INDEX(Step2!J:J, 2 + (ROW(F60)-4)*3)</f>
        <v>0.61770000000000003</v>
      </c>
      <c r="H60" s="270" cm="1">
        <f t="array" ref="H60">INDEX(Step2!J:J, 3 + (ROW(F60)-4)*3)</f>
        <v>1.1160000000000001</v>
      </c>
      <c r="I60" s="269" cm="1">
        <f t="array" ref="I60">I$6+INDEX(Step5!D:D, 0 + (ROW(I60)-4)*3)</f>
        <v>23439</v>
      </c>
      <c r="J60" s="270" cm="1">
        <f t="array" ref="J60">INDEX(Step5!D:D, 1 + (ROW(I60)-4)*3)</f>
        <v>0.61470000000000002</v>
      </c>
      <c r="K60" s="270" cm="1">
        <f t="array" ref="K60">INDEX(Step5!D:D, 2 + (ROW(I60)-4)*3)</f>
        <v>1.1176999999999999</v>
      </c>
      <c r="L60" s="269" cm="1">
        <f t="array" ref="L60">L$6+INDEX(Step6!D:D, 0 + (ROW(I60)-4)*3)</f>
        <v>23806</v>
      </c>
      <c r="M60" s="270" cm="1">
        <f t="array" ref="M60">INDEX(Step6!D:D, 1 + (ROW(I60)-4)*3)</f>
        <v>0.63129999999999997</v>
      </c>
      <c r="N60" s="270" cm="1">
        <f t="array" ref="N60">INDEX(Step6!D:D, 2 + (ROW(I60)-4)*3)</f>
        <v>1.0967</v>
      </c>
      <c r="O60" s="269" cm="1">
        <f t="array" ref="O60">O$13+INDEX(Step7!D:D, 23 + ROW(O60)*3)</f>
        <v>42276</v>
      </c>
      <c r="P60" s="270" cm="1">
        <f t="array" ref="P60">INDEX(Step7!D:D, 24 + ROW(O60)*3)</f>
        <v>0.59440000000000004</v>
      </c>
      <c r="Q60" s="270" cm="1">
        <f t="array" ref="Q60">INDEX(Step7!D:D, 25 + ROW(O60)*3)</f>
        <v>1.0809</v>
      </c>
    </row>
    <row r="61" spans="1:17" x14ac:dyDescent="0.3">
      <c r="A61">
        <v>59</v>
      </c>
      <c r="B61" s="269">
        <v>94000</v>
      </c>
      <c r="C61" s="269" cm="1">
        <f t="array" ref="C61">INDEX(Step1_final!D:D, 0 + (ROW(C61)-11)*3)</f>
        <v>13644</v>
      </c>
      <c r="D61" s="270" cm="1">
        <f t="array" ref="D61">INDEX(Step1_final!D:D, 1 + (ROW(C61)-11)*3)</f>
        <v>0.67069999999999996</v>
      </c>
      <c r="E61" s="270" cm="1">
        <f t="array" ref="E61">INDEX(Step1_final!D:D, 2 + (ROW(C61)-11)*3)</f>
        <v>1.1202000000000001</v>
      </c>
      <c r="F61" s="269" cm="1">
        <f t="array" ref="F61">F$6+INDEX(Step2!J:J, 1 + (ROW(F61)-4)*3)</f>
        <v>22706</v>
      </c>
      <c r="G61" s="270" cm="1">
        <f t="array" ref="G61">INDEX(Step2!J:J, 2 + (ROW(F61)-4)*3)</f>
        <v>0.61329999999999996</v>
      </c>
      <c r="H61" s="270" cm="1">
        <f t="array" ref="H61">INDEX(Step2!J:J, 3 + (ROW(F61)-4)*3)</f>
        <v>1.0902000000000001</v>
      </c>
      <c r="I61" s="269" cm="1">
        <f t="array" ref="I61">I$6+INDEX(Step5!D:D, 0 + (ROW(I61)-4)*3)</f>
        <v>23729</v>
      </c>
      <c r="J61" s="270" cm="1">
        <f t="array" ref="J61">INDEX(Step5!D:D, 1 + (ROW(I61)-4)*3)</f>
        <v>0.61140000000000005</v>
      </c>
      <c r="K61" s="270" cm="1">
        <f t="array" ref="K61">INDEX(Step5!D:D, 2 + (ROW(I61)-4)*3)</f>
        <v>1.0916999999999999</v>
      </c>
      <c r="L61" s="269" cm="1">
        <f t="array" ref="L61">L$6+INDEX(Step6!D:D, 0 + (ROW(I61)-4)*3)</f>
        <v>24099</v>
      </c>
      <c r="M61" s="270" cm="1">
        <f t="array" ref="M61">INDEX(Step6!D:D, 1 + (ROW(I61)-4)*3)</f>
        <v>0.63100000000000001</v>
      </c>
      <c r="N61" s="270" cm="1">
        <f t="array" ref="N61">INDEX(Step6!D:D, 2 + (ROW(I61)-4)*3)</f>
        <v>1.1032</v>
      </c>
      <c r="O61" s="269" cm="1">
        <f t="array" ref="O61">O$13+INDEX(Step7!D:D, 23 + ROW(O61)*3)</f>
        <v>42569</v>
      </c>
      <c r="P61" s="270" cm="1">
        <f t="array" ref="P61">INDEX(Step7!D:D, 24 + ROW(O61)*3)</f>
        <v>0.59140000000000004</v>
      </c>
      <c r="Q61" s="270" cm="1">
        <f t="array" ref="Q61">INDEX(Step7!D:D, 25 + ROW(O61)*3)</f>
        <v>1.0867</v>
      </c>
    </row>
    <row r="62" spans="1:17" x14ac:dyDescent="0.3">
      <c r="A62">
        <v>60</v>
      </c>
      <c r="B62" s="269">
        <v>96000</v>
      </c>
      <c r="C62" s="269" cm="1">
        <f t="array" ref="C62">INDEX(Step1_final!D:D, 0 + (ROW(C62)-11)*3)</f>
        <v>13934</v>
      </c>
      <c r="D62" s="270" cm="1">
        <f t="array" ref="D62">INDEX(Step1_final!D:D, 1 + (ROW(C62)-11)*3)</f>
        <v>0.66920000000000002</v>
      </c>
      <c r="E62" s="270" cm="1">
        <f t="array" ref="E62">INDEX(Step1_final!D:D, 2 + (ROW(C62)-11)*3)</f>
        <v>1.1060000000000001</v>
      </c>
      <c r="F62" s="269" cm="1">
        <f t="array" ref="F62">F$6+INDEX(Step2!J:J, 1 + (ROW(F62)-4)*3)</f>
        <v>22996</v>
      </c>
      <c r="G62" s="270" cm="1">
        <f t="array" ref="G62">INDEX(Step2!J:J, 2 + (ROW(F62)-4)*3)</f>
        <v>0.6119</v>
      </c>
      <c r="H62" s="270" cm="1">
        <f t="array" ref="H62">INDEX(Step2!J:J, 3 + (ROW(F62)-4)*3)</f>
        <v>1.1012</v>
      </c>
      <c r="I62" s="269" cm="1">
        <f t="array" ref="I62">I$6+INDEX(Step5!D:D, 0 + (ROW(I62)-4)*3)</f>
        <v>24019</v>
      </c>
      <c r="J62" s="270" cm="1">
        <f t="array" ref="J62">INDEX(Step5!D:D, 1 + (ROW(I62)-4)*3)</f>
        <v>0.60829999999999995</v>
      </c>
      <c r="K62" s="270" cm="1">
        <f t="array" ref="K62">INDEX(Step5!D:D, 2 + (ROW(I62)-4)*3)</f>
        <v>1.1060000000000001</v>
      </c>
      <c r="L62" s="269" cm="1">
        <f t="array" ref="L62">L$6+INDEX(Step6!D:D, 0 + (ROW(I62)-4)*3)</f>
        <v>24392</v>
      </c>
      <c r="M62" s="270" cm="1">
        <f t="array" ref="M62">INDEX(Step6!D:D, 1 + (ROW(I62)-4)*3)</f>
        <v>0.62180000000000002</v>
      </c>
      <c r="N62" s="270" cm="1">
        <f t="array" ref="N62">INDEX(Step6!D:D, 2 + (ROW(I62)-4)*3)</f>
        <v>1.1057999999999999</v>
      </c>
      <c r="O62" s="269" cm="1">
        <f t="array" ref="O62">O$13+INDEX(Step7!D:D, 23 + ROW(O62)*3)</f>
        <v>42865</v>
      </c>
      <c r="P62" s="270" cm="1">
        <f t="array" ref="P62">INDEX(Step7!D:D, 24 + ROW(O62)*3)</f>
        <v>0.59219999999999995</v>
      </c>
      <c r="Q62" s="270" cm="1">
        <f t="array" ref="Q62">INDEX(Step7!D:D, 25 + ROW(O62)*3)</f>
        <v>1.0915999999999999</v>
      </c>
    </row>
    <row r="63" spans="1:17" x14ac:dyDescent="0.3">
      <c r="A63">
        <v>61</v>
      </c>
      <c r="B63" s="269">
        <v>98000</v>
      </c>
      <c r="C63" s="269" cm="1">
        <f t="array" ref="C63">INDEX(Step1_final!D:D, 0 + (ROW(C63)-11)*3)</f>
        <v>14232</v>
      </c>
      <c r="D63" s="270" cm="1">
        <f t="array" ref="D63">INDEX(Step1_final!D:D, 1 + (ROW(C63)-11)*3)</f>
        <v>0.66669999999999996</v>
      </c>
      <c r="E63" s="270" cm="1">
        <f t="array" ref="E63">INDEX(Step1_final!D:D, 2 + (ROW(C63)-11)*3)</f>
        <v>1.1032999999999999</v>
      </c>
      <c r="F63" s="269" cm="1">
        <f t="array" ref="F63">F$6+INDEX(Step2!J:J, 1 + (ROW(F63)-4)*3)</f>
        <v>23286</v>
      </c>
      <c r="G63" s="270" cm="1">
        <f t="array" ref="G63">INDEX(Step2!J:J, 2 + (ROW(F63)-4)*3)</f>
        <v>0.61799999999999999</v>
      </c>
      <c r="H63" s="270" cm="1">
        <f t="array" ref="H63">INDEX(Step2!J:J, 3 + (ROW(F63)-4)*3)</f>
        <v>1.0993999999999999</v>
      </c>
      <c r="I63" s="269" cm="1">
        <f t="array" ref="I63">I$6+INDEX(Step5!D:D, 0 + (ROW(I63)-4)*3)</f>
        <v>24310</v>
      </c>
      <c r="J63" s="270" cm="1">
        <f t="array" ref="J63">INDEX(Step5!D:D, 1 + (ROW(I63)-4)*3)</f>
        <v>0.61599999999999999</v>
      </c>
      <c r="K63" s="270" cm="1">
        <f t="array" ref="K63">INDEX(Step5!D:D, 2 + (ROW(I63)-4)*3)</f>
        <v>1.0941000000000001</v>
      </c>
      <c r="L63" s="269" cm="1">
        <f t="array" ref="L63">L$6+INDEX(Step6!D:D, 0 + (ROW(I63)-4)*3)</f>
        <v>24692</v>
      </c>
      <c r="M63" s="270" cm="1">
        <f t="array" ref="M63">INDEX(Step6!D:D, 1 + (ROW(I63)-4)*3)</f>
        <v>0.62260000000000004</v>
      </c>
      <c r="N63" s="270" cm="1">
        <f t="array" ref="N63">INDEX(Step6!D:D, 2 + (ROW(I63)-4)*3)</f>
        <v>1.1107</v>
      </c>
      <c r="O63" s="269" cm="1">
        <f t="array" ref="O63">O$13+INDEX(Step7!D:D, 23 + ROW(O63)*3)</f>
        <v>43158</v>
      </c>
      <c r="P63" s="270" cm="1">
        <f t="array" ref="P63">INDEX(Step7!D:D, 24 + ROW(O63)*3)</f>
        <v>0.58950000000000002</v>
      </c>
      <c r="Q63" s="270" cm="1">
        <f t="array" ref="Q63">INDEX(Step7!D:D, 25 + ROW(O63)*3)</f>
        <v>1.0866</v>
      </c>
    </row>
    <row r="64" spans="1:17" x14ac:dyDescent="0.3">
      <c r="A64">
        <v>62</v>
      </c>
      <c r="B64" s="269">
        <v>100000</v>
      </c>
      <c r="C64" s="269" cm="1">
        <f t="array" ref="C64">INDEX(Step1_final!D:D, 0 + (ROW(C64)-11)*3)</f>
        <v>14526</v>
      </c>
      <c r="D64" s="270" cm="1">
        <f t="array" ref="D64">INDEX(Step1_final!D:D, 1 + (ROW(C64)-11)*3)</f>
        <v>0.66879999999999995</v>
      </c>
      <c r="E64" s="270" cm="1">
        <f t="array" ref="E64">INDEX(Step1_final!D:D, 2 + (ROW(C64)-11)*3)</f>
        <v>1.1057999999999999</v>
      </c>
      <c r="F64" s="269" cm="1">
        <f t="array" ref="F64">F$6+INDEX(Step2!J:J, 1 + (ROW(F64)-4)*3)</f>
        <v>23577</v>
      </c>
      <c r="G64" s="270" cm="1">
        <f t="array" ref="G64">INDEX(Step2!J:J, 2 + (ROW(F64)-4)*3)</f>
        <v>0.61250000000000004</v>
      </c>
      <c r="H64" s="270" cm="1">
        <f t="array" ref="H64">INDEX(Step2!J:J, 3 + (ROW(F64)-4)*3)</f>
        <v>1.1117999999999999</v>
      </c>
      <c r="I64" s="269" cm="1">
        <f t="array" ref="I64">I$6+INDEX(Step5!D:D, 0 + (ROW(I64)-4)*3)</f>
        <v>24600</v>
      </c>
      <c r="J64" s="270" cm="1">
        <f t="array" ref="J64">INDEX(Step5!D:D, 1 + (ROW(I64)-4)*3)</f>
        <v>0.61009999999999998</v>
      </c>
      <c r="K64" s="270" cm="1">
        <f t="array" ref="K64">INDEX(Step5!D:D, 2 + (ROW(I64)-4)*3)</f>
        <v>1.1148</v>
      </c>
      <c r="L64" s="269" cm="1">
        <f t="array" ref="L64">L$6+INDEX(Step6!D:D, 0 + (ROW(I64)-4)*3)</f>
        <v>24994</v>
      </c>
      <c r="M64" s="270" cm="1">
        <f t="array" ref="M64">INDEX(Step6!D:D, 1 + (ROW(I64)-4)*3)</f>
        <v>0.62039999999999995</v>
      </c>
      <c r="N64" s="270" cm="1">
        <f t="array" ref="N64">INDEX(Step6!D:D, 2 + (ROW(I64)-4)*3)</f>
        <v>1.0975999999999999</v>
      </c>
      <c r="O64" s="269" cm="1">
        <f t="array" ref="O64">O$13+INDEX(Step7!D:D, 23 + ROW(O64)*3)</f>
        <v>43462</v>
      </c>
      <c r="P64" s="270" cm="1">
        <f t="array" ref="P64">INDEX(Step7!D:D, 24 + ROW(O64)*3)</f>
        <v>0.58740000000000003</v>
      </c>
      <c r="Q64" s="270" cm="1">
        <f t="array" ref="Q64">INDEX(Step7!D:D, 25 + ROW(O64)*3)</f>
        <v>1.0831</v>
      </c>
    </row>
    <row r="65" spans="1:17" x14ac:dyDescent="0.3">
      <c r="A65">
        <v>63</v>
      </c>
      <c r="B65" s="269">
        <v>102000</v>
      </c>
      <c r="C65" s="269" cm="1">
        <f t="array" ref="C65">INDEX(Step1_final!D:D, 0 + (ROW(C65)-11)*3)</f>
        <v>14824</v>
      </c>
      <c r="D65" s="270" cm="1">
        <f t="array" ref="D65">INDEX(Step1_final!D:D, 1 + (ROW(C65)-11)*3)</f>
        <v>0.65810000000000002</v>
      </c>
      <c r="E65" s="270" cm="1">
        <f t="array" ref="E65">INDEX(Step1_final!D:D, 2 + (ROW(C65)-11)*3)</f>
        <v>1.1097999999999999</v>
      </c>
      <c r="F65" s="269" cm="1">
        <f t="array" ref="F65">F$6+INDEX(Step2!J:J, 1 + (ROW(F65)-4)*3)</f>
        <v>23868</v>
      </c>
      <c r="G65" s="270" cm="1">
        <f t="array" ref="G65">INDEX(Step2!J:J, 2 + (ROW(F65)-4)*3)</f>
        <v>0.61680000000000001</v>
      </c>
      <c r="H65" s="270" cm="1">
        <f t="array" ref="H65">INDEX(Step2!J:J, 3 + (ROW(F65)-4)*3)</f>
        <v>1.1094999999999999</v>
      </c>
      <c r="I65" s="269" cm="1">
        <f t="array" ref="I65">I$6+INDEX(Step5!D:D, 0 + (ROW(I65)-4)*3)</f>
        <v>24893</v>
      </c>
      <c r="J65" s="270" cm="1">
        <f t="array" ref="J65">INDEX(Step5!D:D, 1 + (ROW(I65)-4)*3)</f>
        <v>0.61519999999999997</v>
      </c>
      <c r="K65" s="270" cm="1">
        <f t="array" ref="K65">INDEX(Step5!D:D, 2 + (ROW(I65)-4)*3)</f>
        <v>1.1032999999999999</v>
      </c>
      <c r="L65" s="269" cm="1">
        <f t="array" ref="L65">L$6+INDEX(Step6!D:D, 0 + (ROW(I65)-4)*3)</f>
        <v>25301</v>
      </c>
      <c r="M65" s="270" cm="1">
        <f t="array" ref="M65">INDEX(Step6!D:D, 1 + (ROW(I65)-4)*3)</f>
        <v>0.62160000000000004</v>
      </c>
      <c r="N65" s="270" cm="1">
        <f t="array" ref="N65">INDEX(Step6!D:D, 2 + (ROW(I65)-4)*3)</f>
        <v>1.107</v>
      </c>
      <c r="O65" s="269" cm="1">
        <f t="array" ref="O65">O$13+INDEX(Step7!D:D, 23 + ROW(O65)*3)</f>
        <v>43764</v>
      </c>
      <c r="P65" s="270" cm="1">
        <f t="array" ref="P65">INDEX(Step7!D:D, 24 + ROW(O65)*3)</f>
        <v>0.59340000000000004</v>
      </c>
      <c r="Q65" s="270" cm="1">
        <f t="array" ref="Q65">INDEX(Step7!D:D, 25 + ROW(O65)*3)</f>
        <v>1.0797000000000001</v>
      </c>
    </row>
    <row r="66" spans="1:17" x14ac:dyDescent="0.3">
      <c r="A66">
        <v>64</v>
      </c>
      <c r="B66" s="269">
        <v>104000</v>
      </c>
      <c r="C66" s="269" cm="1">
        <f t="array" ref="C66">INDEX(Step1_final!D:D, 0 + (ROW(C66)-11)*3)</f>
        <v>15124</v>
      </c>
      <c r="D66" s="270" cm="1">
        <f t="array" ref="D66">INDEX(Step1_final!D:D, 1 + (ROW(C66)-11)*3)</f>
        <v>0.6663</v>
      </c>
      <c r="E66" s="270" cm="1">
        <f t="array" ref="E66">INDEX(Step1_final!D:D, 2 + (ROW(C66)-11)*3)</f>
        <v>1.0956999999999999</v>
      </c>
      <c r="F66" s="269" cm="1">
        <f t="array" ref="F66">F$6+INDEX(Step2!J:J, 1 + (ROW(F66)-4)*3)</f>
        <v>24173</v>
      </c>
      <c r="G66" s="270" cm="1">
        <f t="array" ref="G66">INDEX(Step2!J:J, 2 + (ROW(F66)-4)*3)</f>
        <v>0.61270000000000002</v>
      </c>
      <c r="H66" s="270" cm="1">
        <f t="array" ref="H66">INDEX(Step2!J:J, 3 + (ROW(F66)-4)*3)</f>
        <v>1.1036999999999999</v>
      </c>
      <c r="I66" s="269" cm="1">
        <f t="array" ref="I66">I$6+INDEX(Step5!D:D, 0 + (ROW(I66)-4)*3)</f>
        <v>25191</v>
      </c>
      <c r="J66" s="270" cm="1">
        <f t="array" ref="J66">INDEX(Step5!D:D, 1 + (ROW(I66)-4)*3)</f>
        <v>0.6079</v>
      </c>
      <c r="K66" s="270" cm="1">
        <f t="array" ref="K66">INDEX(Step5!D:D, 2 + (ROW(I66)-4)*3)</f>
        <v>1.1074999999999999</v>
      </c>
      <c r="L66" s="269" cm="1">
        <f t="array" ref="L66">L$6+INDEX(Step6!D:D, 0 + (ROW(I66)-4)*3)</f>
        <v>25600</v>
      </c>
      <c r="M66" s="270" cm="1">
        <f t="array" ref="M66">INDEX(Step6!D:D, 1 + (ROW(I66)-4)*3)</f>
        <v>0.62039999999999995</v>
      </c>
      <c r="N66" s="270" cm="1">
        <f t="array" ref="N66">INDEX(Step6!D:D, 2 + (ROW(I66)-4)*3)</f>
        <v>1.095</v>
      </c>
      <c r="O66" s="269" cm="1">
        <f t="array" ref="O66">O$13+INDEX(Step7!D:D, 23 + ROW(O66)*3)</f>
        <v>44058</v>
      </c>
      <c r="P66" s="270" cm="1">
        <f t="array" ref="P66">INDEX(Step7!D:D, 24 + ROW(O66)*3)</f>
        <v>0.58879999999999999</v>
      </c>
      <c r="Q66" s="270" cm="1">
        <f t="array" ref="Q66">INDEX(Step7!D:D, 25 + ROW(O66)*3)</f>
        <v>1.0783</v>
      </c>
    </row>
    <row r="67" spans="1:17" x14ac:dyDescent="0.3">
      <c r="A67">
        <v>65</v>
      </c>
      <c r="B67" s="269">
        <v>106000</v>
      </c>
      <c r="C67" s="269" cm="1">
        <f t="array" ref="C67">INDEX(Step1_final!D:D, 0 + (ROW(C67)-11)*3)</f>
        <v>15423</v>
      </c>
      <c r="D67" s="270" cm="1">
        <f t="array" ref="D67">INDEX(Step1_final!D:D, 1 + (ROW(C67)-11)*3)</f>
        <v>0.66259999999999997</v>
      </c>
      <c r="E67" s="270" cm="1">
        <f t="array" ref="E67">INDEX(Step1_final!D:D, 2 + (ROW(C67)-11)*3)</f>
        <v>1.1138999999999999</v>
      </c>
      <c r="F67" s="269" cm="1">
        <f t="array" ref="F67">F$6+INDEX(Step2!J:J, 1 + (ROW(F67)-4)*3)</f>
        <v>24472</v>
      </c>
      <c r="G67" s="270" cm="1">
        <f t="array" ref="G67">INDEX(Step2!J:J, 2 + (ROW(F67)-4)*3)</f>
        <v>0.61199999999999999</v>
      </c>
      <c r="H67" s="270" cm="1">
        <f t="array" ref="H67">INDEX(Step2!J:J, 3 + (ROW(F67)-4)*3)</f>
        <v>1.1111</v>
      </c>
      <c r="I67" s="269" cm="1">
        <f t="array" ref="I67">I$6+INDEX(Step5!D:D, 0 + (ROW(I67)-4)*3)</f>
        <v>25490</v>
      </c>
      <c r="J67" s="270" cm="1">
        <f t="array" ref="J67">INDEX(Step5!D:D, 1 + (ROW(I67)-4)*3)</f>
        <v>0.6099</v>
      </c>
      <c r="K67" s="270" cm="1">
        <f t="array" ref="K67">INDEX(Step5!D:D, 2 + (ROW(I67)-4)*3)</f>
        <v>1.1262000000000001</v>
      </c>
      <c r="L67" s="269" cm="1">
        <f t="array" ref="L67">L$6+INDEX(Step6!D:D, 0 + (ROW(I67)-4)*3)</f>
        <v>25894</v>
      </c>
      <c r="M67" s="270" cm="1">
        <f t="array" ref="M67">INDEX(Step6!D:D, 1 + (ROW(I67)-4)*3)</f>
        <v>0.62090000000000001</v>
      </c>
      <c r="N67" s="270" cm="1">
        <f t="array" ref="N67">INDEX(Step6!D:D, 2 + (ROW(I67)-4)*3)</f>
        <v>1.1136999999999999</v>
      </c>
      <c r="O67" s="269" cm="1">
        <f t="array" ref="O67">O$13+INDEX(Step7!D:D, 23 + ROW(O67)*3)</f>
        <v>44359</v>
      </c>
      <c r="P67" s="270" cm="1">
        <f t="array" ref="P67">INDEX(Step7!D:D, 24 + ROW(O67)*3)</f>
        <v>0.58399999999999996</v>
      </c>
      <c r="Q67" s="270" cm="1">
        <f t="array" ref="Q67">INDEX(Step7!D:D, 25 + ROW(O67)*3)</f>
        <v>1.0862000000000001</v>
      </c>
    </row>
    <row r="68" spans="1:17" x14ac:dyDescent="0.3">
      <c r="A68">
        <v>66</v>
      </c>
      <c r="B68" s="269">
        <v>108000</v>
      </c>
      <c r="C68" s="269" cm="1">
        <f t="array" ref="C68">INDEX(Step1_final!D:D, 0 + (ROW(C68)-11)*3)</f>
        <v>15729</v>
      </c>
      <c r="D68" s="270" cm="1">
        <f t="array" ref="D68">INDEX(Step1_final!D:D, 1 + (ROW(C68)-11)*3)</f>
        <v>0.65839999999999999</v>
      </c>
      <c r="E68" s="270" cm="1">
        <f t="array" ref="E68">INDEX(Step1_final!D:D, 2 + (ROW(C68)-11)*3)</f>
        <v>1.1047</v>
      </c>
      <c r="F68" s="269" cm="1">
        <f t="array" ref="F68">F$6+INDEX(Step2!J:J, 1 + (ROW(F68)-4)*3)</f>
        <v>24777</v>
      </c>
      <c r="G68" s="270" cm="1">
        <f t="array" ref="G68">INDEX(Step2!J:J, 2 + (ROW(F68)-4)*3)</f>
        <v>0.60560000000000003</v>
      </c>
      <c r="H68" s="270" cm="1">
        <f t="array" ref="H68">INDEX(Step2!J:J, 3 + (ROW(F68)-4)*3)</f>
        <v>1.0994999999999999</v>
      </c>
      <c r="I68" s="269" cm="1">
        <f t="array" ref="I68">I$6+INDEX(Step5!D:D, 0 + (ROW(I68)-4)*3)</f>
        <v>25791</v>
      </c>
      <c r="J68" s="270" cm="1">
        <f t="array" ref="J68">INDEX(Step5!D:D, 1 + (ROW(I68)-4)*3)</f>
        <v>0.60270000000000001</v>
      </c>
      <c r="K68" s="270" cm="1">
        <f t="array" ref="K68">INDEX(Step5!D:D, 2 + (ROW(I68)-4)*3)</f>
        <v>1.1045</v>
      </c>
      <c r="L68" s="269" cm="1">
        <f t="array" ref="L68">L$6+INDEX(Step6!D:D, 0 + (ROW(I68)-4)*3)</f>
        <v>26187</v>
      </c>
      <c r="M68" s="270" cm="1">
        <f t="array" ref="M68">INDEX(Step6!D:D, 1 + (ROW(I68)-4)*3)</f>
        <v>0.62160000000000004</v>
      </c>
      <c r="N68" s="270" cm="1">
        <f t="array" ref="N68">INDEX(Step6!D:D, 2 + (ROW(I68)-4)*3)</f>
        <v>1.1073999999999999</v>
      </c>
      <c r="O68" s="269" cm="1">
        <f t="array" ref="O68">O$13+INDEX(Step7!D:D, 23 + ROW(O68)*3)</f>
        <v>44657</v>
      </c>
      <c r="P68" s="270" cm="1">
        <f t="array" ref="P68">INDEX(Step7!D:D, 24 + ROW(O68)*3)</f>
        <v>0.58130000000000004</v>
      </c>
      <c r="Q68" s="270" cm="1">
        <f t="array" ref="Q68">INDEX(Step7!D:D, 25 + ROW(O68)*3)</f>
        <v>1.1001000000000001</v>
      </c>
    </row>
    <row r="69" spans="1:17" x14ac:dyDescent="0.3">
      <c r="A69">
        <v>67</v>
      </c>
      <c r="B69" s="269">
        <v>110000</v>
      </c>
      <c r="C69" s="269" cm="1">
        <f t="array" ref="C69">INDEX(Step1_final!D:D, 0 + (ROW(C69)-11)*3)</f>
        <v>16039</v>
      </c>
      <c r="D69" s="270" cm="1">
        <f t="array" ref="D69">INDEX(Step1_final!D:D, 1 + (ROW(C69)-11)*3)</f>
        <v>0.64810000000000001</v>
      </c>
      <c r="E69" s="270" cm="1">
        <f t="array" ref="E69">INDEX(Step1_final!D:D, 2 + (ROW(C69)-11)*3)</f>
        <v>1.1085</v>
      </c>
      <c r="F69" s="269" cm="1">
        <f t="array" ref="F69">F$6+INDEX(Step2!J:J, 1 + (ROW(F69)-4)*3)</f>
        <v>25077</v>
      </c>
      <c r="G69" s="270" cm="1">
        <f t="array" ref="G69">INDEX(Step2!J:J, 2 + (ROW(F69)-4)*3)</f>
        <v>0.60570000000000002</v>
      </c>
      <c r="H69" s="270" cm="1">
        <f t="array" ref="H69">INDEX(Step2!J:J, 3 + (ROW(F69)-4)*3)</f>
        <v>1.1186</v>
      </c>
      <c r="I69" s="269" cm="1">
        <f t="array" ref="I69">I$6+INDEX(Step5!D:D, 0 + (ROW(I69)-4)*3)</f>
        <v>26094</v>
      </c>
      <c r="J69" s="270" cm="1">
        <f t="array" ref="J69">INDEX(Step5!D:D, 1 + (ROW(I69)-4)*3)</f>
        <v>0.60240000000000005</v>
      </c>
      <c r="K69" s="270" cm="1">
        <f t="array" ref="K69">INDEX(Step5!D:D, 2 + (ROW(I69)-4)*3)</f>
        <v>1.1182000000000001</v>
      </c>
      <c r="L69" s="269" cm="1">
        <f t="array" ref="L69">L$6+INDEX(Step6!D:D, 0 + (ROW(I69)-4)*3)</f>
        <v>26477</v>
      </c>
      <c r="M69" s="270" cm="1">
        <f t="array" ref="M69">INDEX(Step6!D:D, 1 + (ROW(I69)-4)*3)</f>
        <v>0.62190000000000001</v>
      </c>
      <c r="N69" s="270" cm="1">
        <f t="array" ref="N69">INDEX(Step6!D:D, 2 + (ROW(I69)-4)*3)</f>
        <v>1.0938000000000001</v>
      </c>
      <c r="O69" s="269" cm="1">
        <f t="array" ref="O69">O$13+INDEX(Step7!D:D, 23 + ROW(O69)*3)</f>
        <v>44957</v>
      </c>
      <c r="P69" s="270" cm="1">
        <f t="array" ref="P69">INDEX(Step7!D:D, 24 + ROW(O69)*3)</f>
        <v>0.58679999999999999</v>
      </c>
      <c r="Q69" s="270" cm="1">
        <f t="array" ref="Q69">INDEX(Step7!D:D, 25 + ROW(O69)*3)</f>
        <v>1.0847</v>
      </c>
    </row>
    <row r="70" spans="1:17" x14ac:dyDescent="0.3">
      <c r="A70">
        <v>68</v>
      </c>
      <c r="B70" s="269">
        <v>112000</v>
      </c>
      <c r="C70" s="269" cm="1">
        <f t="array" ref="C70">INDEX(Step1_final!D:D, 0 + (ROW(C70)-11)*3)</f>
        <v>16344</v>
      </c>
      <c r="D70" s="270" cm="1">
        <f t="array" ref="D70">INDEX(Step1_final!D:D, 1 + (ROW(C70)-11)*3)</f>
        <v>0.65310000000000001</v>
      </c>
      <c r="E70" s="270" cm="1">
        <f t="array" ref="E70">INDEX(Step1_final!D:D, 2 + (ROW(C70)-11)*3)</f>
        <v>1.0919000000000001</v>
      </c>
      <c r="F70" s="269" cm="1">
        <f t="array" ref="F70">F$6+INDEX(Step2!J:J, 1 + (ROW(F70)-4)*3)</f>
        <v>25381</v>
      </c>
      <c r="G70" s="270" cm="1">
        <f t="array" ref="G70">INDEX(Step2!J:J, 2 + (ROW(F70)-4)*3)</f>
        <v>0.60299999999999998</v>
      </c>
      <c r="H70" s="270" cm="1">
        <f t="array" ref="H70">INDEX(Step2!J:J, 3 + (ROW(F70)-4)*3)</f>
        <v>1.1214</v>
      </c>
      <c r="I70" s="269" cm="1">
        <f t="array" ref="I70">I$6+INDEX(Step5!D:D, 0 + (ROW(I70)-4)*3)</f>
        <v>26391</v>
      </c>
      <c r="J70" s="270" cm="1">
        <f t="array" ref="J70">INDEX(Step5!D:D, 1 + (ROW(I70)-4)*3)</f>
        <v>0.60109999999999997</v>
      </c>
      <c r="K70" s="270" cm="1">
        <f t="array" ref="K70">INDEX(Step5!D:D, 2 + (ROW(I70)-4)*3)</f>
        <v>1.1153999999999999</v>
      </c>
      <c r="L70" s="269" cm="1">
        <f t="array" ref="L70">L$6+INDEX(Step6!D:D, 0 + (ROW(I70)-4)*3)</f>
        <v>26768</v>
      </c>
      <c r="M70" s="270" cm="1">
        <f t="array" ref="M70">INDEX(Step6!D:D, 1 + (ROW(I70)-4)*3)</f>
        <v>0.61229999999999996</v>
      </c>
      <c r="N70" s="270" cm="1">
        <f t="array" ref="N70">INDEX(Step6!D:D, 2 + (ROW(I70)-4)*3)</f>
        <v>1.0994999999999999</v>
      </c>
      <c r="O70" s="269"/>
      <c r="P70" s="270"/>
      <c r="Q70" s="270"/>
    </row>
    <row r="71" spans="1:17" x14ac:dyDescent="0.3">
      <c r="A71">
        <v>69</v>
      </c>
      <c r="B71" s="269">
        <v>114000</v>
      </c>
      <c r="C71" s="269" cm="1">
        <f t="array" ref="C71">INDEX(Step1_final!D:D, 0 + (ROW(C71)-11)*3)</f>
        <v>16644</v>
      </c>
      <c r="D71" s="270" cm="1">
        <f t="array" ref="D71">INDEX(Step1_final!D:D, 1 + (ROW(C71)-11)*3)</f>
        <v>0.64980000000000004</v>
      </c>
      <c r="E71" s="270" cm="1">
        <f t="array" ref="E71">INDEX(Step1_final!D:D, 2 + (ROW(C71)-11)*3)</f>
        <v>1.1047</v>
      </c>
      <c r="F71" s="269" cm="1">
        <f t="array" ref="F71">F$6+INDEX(Step2!J:J, 1 + (ROW(F71)-4)*3)</f>
        <v>25686</v>
      </c>
      <c r="G71" s="270" cm="1">
        <f t="array" ref="G71">INDEX(Step2!J:J, 2 + (ROW(F71)-4)*3)</f>
        <v>0.6069</v>
      </c>
      <c r="H71" s="270" cm="1">
        <f t="array" ref="H71">INDEX(Step2!J:J, 3 + (ROW(F71)-4)*3)</f>
        <v>1.1164000000000001</v>
      </c>
      <c r="I71" s="269" cm="1">
        <f t="array" ref="I71">I$6+INDEX(Step5!D:D, 0 + (ROW(I71)-4)*3)</f>
        <v>26689</v>
      </c>
      <c r="J71" s="270" cm="1">
        <f t="array" ref="J71">INDEX(Step5!D:D, 1 + (ROW(I71)-4)*3)</f>
        <v>0.60499999999999998</v>
      </c>
      <c r="K71" s="270" cm="1">
        <f t="array" ref="K71">INDEX(Step5!D:D, 2 + (ROW(I71)-4)*3)</f>
        <v>1.1182000000000001</v>
      </c>
      <c r="L71" s="269" cm="1">
        <f t="array" ref="L71">L$6+INDEX(Step6!D:D, 0 + (ROW(I71)-4)*3)</f>
        <v>27058</v>
      </c>
      <c r="M71" s="270" cm="1">
        <f t="array" ref="M71">INDEX(Step6!D:D, 1 + (ROW(I71)-4)*3)</f>
        <v>0.61339999999999995</v>
      </c>
      <c r="N71" s="270" cm="1">
        <f t="array" ref="N71">INDEX(Step6!D:D, 2 + (ROW(I71)-4)*3)</f>
        <v>1.1025</v>
      </c>
      <c r="O71" s="269"/>
      <c r="P71" s="270"/>
      <c r="Q71" s="270"/>
    </row>
    <row r="72" spans="1:17" x14ac:dyDescent="0.3">
      <c r="A72">
        <v>70</v>
      </c>
      <c r="B72" s="269">
        <v>116000</v>
      </c>
      <c r="C72" s="269" cm="1">
        <f t="array" ref="C72">INDEX(Step1_final!D:D, 0 + (ROW(C72)-11)*3)</f>
        <v>16937</v>
      </c>
      <c r="D72" s="270" cm="1">
        <f t="array" ref="D72">INDEX(Step1_final!D:D, 1 + (ROW(C72)-11)*3)</f>
        <v>0.64539999999999997</v>
      </c>
      <c r="E72" s="270" cm="1">
        <f t="array" ref="E72">INDEX(Step1_final!D:D, 2 + (ROW(C72)-11)*3)</f>
        <v>1.1287</v>
      </c>
      <c r="F72" s="269" cm="1">
        <f t="array" ref="F72">F$6+INDEX(Step2!J:J, 1 + (ROW(F72)-4)*3)</f>
        <v>25985</v>
      </c>
      <c r="G72" s="270" cm="1">
        <f t="array" ref="G72">INDEX(Step2!J:J, 2 + (ROW(F72)-4)*3)</f>
        <v>0.60019999999999996</v>
      </c>
      <c r="H72" s="270" cm="1">
        <f t="array" ref="H72">INDEX(Step2!J:J, 3 + (ROW(F72)-4)*3)</f>
        <v>1.1049</v>
      </c>
      <c r="I72" s="269" cm="1">
        <f t="array" ref="I72">I$6+INDEX(Step5!D:D, 0 + (ROW(I72)-4)*3)</f>
        <v>26992</v>
      </c>
      <c r="J72" s="270" cm="1">
        <f t="array" ref="J72">INDEX(Step5!D:D, 1 + (ROW(I72)-4)*3)</f>
        <v>0.59650000000000003</v>
      </c>
      <c r="K72" s="270" cm="1">
        <f t="array" ref="K72">INDEX(Step5!D:D, 2 + (ROW(I72)-4)*3)</f>
        <v>1.1042000000000001</v>
      </c>
      <c r="L72" s="269" cm="1">
        <f t="array" ref="L72">L$6+INDEX(Step6!D:D, 0 + (ROW(I72)-4)*3)</f>
        <v>27349</v>
      </c>
      <c r="M72" s="270" cm="1">
        <f t="array" ref="M72">INDEX(Step6!D:D, 1 + (ROW(I72)-4)*3)</f>
        <v>0.61499999999999999</v>
      </c>
      <c r="N72" s="270" cm="1">
        <f t="array" ref="N72">INDEX(Step6!D:D, 2 + (ROW(I72)-4)*3)</f>
        <v>1.1012</v>
      </c>
      <c r="O72" s="269"/>
      <c r="P72" s="270"/>
      <c r="Q72" s="270"/>
    </row>
    <row r="73" spans="1:17" x14ac:dyDescent="0.3">
      <c r="A73">
        <v>71</v>
      </c>
      <c r="B73" s="269">
        <v>118000</v>
      </c>
      <c r="C73" s="269" cm="1">
        <f t="array" ref="C73">INDEX(Step1_final!D:D, 0 + (ROW(C73)-11)*3)</f>
        <v>17230</v>
      </c>
      <c r="D73" s="270" cm="1">
        <f t="array" ref="D73">INDEX(Step1_final!D:D, 1 + (ROW(C73)-11)*3)</f>
        <v>0.64890000000000003</v>
      </c>
      <c r="E73" s="270" cm="1">
        <f t="array" ref="E73">INDEX(Step1_final!D:D, 2 + (ROW(C73)-11)*3)</f>
        <v>1.0991</v>
      </c>
      <c r="F73" s="269" cm="1">
        <f t="array" ref="F73">F$6+INDEX(Step2!J:J, 1 + (ROW(F73)-4)*3)</f>
        <v>26288</v>
      </c>
      <c r="G73" s="270" cm="1">
        <f t="array" ref="G73">INDEX(Step2!J:J, 2 + (ROW(F73)-4)*3)</f>
        <v>0.59840000000000004</v>
      </c>
      <c r="H73" s="270" cm="1">
        <f t="array" ref="H73">INDEX(Step2!J:J, 3 + (ROW(F73)-4)*3)</f>
        <v>1.1144000000000001</v>
      </c>
      <c r="I73" s="269" cm="1">
        <f t="array" ref="I73">I$6+INDEX(Step5!D:D, 0 + (ROW(I73)-4)*3)</f>
        <v>27285</v>
      </c>
      <c r="J73" s="270" cm="1">
        <f t="array" ref="J73">INDEX(Step5!D:D, 1 + (ROW(I73)-4)*3)</f>
        <v>0.59719999999999995</v>
      </c>
      <c r="K73" s="270" cm="1">
        <f t="array" ref="K73">INDEX(Step5!D:D, 2 + (ROW(I73)-4)*3)</f>
        <v>1.1124000000000001</v>
      </c>
      <c r="L73" s="269" cm="1">
        <f t="array" ref="L73">L$6+INDEX(Step6!D:D, 0 + (ROW(I73)-4)*3)</f>
        <v>27639</v>
      </c>
      <c r="M73" s="270" cm="1">
        <f t="array" ref="M73">INDEX(Step6!D:D, 1 + (ROW(I73)-4)*3)</f>
        <v>0.61429999999999996</v>
      </c>
      <c r="N73" s="270" cm="1">
        <f t="array" ref="N73">INDEX(Step6!D:D, 2 + (ROW(I73)-4)*3)</f>
        <v>1.0926</v>
      </c>
      <c r="O73" s="269"/>
      <c r="P73" s="270"/>
      <c r="Q73" s="270"/>
    </row>
    <row r="74" spans="1:17" x14ac:dyDescent="0.3">
      <c r="A74">
        <v>72</v>
      </c>
      <c r="B74" s="269">
        <v>120000</v>
      </c>
      <c r="C74" s="269" cm="1">
        <f t="array" ref="C74">INDEX(Step1_final!D:D, 0 + (ROW(C74)-11)*3)</f>
        <v>17521</v>
      </c>
      <c r="D74" s="270" cm="1">
        <f t="array" ref="D74">INDEX(Step1_final!D:D, 1 + (ROW(C74)-11)*3)</f>
        <v>0.64659999999999995</v>
      </c>
      <c r="E74" s="270" cm="1">
        <f t="array" ref="E74">INDEX(Step1_final!D:D, 2 + (ROW(C74)-11)*3)</f>
        <v>1.0961000000000001</v>
      </c>
      <c r="F74" s="269" cm="1">
        <f t="array" ref="F74">F$6+INDEX(Step2!J:J, 1 + (ROW(F74)-4)*3)</f>
        <v>26589</v>
      </c>
      <c r="G74" s="270" cm="1">
        <f t="array" ref="G74">INDEX(Step2!J:J, 2 + (ROW(F74)-4)*3)</f>
        <v>0.60189999999999999</v>
      </c>
      <c r="H74" s="270" cm="1">
        <f t="array" ref="H74">INDEX(Step2!J:J, 3 + (ROW(F74)-4)*3)</f>
        <v>1.1122000000000001</v>
      </c>
      <c r="I74" s="269" cm="1">
        <f t="array" ref="I74">I$6+INDEX(Step5!D:D, 0 + (ROW(I74)-4)*3)</f>
        <v>27588</v>
      </c>
      <c r="J74" s="270" cm="1">
        <f t="array" ref="J74">INDEX(Step5!D:D, 1 + (ROW(I74)-4)*3)</f>
        <v>0.60060000000000002</v>
      </c>
      <c r="K74" s="270" cm="1">
        <f t="array" ref="K74">INDEX(Step5!D:D, 2 + (ROW(I74)-4)*3)</f>
        <v>1.1247</v>
      </c>
      <c r="L74" s="269" cm="1">
        <f t="array" ref="L74">L$6+INDEX(Step6!D:D, 0 + (ROW(I74)-4)*3)</f>
        <v>27930</v>
      </c>
      <c r="M74" s="270" cm="1">
        <f t="array" ref="M74">INDEX(Step6!D:D, 1 + (ROW(I74)-4)*3)</f>
        <v>0.61109999999999998</v>
      </c>
      <c r="N74" s="270" cm="1">
        <f t="array" ref="N74">INDEX(Step6!D:D, 2 + (ROW(I74)-4)*3)</f>
        <v>1.1177999999999999</v>
      </c>
      <c r="O74" s="269"/>
      <c r="P74" s="270"/>
      <c r="Q74" s="270"/>
    </row>
    <row r="75" spans="1:17" x14ac:dyDescent="0.3">
      <c r="A75">
        <v>73</v>
      </c>
      <c r="B75" s="269">
        <v>122000</v>
      </c>
      <c r="C75" s="269" cm="1">
        <f t="array" ref="C75">INDEX(Step1_final!D:D, 0 + (ROW(C75)-11)*3)</f>
        <v>17820</v>
      </c>
      <c r="D75" s="270" cm="1">
        <f t="array" ref="D75">INDEX(Step1_final!D:D, 1 + (ROW(C75)-11)*3)</f>
        <v>0.65310000000000001</v>
      </c>
      <c r="E75" s="270" cm="1">
        <f t="array" ref="E75">INDEX(Step1_final!D:D, 2 + (ROW(C75)-11)*3)</f>
        <v>1.1062000000000001</v>
      </c>
      <c r="F75" s="269" cm="1">
        <f t="array" ref="F75">F$6+INDEX(Step2!J:J, 1 + (ROW(F75)-4)*3)</f>
        <v>26891</v>
      </c>
      <c r="G75" s="270" cm="1">
        <f t="array" ref="G75">INDEX(Step2!J:J, 2 + (ROW(F75)-4)*3)</f>
        <v>0.59550000000000003</v>
      </c>
      <c r="H75" s="270" cm="1">
        <f t="array" ref="H75">INDEX(Step2!J:J, 3 + (ROW(F75)-4)*3)</f>
        <v>1.1121000000000001</v>
      </c>
      <c r="I75" s="269" cm="1">
        <f t="array" ref="I75">I$6+INDEX(Step5!D:D, 0 + (ROW(I75)-4)*3)</f>
        <v>27903</v>
      </c>
      <c r="J75" s="270" cm="1">
        <f t="array" ref="J75">INDEX(Step5!D:D, 1 + (ROW(I75)-4)*3)</f>
        <v>0.59230000000000005</v>
      </c>
      <c r="K75" s="270" cm="1">
        <f t="array" ref="K75">INDEX(Step5!D:D, 2 + (ROW(I75)-4)*3)</f>
        <v>1.1036999999999999</v>
      </c>
      <c r="L75" s="269" cm="1">
        <f t="array" ref="L75">L$6+INDEX(Step6!D:D, 0 + (ROW(I75)-4)*3)</f>
        <v>28220</v>
      </c>
      <c r="M75" s="270" cm="1">
        <f t="array" ref="M75">INDEX(Step6!D:D, 1 + (ROW(I75)-4)*3)</f>
        <v>0.6129</v>
      </c>
      <c r="N75" s="270" cm="1">
        <f t="array" ref="N75">INDEX(Step6!D:D, 2 + (ROW(I75)-4)*3)</f>
        <v>1.1032</v>
      </c>
      <c r="O75" s="269"/>
      <c r="P75" s="270"/>
      <c r="Q75" s="270"/>
    </row>
    <row r="76" spans="1:17" x14ac:dyDescent="0.3">
      <c r="A76">
        <v>74</v>
      </c>
      <c r="B76" s="269">
        <v>124000</v>
      </c>
      <c r="C76" s="269" cm="1">
        <f t="array" ref="C76">INDEX(Step1_final!D:D, 0 + (ROW(C76)-11)*3)</f>
        <v>18122</v>
      </c>
      <c r="D76" s="270" cm="1">
        <f t="array" ref="D76">INDEX(Step1_final!D:D, 1 + (ROW(C76)-11)*3)</f>
        <v>0.64570000000000005</v>
      </c>
      <c r="E76" s="270" cm="1">
        <f t="array" ref="E76">INDEX(Step1_final!D:D, 2 + (ROW(C76)-11)*3)</f>
        <v>1.0938000000000001</v>
      </c>
      <c r="F76" s="269" cm="1">
        <f t="array" ref="F76">F$6+INDEX(Step2!J:J, 1 + (ROW(F76)-4)*3)</f>
        <v>27196</v>
      </c>
      <c r="G76" s="270" cm="1">
        <f t="array" ref="G76">INDEX(Step2!J:J, 2 + (ROW(F76)-4)*3)</f>
        <v>0.59519999999999995</v>
      </c>
      <c r="H76" s="270" cm="1">
        <f t="array" ref="H76">INDEX(Step2!J:J, 3 + (ROW(F76)-4)*3)</f>
        <v>1.1113</v>
      </c>
      <c r="I76" s="269" cm="1">
        <f t="array" ref="I76">I$6+INDEX(Step5!D:D, 0 + (ROW(I76)-4)*3)</f>
        <v>28220</v>
      </c>
      <c r="J76" s="270" cm="1">
        <f t="array" ref="J76">INDEX(Step5!D:D, 1 + (ROW(I76)-4)*3)</f>
        <v>0.5917</v>
      </c>
      <c r="K76" s="270" cm="1">
        <f t="array" ref="K76">INDEX(Step5!D:D, 2 + (ROW(I76)-4)*3)</f>
        <v>1.1095999999999999</v>
      </c>
      <c r="L76" s="269" cm="1">
        <f t="array" ref="L76">L$6+INDEX(Step6!D:D, 0 + (ROW(I76)-4)*3)</f>
        <v>28511</v>
      </c>
      <c r="M76" s="270" cm="1">
        <f t="array" ref="M76">INDEX(Step6!D:D, 1 + (ROW(I76)-4)*3)</f>
        <v>0.61160000000000003</v>
      </c>
      <c r="N76" s="270" cm="1">
        <f t="array" ref="N76">INDEX(Step6!D:D, 2 + (ROW(I76)-4)*3)</f>
        <v>1.0956999999999999</v>
      </c>
      <c r="O76" s="269"/>
      <c r="P76" s="270"/>
      <c r="Q76" s="270"/>
    </row>
    <row r="77" spans="1:17" x14ac:dyDescent="0.3">
      <c r="A77">
        <v>75</v>
      </c>
      <c r="B77" s="269">
        <v>126000</v>
      </c>
      <c r="C77" s="269" cm="1">
        <f t="array" ref="C77">INDEX(Step1_final!D:D, 0 + (ROW(C77)-11)*3)</f>
        <v>18417</v>
      </c>
      <c r="D77" s="270" cm="1">
        <f t="array" ref="D77">INDEX(Step1_final!D:D, 1 + (ROW(C77)-11)*3)</f>
        <v>0.63749999999999996</v>
      </c>
      <c r="E77" s="270" cm="1">
        <f t="array" ref="E77">INDEX(Step1_final!D:D, 2 + (ROW(C77)-11)*3)</f>
        <v>1.0929</v>
      </c>
      <c r="F77" s="269" cm="1">
        <f t="array" ref="F77">F$6+INDEX(Step2!J:J, 1 + (ROW(F77)-4)*3)</f>
        <v>27502</v>
      </c>
      <c r="G77" s="270" cm="1">
        <f t="array" ref="G77">INDEX(Step2!J:J, 2 + (ROW(F77)-4)*3)</f>
        <v>0.59940000000000004</v>
      </c>
      <c r="H77" s="270" cm="1">
        <f t="array" ref="H77">INDEX(Step2!J:J, 3 + (ROW(F77)-4)*3)</f>
        <v>1.1095999999999999</v>
      </c>
      <c r="I77" s="269" cm="1">
        <f t="array" ref="I77">I$6+INDEX(Step5!D:D, 0 + (ROW(I77)-4)*3)</f>
        <v>28540</v>
      </c>
      <c r="J77" s="270" cm="1">
        <f t="array" ref="J77">INDEX(Step5!D:D, 1 + (ROW(I77)-4)*3)</f>
        <v>0.59650000000000003</v>
      </c>
      <c r="K77" s="270" cm="1">
        <f t="array" ref="K77">INDEX(Step5!D:D, 2 + (ROW(I77)-4)*3)</f>
        <v>1.1176999999999999</v>
      </c>
      <c r="L77" s="269" cm="1">
        <f t="array" ref="L77">L$6+INDEX(Step6!D:D, 0 + (ROW(I77)-4)*3)</f>
        <v>28801</v>
      </c>
      <c r="M77" s="270" cm="1">
        <f t="array" ref="M77">INDEX(Step6!D:D, 1 + (ROW(I77)-4)*3)</f>
        <v>0.61060000000000003</v>
      </c>
      <c r="N77" s="270" cm="1">
        <f t="array" ref="N77">INDEX(Step6!D:D, 2 + (ROW(I77)-4)*3)</f>
        <v>1.1003000000000001</v>
      </c>
      <c r="O77" s="269"/>
      <c r="P77" s="270"/>
      <c r="Q77" s="270"/>
    </row>
    <row r="78" spans="1:17" x14ac:dyDescent="0.3">
      <c r="A78">
        <v>76</v>
      </c>
      <c r="B78" s="269">
        <v>128000</v>
      </c>
      <c r="C78" s="269" cm="1">
        <f t="array" ref="C78">INDEX(Step1_final!D:D, 0 + (ROW(C78)-11)*3)</f>
        <v>18722</v>
      </c>
      <c r="D78" s="270" cm="1">
        <f t="array" ref="D78">INDEX(Step1_final!D:D, 1 + (ROW(C78)-11)*3)</f>
        <v>0.64470000000000005</v>
      </c>
      <c r="E78" s="270" cm="1">
        <f t="array" ref="E78">INDEX(Step1_final!D:D, 2 + (ROW(C78)-11)*3)</f>
        <v>1.095</v>
      </c>
      <c r="F78" s="269" cm="1">
        <f t="array" ref="F78">F$6+INDEX(Step2!J:J, 1 + (ROW(F78)-4)*3)</f>
        <v>27804</v>
      </c>
      <c r="G78" s="270" cm="1">
        <f t="array" ref="G78">INDEX(Step2!J:J, 2 + (ROW(F78)-4)*3)</f>
        <v>0.59350000000000003</v>
      </c>
      <c r="H78" s="270" cm="1">
        <f t="array" ref="H78">INDEX(Step2!J:J, 3 + (ROW(F78)-4)*3)</f>
        <v>1.1169</v>
      </c>
      <c r="I78" s="269" cm="1">
        <f t="array" ref="I78">I$6+INDEX(Step5!D:D, 0 + (ROW(I78)-4)*3)</f>
        <v>28843</v>
      </c>
      <c r="J78" s="270" cm="1">
        <f t="array" ref="J78">INDEX(Step5!D:D, 1 + (ROW(I78)-4)*3)</f>
        <v>0.59140000000000004</v>
      </c>
      <c r="K78" s="270" cm="1">
        <f t="array" ref="K78">INDEX(Step5!D:D, 2 + (ROW(I78)-4)*3)</f>
        <v>1.1123000000000001</v>
      </c>
      <c r="L78" s="269" cm="1">
        <f t="array" ref="L78">L$6+INDEX(Step6!D:D, 0 + (ROW(I78)-4)*3)</f>
        <v>29093</v>
      </c>
      <c r="M78" s="270" cm="1">
        <f t="array" ref="M78">INDEX(Step6!D:D, 1 + (ROW(I78)-4)*3)</f>
        <v>0.6079</v>
      </c>
      <c r="N78" s="270" cm="1">
        <f t="array" ref="N78">INDEX(Step6!D:D, 2 + (ROW(I78)-4)*3)</f>
        <v>1.113</v>
      </c>
      <c r="O78" s="269"/>
      <c r="P78" s="270"/>
      <c r="Q78" s="270"/>
    </row>
    <row r="79" spans="1:17" x14ac:dyDescent="0.3">
      <c r="A79">
        <v>77</v>
      </c>
      <c r="B79" s="269">
        <v>130000</v>
      </c>
      <c r="C79" s="269" cm="1">
        <f t="array" ref="C79">INDEX(Step1_final!D:D, 0 + (ROW(C79)-11)*3)</f>
        <v>19030</v>
      </c>
      <c r="D79" s="270" cm="1">
        <f t="array" ref="D79">INDEX(Step1_final!D:D, 1 + (ROW(C79)-11)*3)</f>
        <v>0.64480000000000004</v>
      </c>
      <c r="E79" s="270" cm="1">
        <f t="array" ref="E79">INDEX(Step1_final!D:D, 2 + (ROW(C79)-11)*3)</f>
        <v>1.0958000000000001</v>
      </c>
      <c r="F79" s="269" cm="1">
        <f t="array" ref="F79">F$6+INDEX(Step2!J:J, 1 + (ROW(F79)-4)*3)</f>
        <v>28103</v>
      </c>
      <c r="G79" s="270" cm="1">
        <f t="array" ref="G79">INDEX(Step2!J:J, 2 + (ROW(F79)-4)*3)</f>
        <v>0.58860000000000001</v>
      </c>
      <c r="H79" s="270" cm="1">
        <f t="array" ref="H79">INDEX(Step2!J:J, 3 + (ROW(F79)-4)*3)</f>
        <v>1.1053999999999999</v>
      </c>
      <c r="I79" s="269" cm="1">
        <f t="array" ref="I79">I$6+INDEX(Step5!D:D, 0 + (ROW(I79)-4)*3)</f>
        <v>29144</v>
      </c>
      <c r="J79" s="270" cm="1">
        <f t="array" ref="J79">INDEX(Step5!D:D, 1 + (ROW(I79)-4)*3)</f>
        <v>0.5867</v>
      </c>
      <c r="K79" s="270" cm="1">
        <f t="array" ref="K79">INDEX(Step5!D:D, 2 + (ROW(I79)-4)*3)</f>
        <v>1.1204000000000001</v>
      </c>
      <c r="L79" s="269" cm="1">
        <f t="array" ref="L79">L$6+INDEX(Step6!D:D, 0 + (ROW(I79)-4)*3)</f>
        <v>29392</v>
      </c>
      <c r="M79" s="270" cm="1">
        <f t="array" ref="M79">INDEX(Step6!D:D, 1 + (ROW(I79)-4)*3)</f>
        <v>0.60529999999999995</v>
      </c>
      <c r="N79" s="270" cm="1">
        <f t="array" ref="N79">INDEX(Step6!D:D, 2 + (ROW(I79)-4)*3)</f>
        <v>1.1128</v>
      </c>
      <c r="O79" s="269"/>
      <c r="P79" s="270"/>
      <c r="Q79" s="270"/>
    </row>
    <row r="80" spans="1:17" x14ac:dyDescent="0.3">
      <c r="A80">
        <v>78</v>
      </c>
      <c r="B80" s="269">
        <v>132000</v>
      </c>
      <c r="C80" s="269" cm="1">
        <f t="array" ref="C80">INDEX(Step1_final!D:D, 0 + (ROW(C80)-11)*3)</f>
        <v>19336</v>
      </c>
      <c r="D80" s="270" cm="1">
        <f t="array" ref="D80">INDEX(Step1_final!D:D, 1 + (ROW(C80)-11)*3)</f>
        <v>0.64480000000000004</v>
      </c>
      <c r="E80" s="270" cm="1">
        <f t="array" ref="E80">INDEX(Step1_final!D:D, 2 + (ROW(C80)-11)*3)</f>
        <v>1.1119000000000001</v>
      </c>
      <c r="F80" s="269" cm="1">
        <f t="array" ref="F80">F$6+INDEX(Step2!J:J, 1 + (ROW(F80)-4)*3)</f>
        <v>28407</v>
      </c>
      <c r="G80" s="270" cm="1">
        <f t="array" ref="G80">INDEX(Step2!J:J, 2 + (ROW(F80)-4)*3)</f>
        <v>0.59419999999999995</v>
      </c>
      <c r="H80" s="270" cm="1">
        <f t="array" ref="H80">INDEX(Step2!J:J, 3 + (ROW(F80)-4)*3)</f>
        <v>1.1049</v>
      </c>
      <c r="I80" s="269" cm="1">
        <f t="array" ref="I80">I$6+INDEX(Step5!D:D, 0 + (ROW(I80)-4)*3)</f>
        <v>29447</v>
      </c>
      <c r="J80" s="270" cm="1">
        <f t="array" ref="J80">INDEX(Step5!D:D, 1 + (ROW(I80)-4)*3)</f>
        <v>0.59240000000000004</v>
      </c>
      <c r="K80" s="270" cm="1">
        <f t="array" ref="K80">INDEX(Step5!D:D, 2 + (ROW(I80)-4)*3)</f>
        <v>1.1028</v>
      </c>
      <c r="L80" s="269" cm="1">
        <f t="array" ref="L80">L$6+INDEX(Step6!D:D, 0 + (ROW(I80)-4)*3)</f>
        <v>29690</v>
      </c>
      <c r="M80" s="270" cm="1">
        <f t="array" ref="M80">INDEX(Step6!D:D, 1 + (ROW(I80)-4)*3)</f>
        <v>0.60709999999999997</v>
      </c>
      <c r="N80" s="270" cm="1">
        <f t="array" ref="N80">INDEX(Step6!D:D, 2 + (ROW(I80)-4)*3)</f>
        <v>1.1128</v>
      </c>
      <c r="O80" s="269"/>
      <c r="P80" s="270"/>
      <c r="Q80" s="270"/>
    </row>
    <row r="81" spans="1:17" x14ac:dyDescent="0.3">
      <c r="A81">
        <v>79</v>
      </c>
      <c r="B81" s="269">
        <v>134000</v>
      </c>
      <c r="C81" s="269" cm="1">
        <f t="array" ref="C81">INDEX(Step1_final!D:D, 0 + (ROW(C81)-11)*3)</f>
        <v>19637</v>
      </c>
      <c r="D81" s="270" cm="1">
        <f t="array" ref="D81">INDEX(Step1_final!D:D, 1 + (ROW(C81)-11)*3)</f>
        <v>0.64380000000000004</v>
      </c>
      <c r="E81" s="270" cm="1">
        <f t="array" ref="E81">INDEX(Step1_final!D:D, 2 + (ROW(C81)-11)*3)</f>
        <v>1.1147</v>
      </c>
      <c r="F81" s="269" cm="1">
        <f t="array" ref="F81">F$6+INDEX(Step2!J:J, 1 + (ROW(F81)-4)*3)</f>
        <v>28711</v>
      </c>
      <c r="G81" s="270" cm="1">
        <f t="array" ref="G81">INDEX(Step2!J:J, 2 + (ROW(F81)-4)*3)</f>
        <v>0.58979999999999999</v>
      </c>
      <c r="H81" s="270" cm="1">
        <f t="array" ref="H81">INDEX(Step2!J:J, 3 + (ROW(F81)-4)*3)</f>
        <v>1.1104000000000001</v>
      </c>
      <c r="I81" s="269" cm="1">
        <f t="array" ref="I81">I$6+INDEX(Step5!D:D, 0 + (ROW(I81)-4)*3)</f>
        <v>29748</v>
      </c>
      <c r="J81" s="270" cm="1">
        <f t="array" ref="J81">INDEX(Step5!D:D, 1 + (ROW(I81)-4)*3)</f>
        <v>0.58740000000000003</v>
      </c>
      <c r="K81" s="270" cm="1">
        <f t="array" ref="K81">INDEX(Step5!D:D, 2 + (ROW(I81)-4)*3)</f>
        <v>1.1073999999999999</v>
      </c>
      <c r="L81" s="269" cm="1">
        <f t="array" ref="L81">L$6+INDEX(Step6!D:D, 0 + (ROW(I81)-4)*3)</f>
        <v>29983</v>
      </c>
      <c r="M81" s="270" cm="1">
        <f t="array" ref="M81">INDEX(Step6!D:D, 1 + (ROW(I81)-4)*3)</f>
        <v>0.60460000000000003</v>
      </c>
      <c r="N81" s="270" cm="1">
        <f t="array" ref="N81">INDEX(Step6!D:D, 2 + (ROW(I81)-4)*3)</f>
        <v>1.1099000000000001</v>
      </c>
      <c r="O81" s="269"/>
      <c r="P81" s="270"/>
      <c r="Q81" s="270"/>
    </row>
    <row r="82" spans="1:17" x14ac:dyDescent="0.3">
      <c r="A82">
        <v>80</v>
      </c>
      <c r="B82" s="269">
        <v>136000</v>
      </c>
      <c r="C82" s="269" cm="1">
        <f t="array" ref="C82">INDEX(Step1_final!D:D, 0 + (ROW(C82)-11)*3)</f>
        <v>19934</v>
      </c>
      <c r="D82" s="270" cm="1">
        <f t="array" ref="D82">INDEX(Step1_final!D:D, 1 + (ROW(C82)-11)*3)</f>
        <v>0.64170000000000005</v>
      </c>
      <c r="E82" s="270" cm="1">
        <f t="array" ref="E82">INDEX(Step1_final!D:D, 2 + (ROW(C82)-11)*3)</f>
        <v>1.1034999999999999</v>
      </c>
      <c r="F82" s="269" cm="1">
        <f t="array" ref="F82">F$6+INDEX(Step2!J:J, 1 + (ROW(F82)-4)*3)</f>
        <v>29011</v>
      </c>
      <c r="G82" s="270" cm="1">
        <f t="array" ref="G82">INDEX(Step2!J:J, 2 + (ROW(F82)-4)*3)</f>
        <v>0.59350000000000003</v>
      </c>
      <c r="H82" s="270" cm="1">
        <f t="array" ref="H82">INDEX(Step2!J:J, 3 + (ROW(F82)-4)*3)</f>
        <v>1.1133999999999999</v>
      </c>
      <c r="I82" s="269" cm="1">
        <f t="array" ref="I82">I$6+INDEX(Step5!D:D, 0 + (ROW(I82)-4)*3)</f>
        <v>30048</v>
      </c>
      <c r="J82" s="270" cm="1">
        <f t="array" ref="J82">INDEX(Step5!D:D, 1 + (ROW(I82)-4)*3)</f>
        <v>0.59240000000000004</v>
      </c>
      <c r="K82" s="270" cm="1">
        <f t="array" ref="K82">INDEX(Step5!D:D, 2 + (ROW(I82)-4)*3)</f>
        <v>1.1173999999999999</v>
      </c>
      <c r="L82" s="269" cm="1">
        <f t="array" ref="L82">L$6+INDEX(Step6!D:D, 0 + (ROW(I82)-4)*3)</f>
        <v>30273</v>
      </c>
      <c r="M82" s="270" cm="1">
        <f t="array" ref="M82">INDEX(Step6!D:D, 1 + (ROW(I82)-4)*3)</f>
        <v>0.60350000000000004</v>
      </c>
      <c r="N82" s="270" cm="1">
        <f t="array" ref="N82">INDEX(Step6!D:D, 2 + (ROW(I82)-4)*3)</f>
        <v>1.0983000000000001</v>
      </c>
      <c r="O82" s="269"/>
      <c r="P82" s="270"/>
      <c r="Q82" s="270"/>
    </row>
    <row r="83" spans="1:17" x14ac:dyDescent="0.3">
      <c r="A83">
        <v>81</v>
      </c>
      <c r="B83" s="269">
        <v>138000</v>
      </c>
      <c r="C83" s="269" cm="1">
        <f t="array" ref="C83">INDEX(Step1_final!D:D, 0 + (ROW(C83)-11)*3)</f>
        <v>20228</v>
      </c>
      <c r="D83" s="270" cm="1">
        <f t="array" ref="D83">INDEX(Step1_final!D:D, 1 + (ROW(C83)-11)*3)</f>
        <v>0.63880000000000003</v>
      </c>
      <c r="E83" s="270" cm="1">
        <f t="array" ref="E83">INDEX(Step1_final!D:D, 2 + (ROW(C83)-11)*3)</f>
        <v>1.1005</v>
      </c>
      <c r="F83" s="269" cm="1">
        <f t="array" ref="F83">F$6+INDEX(Step2!J:J, 1 + (ROW(F83)-4)*3)</f>
        <v>29313</v>
      </c>
      <c r="G83" s="270" cm="1">
        <f t="array" ref="G83">INDEX(Step2!J:J, 2 + (ROW(F83)-4)*3)</f>
        <v>0.59040000000000004</v>
      </c>
      <c r="H83" s="270" cm="1">
        <f t="array" ref="H83">INDEX(Step2!J:J, 3 + (ROW(F83)-4)*3)</f>
        <v>1.1163000000000001</v>
      </c>
      <c r="I83" s="269" cm="1">
        <f t="array" ref="I83">I$6+INDEX(Step5!D:D, 0 + (ROW(I83)-4)*3)</f>
        <v>30346</v>
      </c>
      <c r="J83" s="270" cm="1">
        <f t="array" ref="J83">INDEX(Step5!D:D, 1 + (ROW(I83)-4)*3)</f>
        <v>0.58809999999999996</v>
      </c>
      <c r="K83" s="270" cm="1">
        <f t="array" ref="K83">INDEX(Step5!D:D, 2 + (ROW(I83)-4)*3)</f>
        <v>1.1214999999999999</v>
      </c>
      <c r="L83" s="269" cm="1">
        <f t="array" ref="L83">L$6+INDEX(Step6!D:D, 0 + (ROW(I83)-4)*3)</f>
        <v>30564</v>
      </c>
      <c r="M83" s="270" cm="1">
        <f t="array" ref="M83">INDEX(Step6!D:D, 1 + (ROW(I83)-4)*3)</f>
        <v>0.59870000000000001</v>
      </c>
      <c r="N83" s="270" cm="1">
        <f t="array" ref="N83">INDEX(Step6!D:D, 2 + (ROW(I83)-4)*3)</f>
        <v>1.1147</v>
      </c>
      <c r="O83" s="269"/>
      <c r="P83" s="270"/>
      <c r="Q83" s="270"/>
    </row>
    <row r="84" spans="1:17" x14ac:dyDescent="0.3">
      <c r="A84">
        <v>82</v>
      </c>
      <c r="B84" s="269">
        <v>140000</v>
      </c>
      <c r="C84" s="269" cm="1">
        <f t="array" ref="C84">INDEX(Step1_final!D:D, 0 + (ROW(C84)-11)*3)</f>
        <v>20522</v>
      </c>
      <c r="D84" s="270" cm="1">
        <f t="array" ref="D84">INDEX(Step1_final!D:D, 1 + (ROW(C84)-11)*3)</f>
        <v>0.63780000000000003</v>
      </c>
      <c r="E84" s="270" cm="1">
        <f t="array" ref="E84">INDEX(Step1_final!D:D, 2 + (ROW(C84)-11)*3)</f>
        <v>1.1031</v>
      </c>
      <c r="F84" s="269" cm="1">
        <f t="array" ref="F84">F$6+INDEX(Step2!J:J, 1 + (ROW(F84)-4)*3)</f>
        <v>29616</v>
      </c>
      <c r="G84" s="270" cm="1">
        <f t="array" ref="G84">INDEX(Step2!J:J, 2 + (ROW(F84)-4)*3)</f>
        <v>0.58960000000000001</v>
      </c>
      <c r="H84" s="270" cm="1">
        <f t="array" ref="H84">INDEX(Step2!J:J, 3 + (ROW(F84)-4)*3)</f>
        <v>1.127</v>
      </c>
      <c r="I84" s="269" cm="1">
        <f t="array" ref="I84">I$6+INDEX(Step5!D:D, 0 + (ROW(I84)-4)*3)</f>
        <v>30641</v>
      </c>
      <c r="J84" s="270" cm="1">
        <f t="array" ref="J84">INDEX(Step5!D:D, 1 + (ROW(I84)-4)*3)</f>
        <v>0.58740000000000003</v>
      </c>
      <c r="K84" s="270" cm="1">
        <f t="array" ref="K84">INDEX(Step5!D:D, 2 + (ROW(I84)-4)*3)</f>
        <v>1.1185</v>
      </c>
      <c r="L84" s="269" cm="1">
        <f t="array" ref="L84">L$6+INDEX(Step6!D:D, 0 + (ROW(I84)-4)*3)</f>
        <v>30864</v>
      </c>
      <c r="M84" s="270" cm="1">
        <f t="array" ref="M84">INDEX(Step6!D:D, 1 + (ROW(I84)-4)*3)</f>
        <v>0.60570000000000002</v>
      </c>
      <c r="N84" s="270" cm="1">
        <f t="array" ref="N84">INDEX(Step6!D:D, 2 + (ROW(I84)-4)*3)</f>
        <v>1.1140000000000001</v>
      </c>
      <c r="O84" s="269"/>
      <c r="P84" s="270"/>
      <c r="Q84" s="270"/>
    </row>
    <row r="85" spans="1:17" x14ac:dyDescent="0.3">
      <c r="A85">
        <v>83</v>
      </c>
      <c r="B85" s="269">
        <v>142000</v>
      </c>
      <c r="C85" s="269" cm="1">
        <f t="array" ref="C85">INDEX(Step1_final!D:D, 0 + (ROW(C85)-11)*3)</f>
        <v>20822</v>
      </c>
      <c r="D85" s="270" cm="1">
        <f t="array" ref="D85">INDEX(Step1_final!D:D, 1 + (ROW(C85)-11)*3)</f>
        <v>0.63670000000000004</v>
      </c>
      <c r="E85" s="270" cm="1">
        <f t="array" ref="E85">INDEX(Step1_final!D:D, 2 + (ROW(C85)-11)*3)</f>
        <v>1.1037999999999999</v>
      </c>
      <c r="F85" s="269" cm="1">
        <f t="array" ref="F85">F$6+INDEX(Step2!J:J, 1 + (ROW(F85)-4)*3)</f>
        <v>29920</v>
      </c>
      <c r="G85" s="270" cm="1">
        <f t="array" ref="G85">INDEX(Step2!J:J, 2 + (ROW(F85)-4)*3)</f>
        <v>0.5867</v>
      </c>
      <c r="H85" s="270" cm="1">
        <f t="array" ref="H85">INDEX(Step2!J:J, 3 + (ROW(F85)-4)*3)</f>
        <v>1.1156999999999999</v>
      </c>
      <c r="I85" s="269" cm="1">
        <f t="array" ref="I85">I$6+INDEX(Step5!D:D, 0 + (ROW(I85)-4)*3)</f>
        <v>30939</v>
      </c>
      <c r="J85" s="270" cm="1">
        <f t="array" ref="J85">INDEX(Step5!D:D, 1 + (ROW(I85)-4)*3)</f>
        <v>0.58509999999999995</v>
      </c>
      <c r="K85" s="270" cm="1">
        <f t="array" ref="K85">INDEX(Step5!D:D, 2 + (ROW(I85)-4)*3)</f>
        <v>1.1226</v>
      </c>
      <c r="L85" s="269" cm="1">
        <f t="array" ref="L85">L$6+INDEX(Step6!D:D, 0 + (ROW(I85)-4)*3)</f>
        <v>31173</v>
      </c>
      <c r="M85" s="270" cm="1">
        <f t="array" ref="M85">INDEX(Step6!D:D, 1 + (ROW(I85)-4)*3)</f>
        <v>0.60399999999999998</v>
      </c>
      <c r="N85" s="270" cm="1">
        <f t="array" ref="N85">INDEX(Step6!D:D, 2 + (ROW(I85)-4)*3)</f>
        <v>1.1014999999999999</v>
      </c>
      <c r="O85" s="269"/>
      <c r="P85" s="270"/>
      <c r="Q85" s="270"/>
    </row>
    <row r="86" spans="1:17" x14ac:dyDescent="0.3">
      <c r="A86">
        <v>84</v>
      </c>
      <c r="B86" s="269">
        <v>144000</v>
      </c>
      <c r="C86" s="269" cm="1">
        <f t="array" ref="C86">INDEX(Step1_final!D:D, 0 + (ROW(C86)-11)*3)</f>
        <v>21125</v>
      </c>
      <c r="D86" s="270" cm="1">
        <f t="array" ref="D86">INDEX(Step1_final!D:D, 1 + (ROW(C86)-11)*3)</f>
        <v>0.64200000000000002</v>
      </c>
      <c r="E86" s="270" cm="1">
        <f t="array" ref="E86">INDEX(Step1_final!D:D, 2 + (ROW(C86)-11)*3)</f>
        <v>1.0896999999999999</v>
      </c>
      <c r="F86" s="269" cm="1">
        <f t="array" ref="F86">F$6+INDEX(Step2!J:J, 1 + (ROW(F86)-4)*3)</f>
        <v>30222</v>
      </c>
      <c r="G86" s="270" cm="1">
        <f t="array" ref="G86">INDEX(Step2!J:J, 2 + (ROW(F86)-4)*3)</f>
        <v>0.58520000000000005</v>
      </c>
      <c r="H86" s="270" cm="1">
        <f t="array" ref="H86">INDEX(Step2!J:J, 3 + (ROW(F86)-4)*3)</f>
        <v>1.1060000000000001</v>
      </c>
      <c r="I86" s="269" cm="1">
        <f t="array" ref="I86">I$6+INDEX(Step5!D:D, 0 + (ROW(I86)-4)*3)</f>
        <v>31241</v>
      </c>
      <c r="J86" s="270" cm="1">
        <f t="array" ref="J86">INDEX(Step5!D:D, 1 + (ROW(I86)-4)*3)</f>
        <v>0.58309999999999995</v>
      </c>
      <c r="K86" s="270" cm="1">
        <f t="array" ref="K86">INDEX(Step5!D:D, 2 + (ROW(I86)-4)*3)</f>
        <v>1.1125</v>
      </c>
      <c r="L86" s="269" cm="1">
        <f t="array" ref="L86">L$6+INDEX(Step6!D:D, 0 + (ROW(I86)-4)*3)</f>
        <v>31483</v>
      </c>
      <c r="M86" s="270" cm="1">
        <f t="array" ref="M86">INDEX(Step6!D:D, 1 + (ROW(I86)-4)*3)</f>
        <v>0.59809999999999997</v>
      </c>
      <c r="N86" s="270" cm="1">
        <f t="array" ref="N86">INDEX(Step6!D:D, 2 + (ROW(I86)-4)*3)</f>
        <v>1.1172</v>
      </c>
      <c r="O86" s="269"/>
      <c r="P86" s="270"/>
      <c r="Q86" s="270"/>
    </row>
    <row r="87" spans="1:17" x14ac:dyDescent="0.3">
      <c r="A87">
        <v>85</v>
      </c>
      <c r="B87" s="269">
        <v>146000</v>
      </c>
      <c r="C87" s="269" cm="1">
        <f t="array" ref="C87">INDEX(Step1_final!D:D, 0 + (ROW(C87)-11)*3)</f>
        <v>21429</v>
      </c>
      <c r="D87" s="270" cm="1">
        <f t="array" ref="D87">INDEX(Step1_final!D:D, 1 + (ROW(C87)-11)*3)</f>
        <v>0.63439999999999996</v>
      </c>
      <c r="E87" s="270" cm="1">
        <f t="array" ref="E87">INDEX(Step1_final!D:D, 2 + (ROW(C87)-11)*3)</f>
        <v>1.1002000000000001</v>
      </c>
      <c r="F87" s="269" cm="1">
        <f t="array" ref="F87">F$6+INDEX(Step2!J:J, 1 + (ROW(F87)-4)*3)</f>
        <v>30533</v>
      </c>
      <c r="G87" s="270" cm="1">
        <f t="array" ref="G87">INDEX(Step2!J:J, 2 + (ROW(F87)-4)*3)</f>
        <v>0.59119999999999995</v>
      </c>
      <c r="H87" s="270" cm="1">
        <f t="array" ref="H87">INDEX(Step2!J:J, 3 + (ROW(F87)-4)*3)</f>
        <v>1.1200000000000001</v>
      </c>
      <c r="I87" s="269" cm="1">
        <f t="array" ref="I87">I$6+INDEX(Step5!D:D, 0 + (ROW(I87)-4)*3)</f>
        <v>31548</v>
      </c>
      <c r="J87" s="270" cm="1">
        <f t="array" ref="J87">INDEX(Step5!D:D, 1 + (ROW(I87)-4)*3)</f>
        <v>0.59060000000000001</v>
      </c>
      <c r="K87" s="270" cm="1">
        <f t="array" ref="K87">INDEX(Step5!D:D, 2 + (ROW(I87)-4)*3)</f>
        <v>1.1204000000000001</v>
      </c>
      <c r="L87" s="269" cm="1">
        <f t="array" ref="L87">L$6+INDEX(Step6!D:D, 0 + (ROW(I87)-4)*3)</f>
        <v>31797</v>
      </c>
      <c r="M87" s="270" cm="1">
        <f t="array" ref="M87">INDEX(Step6!D:D, 1 + (ROW(I87)-4)*3)</f>
        <v>0.59730000000000005</v>
      </c>
      <c r="N87" s="270" cm="1">
        <f t="array" ref="N87">INDEX(Step6!D:D, 2 + (ROW(I87)-4)*3)</f>
        <v>1.1071</v>
      </c>
      <c r="O87" s="269"/>
      <c r="P87" s="270"/>
      <c r="Q87" s="270"/>
    </row>
    <row r="88" spans="1:17" x14ac:dyDescent="0.3">
      <c r="A88">
        <v>86</v>
      </c>
      <c r="B88" s="269">
        <v>148000</v>
      </c>
      <c r="C88" s="269" cm="1">
        <f t="array" ref="C88">INDEX(Step1_final!D:D, 0 + (ROW(C88)-11)*3)</f>
        <v>21733</v>
      </c>
      <c r="D88" s="270" cm="1">
        <f t="array" ref="D88">INDEX(Step1_final!D:D, 1 + (ROW(C88)-11)*3)</f>
        <v>0.63600000000000001</v>
      </c>
      <c r="E88" s="270" cm="1">
        <f t="array" ref="E88">INDEX(Step1_final!D:D, 2 + (ROW(C88)-11)*3)</f>
        <v>1.103</v>
      </c>
      <c r="F88" s="269" cm="1">
        <f t="array" ref="F88">F$6+INDEX(Step2!J:J, 1 + (ROW(F88)-4)*3)</f>
        <v>30840</v>
      </c>
      <c r="G88" s="270" cm="1">
        <f t="array" ref="G88">INDEX(Step2!J:J, 2 + (ROW(F88)-4)*3)</f>
        <v>0.58620000000000005</v>
      </c>
      <c r="H88" s="270" cm="1">
        <f t="array" ref="H88">INDEX(Step2!J:J, 3 + (ROW(F88)-4)*3)</f>
        <v>1.1168</v>
      </c>
      <c r="I88" s="269" cm="1">
        <f t="array" ref="I88">I$6+INDEX(Step5!D:D, 0 + (ROW(I88)-4)*3)</f>
        <v>31846</v>
      </c>
      <c r="J88" s="270" cm="1">
        <f t="array" ref="J88">INDEX(Step5!D:D, 1 + (ROW(I88)-4)*3)</f>
        <v>0.58420000000000005</v>
      </c>
      <c r="K88" s="270" cm="1">
        <f t="array" ref="K88">INDEX(Step5!D:D, 2 + (ROW(I88)-4)*3)</f>
        <v>1.1269</v>
      </c>
      <c r="L88" s="269" cm="1">
        <f t="array" ref="L88">L$6+INDEX(Step6!D:D, 0 + (ROW(I88)-4)*3)</f>
        <v>32095</v>
      </c>
      <c r="M88" s="270" cm="1">
        <f t="array" ref="M88">INDEX(Step6!D:D, 1 + (ROW(I88)-4)*3)</f>
        <v>0.59989999999999999</v>
      </c>
      <c r="N88" s="270" cm="1">
        <f t="array" ref="N88">INDEX(Step6!D:D, 2 + (ROW(I88)-4)*3)</f>
        <v>1.105</v>
      </c>
      <c r="O88" s="269"/>
      <c r="P88" s="270"/>
      <c r="Q88" s="270"/>
    </row>
    <row r="89" spans="1:17" x14ac:dyDescent="0.3">
      <c r="A89">
        <v>87</v>
      </c>
      <c r="B89" s="269">
        <v>150000</v>
      </c>
      <c r="C89" s="269" cm="1">
        <f t="array" ref="C89">INDEX(Step1_final!D:D, 0 + (ROW(C89)-11)*3)</f>
        <v>22045</v>
      </c>
      <c r="D89" s="270" cm="1">
        <f t="array" ref="D89">INDEX(Step1_final!D:D, 1 + (ROW(C89)-11)*3)</f>
        <v>0.63500000000000001</v>
      </c>
      <c r="E89" s="270" cm="1">
        <f t="array" ref="E89">INDEX(Step1_final!D:D, 2 + (ROW(C89)-11)*3)</f>
        <v>1.1008</v>
      </c>
      <c r="F89" s="269" cm="1">
        <f t="array" ref="F89">F$6+INDEX(Step2!J:J, 1 + (ROW(F89)-4)*3)</f>
        <v>31141</v>
      </c>
      <c r="G89" s="270" cm="1">
        <f t="array" ref="G89">INDEX(Step2!J:J, 2 + (ROW(F89)-4)*3)</f>
        <v>0.58130000000000004</v>
      </c>
      <c r="H89" s="270" cm="1">
        <f t="array" ref="H89">INDEX(Step2!J:J, 3 + (ROW(F89)-4)*3)</f>
        <v>1.105</v>
      </c>
      <c r="I89" s="269" cm="1">
        <f t="array" ref="I89">I$6+INDEX(Step5!D:D, 0 + (ROW(I89)-4)*3)</f>
        <v>32142</v>
      </c>
      <c r="J89" s="270" cm="1">
        <f t="array" ref="J89">INDEX(Step5!D:D, 1 + (ROW(I89)-4)*3)</f>
        <v>0.57979999999999998</v>
      </c>
      <c r="K89" s="270" cm="1">
        <f t="array" ref="K89">INDEX(Step5!D:D, 2 + (ROW(I89)-4)*3)</f>
        <v>1.1189</v>
      </c>
      <c r="L89" s="269" cm="1">
        <f t="array" ref="L89">L$6+INDEX(Step6!D:D, 0 + (ROW(I89)-4)*3)</f>
        <v>32404</v>
      </c>
      <c r="M89" s="270" cm="1">
        <f t="array" ref="M89">INDEX(Step6!D:D, 1 + (ROW(I89)-4)*3)</f>
        <v>0.59630000000000005</v>
      </c>
      <c r="N89" s="270" cm="1">
        <f t="array" ref="N89">INDEX(Step6!D:D, 2 + (ROW(I89)-4)*3)</f>
        <v>1.1126</v>
      </c>
      <c r="O89" s="269"/>
      <c r="P89" s="270"/>
      <c r="Q89" s="270"/>
    </row>
    <row r="90" spans="1:17" x14ac:dyDescent="0.3">
      <c r="A90">
        <v>88</v>
      </c>
      <c r="B90" s="269">
        <v>152000</v>
      </c>
      <c r="C90" s="269" cm="1">
        <f t="array" ref="C90">INDEX(Step1_final!D:D, 0 + (ROW(C90)-11)*3)</f>
        <v>22343</v>
      </c>
      <c r="D90" s="270" cm="1">
        <f t="array" ref="D90">INDEX(Step1_final!D:D, 1 + (ROW(C90)-11)*3)</f>
        <v>0.63729999999999998</v>
      </c>
      <c r="E90" s="270" cm="1">
        <f t="array" ref="E90">INDEX(Step1_final!D:D, 2 + (ROW(C90)-11)*3)</f>
        <v>1.1077999999999999</v>
      </c>
      <c r="F90" s="269" cm="1">
        <f t="array" ref="F90">F$6+INDEX(Step2!J:J, 1 + (ROW(F90)-4)*3)</f>
        <v>31439</v>
      </c>
      <c r="G90" s="270" cm="1">
        <f t="array" ref="G90">INDEX(Step2!J:J, 2 + (ROW(F90)-4)*3)</f>
        <v>0.58560000000000001</v>
      </c>
      <c r="H90" s="270" cm="1">
        <f t="array" ref="H90">INDEX(Step2!J:J, 3 + (ROW(F90)-4)*3)</f>
        <v>1.1206</v>
      </c>
      <c r="I90" s="269"/>
      <c r="J90" s="270"/>
      <c r="K90" s="270"/>
      <c r="L90" s="269" cm="1">
        <f t="array" ref="L90">L$6+INDEX(Step6!D:D, 0 + (ROW(I90)-4)*3)</f>
        <v>32721</v>
      </c>
      <c r="M90" s="270" cm="1">
        <f t="array" ref="M90">INDEX(Step6!D:D, 1 + (ROW(I90)-4)*3)</f>
        <v>0.60570000000000002</v>
      </c>
      <c r="N90" s="270" cm="1">
        <f t="array" ref="N90">INDEX(Step6!D:D, 2 + (ROW(I90)-4)*3)</f>
        <v>1.1087</v>
      </c>
      <c r="O90" s="269"/>
      <c r="P90" s="270"/>
      <c r="Q90" s="270"/>
    </row>
    <row r="91" spans="1:17" x14ac:dyDescent="0.3">
      <c r="A91">
        <v>89</v>
      </c>
      <c r="B91" s="269">
        <v>154000</v>
      </c>
      <c r="C91" s="269" cm="1">
        <f t="array" ref="C91">INDEX(Step1_final!D:D, 0 + (ROW(C91)-11)*3)</f>
        <v>22647</v>
      </c>
      <c r="D91" s="270" cm="1">
        <f t="array" ref="D91">INDEX(Step1_final!D:D, 1 + (ROW(C91)-11)*3)</f>
        <v>0.6351</v>
      </c>
      <c r="E91" s="270" cm="1">
        <f t="array" ref="E91">INDEX(Step1_final!D:D, 2 + (ROW(C91)-11)*3)</f>
        <v>1.0939000000000001</v>
      </c>
      <c r="F91" s="269" cm="1">
        <f t="array" ref="F91">F$6+INDEX(Step2!J:J, 1 + (ROW(F91)-4)*3)</f>
        <v>31737</v>
      </c>
      <c r="G91" s="270" cm="1">
        <f t="array" ref="G91">INDEX(Step2!J:J, 2 + (ROW(F91)-4)*3)</f>
        <v>0.57969999999999999</v>
      </c>
      <c r="H91" s="270" cm="1">
        <f t="array" ref="H91">INDEX(Step2!J:J, 3 + (ROW(F91)-4)*3)</f>
        <v>1.1004</v>
      </c>
      <c r="I91" s="269"/>
      <c r="J91" s="270"/>
      <c r="K91" s="270"/>
      <c r="L91" s="269" cm="1">
        <f t="array" ref="L91">L$6+INDEX(Step6!D:D, 0 + (ROW(I91)-4)*3)</f>
        <v>33032</v>
      </c>
      <c r="M91" s="270" cm="1">
        <f t="array" ref="M91">INDEX(Step6!D:D, 1 + (ROW(I91)-4)*3)</f>
        <v>0.59750000000000003</v>
      </c>
      <c r="N91" s="270" cm="1">
        <f t="array" ref="N91">INDEX(Step6!D:D, 2 + (ROW(I91)-4)*3)</f>
        <v>1.0981000000000001</v>
      </c>
      <c r="O91" s="269"/>
      <c r="P91" s="270"/>
      <c r="Q91" s="270"/>
    </row>
    <row r="92" spans="1:17" x14ac:dyDescent="0.3">
      <c r="A92">
        <v>90</v>
      </c>
      <c r="B92" s="269">
        <v>156000</v>
      </c>
      <c r="C92" s="269" cm="1">
        <f t="array" ref="C92">INDEX(Step1_final!D:D, 0 + (ROW(C92)-11)*3)</f>
        <v>22945</v>
      </c>
      <c r="D92" s="270" cm="1">
        <f t="array" ref="D92">INDEX(Step1_final!D:D, 1 + (ROW(C92)-11)*3)</f>
        <v>0.63070000000000004</v>
      </c>
      <c r="E92" s="270" cm="1">
        <f t="array" ref="E92">INDEX(Step1_final!D:D, 2 + (ROW(C92)-11)*3)</f>
        <v>1.1064000000000001</v>
      </c>
      <c r="F92" s="269"/>
      <c r="G92" s="270"/>
      <c r="H92" s="270"/>
      <c r="I92" s="269"/>
      <c r="J92" s="270"/>
      <c r="K92" s="270"/>
      <c r="L92" s="269" cm="1">
        <f t="array" ref="L92">L$6+INDEX(Step6!D:D, 0 + (ROW(I92)-4)*3)</f>
        <v>33339</v>
      </c>
      <c r="M92" s="270" cm="1">
        <f t="array" ref="M92">INDEX(Step6!D:D, 1 + (ROW(I92)-4)*3)</f>
        <v>0.59919999999999995</v>
      </c>
      <c r="N92" s="270" cm="1">
        <f t="array" ref="N92">INDEX(Step6!D:D, 2 + (ROW(I92)-4)*3)</f>
        <v>1.109</v>
      </c>
      <c r="O92" s="269"/>
      <c r="P92" s="270"/>
      <c r="Q92" s="270"/>
    </row>
    <row r="93" spans="1:17" x14ac:dyDescent="0.3">
      <c r="A93">
        <v>91</v>
      </c>
      <c r="B93" s="269">
        <v>158000</v>
      </c>
      <c r="C93" s="269" cm="1">
        <f t="array" ref="C93">INDEX(Step1_final!D:D, 0 + (ROW(C93)-11)*3)</f>
        <v>23254</v>
      </c>
      <c r="D93" s="270" cm="1">
        <f t="array" ref="D93">INDEX(Step1_final!D:D, 1 + (ROW(C93)-11)*3)</f>
        <v>0.62949999999999995</v>
      </c>
      <c r="E93" s="270" cm="1">
        <f t="array" ref="E93">INDEX(Step1_final!D:D, 2 + (ROW(C93)-11)*3)</f>
        <v>1.0993999999999999</v>
      </c>
      <c r="F93" s="269"/>
      <c r="G93" s="270"/>
      <c r="H93" s="270"/>
      <c r="I93" s="269"/>
      <c r="J93" s="270"/>
      <c r="K93" s="270"/>
      <c r="L93" s="269" cm="1">
        <f t="array" ref="L93">L$6+INDEX(Step6!D:D, 0 + (ROW(I93)-4)*3)</f>
        <v>33650</v>
      </c>
      <c r="M93" s="270" cm="1">
        <f t="array" ref="M93">INDEX(Step6!D:D, 1 + (ROW(I93)-4)*3)</f>
        <v>0.5907</v>
      </c>
      <c r="N93" s="270" cm="1">
        <f t="array" ref="N93">INDEX(Step6!D:D, 2 + (ROW(I93)-4)*3)</f>
        <v>1.105</v>
      </c>
      <c r="O93" s="269"/>
      <c r="P93" s="270"/>
      <c r="Q93" s="270"/>
    </row>
    <row r="94" spans="1:17" x14ac:dyDescent="0.3">
      <c r="A94">
        <v>92</v>
      </c>
      <c r="B94" s="269">
        <v>160000</v>
      </c>
      <c r="C94" s="269" cm="1">
        <f t="array" ref="C94">INDEX(Step1_final!D:D, 0 + (ROW(C94)-11)*3)</f>
        <v>23559</v>
      </c>
      <c r="D94" s="270" cm="1">
        <f t="array" ref="D94">INDEX(Step1_final!D:D, 1 + (ROW(C94)-11)*3)</f>
        <v>0.63180000000000003</v>
      </c>
      <c r="E94" s="270" cm="1">
        <f t="array" ref="E94">INDEX(Step1_final!D:D, 2 + (ROW(C94)-11)*3)</f>
        <v>1.1352</v>
      </c>
      <c r="F94" s="269"/>
      <c r="G94" s="270"/>
      <c r="H94" s="270"/>
      <c r="I94" s="269"/>
      <c r="J94" s="270"/>
      <c r="K94" s="270"/>
      <c r="L94" s="269" cm="1">
        <f t="array" ref="L94">L$6+INDEX(Step6!D:D, 0 + (ROW(I94)-4)*3)</f>
        <v>33964</v>
      </c>
      <c r="M94" s="270" cm="1">
        <f t="array" ref="M94">INDEX(Step6!D:D, 1 + (ROW(I94)-4)*3)</f>
        <v>0.59379999999999999</v>
      </c>
      <c r="N94" s="270" cm="1">
        <f t="array" ref="N94">INDEX(Step6!D:D, 2 + (ROW(I94)-4)*3)</f>
        <v>1.1165</v>
      </c>
      <c r="O94" s="269"/>
      <c r="P94" s="270"/>
      <c r="Q94" s="270"/>
    </row>
    <row r="95" spans="1:17" x14ac:dyDescent="0.3">
      <c r="A95">
        <v>93</v>
      </c>
      <c r="B95" s="269">
        <v>162000</v>
      </c>
      <c r="C95" s="269" cm="1">
        <f t="array" ref="C95">INDEX(Step1_final!D:D, 0 + (ROW(C95)-11)*3)</f>
        <v>23871</v>
      </c>
      <c r="D95" s="270" cm="1">
        <f t="array" ref="D95">INDEX(Step1_final!D:D, 1 + (ROW(C95)-11)*3)</f>
        <v>0.62519999999999998</v>
      </c>
      <c r="E95" s="270" cm="1">
        <f t="array" ref="E95">INDEX(Step1_final!D:D, 2 + (ROW(C95)-11)*3)</f>
        <v>1.1059000000000001</v>
      </c>
      <c r="F95" s="269"/>
      <c r="G95" s="270"/>
      <c r="H95" s="270"/>
      <c r="I95" s="269"/>
      <c r="J95" s="270"/>
      <c r="K95" s="270"/>
      <c r="L95" s="269" cm="1">
        <f t="array" ref="L95">L$6+INDEX(Step6!D:D, 0 + (ROW(I95)-4)*3)</f>
        <v>34263</v>
      </c>
      <c r="M95" s="270" cm="1">
        <f t="array" ref="M95">INDEX(Step6!D:D, 1 + (ROW(I95)-4)*3)</f>
        <v>0.59750000000000003</v>
      </c>
      <c r="N95" s="270" cm="1">
        <f t="array" ref="N95">INDEX(Step6!D:D, 2 + (ROW(I95)-4)*3)</f>
        <v>1.1158999999999999</v>
      </c>
      <c r="O95" s="269"/>
      <c r="P95" s="270"/>
      <c r="Q95" s="270"/>
    </row>
    <row r="96" spans="1:17" x14ac:dyDescent="0.3">
      <c r="A96">
        <v>94</v>
      </c>
      <c r="B96" s="269">
        <v>164000</v>
      </c>
      <c r="C96" s="269" cm="1">
        <f t="array" ref="C96">INDEX(Step1_final!D:D, 0 + (ROW(C96)-11)*3)</f>
        <v>24174</v>
      </c>
      <c r="D96" s="270" cm="1">
        <f t="array" ref="D96">INDEX(Step1_final!D:D, 1 + (ROW(C96)-11)*3)</f>
        <v>0.62919999999999998</v>
      </c>
      <c r="E96" s="270" cm="1">
        <f t="array" ref="E96">INDEX(Step1_final!D:D, 2 + (ROW(C96)-11)*3)</f>
        <v>1.125</v>
      </c>
      <c r="F96" s="269"/>
      <c r="G96" s="270"/>
      <c r="H96" s="270"/>
      <c r="I96" s="269"/>
      <c r="J96" s="270"/>
      <c r="K96" s="270"/>
      <c r="L96" s="269" cm="1">
        <f t="array" ref="L96">L$6+INDEX(Step6!D:D, 0 + (ROW(I96)-4)*3)</f>
        <v>34556</v>
      </c>
      <c r="M96" s="270" cm="1">
        <f t="array" ref="M96">INDEX(Step6!D:D, 1 + (ROW(I96)-4)*3)</f>
        <v>0.59299999999999997</v>
      </c>
      <c r="N96" s="270" cm="1">
        <f t="array" ref="N96">INDEX(Step6!D:D, 2 + (ROW(I96)-4)*3)</f>
        <v>1.1052999999999999</v>
      </c>
      <c r="O96" s="269"/>
      <c r="P96" s="270"/>
      <c r="Q96" s="270"/>
    </row>
    <row r="97" spans="1:17" x14ac:dyDescent="0.3">
      <c r="A97">
        <v>95</v>
      </c>
      <c r="B97" s="269">
        <v>166000</v>
      </c>
      <c r="C97" s="269" cm="1">
        <f t="array" ref="C97">INDEX(Step1_final!D:D, 0 + (ROW(C97)-11)*3)</f>
        <v>24467</v>
      </c>
      <c r="D97" s="270" cm="1">
        <f t="array" ref="D97">INDEX(Step1_final!D:D, 1 + (ROW(C97)-11)*3)</f>
        <v>0.62570000000000003</v>
      </c>
      <c r="E97" s="270" cm="1">
        <f t="array" ref="E97">INDEX(Step1_final!D:D, 2 + (ROW(C97)-11)*3)</f>
        <v>1.1080000000000001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</row>
    <row r="98" spans="1:17" x14ac:dyDescent="0.3">
      <c r="A98">
        <v>96</v>
      </c>
      <c r="B98" s="269">
        <v>168000</v>
      </c>
      <c r="C98" s="269" cm="1">
        <f t="array" ref="C98">INDEX(Step1_final!D:D, 0 + (ROW(C98)-11)*3)</f>
        <v>24759</v>
      </c>
      <c r="D98" s="270" cm="1">
        <f t="array" ref="D98">INDEX(Step1_final!D:D, 1 + (ROW(C98)-11)*3)</f>
        <v>0.62450000000000006</v>
      </c>
      <c r="E98" s="270" cm="1">
        <f t="array" ref="E98">INDEX(Step1_final!D:D, 2 + (ROW(C98)-11)*3)</f>
        <v>1.089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</row>
    <row r="99" spans="1:17" x14ac:dyDescent="0.3">
      <c r="A99">
        <v>97</v>
      </c>
      <c r="B99" s="269">
        <v>170000</v>
      </c>
      <c r="C99" s="269" cm="1">
        <f t="array" ref="C99">INDEX(Step1_final!D:D, 0 + (ROW(C99)-11)*3)</f>
        <v>25049</v>
      </c>
      <c r="D99" s="270" cm="1">
        <f t="array" ref="D99">INDEX(Step1_final!D:D, 1 + (ROW(C99)-11)*3)</f>
        <v>0.62860000000000005</v>
      </c>
      <c r="E99" s="270" cm="1">
        <f t="array" ref="E99">INDEX(Step1_final!D:D, 2 + (ROW(C99)-11)*3)</f>
        <v>1.1129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</row>
    <row r="100" spans="1:17" x14ac:dyDescent="0.3">
      <c r="A100">
        <v>98</v>
      </c>
      <c r="B100" s="269">
        <v>172000</v>
      </c>
      <c r="C100" s="269" cm="1">
        <f t="array" ref="C100">INDEX(Step1_final!D:D, 0 + (ROW(C100)-11)*3)</f>
        <v>25339</v>
      </c>
      <c r="D100" s="270" cm="1">
        <f t="array" ref="D100">INDEX(Step1_final!D:D, 1 + (ROW(C100)-11)*3)</f>
        <v>0.62490000000000001</v>
      </c>
      <c r="E100" s="270" cm="1">
        <f t="array" ref="E100">INDEX(Step1_final!D:D, 2 + (ROW(C100)-11)*3)</f>
        <v>1.0920000000000001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</row>
    <row r="101" spans="1:17" x14ac:dyDescent="0.3">
      <c r="A101">
        <v>99</v>
      </c>
      <c r="B101" s="269">
        <v>174000</v>
      </c>
      <c r="C101" s="269" cm="1">
        <f t="array" ref="C101">INDEX(Step1_final!D:D, 0 + (ROW(C101)-11)*3)</f>
        <v>25629</v>
      </c>
      <c r="D101" s="270" cm="1">
        <f t="array" ref="D101">INDEX(Step1_final!D:D, 1 + (ROW(C101)-11)*3)</f>
        <v>0.62880000000000003</v>
      </c>
      <c r="E101" s="270" cm="1">
        <f t="array" ref="E101">INDEX(Step1_final!D:D, 2 + (ROW(C101)-11)*3)</f>
        <v>1.1007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</row>
    <row r="102" spans="1:17" x14ac:dyDescent="0.3">
      <c r="A102">
        <v>100</v>
      </c>
      <c r="B102" s="269">
        <v>176000</v>
      </c>
      <c r="C102" s="269" cm="1">
        <f t="array" ref="C102">INDEX(Step1_final!D:D, 0 + (ROW(C102)-11)*3)</f>
        <v>25919</v>
      </c>
      <c r="D102" s="270" cm="1">
        <f t="array" ref="D102">INDEX(Step1_final!D:D, 1 + (ROW(C102)-11)*3)</f>
        <v>0.62509999999999999</v>
      </c>
      <c r="E102" s="270" cm="1">
        <f t="array" ref="E102">INDEX(Step1_final!D:D, 2 + (ROW(C102)-11)*3)</f>
        <v>1.1081000000000001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</row>
    <row r="103" spans="1:17" x14ac:dyDescent="0.3">
      <c r="A103">
        <v>101</v>
      </c>
      <c r="B103" s="269">
        <v>178000</v>
      </c>
      <c r="C103" s="269" cm="1">
        <f t="array" ref="C103">INDEX(Step1_final!D:D, 0 + (ROW(C103)-11)*3)</f>
        <v>26209</v>
      </c>
      <c r="D103" s="270" cm="1">
        <f t="array" ref="D103">INDEX(Step1_final!D:D, 1 + (ROW(C103)-11)*3)</f>
        <v>0.62390000000000001</v>
      </c>
      <c r="E103" s="270" cm="1">
        <f t="array" ref="E103">INDEX(Step1_final!D:D, 2 + (ROW(C103)-11)*3)</f>
        <v>1.1092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</row>
    <row r="104" spans="1:17" x14ac:dyDescent="0.3">
      <c r="A104">
        <v>102</v>
      </c>
      <c r="B104" s="269">
        <v>180000</v>
      </c>
      <c r="C104" s="269" cm="1">
        <f t="array" ref="C104">INDEX(Step1_final!D:D, 0 + (ROW(C104)-11)*3)</f>
        <v>26499</v>
      </c>
      <c r="D104" s="270" cm="1">
        <f t="array" ref="D104">INDEX(Step1_final!D:D, 1 + (ROW(C104)-11)*3)</f>
        <v>0.62490000000000001</v>
      </c>
      <c r="E104" s="270" cm="1">
        <f t="array" ref="E104">INDEX(Step1_final!D:D, 2 + (ROW(C104)-11)*3)</f>
        <v>1.1178999999999999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</row>
    <row r="105" spans="1:17" x14ac:dyDescent="0.3">
      <c r="A105">
        <v>103</v>
      </c>
      <c r="B105" s="269">
        <v>182000</v>
      </c>
      <c r="C105" s="269" cm="1">
        <f t="array" ref="C105">INDEX(Step1_final!D:D, 0 + (ROW(C105)-11)*3)</f>
        <v>26790</v>
      </c>
      <c r="D105" s="270" cm="1">
        <f t="array" ref="D105">INDEX(Step1_final!D:D, 1 + (ROW(C105)-11)*3)</f>
        <v>0.62809999999999999</v>
      </c>
      <c r="E105" s="270" cm="1">
        <f t="array" ref="E105">INDEX(Step1_final!D:D, 2 + (ROW(C105)-11)*3)</f>
        <v>1.1069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</row>
    <row r="106" spans="1:17" x14ac:dyDescent="0.3">
      <c r="A106">
        <v>104</v>
      </c>
      <c r="B106" s="269">
        <v>184000</v>
      </c>
      <c r="C106" s="269" cm="1">
        <f t="array" ref="C106">INDEX(Step1_final!D:D, 0 + (ROW(C106)-11)*3)</f>
        <v>27080</v>
      </c>
      <c r="D106" s="270" cm="1">
        <f t="array" ref="D106">INDEX(Step1_final!D:D, 1 + (ROW(C106)-11)*3)</f>
        <v>0.62029999999999996</v>
      </c>
      <c r="E106" s="270" cm="1">
        <f t="array" ref="E106">INDEX(Step1_final!D:D, 2 + (ROW(C106)-11)*3)</f>
        <v>1.1113999999999999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</row>
    <row r="107" spans="1:17" x14ac:dyDescent="0.3">
      <c r="A107">
        <v>105</v>
      </c>
      <c r="B107" s="269">
        <v>186000</v>
      </c>
      <c r="C107" s="269" cm="1">
        <f t="array" ref="C107">INDEX(Step1_final!D:D, 0 + (ROW(C107)-11)*3)</f>
        <v>27370</v>
      </c>
      <c r="D107" s="270" cm="1">
        <f t="array" ref="D107">INDEX(Step1_final!D:D, 1 + (ROW(C107)-11)*3)</f>
        <v>0.62060000000000004</v>
      </c>
      <c r="E107" s="270" cm="1">
        <f t="array" ref="E107">INDEX(Step1_final!D:D, 2 + (ROW(C107)-11)*3)</f>
        <v>1.1119000000000001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</row>
    <row r="108" spans="1:17" x14ac:dyDescent="0.3">
      <c r="A108">
        <v>106</v>
      </c>
      <c r="B108" s="269">
        <v>188000</v>
      </c>
      <c r="C108" s="269" cm="1">
        <f t="array" ref="C108">INDEX(Step1_final!D:D, 0 + (ROW(C108)-11)*3)</f>
        <v>27660</v>
      </c>
      <c r="D108" s="270" cm="1">
        <f t="array" ref="D108">INDEX(Step1_final!D:D, 1 + (ROW(C108)-11)*3)</f>
        <v>0.61839999999999995</v>
      </c>
      <c r="E108" s="270" cm="1">
        <f t="array" ref="E108">INDEX(Step1_final!D:D, 2 + (ROW(C108)-11)*3)</f>
        <v>1.1016999999999999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190000</v>
      </c>
      <c r="C109" s="269" cm="1">
        <f t="array" ref="C109">INDEX(Step1_final!D:D, 0 + (ROW(C109)-11)*3)</f>
        <v>27950</v>
      </c>
      <c r="D109" s="270" cm="1">
        <f t="array" ref="D109">INDEX(Step1_final!D:D, 1 + (ROW(C109)-11)*3)</f>
        <v>0.62170000000000003</v>
      </c>
      <c r="E109" s="270" cm="1">
        <f t="array" ref="E109">INDEX(Step1_final!D:D, 2 + (ROW(C109)-11)*3)</f>
        <v>1.1187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192000</v>
      </c>
      <c r="C110" s="269" cm="1">
        <f t="array" ref="C110">INDEX(Step1_final!D:D, 0 + (ROW(C110)-11)*3)</f>
        <v>28240</v>
      </c>
      <c r="D110" s="270" cm="1">
        <f t="array" ref="D110">INDEX(Step1_final!D:D, 1 + (ROW(C110)-11)*3)</f>
        <v>0.61829999999999996</v>
      </c>
      <c r="E110" s="270" cm="1">
        <f t="array" ref="E110">INDEX(Step1_final!D:D, 2 + (ROW(C110)-11)*3)</f>
        <v>1.0979000000000001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194000</v>
      </c>
      <c r="C111" s="269" cm="1">
        <f t="array" ref="C111">INDEX(Step1_final!D:D, 0 + (ROW(C111)-11)*3)</f>
        <v>28530</v>
      </c>
      <c r="D111" s="270" cm="1">
        <f t="array" ref="D111">INDEX(Step1_final!D:D, 1 + (ROW(C111)-11)*3)</f>
        <v>0.61770000000000003</v>
      </c>
      <c r="E111" s="270" cm="1">
        <f t="array" ref="E111">INDEX(Step1_final!D:D, 2 + (ROW(C111)-11)*3)</f>
        <v>1.1041000000000001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196000</v>
      </c>
      <c r="C112" s="269" cm="1">
        <f t="array" ref="C112">INDEX(Step1_final!D:D, 0 + (ROW(C112)-11)*3)</f>
        <v>28820</v>
      </c>
      <c r="D112" s="270" cm="1">
        <f t="array" ref="D112">INDEX(Step1_final!D:D, 1 + (ROW(C112)-11)*3)</f>
        <v>0.61919999999999997</v>
      </c>
      <c r="E112" s="270" cm="1">
        <f t="array" ref="E112">INDEX(Step1_final!D:D, 2 + (ROW(C112)-11)*3)</f>
        <v>1.103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198000</v>
      </c>
      <c r="C113" s="269" cm="1">
        <f t="array" ref="C113">INDEX(Step1_final!D:D, 0 + (ROW(C113)-11)*3)</f>
        <v>29110</v>
      </c>
      <c r="D113" s="270" cm="1">
        <f t="array" ref="D113">INDEX(Step1_final!D:D, 1 + (ROW(C113)-11)*3)</f>
        <v>0.61709999999999998</v>
      </c>
      <c r="E113" s="270" cm="1">
        <f t="array" ref="E113">INDEX(Step1_final!D:D, 2 + (ROW(C113)-11)*3)</f>
        <v>1.1044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200000</v>
      </c>
      <c r="C114" s="269" cm="1">
        <f t="array" ref="C114">INDEX(Step1_final!D:D, 0 + (ROW(C114)-11)*3)</f>
        <v>29401</v>
      </c>
      <c r="D114" s="270" cm="1">
        <f t="array" ref="D114">INDEX(Step1_final!D:D, 1 + (ROW(C114)-11)*3)</f>
        <v>0.61780000000000002</v>
      </c>
      <c r="E114" s="270" cm="1">
        <f t="array" ref="E114">INDEX(Step1_final!D:D, 2 + (ROW(C114)-11)*3)</f>
        <v>1.1115999999999999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202000</v>
      </c>
      <c r="C115" s="269" cm="1">
        <f t="array" ref="C115">INDEX(Step1_final!D:D, 0 + (ROW(C115)-11)*3)</f>
        <v>29691</v>
      </c>
      <c r="D115" s="270" cm="1">
        <f t="array" ref="D115">INDEX(Step1_final!D:D, 1 + (ROW(C115)-11)*3)</f>
        <v>0.61839999999999995</v>
      </c>
      <c r="E115" s="270" cm="1">
        <f t="array" ref="E115">INDEX(Step1_final!D:D, 2 + (ROW(C115)-11)*3)</f>
        <v>1.109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204000</v>
      </c>
      <c r="C116" s="269" cm="1">
        <f t="array" ref="C116">INDEX(Step1_final!D:D, 0 + (ROW(C116)-11)*3)</f>
        <v>29989</v>
      </c>
      <c r="D116" s="270" cm="1">
        <f t="array" ref="D116">INDEX(Step1_final!D:D, 1 + (ROW(C116)-11)*3)</f>
        <v>0.6139</v>
      </c>
      <c r="E116" s="270" cm="1">
        <f t="array" ref="E116">INDEX(Step1_final!D:D, 2 + (ROW(C116)-11)*3)</f>
        <v>1.1006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206000</v>
      </c>
      <c r="C117" s="269" cm="1">
        <f t="array" ref="C117">INDEX(Step1_final!D:D, 0 + (ROW(C117)-11)*3)</f>
        <v>30306</v>
      </c>
      <c r="D117" s="270" cm="1">
        <f t="array" ref="D117">INDEX(Step1_final!D:D, 1 + (ROW(C117)-11)*3)</f>
        <v>0.61509999999999998</v>
      </c>
      <c r="E117" s="270" cm="1">
        <f t="array" ref="E117">INDEX(Step1_final!D:D, 2 + (ROW(C117)-11)*3)</f>
        <v>1.0946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</row>
    <row r="118" spans="1:17" x14ac:dyDescent="0.3">
      <c r="A118">
        <v>116</v>
      </c>
      <c r="B118" s="269">
        <v>208000</v>
      </c>
      <c r="C118" s="269" cm="1">
        <f t="array" ref="C118">INDEX(Step1_final!D:D, 0 + (ROW(C118)-11)*3)</f>
        <v>30610</v>
      </c>
      <c r="D118" s="270" cm="1">
        <f t="array" ref="D118">INDEX(Step1_final!D:D, 1 + (ROW(C118)-11)*3)</f>
        <v>0.61890000000000001</v>
      </c>
      <c r="E118" s="270" cm="1">
        <f t="array" ref="E118">INDEX(Step1_final!D:D, 2 + (ROW(C118)-11)*3)</f>
        <v>1.1048</v>
      </c>
      <c r="F118" s="269"/>
      <c r="G118" s="270"/>
      <c r="H118" s="270"/>
      <c r="I118" s="269"/>
      <c r="J118" s="270"/>
      <c r="K118" s="270"/>
      <c r="L118" s="269"/>
      <c r="M118" s="270"/>
      <c r="N118" s="270"/>
      <c r="O118" s="269"/>
      <c r="P118" s="270"/>
      <c r="Q118" s="270"/>
    </row>
    <row r="119" spans="1:17" x14ac:dyDescent="0.3">
      <c r="A119">
        <v>117</v>
      </c>
      <c r="B119" s="269">
        <v>210000</v>
      </c>
      <c r="C119" s="269" cm="1">
        <f t="array" ref="C119">INDEX(Step1_final!D:D, 0 + (ROW(C119)-11)*3)</f>
        <v>30909</v>
      </c>
      <c r="D119" s="270" cm="1">
        <f t="array" ref="D119">INDEX(Step1_final!D:D, 1 + (ROW(C119)-11)*3)</f>
        <v>0.61519999999999997</v>
      </c>
      <c r="E119" s="270" cm="1">
        <f t="array" ref="E119">INDEX(Step1_final!D:D, 2 + (ROW(C119)-11)*3)</f>
        <v>1.0980000000000001</v>
      </c>
      <c r="F119" s="269"/>
      <c r="G119" s="270"/>
      <c r="H119" s="270"/>
      <c r="I119" s="269"/>
      <c r="J119" s="270"/>
      <c r="K119" s="270"/>
      <c r="L119" s="269"/>
      <c r="M119" s="270"/>
      <c r="N119" s="270"/>
      <c r="O119" s="269"/>
      <c r="P119" s="270"/>
      <c r="Q119" s="270"/>
    </row>
    <row r="120" spans="1:17" x14ac:dyDescent="0.3">
      <c r="A120">
        <v>118</v>
      </c>
      <c r="B120" s="269">
        <v>212000</v>
      </c>
      <c r="C120" s="269" cm="1">
        <f t="array" ref="C120">INDEX(Step1_final!D:D, 0 + (ROW(C120)-11)*3)</f>
        <v>31205</v>
      </c>
      <c r="D120" s="270" cm="1">
        <f t="array" ref="D120">INDEX(Step1_final!D:D, 1 + (ROW(C120)-11)*3)</f>
        <v>0.61470000000000002</v>
      </c>
      <c r="E120" s="270" cm="1">
        <f t="array" ref="E120">INDEX(Step1_final!D:D, 2 + (ROW(C120)-11)*3)</f>
        <v>1.0913999999999999</v>
      </c>
      <c r="F120" s="269"/>
      <c r="G120" s="270"/>
      <c r="H120" s="270"/>
      <c r="I120" s="269"/>
      <c r="J120" s="270"/>
      <c r="K120" s="270"/>
      <c r="L120" s="269"/>
      <c r="M120" s="270"/>
      <c r="N120" s="270"/>
      <c r="O120" s="269"/>
      <c r="P120" s="270"/>
      <c r="Q120" s="270"/>
    </row>
    <row r="121" spans="1:17" x14ac:dyDescent="0.3">
      <c r="A121">
        <v>119</v>
      </c>
      <c r="B121" s="269">
        <v>214000</v>
      </c>
      <c r="C121" s="269" cm="1">
        <f t="array" ref="C121">INDEX(Step1_final!D:D, 0 + (ROW(C121)-11)*3)</f>
        <v>31512</v>
      </c>
      <c r="D121" s="270" cm="1">
        <f t="array" ref="D121">INDEX(Step1_final!D:D, 1 + (ROW(C121)-11)*3)</f>
        <v>0.61160000000000003</v>
      </c>
      <c r="E121" s="270" cm="1">
        <f t="array" ref="E121">INDEX(Step1_final!D:D, 2 + (ROW(C121)-11)*3)</f>
        <v>1.0991</v>
      </c>
      <c r="F121" s="269"/>
      <c r="G121" s="270"/>
      <c r="H121" s="270"/>
      <c r="I121" s="269"/>
      <c r="J121" s="270"/>
      <c r="K121" s="270"/>
      <c r="L121" s="269"/>
      <c r="M121" s="270"/>
      <c r="N121" s="270"/>
      <c r="O121" s="269"/>
      <c r="P121" s="270"/>
      <c r="Q121" s="270"/>
    </row>
    <row r="122" spans="1:17" x14ac:dyDescent="0.3">
      <c r="A122">
        <v>120</v>
      </c>
      <c r="B122" s="269">
        <v>216000</v>
      </c>
      <c r="C122" s="269" cm="1">
        <f t="array" ref="C122">INDEX(Step1_final!D:D, 0 + (ROW(C122)-11)*3)</f>
        <v>31816</v>
      </c>
      <c r="D122" s="270" cm="1">
        <f t="array" ref="D122">INDEX(Step1_final!D:D, 1 + (ROW(C122)-11)*3)</f>
        <v>0.61019999999999996</v>
      </c>
      <c r="E122" s="270" cm="1">
        <f t="array" ref="E122">INDEX(Step1_final!D:D, 2 + (ROW(C122)-11)*3)</f>
        <v>1.0899000000000001</v>
      </c>
      <c r="F122" s="269"/>
      <c r="G122" s="270"/>
      <c r="H122" s="270"/>
      <c r="I122" s="269"/>
      <c r="J122" s="270"/>
      <c r="K122" s="270"/>
      <c r="L122" s="269"/>
      <c r="M122" s="270"/>
      <c r="N122" s="270"/>
      <c r="O122" s="269"/>
      <c r="P122" s="270"/>
      <c r="Q122" s="270"/>
    </row>
    <row r="123" spans="1:17" x14ac:dyDescent="0.3">
      <c r="A123">
        <v>121</v>
      </c>
      <c r="B123" s="269">
        <v>218000</v>
      </c>
      <c r="C123" s="269" cm="1">
        <f t="array" ref="C123">INDEX(Step1_final!D:D, 0 + (ROW(C123)-11)*3)</f>
        <v>32120</v>
      </c>
      <c r="D123" s="270" cm="1">
        <f t="array" ref="D123">INDEX(Step1_final!D:D, 1 + (ROW(C123)-11)*3)</f>
        <v>0.61439999999999995</v>
      </c>
      <c r="E123" s="270" cm="1">
        <f t="array" ref="E123">INDEX(Step1_final!D:D, 2 + (ROW(C123)-11)*3)</f>
        <v>1.0881000000000001</v>
      </c>
      <c r="F123" s="269"/>
      <c r="G123" s="270"/>
      <c r="H123" s="270"/>
      <c r="I123" s="269"/>
      <c r="J123" s="270"/>
      <c r="K123" s="270"/>
      <c r="L123" s="269"/>
      <c r="M123" s="270"/>
      <c r="N123" s="270"/>
      <c r="O123" s="269"/>
      <c r="P123" s="270"/>
      <c r="Q123" s="270"/>
    </row>
    <row r="124" spans="1:17" x14ac:dyDescent="0.3">
      <c r="A124">
        <v>122</v>
      </c>
      <c r="B124" s="269">
        <v>220000</v>
      </c>
      <c r="C124" s="269" cm="1">
        <f t="array" ref="C124">INDEX(Step1_final!D:D, 0 + (ROW(C124)-11)*3)</f>
        <v>32415</v>
      </c>
      <c r="D124" s="270" cm="1">
        <f t="array" ref="D124">INDEX(Step1_final!D:D, 1 + (ROW(C124)-11)*3)</f>
        <v>0.61270000000000002</v>
      </c>
      <c r="E124" s="270" cm="1">
        <f t="array" ref="E124">INDEX(Step1_final!D:D, 2 + (ROW(C124)-11)*3)</f>
        <v>1.0960000000000001</v>
      </c>
      <c r="F124" s="269"/>
      <c r="G124" s="270"/>
      <c r="H124" s="270"/>
      <c r="I124" s="269"/>
      <c r="J124" s="270"/>
      <c r="K124" s="270"/>
      <c r="L124" s="269"/>
      <c r="M124" s="270"/>
      <c r="N124" s="270"/>
      <c r="O124" s="269"/>
      <c r="P124" s="270"/>
      <c r="Q124" s="270"/>
    </row>
    <row r="125" spans="1:17" x14ac:dyDescent="0.3">
      <c r="A125">
        <v>123</v>
      </c>
      <c r="B125" s="269">
        <v>222000</v>
      </c>
      <c r="C125" s="269" cm="1">
        <f t="array" ref="C125">INDEX(Step1_final!D:D, 0 + (ROW(C125)-11)*3)</f>
        <v>32708</v>
      </c>
      <c r="D125" s="270" cm="1">
        <f t="array" ref="D125">INDEX(Step1_final!D:D, 1 + (ROW(C125)-11)*3)</f>
        <v>0.61419999999999997</v>
      </c>
      <c r="E125" s="270" cm="1">
        <f t="array" ref="E125">INDEX(Step1_final!D:D, 2 + (ROW(C125)-11)*3)</f>
        <v>1.0944</v>
      </c>
      <c r="F125" s="269"/>
      <c r="G125" s="270"/>
      <c r="H125" s="270"/>
      <c r="I125" s="269"/>
      <c r="J125" s="270"/>
      <c r="K125" s="270"/>
      <c r="L125" s="269"/>
      <c r="M125" s="270"/>
      <c r="N125" s="270"/>
      <c r="O125" s="269"/>
      <c r="P125" s="270"/>
      <c r="Q125" s="270"/>
    </row>
    <row r="126" spans="1:17" x14ac:dyDescent="0.3">
      <c r="A126">
        <v>124</v>
      </c>
      <c r="B126" s="269">
        <v>224000</v>
      </c>
      <c r="C126" s="269" cm="1">
        <f t="array" ref="C126">INDEX(Step1_final!D:D, 0 + (ROW(C126)-11)*3)</f>
        <v>32998</v>
      </c>
      <c r="D126" s="270" cm="1">
        <f t="array" ref="D126">INDEX(Step1_final!D:D, 1 + (ROW(C126)-11)*3)</f>
        <v>0.6119</v>
      </c>
      <c r="E126" s="270" cm="1">
        <f t="array" ref="E126">INDEX(Step1_final!D:D, 2 + (ROW(C126)-11)*3)</f>
        <v>1.1004</v>
      </c>
      <c r="F126" s="269"/>
      <c r="G126" s="270"/>
      <c r="H126" s="270"/>
      <c r="I126" s="269"/>
      <c r="J126" s="270"/>
      <c r="K126" s="270"/>
      <c r="L126" s="269"/>
      <c r="M126" s="270"/>
      <c r="N126" s="270"/>
      <c r="O126" s="269"/>
      <c r="P126" s="270"/>
      <c r="Q126" s="270"/>
    </row>
    <row r="127" spans="1:17" x14ac:dyDescent="0.3">
      <c r="A127">
        <v>125</v>
      </c>
      <c r="B127" s="269">
        <v>226000</v>
      </c>
      <c r="C127" s="269" cm="1">
        <f t="array" ref="C127">INDEX(Step1_final!D:D, 0 + (ROW(C127)-11)*3)</f>
        <v>33289</v>
      </c>
      <c r="D127" s="270" cm="1">
        <f t="array" ref="D127">INDEX(Step1_final!D:D, 1 + (ROW(C127)-11)*3)</f>
        <v>0.60899999999999999</v>
      </c>
      <c r="E127" s="270" cm="1">
        <f t="array" ref="E127">INDEX(Step1_final!D:D, 2 + (ROW(C127)-11)*3)</f>
        <v>1.1001000000000001</v>
      </c>
      <c r="F127" s="269"/>
      <c r="G127" s="270"/>
      <c r="H127" s="270"/>
      <c r="I127" s="269"/>
      <c r="J127" s="270"/>
      <c r="K127" s="270"/>
      <c r="L127" s="269"/>
      <c r="M127" s="270"/>
      <c r="N127" s="270"/>
      <c r="O127" s="269"/>
      <c r="P127" s="270"/>
      <c r="Q127" s="270"/>
    </row>
    <row r="128" spans="1:17" x14ac:dyDescent="0.3">
      <c r="A128">
        <v>126</v>
      </c>
      <c r="B128" s="269">
        <v>228000</v>
      </c>
      <c r="C128" s="269" cm="1">
        <f t="array" ref="C128">INDEX(Step1_final!D:D, 0 + (ROW(C128)-11)*3)</f>
        <v>33579</v>
      </c>
      <c r="D128" s="270" cm="1">
        <f t="array" ref="D128">INDEX(Step1_final!D:D, 1 + (ROW(C128)-11)*3)</f>
        <v>0.61509999999999998</v>
      </c>
      <c r="E128" s="270" cm="1">
        <f t="array" ref="E128">INDEX(Step1_final!D:D, 2 + (ROW(C128)-11)*3)</f>
        <v>1.1023000000000001</v>
      </c>
      <c r="F128" s="269"/>
      <c r="G128" s="270"/>
      <c r="H128" s="270"/>
      <c r="I128" s="269"/>
      <c r="J128" s="270"/>
      <c r="K128" s="270"/>
      <c r="L128" s="269"/>
      <c r="M128" s="270"/>
      <c r="N128" s="270"/>
      <c r="O128" s="269"/>
      <c r="P128" s="270"/>
      <c r="Q128" s="270"/>
    </row>
    <row r="129" spans="1:17" x14ac:dyDescent="0.3">
      <c r="A129">
        <v>127</v>
      </c>
      <c r="B129" s="269">
        <v>230000</v>
      </c>
      <c r="C129" s="269" cm="1">
        <f t="array" ref="C129">INDEX(Step1_final!D:D, 0 + (ROW(C129)-11)*3)</f>
        <v>33869</v>
      </c>
      <c r="D129" s="270" cm="1">
        <f t="array" ref="D129">INDEX(Step1_final!D:D, 1 + (ROW(C129)-11)*3)</f>
        <v>0.60780000000000001</v>
      </c>
      <c r="E129" s="270" cm="1">
        <f t="array" ref="E129">INDEX(Step1_final!D:D, 2 + (ROW(C129)-11)*3)</f>
        <v>1.1008</v>
      </c>
      <c r="F129" s="269"/>
      <c r="G129" s="270"/>
      <c r="H129" s="270"/>
      <c r="I129" s="269"/>
      <c r="J129" s="270"/>
      <c r="K129" s="270"/>
      <c r="L129" s="269"/>
      <c r="M129" s="270"/>
      <c r="N129" s="270"/>
      <c r="O129" s="269"/>
      <c r="P129" s="270"/>
      <c r="Q129" s="270"/>
    </row>
    <row r="130" spans="1:17" x14ac:dyDescent="0.3">
      <c r="A130">
        <v>128</v>
      </c>
      <c r="B130" s="269">
        <v>232000</v>
      </c>
      <c r="C130" s="269" cm="1">
        <f t="array" ref="C130">INDEX(Step1_final!D:D, 0 + (ROW(C130)-11)*3)</f>
        <v>34159</v>
      </c>
      <c r="D130" s="270" cm="1">
        <f t="array" ref="D130">INDEX(Step1_final!D:D, 1 + (ROW(C130)-11)*3)</f>
        <v>0.61360000000000003</v>
      </c>
      <c r="E130" s="270" cm="1">
        <f t="array" ref="E130">INDEX(Step1_final!D:D, 2 + (ROW(C130)-11)*3)</f>
        <v>1.0808</v>
      </c>
      <c r="F130" s="269"/>
      <c r="G130" s="270"/>
      <c r="H130" s="270"/>
      <c r="I130" s="269"/>
      <c r="J130" s="270"/>
      <c r="K130" s="270"/>
      <c r="L130" s="269"/>
      <c r="M130" s="270"/>
      <c r="N130" s="270"/>
      <c r="O130" s="269"/>
      <c r="P130" s="270"/>
      <c r="Q130" s="270"/>
    </row>
    <row r="131" spans="1:17" x14ac:dyDescent="0.3">
      <c r="A131">
        <v>129</v>
      </c>
      <c r="B131" s="269">
        <v>234000</v>
      </c>
      <c r="C131" s="269" cm="1">
        <f t="array" ref="C131">INDEX(Step1_final!D:D, 0 + (ROW(C131)-11)*3)</f>
        <v>34451</v>
      </c>
      <c r="D131" s="270" cm="1">
        <f t="array" ref="D131">INDEX(Step1_final!D:D, 1 + (ROW(C131)-11)*3)</f>
        <v>0.61019999999999996</v>
      </c>
      <c r="E131" s="270" cm="1">
        <f t="array" ref="E131">INDEX(Step1_final!D:D, 2 + (ROW(C131)-11)*3)</f>
        <v>1.1127</v>
      </c>
      <c r="F131" s="269"/>
      <c r="G131" s="270"/>
      <c r="H131" s="270"/>
      <c r="I131" s="269"/>
      <c r="J131" s="270"/>
      <c r="K131" s="270"/>
      <c r="L131" s="269"/>
      <c r="M131" s="270"/>
      <c r="N131" s="270"/>
      <c r="O131" s="269"/>
      <c r="P131" s="270"/>
      <c r="Q131" s="270"/>
    </row>
    <row r="132" spans="1:17" x14ac:dyDescent="0.3">
      <c r="A132">
        <v>130</v>
      </c>
      <c r="B132" s="269">
        <v>236000</v>
      </c>
      <c r="C132" s="269" cm="1">
        <f t="array" ref="C132">INDEX(Step1_final!D:D, 0 + (ROW(C132)-11)*3)</f>
        <v>34744</v>
      </c>
      <c r="D132" s="270" cm="1">
        <f t="array" ref="D132">INDEX(Step1_final!D:D, 1 + (ROW(C132)-11)*3)</f>
        <v>0.61570000000000003</v>
      </c>
      <c r="E132" s="270" cm="1">
        <f t="array" ref="E132">INDEX(Step1_final!D:D, 2 + (ROW(C132)-11)*3)</f>
        <v>1.1160000000000001</v>
      </c>
      <c r="F132" s="269"/>
      <c r="G132" s="270"/>
      <c r="H132" s="270"/>
      <c r="I132" s="269"/>
      <c r="J132" s="270"/>
      <c r="K132" s="270"/>
      <c r="L132" s="269"/>
      <c r="M132" s="270"/>
      <c r="N132" s="270"/>
      <c r="O132" s="269"/>
      <c r="P132" s="270"/>
      <c r="Q132" s="270"/>
    </row>
    <row r="133" spans="1:17" x14ac:dyDescent="0.3">
      <c r="A133">
        <v>131</v>
      </c>
      <c r="B133" s="269">
        <v>238000</v>
      </c>
      <c r="C133" s="269" cm="1">
        <f t="array" ref="C133">INDEX(Step1_final!D:D, 0 + (ROW(C133)-11)*3)</f>
        <v>35044</v>
      </c>
      <c r="D133" s="270" cm="1">
        <f t="array" ref="D133">INDEX(Step1_final!D:D, 1 + (ROW(C133)-11)*3)</f>
        <v>0.61319999999999997</v>
      </c>
      <c r="E133" s="270" cm="1">
        <f t="array" ref="E133">INDEX(Step1_final!D:D, 2 + (ROW(C133)-11)*3)</f>
        <v>1.0976999999999999</v>
      </c>
      <c r="F133" s="269"/>
      <c r="G133" s="270"/>
      <c r="H133" s="270"/>
      <c r="I133" s="269"/>
      <c r="J133" s="270"/>
      <c r="K133" s="270"/>
      <c r="L133" s="269"/>
      <c r="M133" s="270"/>
      <c r="N133" s="270"/>
      <c r="O133" s="269"/>
      <c r="P133" s="270"/>
      <c r="Q133" s="270"/>
    </row>
    <row r="134" spans="1:17" x14ac:dyDescent="0.3">
      <c r="A134">
        <v>132</v>
      </c>
      <c r="B134" s="269">
        <v>240000</v>
      </c>
      <c r="C134" s="269" cm="1">
        <f t="array" ref="C134">INDEX(Step1_final!D:D, 0 + (ROW(C134)-11)*3)</f>
        <v>35338</v>
      </c>
      <c r="D134" s="270" cm="1">
        <f t="array" ref="D134">INDEX(Step1_final!D:D, 1 + (ROW(C134)-11)*3)</f>
        <v>0.60519999999999996</v>
      </c>
      <c r="E134" s="270" cm="1">
        <f t="array" ref="E134">INDEX(Step1_final!D:D, 2 + (ROW(C134)-11)*3)</f>
        <v>1.0809</v>
      </c>
      <c r="F134" s="269"/>
      <c r="G134" s="270"/>
      <c r="H134" s="270"/>
      <c r="I134" s="269"/>
      <c r="J134" s="270"/>
      <c r="K134" s="270"/>
      <c r="L134" s="269"/>
      <c r="M134" s="270"/>
      <c r="N134" s="270"/>
      <c r="O134" s="269"/>
      <c r="P134" s="270"/>
      <c r="Q134" s="270"/>
    </row>
    <row r="135" spans="1:17" x14ac:dyDescent="0.3">
      <c r="A135">
        <v>133</v>
      </c>
      <c r="B135" s="269">
        <v>242000</v>
      </c>
      <c r="C135" s="269" cm="1">
        <f t="array" ref="C135">INDEX(Step1_final!D:D, 0 + (ROW(C135)-11)*3)</f>
        <v>35635</v>
      </c>
      <c r="D135" s="270" cm="1">
        <f t="array" ref="D135">INDEX(Step1_final!D:D, 1 + (ROW(C135)-11)*3)</f>
        <v>0.60809999999999997</v>
      </c>
      <c r="E135" s="270" cm="1">
        <f t="array" ref="E135">INDEX(Step1_final!D:D, 2 + (ROW(C135)-11)*3)</f>
        <v>1.0902000000000001</v>
      </c>
      <c r="F135" s="269"/>
      <c r="G135" s="270"/>
      <c r="H135" s="270"/>
      <c r="I135" s="269"/>
      <c r="J135" s="270"/>
      <c r="K135" s="270"/>
      <c r="L135" s="269"/>
      <c r="M135" s="270"/>
      <c r="N135" s="270"/>
      <c r="O135" s="269"/>
      <c r="P135" s="270"/>
      <c r="Q135" s="270"/>
    </row>
    <row r="136" spans="1:17" x14ac:dyDescent="0.3">
      <c r="A136">
        <v>134</v>
      </c>
      <c r="B136" s="269">
        <v>244000</v>
      </c>
      <c r="C136" s="269" cm="1">
        <f t="array" ref="C136">INDEX(Step1_final!D:D, 0 + (ROW(C136)-11)*3)</f>
        <v>35934</v>
      </c>
      <c r="D136" s="270" cm="1">
        <f t="array" ref="D136">INDEX(Step1_final!D:D, 1 + (ROW(C136)-11)*3)</f>
        <v>0.60550000000000004</v>
      </c>
      <c r="E136" s="270" cm="1">
        <f t="array" ref="E136">INDEX(Step1_final!D:D, 2 + (ROW(C136)-11)*3)</f>
        <v>1.0919000000000001</v>
      </c>
      <c r="F136" s="269"/>
      <c r="G136" s="270"/>
      <c r="H136" s="270"/>
      <c r="I136" s="269"/>
      <c r="J136" s="270"/>
      <c r="K136" s="270"/>
      <c r="L136" s="269"/>
      <c r="M136" s="270"/>
      <c r="N136" s="270"/>
      <c r="O136" s="269"/>
      <c r="P136" s="270"/>
      <c r="Q136" s="270"/>
    </row>
    <row r="137" spans="1:17" x14ac:dyDescent="0.3">
      <c r="A137">
        <v>135</v>
      </c>
      <c r="B137" s="269">
        <v>246000</v>
      </c>
      <c r="C137" s="269" cm="1">
        <f t="array" ref="C137">INDEX(Step1_final!D:D, 0 + (ROW(C137)-11)*3)</f>
        <v>36252</v>
      </c>
      <c r="D137" s="270" cm="1">
        <f t="array" ref="D137">INDEX(Step1_final!D:D, 1 + (ROW(C137)-11)*3)</f>
        <v>0.60560000000000003</v>
      </c>
      <c r="E137" s="270" cm="1">
        <f t="array" ref="E137">INDEX(Step1_final!D:D, 2 + (ROW(C137)-11)*3)</f>
        <v>1.1141000000000001</v>
      </c>
      <c r="F137" s="269"/>
      <c r="G137" s="270"/>
      <c r="H137" s="270"/>
      <c r="I137" s="269"/>
      <c r="J137" s="270"/>
      <c r="K137" s="270"/>
      <c r="L137" s="269"/>
      <c r="M137" s="270"/>
      <c r="N137" s="270"/>
      <c r="O137" s="269"/>
      <c r="P137" s="270"/>
      <c r="Q137" s="270"/>
    </row>
    <row r="138" spans="1:17" x14ac:dyDescent="0.3">
      <c r="A138">
        <v>136</v>
      </c>
      <c r="B138" s="269">
        <v>248000</v>
      </c>
      <c r="C138" s="269" cm="1">
        <f t="array" ref="C138">INDEX(Step1_final!D:D, 0 + (ROW(C138)-11)*3)</f>
        <v>36563</v>
      </c>
      <c r="D138" s="270" cm="1">
        <f t="array" ref="D138">INDEX(Step1_final!D:D, 1 + (ROW(C138)-11)*3)</f>
        <v>0.60519999999999996</v>
      </c>
      <c r="E138" s="270" cm="1">
        <f t="array" ref="E138">INDEX(Step1_final!D:D, 2 + (ROW(C138)-11)*3)</f>
        <v>1.0907</v>
      </c>
      <c r="F138" s="269"/>
      <c r="G138" s="270"/>
      <c r="H138" s="270"/>
      <c r="I138" s="269"/>
      <c r="J138" s="270"/>
      <c r="K138" s="270"/>
      <c r="L138" s="269"/>
      <c r="M138" s="270"/>
      <c r="N138" s="270"/>
      <c r="O138" s="269"/>
      <c r="P138" s="270"/>
      <c r="Q138" s="270"/>
    </row>
    <row r="139" spans="1:17" x14ac:dyDescent="0.3">
      <c r="A139">
        <v>137</v>
      </c>
      <c r="B139" s="269">
        <v>250000</v>
      </c>
      <c r="C139" s="269" cm="1">
        <f t="array" ref="C139">INDEX(Step1_final!D:D, 0 + (ROW(C139)-11)*3)</f>
        <v>36873</v>
      </c>
      <c r="D139" s="270" cm="1">
        <f t="array" ref="D139">INDEX(Step1_final!D:D, 1 + (ROW(C139)-11)*3)</f>
        <v>0.60699999999999998</v>
      </c>
      <c r="E139" s="270" cm="1">
        <f t="array" ref="E139">INDEX(Step1_final!D:D, 2 + (ROW(C139)-11)*3)</f>
        <v>1.1040000000000001</v>
      </c>
      <c r="F139" s="269"/>
      <c r="G139" s="270"/>
      <c r="H139" s="270"/>
      <c r="I139" s="269"/>
      <c r="J139" s="270"/>
      <c r="K139" s="270"/>
      <c r="L139" s="269"/>
      <c r="M139" s="270"/>
      <c r="N139" s="270"/>
      <c r="O139" s="269"/>
      <c r="P139" s="270"/>
      <c r="Q139" s="270"/>
    </row>
    <row r="140" spans="1:17" x14ac:dyDescent="0.3">
      <c r="A140">
        <v>138</v>
      </c>
      <c r="B140" s="269">
        <v>252000</v>
      </c>
      <c r="C140" s="269" cm="1">
        <f t="array" ref="C140">INDEX(Step1_final!D:D, 0 + (ROW(C140)-11)*3)</f>
        <v>37172</v>
      </c>
      <c r="D140" s="270" cm="1">
        <f t="array" ref="D140">INDEX(Step1_final!D:D, 1 + (ROW(C140)-11)*3)</f>
        <v>0.60350000000000004</v>
      </c>
      <c r="E140" s="270" cm="1">
        <f t="array" ref="E140">INDEX(Step1_final!D:D, 2 + (ROW(C140)-11)*3)</f>
        <v>1.1132</v>
      </c>
      <c r="F140" s="269"/>
      <c r="G140" s="270"/>
      <c r="H140" s="270"/>
      <c r="I140" s="269"/>
      <c r="J140" s="270"/>
      <c r="K140" s="270"/>
      <c r="L140" s="269"/>
      <c r="M140" s="270"/>
      <c r="N140" s="270"/>
      <c r="O140" s="269"/>
      <c r="P140" s="270"/>
      <c r="Q140" s="270"/>
    </row>
    <row r="141" spans="1:17" x14ac:dyDescent="0.3">
      <c r="A141">
        <v>139</v>
      </c>
      <c r="B141" s="269">
        <v>254000</v>
      </c>
      <c r="C141" s="269" cm="1">
        <f t="array" ref="C141">INDEX(Step1_final!D:D, 0 + (ROW(C141)-11)*3)</f>
        <v>37469</v>
      </c>
      <c r="D141" s="270" cm="1">
        <f t="array" ref="D141">INDEX(Step1_final!D:D, 1 + (ROW(C141)-11)*3)</f>
        <v>0.60470000000000002</v>
      </c>
      <c r="E141" s="270" cm="1">
        <f t="array" ref="E141">INDEX(Step1_final!D:D, 2 + (ROW(C141)-11)*3)</f>
        <v>1.0907</v>
      </c>
      <c r="F141" s="269"/>
      <c r="G141" s="270"/>
      <c r="H141" s="270"/>
      <c r="I141" s="269"/>
      <c r="J141" s="270"/>
      <c r="K141" s="270"/>
      <c r="L141" s="269"/>
      <c r="M141" s="270"/>
      <c r="N141" s="270"/>
      <c r="O141" s="269"/>
      <c r="P141" s="270"/>
      <c r="Q141" s="270"/>
    </row>
    <row r="142" spans="1:17" x14ac:dyDescent="0.3">
      <c r="A142">
        <v>140</v>
      </c>
      <c r="B142" s="269">
        <v>256000</v>
      </c>
      <c r="C142" s="269" cm="1">
        <f t="array" ref="C142">INDEX(Step1_final!D:D, 0 + (ROW(C142)-11)*3)</f>
        <v>37779</v>
      </c>
      <c r="D142" s="270" cm="1">
        <f t="array" ref="D142">INDEX(Step1_final!D:D, 1 + (ROW(C142)-11)*3)</f>
        <v>0.60040000000000004</v>
      </c>
      <c r="E142" s="270" cm="1">
        <f t="array" ref="E142">INDEX(Step1_final!D:D, 2 + (ROW(C142)-11)*3)</f>
        <v>1.1127</v>
      </c>
      <c r="F142" s="269"/>
      <c r="G142" s="270"/>
      <c r="H142" s="270"/>
      <c r="I142" s="269"/>
      <c r="J142" s="270"/>
      <c r="K142" s="270"/>
      <c r="L142" s="269"/>
      <c r="M142" s="270"/>
      <c r="N142" s="270"/>
      <c r="O142" s="269"/>
      <c r="P142" s="270"/>
      <c r="Q142" s="270"/>
    </row>
    <row r="143" spans="1:17" x14ac:dyDescent="0.3">
      <c r="A143">
        <v>141</v>
      </c>
      <c r="B143" s="269">
        <v>258000</v>
      </c>
      <c r="C143" s="269" cm="1">
        <f t="array" ref="C143">INDEX(Step1_final!D:D, 0 + (ROW(C143)-11)*3)</f>
        <v>38087</v>
      </c>
      <c r="D143" s="270" cm="1">
        <f t="array" ref="D143">INDEX(Step1_final!D:D, 1 + (ROW(C143)-11)*3)</f>
        <v>0.60070000000000001</v>
      </c>
      <c r="E143" s="270" cm="1">
        <f t="array" ref="E143">INDEX(Step1_final!D:D, 2 + (ROW(C143)-11)*3)</f>
        <v>1.1105</v>
      </c>
      <c r="F143" s="269"/>
      <c r="G143" s="270"/>
      <c r="H143" s="270"/>
      <c r="I143" s="269"/>
      <c r="J143" s="270"/>
      <c r="K143" s="270"/>
      <c r="L143" s="269"/>
      <c r="M143" s="270"/>
      <c r="N143" s="270"/>
      <c r="O143" s="269"/>
      <c r="P143" s="270"/>
      <c r="Q143" s="270"/>
    </row>
    <row r="144" spans="1:17" x14ac:dyDescent="0.3">
      <c r="A144">
        <v>142</v>
      </c>
      <c r="B144" s="269">
        <v>260000</v>
      </c>
      <c r="C144" s="269" cm="1">
        <f t="array" ref="C144">INDEX(Step1_final!D:D, 0 + (ROW(C144)-11)*3)</f>
        <v>38395</v>
      </c>
      <c r="D144" s="270" cm="1">
        <f t="array" ref="D144">INDEX(Step1_final!D:D, 1 + (ROW(C144)-11)*3)</f>
        <v>0.60980000000000001</v>
      </c>
      <c r="E144" s="270" cm="1">
        <f t="array" ref="E144">INDEX(Step1_final!D:D, 2 + (ROW(C144)-11)*3)</f>
        <v>1.1075999999999999</v>
      </c>
      <c r="F144" s="269"/>
      <c r="G144" s="270"/>
      <c r="H144" s="270"/>
      <c r="I144" s="269"/>
      <c r="J144" s="270"/>
      <c r="K144" s="270"/>
      <c r="L144" s="269"/>
      <c r="M144" s="270"/>
      <c r="N144" s="270"/>
      <c r="O144" s="269"/>
      <c r="P144" s="270"/>
      <c r="Q144" s="270"/>
    </row>
    <row r="145" spans="1:17" x14ac:dyDescent="0.3">
      <c r="A145">
        <v>143</v>
      </c>
      <c r="B145" s="269">
        <v>262000</v>
      </c>
      <c r="C145" s="269" cm="1">
        <f t="array" ref="C145">INDEX(Step1_final!D:D, 0 + (ROW(C145)-11)*3)</f>
        <v>38714</v>
      </c>
      <c r="D145" s="270" cm="1">
        <f t="array" ref="D145">INDEX(Step1_final!D:D, 1 + (ROW(C145)-11)*3)</f>
        <v>0.60540000000000005</v>
      </c>
      <c r="E145" s="270" cm="1">
        <f t="array" ref="E145">INDEX(Step1_final!D:D, 2 + (ROW(C145)-11)*3)</f>
        <v>1.1158999999999999</v>
      </c>
      <c r="F145" s="269"/>
      <c r="G145" s="270"/>
      <c r="H145" s="270"/>
      <c r="I145" s="269"/>
      <c r="J145" s="270"/>
      <c r="K145" s="270"/>
      <c r="L145" s="269"/>
      <c r="M145" s="270"/>
      <c r="N145" s="270"/>
      <c r="O145" s="269"/>
      <c r="P145" s="270"/>
      <c r="Q145" s="270"/>
    </row>
    <row r="146" spans="1:17" x14ac:dyDescent="0.3">
      <c r="A146">
        <v>144</v>
      </c>
      <c r="B146" s="269">
        <v>264000</v>
      </c>
      <c r="C146" s="269" cm="1">
        <f t="array" ref="C146">INDEX(Step1_final!D:D, 0 + (ROW(C146)-11)*3)</f>
        <v>39019</v>
      </c>
      <c r="D146" s="270" cm="1">
        <f t="array" ref="D146">INDEX(Step1_final!D:D, 1 + (ROW(C146)-11)*3)</f>
        <v>0.5978</v>
      </c>
      <c r="E146" s="270" cm="1">
        <f t="array" ref="E146">INDEX(Step1_final!D:D, 2 + (ROW(C146)-11)*3)</f>
        <v>1.0959000000000001</v>
      </c>
      <c r="F146" s="269"/>
      <c r="G146" s="270"/>
      <c r="H146" s="270"/>
      <c r="I146" s="269"/>
      <c r="J146" s="270"/>
      <c r="K146" s="270"/>
      <c r="L146" s="269"/>
      <c r="M146" s="270"/>
      <c r="N146" s="270"/>
      <c r="O146" s="269"/>
      <c r="P146" s="270"/>
      <c r="Q146" s="270"/>
    </row>
    <row r="147" spans="1:17" x14ac:dyDescent="0.3">
      <c r="A147">
        <v>145</v>
      </c>
      <c r="B147" s="269">
        <v>266000</v>
      </c>
      <c r="C147" s="269" cm="1">
        <f t="array" ref="C147">INDEX(Step1_final!D:D, 0 + (ROW(C147)-11)*3)</f>
        <v>39323</v>
      </c>
      <c r="D147" s="270" cm="1">
        <f t="array" ref="D147">INDEX(Step1_final!D:D, 1 + (ROW(C147)-11)*3)</f>
        <v>0.59919999999999995</v>
      </c>
      <c r="E147" s="270" cm="1">
        <f t="array" ref="E147">INDEX(Step1_final!D:D, 2 + (ROW(C147)-11)*3)</f>
        <v>1.1173</v>
      </c>
      <c r="F147" s="269"/>
      <c r="G147" s="270"/>
      <c r="H147" s="270"/>
      <c r="I147" s="269"/>
      <c r="J147" s="270"/>
      <c r="K147" s="270"/>
      <c r="L147" s="269"/>
      <c r="M147" s="270"/>
      <c r="N147" s="270"/>
      <c r="O147" s="269"/>
      <c r="P147" s="270"/>
      <c r="Q147" s="270"/>
    </row>
    <row r="148" spans="1:17" x14ac:dyDescent="0.3">
      <c r="A148">
        <v>146</v>
      </c>
      <c r="B148" s="269">
        <v>268000</v>
      </c>
      <c r="C148" s="269" cm="1">
        <f t="array" ref="C148">INDEX(Step1_final!D:D, 0 + (ROW(C148)-11)*3)</f>
        <v>39616</v>
      </c>
      <c r="D148" s="270" cm="1">
        <f t="array" ref="D148">INDEX(Step1_final!D:D, 1 + (ROW(C148)-11)*3)</f>
        <v>0.60089999999999999</v>
      </c>
      <c r="E148" s="270" cm="1">
        <f t="array" ref="E148">INDEX(Step1_final!D:D, 2 + (ROW(C148)-11)*3)</f>
        <v>1.0952999999999999</v>
      </c>
      <c r="F148" s="269"/>
      <c r="G148" s="270"/>
      <c r="H148" s="270"/>
      <c r="I148" s="269"/>
      <c r="J148" s="270"/>
      <c r="K148" s="270"/>
      <c r="L148" s="269"/>
      <c r="M148" s="270"/>
      <c r="N148" s="270"/>
      <c r="O148" s="269"/>
      <c r="P148" s="270"/>
      <c r="Q148" s="270"/>
    </row>
    <row r="149" spans="1:17" x14ac:dyDescent="0.3">
      <c r="A149">
        <v>147</v>
      </c>
      <c r="B149" s="269">
        <v>270000</v>
      </c>
      <c r="C149" s="269" cm="1">
        <f t="array" ref="C149">INDEX(Step1_final!D:D, 0 + (ROW(C149)-11)*3)</f>
        <v>39923</v>
      </c>
      <c r="D149" s="270" cm="1">
        <f t="array" ref="D149">INDEX(Step1_final!D:D, 1 + (ROW(C149)-11)*3)</f>
        <v>0.60089999999999999</v>
      </c>
      <c r="E149" s="270" cm="1">
        <f t="array" ref="E149">INDEX(Step1_final!D:D, 2 + (ROW(C149)-11)*3)</f>
        <v>1.0960000000000001</v>
      </c>
      <c r="F149" s="269"/>
      <c r="G149" s="270"/>
      <c r="H149" s="270"/>
      <c r="I149" s="269"/>
      <c r="J149" s="270"/>
      <c r="K149" s="270"/>
      <c r="L149" s="269"/>
      <c r="M149" s="270"/>
      <c r="N149" s="270"/>
      <c r="O149" s="269"/>
      <c r="P149" s="270"/>
      <c r="Q149" s="270"/>
    </row>
    <row r="150" spans="1:17" x14ac:dyDescent="0.3">
      <c r="A150">
        <v>148</v>
      </c>
      <c r="B150" s="269">
        <v>272000</v>
      </c>
      <c r="C150" s="269" cm="1">
        <f t="array" ref="C150">INDEX(Step1_final!D:D, 0 + (ROW(C150)-11)*3)</f>
        <v>40217</v>
      </c>
      <c r="D150" s="270" cm="1">
        <f t="array" ref="D150">INDEX(Step1_final!D:D, 1 + (ROW(C150)-11)*3)</f>
        <v>0.60119999999999996</v>
      </c>
      <c r="E150" s="270" cm="1">
        <f t="array" ref="E150">INDEX(Step1_final!D:D, 2 + (ROW(C150)-11)*3)</f>
        <v>1.0876999999999999</v>
      </c>
      <c r="F150" s="269"/>
      <c r="G150" s="270"/>
      <c r="H150" s="270"/>
      <c r="I150" s="269"/>
      <c r="J150" s="270"/>
      <c r="K150" s="270"/>
      <c r="L150" s="269"/>
      <c r="M150" s="270"/>
      <c r="N150" s="270"/>
      <c r="O150" s="269"/>
      <c r="P150" s="270"/>
      <c r="Q150" s="270"/>
    </row>
    <row r="151" spans="1:17" x14ac:dyDescent="0.3">
      <c r="A151">
        <v>149</v>
      </c>
      <c r="B151" s="269">
        <v>274000</v>
      </c>
      <c r="C151" s="269" cm="1">
        <f t="array" ref="C151">INDEX(Step1_final!D:D, 0 + (ROW(C151)-11)*3)</f>
        <v>40521</v>
      </c>
      <c r="D151" s="270" cm="1">
        <f t="array" ref="D151">INDEX(Step1_final!D:D, 1 + (ROW(C151)-11)*3)</f>
        <v>0.59850000000000003</v>
      </c>
      <c r="E151" s="270" cm="1">
        <f t="array" ref="E151">INDEX(Step1_final!D:D, 2 + (ROW(C151)-11)*3)</f>
        <v>1.1000000000000001</v>
      </c>
      <c r="F151" s="269"/>
      <c r="G151" s="270"/>
      <c r="H151" s="270"/>
      <c r="I151" s="269"/>
      <c r="J151" s="270"/>
      <c r="K151" s="270"/>
      <c r="L151" s="269"/>
      <c r="M151" s="270"/>
      <c r="N151" s="270"/>
      <c r="O151" s="269"/>
      <c r="P151" s="270"/>
      <c r="Q151" s="270"/>
    </row>
    <row r="152" spans="1:17" x14ac:dyDescent="0.3">
      <c r="A152">
        <v>150</v>
      </c>
      <c r="B152" s="269">
        <v>276000</v>
      </c>
      <c r="C152" s="269" cm="1">
        <f t="array" ref="C152">INDEX(Step1_final!D:D, 0 + (ROW(C152)-11)*3)</f>
        <v>40819</v>
      </c>
      <c r="D152" s="270" cm="1">
        <f t="array" ref="D152">INDEX(Step1_final!D:D, 1 + (ROW(C152)-11)*3)</f>
        <v>0.60640000000000005</v>
      </c>
      <c r="E152" s="270" cm="1">
        <f t="array" ref="E152">INDEX(Step1_final!D:D, 2 + (ROW(C152)-11)*3)</f>
        <v>1.0962000000000001</v>
      </c>
      <c r="F152" s="269"/>
      <c r="G152" s="270"/>
      <c r="H152" s="270"/>
      <c r="I152" s="269"/>
      <c r="J152" s="270"/>
      <c r="K152" s="270"/>
      <c r="L152" s="269"/>
      <c r="M152" s="270"/>
      <c r="N152" s="270"/>
      <c r="O152" s="269"/>
      <c r="P152" s="270"/>
      <c r="Q152" s="270"/>
    </row>
    <row r="153" spans="1:17" x14ac:dyDescent="0.3">
      <c r="A153">
        <v>151</v>
      </c>
      <c r="B153" s="269">
        <v>278000</v>
      </c>
      <c r="C153" s="269" cm="1">
        <f t="array" ref="C153">INDEX(Step1_final!D:D, 0 + (ROW(C153)-11)*3)</f>
        <v>41118</v>
      </c>
      <c r="D153" s="270" cm="1">
        <f t="array" ref="D153">INDEX(Step1_final!D:D, 1 + (ROW(C153)-11)*3)</f>
        <v>0.60640000000000005</v>
      </c>
      <c r="E153" s="270" cm="1">
        <f t="array" ref="E153">INDEX(Step1_final!D:D, 2 + (ROW(C153)-11)*3)</f>
        <v>1.0980000000000001</v>
      </c>
      <c r="F153" s="269"/>
      <c r="G153" s="270"/>
      <c r="H153" s="270"/>
      <c r="I153" s="269"/>
      <c r="J153" s="270"/>
      <c r="K153" s="270"/>
      <c r="L153" s="269"/>
      <c r="M153" s="270"/>
      <c r="N153" s="270"/>
      <c r="O153" s="269"/>
      <c r="P153" s="270"/>
      <c r="Q153" s="270"/>
    </row>
    <row r="154" spans="1:17" x14ac:dyDescent="0.3">
      <c r="A154">
        <v>152</v>
      </c>
      <c r="B154" s="269">
        <v>280000</v>
      </c>
      <c r="C154" s="269" cm="1">
        <f t="array" ref="C154">INDEX(Step1_final!D:D, 0 + (ROW(C154)-11)*3)</f>
        <v>41416</v>
      </c>
      <c r="D154" s="270" cm="1">
        <f t="array" ref="D154">INDEX(Step1_final!D:D, 1 + (ROW(C154)-11)*3)</f>
        <v>0.59840000000000004</v>
      </c>
      <c r="E154" s="270" cm="1">
        <f t="array" ref="E154">INDEX(Step1_final!D:D, 2 + (ROW(C154)-11)*3)</f>
        <v>1.0932999999999999</v>
      </c>
      <c r="F154" s="269"/>
      <c r="G154" s="270"/>
      <c r="H154" s="270"/>
      <c r="I154" s="269"/>
      <c r="J154" s="270"/>
      <c r="K154" s="270"/>
      <c r="L154" s="269"/>
      <c r="M154" s="270"/>
      <c r="N154" s="270"/>
      <c r="O154" s="269"/>
      <c r="P154" s="270"/>
      <c r="Q154" s="270"/>
    </row>
    <row r="155" spans="1:17" x14ac:dyDescent="0.3">
      <c r="A155">
        <v>153</v>
      </c>
      <c r="B155" s="269">
        <v>282000</v>
      </c>
      <c r="C155" s="269" cm="1">
        <f t="array" ref="C155">INDEX(Step1_final!D:D, 0 + (ROW(C155)-11)*3)</f>
        <v>41716</v>
      </c>
      <c r="D155" s="270" cm="1">
        <f t="array" ref="D155">INDEX(Step1_final!D:D, 1 + (ROW(C155)-11)*3)</f>
        <v>0.60460000000000003</v>
      </c>
      <c r="E155" s="270" cm="1">
        <f t="array" ref="E155">INDEX(Step1_final!D:D, 2 + (ROW(C155)-11)*3)</f>
        <v>1.1068</v>
      </c>
      <c r="F155" s="269"/>
      <c r="G155" s="270"/>
      <c r="H155" s="270"/>
      <c r="I155" s="269"/>
      <c r="J155" s="270"/>
      <c r="K155" s="270"/>
      <c r="L155" s="269"/>
      <c r="M155" s="270"/>
      <c r="N155" s="270"/>
      <c r="O155" s="269"/>
      <c r="P155" s="270"/>
      <c r="Q155" s="270"/>
    </row>
    <row r="156" spans="1:17" x14ac:dyDescent="0.3">
      <c r="A156">
        <v>154</v>
      </c>
      <c r="B156" s="269">
        <v>284000</v>
      </c>
      <c r="C156" s="269" cm="1">
        <f t="array" ref="C156">INDEX(Step1_final!D:D, 0 + (ROW(C156)-11)*3)</f>
        <v>42019</v>
      </c>
      <c r="D156" s="270" cm="1">
        <f t="array" ref="D156">INDEX(Step1_final!D:D, 1 + (ROW(C156)-11)*3)</f>
        <v>0.60250000000000004</v>
      </c>
      <c r="E156" s="270" cm="1">
        <f t="array" ref="E156">INDEX(Step1_final!D:D, 2 + (ROW(C156)-11)*3)</f>
        <v>1.1108</v>
      </c>
      <c r="F156" s="269"/>
      <c r="G156" s="270"/>
      <c r="H156" s="270"/>
      <c r="I156" s="269"/>
      <c r="J156" s="270"/>
      <c r="K156" s="270"/>
      <c r="L156" s="269"/>
      <c r="M156" s="270"/>
      <c r="N156" s="270"/>
      <c r="O156" s="269"/>
      <c r="P156" s="270"/>
      <c r="Q156" s="270"/>
    </row>
    <row r="157" spans="1:17" x14ac:dyDescent="0.3">
      <c r="A157">
        <v>155</v>
      </c>
      <c r="B157" s="269">
        <v>286000</v>
      </c>
      <c r="C157" s="269" cm="1">
        <f t="array" ref="C157">INDEX(Step1_final!D:D, 0 + (ROW(C157)-11)*3)</f>
        <v>42320</v>
      </c>
      <c r="D157" s="270" cm="1">
        <f t="array" ref="D157">INDEX(Step1_final!D:D, 1 + (ROW(C157)-11)*3)</f>
        <v>0.60129999999999995</v>
      </c>
      <c r="E157" s="270" cm="1">
        <f t="array" ref="E157">INDEX(Step1_final!D:D, 2 + (ROW(C157)-11)*3)</f>
        <v>1.1057999999999999</v>
      </c>
      <c r="F157" s="269"/>
      <c r="G157" s="270"/>
      <c r="H157" s="270"/>
      <c r="I157" s="269"/>
      <c r="J157" s="270"/>
      <c r="K157" s="270"/>
      <c r="L157" s="269"/>
      <c r="M157" s="270"/>
      <c r="N157" s="270"/>
      <c r="O157" s="269"/>
      <c r="P157" s="270"/>
      <c r="Q157" s="270"/>
    </row>
    <row r="158" spans="1:17" x14ac:dyDescent="0.3">
      <c r="A158">
        <v>156</v>
      </c>
      <c r="C158" s="269"/>
      <c r="D158" s="270"/>
      <c r="E158" s="270"/>
      <c r="F158" s="269"/>
      <c r="G158" s="270"/>
      <c r="H158" s="270"/>
      <c r="I158" s="269"/>
      <c r="J158" s="270"/>
      <c r="K158" s="270"/>
      <c r="L158" s="269"/>
      <c r="M158" s="270"/>
      <c r="N158" s="270"/>
      <c r="O158" s="269"/>
      <c r="P158" s="270"/>
      <c r="Q158" s="270"/>
    </row>
    <row r="159" spans="1:17" x14ac:dyDescent="0.3">
      <c r="A159">
        <v>157</v>
      </c>
      <c r="C159" s="269"/>
      <c r="D159" s="270"/>
      <c r="E159" s="270"/>
      <c r="F159" s="269"/>
      <c r="G159" s="270"/>
      <c r="H159" s="270"/>
      <c r="I159" s="269"/>
      <c r="J159" s="270"/>
      <c r="K159" s="270"/>
      <c r="L159" s="269"/>
      <c r="M159" s="270"/>
      <c r="N159" s="270"/>
      <c r="O159" s="269"/>
      <c r="P159" s="270"/>
      <c r="Q159" s="270"/>
    </row>
    <row r="160" spans="1:17" x14ac:dyDescent="0.3">
      <c r="A160">
        <v>158</v>
      </c>
      <c r="C160" s="269"/>
      <c r="D160" s="270"/>
      <c r="E160" s="270"/>
      <c r="F160" s="269"/>
      <c r="G160" s="270"/>
      <c r="H160" s="270"/>
      <c r="I160" s="269"/>
      <c r="J160" s="270"/>
      <c r="K160" s="270"/>
      <c r="L160" s="269"/>
      <c r="M160" s="270"/>
      <c r="N160" s="270"/>
      <c r="O160" s="269"/>
      <c r="P160" s="270"/>
      <c r="Q160" s="270"/>
    </row>
    <row r="161" spans="1:17" x14ac:dyDescent="0.3">
      <c r="A161">
        <v>159</v>
      </c>
      <c r="C161" s="269"/>
      <c r="D161" s="270"/>
      <c r="E161" s="270"/>
      <c r="F161" s="269"/>
      <c r="G161" s="270"/>
      <c r="H161" s="270"/>
      <c r="I161" s="269"/>
      <c r="J161" s="270"/>
      <c r="K161" s="270"/>
      <c r="L161" s="269"/>
      <c r="M161" s="270"/>
      <c r="N161" s="270"/>
      <c r="O161" s="269"/>
      <c r="P161" s="270"/>
      <c r="Q161" s="270"/>
    </row>
    <row r="162" spans="1:17" x14ac:dyDescent="0.3">
      <c r="A162">
        <v>160</v>
      </c>
      <c r="C162" s="269"/>
      <c r="D162" s="270"/>
      <c r="E162" s="270"/>
      <c r="F162" s="269"/>
      <c r="G162" s="270"/>
      <c r="H162" s="270"/>
      <c r="I162" s="269"/>
      <c r="J162" s="270"/>
      <c r="K162" s="270"/>
      <c r="O162" s="269"/>
      <c r="P162" s="270"/>
      <c r="Q162" s="270"/>
    </row>
    <row r="163" spans="1:17" x14ac:dyDescent="0.3">
      <c r="A163">
        <v>161</v>
      </c>
      <c r="C163" s="269"/>
      <c r="D163" s="270"/>
      <c r="E163" s="270"/>
      <c r="F163" s="269"/>
      <c r="G163" s="270"/>
      <c r="H163" s="270"/>
      <c r="I163" s="269"/>
      <c r="J163" s="270"/>
      <c r="K163" s="270"/>
      <c r="O163" s="269"/>
      <c r="P163" s="270"/>
      <c r="Q163" s="270"/>
    </row>
    <row r="164" spans="1:17" x14ac:dyDescent="0.3">
      <c r="A164">
        <v>162</v>
      </c>
      <c r="C164" s="269"/>
      <c r="D164" s="270"/>
      <c r="E164" s="270"/>
      <c r="F164" s="269"/>
      <c r="G164" s="270"/>
      <c r="H164" s="270"/>
      <c r="I164" s="269"/>
      <c r="J164" s="270"/>
      <c r="K164" s="270"/>
      <c r="O164" s="269"/>
      <c r="P164" s="270"/>
      <c r="Q164" s="270"/>
    </row>
    <row r="165" spans="1:17" x14ac:dyDescent="0.3">
      <c r="A165">
        <v>163</v>
      </c>
      <c r="C165" s="269"/>
      <c r="D165" s="270"/>
      <c r="E165" s="270"/>
      <c r="F165" s="269"/>
      <c r="G165" s="270"/>
      <c r="H165" s="270"/>
      <c r="I165" s="269"/>
      <c r="J165" s="270"/>
      <c r="K165" s="270"/>
      <c r="O165" s="269"/>
      <c r="P165" s="270"/>
      <c r="Q165" s="270"/>
    </row>
    <row r="166" spans="1:17" x14ac:dyDescent="0.3">
      <c r="A166">
        <v>164</v>
      </c>
      <c r="C166" s="269"/>
      <c r="D166" s="270"/>
      <c r="E166" s="270"/>
      <c r="F166" s="269"/>
      <c r="G166" s="270"/>
      <c r="H166" s="270"/>
      <c r="I166" s="269"/>
      <c r="J166" s="270"/>
      <c r="K166" s="270"/>
      <c r="O166" s="269"/>
      <c r="P166" s="270"/>
      <c r="Q166" s="270"/>
    </row>
    <row r="167" spans="1:17" x14ac:dyDescent="0.3">
      <c r="A167">
        <v>165</v>
      </c>
      <c r="C167" s="269"/>
      <c r="D167" s="270"/>
      <c r="E167" s="270"/>
      <c r="F167" s="269"/>
      <c r="G167" s="270"/>
      <c r="H167" s="270"/>
      <c r="I167" s="269"/>
      <c r="J167" s="270"/>
      <c r="K167" s="270"/>
      <c r="O167" s="269"/>
      <c r="P167" s="270"/>
      <c r="Q167" s="270"/>
    </row>
    <row r="168" spans="1:17" x14ac:dyDescent="0.3">
      <c r="A168">
        <v>166</v>
      </c>
      <c r="C168" s="269"/>
      <c r="D168" s="270"/>
      <c r="E168" s="270"/>
      <c r="F168" s="269"/>
      <c r="G168" s="270"/>
      <c r="H168" s="270"/>
      <c r="I168" s="269"/>
      <c r="J168" s="270"/>
      <c r="K168" s="270"/>
      <c r="O168" s="269"/>
      <c r="P168" s="270"/>
      <c r="Q168" s="270"/>
    </row>
    <row r="169" spans="1:17" x14ac:dyDescent="0.3">
      <c r="A169">
        <v>167</v>
      </c>
      <c r="C169" s="269"/>
      <c r="D169" s="270"/>
      <c r="E169" s="270"/>
      <c r="F169" s="269"/>
      <c r="G169" s="270"/>
      <c r="H169" s="270"/>
      <c r="I169" s="269"/>
      <c r="J169" s="270"/>
      <c r="K169" s="270"/>
      <c r="O169" s="269"/>
      <c r="P169" s="270"/>
      <c r="Q169" s="270"/>
    </row>
    <row r="170" spans="1:17" x14ac:dyDescent="0.3">
      <c r="A170">
        <v>168</v>
      </c>
      <c r="C170" s="269"/>
      <c r="D170" s="270"/>
      <c r="E170" s="270"/>
      <c r="F170" s="269"/>
      <c r="G170" s="270"/>
      <c r="H170" s="270"/>
      <c r="I170" s="269"/>
      <c r="J170" s="270"/>
      <c r="K170" s="270"/>
      <c r="O170" s="269"/>
      <c r="P170" s="270"/>
      <c r="Q170" s="270"/>
    </row>
    <row r="171" spans="1:17" x14ac:dyDescent="0.3">
      <c r="A171">
        <v>169</v>
      </c>
      <c r="C171" s="269"/>
      <c r="D171" s="270"/>
      <c r="E171" s="270"/>
      <c r="F171" s="269"/>
      <c r="G171" s="270"/>
      <c r="H171" s="270"/>
      <c r="I171" s="269"/>
      <c r="J171" s="270"/>
      <c r="K171" s="270"/>
      <c r="O171" s="269"/>
      <c r="P171" s="270"/>
      <c r="Q171" s="270"/>
    </row>
    <row r="172" spans="1:17" x14ac:dyDescent="0.3">
      <c r="A172">
        <v>170</v>
      </c>
      <c r="C172" s="269"/>
      <c r="D172" s="270"/>
      <c r="E172" s="270"/>
      <c r="F172" s="269"/>
      <c r="G172" s="270"/>
      <c r="H172" s="270"/>
      <c r="I172" s="269"/>
      <c r="J172" s="270"/>
      <c r="K172" s="270"/>
      <c r="O172" s="269"/>
      <c r="P172" s="270"/>
      <c r="Q172" s="270"/>
    </row>
    <row r="173" spans="1:17" x14ac:dyDescent="0.3">
      <c r="A173">
        <v>171</v>
      </c>
      <c r="C173" s="269"/>
      <c r="D173" s="270"/>
      <c r="E173" s="270"/>
      <c r="F173" s="269"/>
      <c r="G173" s="270"/>
      <c r="H173" s="270"/>
      <c r="I173" s="269"/>
      <c r="J173" s="270"/>
      <c r="K173" s="270"/>
      <c r="O173" s="269"/>
      <c r="P173" s="270"/>
      <c r="Q173" s="270"/>
    </row>
    <row r="174" spans="1:17" x14ac:dyDescent="0.3">
      <c r="A174">
        <v>172</v>
      </c>
      <c r="C174" s="269"/>
      <c r="D174" s="270"/>
      <c r="E174" s="270"/>
      <c r="F174" s="269"/>
      <c r="G174" s="270"/>
      <c r="H174" s="270"/>
      <c r="I174" s="269"/>
      <c r="J174" s="270"/>
      <c r="K174" s="270"/>
      <c r="O174" s="269"/>
      <c r="P174" s="270"/>
      <c r="Q174" s="270"/>
    </row>
    <row r="175" spans="1:17" x14ac:dyDescent="0.3">
      <c r="A175">
        <v>173</v>
      </c>
      <c r="C175" s="269"/>
      <c r="D175" s="270"/>
      <c r="E175" s="270"/>
      <c r="F175" s="269"/>
      <c r="G175" s="270"/>
      <c r="H175" s="270"/>
      <c r="I175" s="269"/>
      <c r="J175" s="270"/>
      <c r="K175" s="270"/>
      <c r="O175" s="269"/>
      <c r="P175" s="270"/>
      <c r="Q175" s="270"/>
    </row>
    <row r="176" spans="1:17" x14ac:dyDescent="0.3">
      <c r="A176">
        <v>174</v>
      </c>
      <c r="C176" s="269"/>
      <c r="D176" s="270"/>
      <c r="E176" s="270"/>
      <c r="F176" s="269"/>
      <c r="G176" s="270"/>
      <c r="H176" s="270"/>
      <c r="I176" s="269"/>
      <c r="J176" s="270"/>
      <c r="K176" s="270"/>
      <c r="O176" s="269"/>
      <c r="P176" s="270"/>
      <c r="Q176" s="270"/>
    </row>
    <row r="177" spans="1:17" x14ac:dyDescent="0.3">
      <c r="A177">
        <v>175</v>
      </c>
      <c r="C177" s="269"/>
      <c r="D177" s="270"/>
      <c r="E177" s="270"/>
      <c r="F177" s="269"/>
      <c r="G177" s="270"/>
      <c r="H177" s="270"/>
      <c r="I177" s="269"/>
      <c r="J177" s="270"/>
      <c r="K177" s="270"/>
      <c r="O177" s="269"/>
      <c r="P177" s="270"/>
      <c r="Q177" s="270"/>
    </row>
    <row r="178" spans="1:17" x14ac:dyDescent="0.3">
      <c r="A178">
        <v>176</v>
      </c>
      <c r="C178" s="269"/>
      <c r="D178" s="270"/>
      <c r="E178" s="270"/>
      <c r="F178" s="269"/>
      <c r="G178" s="270"/>
      <c r="H178" s="270"/>
      <c r="I178" s="269"/>
      <c r="J178" s="270"/>
      <c r="K178" s="270"/>
      <c r="O178" s="269"/>
      <c r="P178" s="270"/>
      <c r="Q178" s="270"/>
    </row>
    <row r="179" spans="1:17" x14ac:dyDescent="0.3">
      <c r="A179">
        <v>177</v>
      </c>
      <c r="C179" s="269"/>
      <c r="D179" s="270"/>
      <c r="E179" s="270"/>
      <c r="F179" s="269"/>
      <c r="G179" s="270"/>
      <c r="H179" s="270"/>
      <c r="I179" s="269"/>
      <c r="J179" s="270"/>
      <c r="K179" s="270"/>
      <c r="O179" s="269"/>
      <c r="P179" s="270"/>
      <c r="Q179" s="270"/>
    </row>
    <row r="180" spans="1:17" x14ac:dyDescent="0.3">
      <c r="A180">
        <v>178</v>
      </c>
      <c r="C180" s="269"/>
      <c r="D180" s="270"/>
      <c r="E180" s="270"/>
      <c r="F180" s="269"/>
      <c r="G180" s="270"/>
      <c r="H180" s="270"/>
      <c r="I180" s="269"/>
      <c r="J180" s="270"/>
      <c r="K180" s="270"/>
      <c r="O180" s="269"/>
      <c r="P180" s="270"/>
      <c r="Q180" s="270"/>
    </row>
    <row r="181" spans="1:17" x14ac:dyDescent="0.3">
      <c r="A181">
        <v>179</v>
      </c>
      <c r="C181" s="269"/>
      <c r="D181" s="270"/>
      <c r="E181" s="270"/>
      <c r="F181" s="269"/>
      <c r="G181" s="270"/>
      <c r="H181" s="270"/>
      <c r="I181" s="269"/>
      <c r="J181" s="270"/>
      <c r="K181" s="270"/>
      <c r="O181" s="269"/>
      <c r="P181" s="270"/>
      <c r="Q181" s="270"/>
    </row>
    <row r="182" spans="1:17" x14ac:dyDescent="0.3">
      <c r="A182">
        <v>180</v>
      </c>
      <c r="C182" s="269"/>
      <c r="D182" s="270"/>
      <c r="E182" s="270"/>
      <c r="F182" s="269"/>
      <c r="G182" s="270"/>
      <c r="H182" s="270"/>
      <c r="I182" s="269"/>
      <c r="J182" s="270"/>
      <c r="K182" s="270"/>
      <c r="O182" s="269"/>
      <c r="P182" s="270"/>
      <c r="Q182" s="270"/>
    </row>
    <row r="183" spans="1:17" x14ac:dyDescent="0.3">
      <c r="A183">
        <v>181</v>
      </c>
      <c r="C183" s="269"/>
      <c r="D183" s="270"/>
      <c r="E183" s="270"/>
      <c r="F183" s="269"/>
      <c r="G183" s="270"/>
      <c r="H183" s="270"/>
      <c r="I183" s="269"/>
      <c r="J183" s="270"/>
      <c r="K183" s="270"/>
      <c r="O183" s="269"/>
      <c r="P183" s="270"/>
      <c r="Q183" s="270"/>
    </row>
    <row r="184" spans="1:17" x14ac:dyDescent="0.3">
      <c r="A184">
        <v>182</v>
      </c>
      <c r="C184" s="269"/>
      <c r="D184" s="270"/>
      <c r="E184" s="270"/>
      <c r="F184" s="269"/>
      <c r="G184" s="270"/>
      <c r="H184" s="270"/>
      <c r="I184" s="269"/>
      <c r="J184" s="270"/>
      <c r="K184" s="270"/>
      <c r="O184" s="269"/>
      <c r="P184" s="270"/>
      <c r="Q184" s="270"/>
    </row>
    <row r="185" spans="1:17" x14ac:dyDescent="0.3">
      <c r="A185">
        <v>183</v>
      </c>
      <c r="C185" s="269"/>
      <c r="D185" s="270"/>
      <c r="E185" s="270"/>
      <c r="F185" s="269"/>
      <c r="G185" s="270"/>
      <c r="H185" s="270"/>
      <c r="I185" s="269"/>
      <c r="J185" s="270"/>
      <c r="K185" s="270"/>
      <c r="O185" s="269"/>
      <c r="P185" s="270"/>
      <c r="Q185" s="270"/>
    </row>
    <row r="186" spans="1:17" x14ac:dyDescent="0.3">
      <c r="A186">
        <v>184</v>
      </c>
      <c r="C186" s="269"/>
      <c r="D186" s="270"/>
      <c r="E186" s="270"/>
      <c r="F186" s="269"/>
      <c r="G186" s="270"/>
      <c r="H186" s="270"/>
      <c r="I186" s="269"/>
      <c r="J186" s="270"/>
      <c r="K186" s="270"/>
      <c r="O186" s="269"/>
      <c r="P186" s="270"/>
      <c r="Q186" s="270"/>
    </row>
    <row r="187" spans="1:17" x14ac:dyDescent="0.3">
      <c r="A187">
        <v>185</v>
      </c>
      <c r="C187" s="269"/>
      <c r="D187" s="270"/>
      <c r="E187" s="270"/>
      <c r="F187" s="269"/>
      <c r="G187" s="270"/>
      <c r="H187" s="270"/>
      <c r="I187" s="269"/>
      <c r="J187" s="270"/>
      <c r="K187" s="270"/>
      <c r="O187" s="269"/>
      <c r="P187" s="270"/>
      <c r="Q187" s="270"/>
    </row>
    <row r="188" spans="1:17" x14ac:dyDescent="0.3">
      <c r="A188">
        <v>186</v>
      </c>
      <c r="C188" s="269"/>
      <c r="D188" s="270"/>
      <c r="E188" s="270"/>
      <c r="F188" s="269"/>
      <c r="G188" s="270"/>
      <c r="H188" s="270"/>
      <c r="I188" s="269"/>
      <c r="J188" s="270"/>
      <c r="K188" s="270"/>
      <c r="O188" s="269"/>
      <c r="P188" s="270"/>
      <c r="Q188" s="270"/>
    </row>
    <row r="189" spans="1:17" x14ac:dyDescent="0.3">
      <c r="A189">
        <v>187</v>
      </c>
      <c r="C189" s="269"/>
      <c r="D189" s="270"/>
      <c r="E189" s="270"/>
      <c r="F189" s="269"/>
      <c r="G189" s="270"/>
      <c r="H189" s="270"/>
      <c r="I189" s="269"/>
      <c r="J189" s="270"/>
      <c r="K189" s="270"/>
      <c r="O189" s="269"/>
      <c r="P189" s="270"/>
      <c r="Q189" s="270"/>
    </row>
    <row r="190" spans="1:17" x14ac:dyDescent="0.3">
      <c r="A190">
        <v>188</v>
      </c>
      <c r="C190" s="269"/>
      <c r="D190" s="270"/>
      <c r="E190" s="270"/>
      <c r="F190" s="269"/>
      <c r="G190" s="270"/>
      <c r="H190" s="270"/>
      <c r="I190" s="269"/>
      <c r="J190" s="270"/>
      <c r="K190" s="270"/>
      <c r="O190" s="269"/>
      <c r="P190" s="270"/>
      <c r="Q190" s="270"/>
    </row>
    <row r="191" spans="1:17" x14ac:dyDescent="0.3">
      <c r="A191">
        <v>189</v>
      </c>
      <c r="C191" s="269"/>
      <c r="D191" s="270"/>
      <c r="E191" s="270"/>
      <c r="F191" s="269"/>
      <c r="G191" s="270"/>
      <c r="H191" s="270"/>
      <c r="I191" s="269"/>
      <c r="J191" s="270"/>
      <c r="K191" s="270"/>
      <c r="O191" s="269"/>
      <c r="P191" s="270"/>
      <c r="Q191" s="270"/>
    </row>
    <row r="192" spans="1:17" x14ac:dyDescent="0.3">
      <c r="A192">
        <v>190</v>
      </c>
      <c r="C192" s="269"/>
      <c r="D192" s="270"/>
      <c r="E192" s="270"/>
      <c r="F192" s="269"/>
      <c r="G192" s="270"/>
      <c r="H192" s="270"/>
      <c r="I192" s="269"/>
      <c r="J192" s="270"/>
      <c r="K192" s="270"/>
      <c r="O192" s="269"/>
      <c r="P192" s="270"/>
      <c r="Q192" s="270"/>
    </row>
    <row r="193" spans="1:17" x14ac:dyDescent="0.3">
      <c r="A193">
        <v>191</v>
      </c>
      <c r="C193" s="269"/>
      <c r="D193" s="270"/>
      <c r="E193" s="270"/>
      <c r="F193" s="269"/>
      <c r="G193" s="270"/>
      <c r="H193" s="270"/>
      <c r="I193" s="269"/>
      <c r="J193" s="270"/>
      <c r="K193" s="270"/>
      <c r="O193" s="269"/>
      <c r="P193" s="270"/>
      <c r="Q193" s="270"/>
    </row>
    <row r="194" spans="1:17" x14ac:dyDescent="0.3">
      <c r="A194">
        <v>192</v>
      </c>
      <c r="C194" s="269"/>
      <c r="D194" s="270"/>
      <c r="E194" s="270"/>
      <c r="F194" s="269"/>
      <c r="G194" s="270"/>
      <c r="H194" s="270"/>
      <c r="I194" s="269"/>
      <c r="J194" s="270"/>
      <c r="K194" s="270"/>
      <c r="O194" s="269"/>
      <c r="P194" s="270"/>
      <c r="Q194" s="270"/>
    </row>
    <row r="195" spans="1:17" x14ac:dyDescent="0.3">
      <c r="A195">
        <v>193</v>
      </c>
      <c r="C195" s="269"/>
      <c r="D195" s="270"/>
      <c r="E195" s="270"/>
      <c r="F195" s="269"/>
      <c r="G195" s="270"/>
      <c r="H195" s="270"/>
      <c r="I195" s="269"/>
      <c r="J195" s="270"/>
      <c r="K195" s="270"/>
      <c r="O195" s="269"/>
      <c r="P195" s="270"/>
      <c r="Q195" s="270"/>
    </row>
    <row r="196" spans="1:17" x14ac:dyDescent="0.3">
      <c r="A196">
        <v>194</v>
      </c>
      <c r="C196" s="269"/>
      <c r="D196" s="270"/>
      <c r="E196" s="270"/>
      <c r="F196" s="269"/>
      <c r="G196" s="270"/>
      <c r="H196" s="270"/>
      <c r="I196" s="269"/>
      <c r="J196" s="270"/>
      <c r="K196" s="270"/>
      <c r="O196" s="269"/>
      <c r="P196" s="270"/>
      <c r="Q196" s="270"/>
    </row>
    <row r="197" spans="1:17" x14ac:dyDescent="0.3">
      <c r="A197">
        <v>195</v>
      </c>
      <c r="C197" s="269"/>
      <c r="D197" s="270"/>
      <c r="E197" s="270"/>
      <c r="F197" s="269"/>
      <c r="G197" s="270"/>
      <c r="H197" s="270"/>
      <c r="I197" s="269"/>
      <c r="J197" s="270"/>
      <c r="K197" s="270"/>
      <c r="O197" s="269"/>
      <c r="P197" s="270"/>
      <c r="Q197" s="270"/>
    </row>
    <row r="198" spans="1:17" x14ac:dyDescent="0.3">
      <c r="A198">
        <v>196</v>
      </c>
      <c r="C198" s="269"/>
      <c r="D198" s="270"/>
      <c r="E198" s="270"/>
      <c r="F198" s="269"/>
      <c r="G198" s="270"/>
      <c r="H198" s="270"/>
      <c r="I198" s="269"/>
      <c r="J198" s="270"/>
      <c r="K198" s="270"/>
      <c r="O198" s="269"/>
      <c r="P198" s="270"/>
      <c r="Q198" s="270"/>
    </row>
    <row r="199" spans="1:17" x14ac:dyDescent="0.3">
      <c r="A199">
        <v>197</v>
      </c>
      <c r="C199" s="269"/>
      <c r="D199" s="270"/>
      <c r="E199" s="270"/>
      <c r="F199" s="269"/>
      <c r="G199" s="270"/>
      <c r="H199" s="270"/>
      <c r="I199" s="269"/>
      <c r="J199" s="270"/>
      <c r="K199" s="270"/>
      <c r="O199" s="269"/>
      <c r="P199" s="270"/>
      <c r="Q199" s="270"/>
    </row>
    <row r="200" spans="1:17" x14ac:dyDescent="0.3">
      <c r="A200">
        <v>198</v>
      </c>
      <c r="C200" s="269"/>
      <c r="D200" s="270"/>
      <c r="E200" s="270"/>
      <c r="F200" s="269"/>
      <c r="G200" s="270"/>
      <c r="H200" s="270"/>
      <c r="I200" s="269"/>
      <c r="J200" s="270"/>
      <c r="K200" s="270"/>
      <c r="O200" s="269"/>
      <c r="P200" s="270"/>
      <c r="Q200" s="270"/>
    </row>
    <row r="201" spans="1:17" x14ac:dyDescent="0.3">
      <c r="A201">
        <v>199</v>
      </c>
      <c r="C201" s="269"/>
      <c r="D201" s="270"/>
      <c r="E201" s="270"/>
      <c r="F201" s="269"/>
      <c r="G201" s="270"/>
      <c r="H201" s="270"/>
      <c r="I201" s="269"/>
      <c r="J201" s="270"/>
      <c r="K201" s="270"/>
      <c r="O201" s="269"/>
      <c r="P201" s="270"/>
      <c r="Q201" s="270"/>
    </row>
    <row r="202" spans="1:17" x14ac:dyDescent="0.3">
      <c r="A202">
        <v>200</v>
      </c>
      <c r="C202" s="269"/>
      <c r="D202" s="270"/>
      <c r="E202" s="270"/>
      <c r="F202" s="269"/>
      <c r="G202" s="270"/>
      <c r="H202" s="270"/>
      <c r="I202" s="269"/>
      <c r="J202" s="270"/>
      <c r="K202" s="270"/>
      <c r="O202" s="269"/>
      <c r="P202" s="270"/>
      <c r="Q202" s="270"/>
    </row>
    <row r="203" spans="1:17" x14ac:dyDescent="0.3">
      <c r="A203">
        <v>201</v>
      </c>
      <c r="C203" s="269"/>
      <c r="D203" s="270"/>
      <c r="E203" s="270"/>
      <c r="F203" s="269"/>
      <c r="G203" s="270"/>
      <c r="H203" s="270"/>
      <c r="I203" s="269"/>
      <c r="J203" s="270"/>
      <c r="K203" s="270"/>
      <c r="O203" s="269"/>
      <c r="P203" s="270"/>
      <c r="Q203" s="270"/>
    </row>
    <row r="204" spans="1:17" x14ac:dyDescent="0.3">
      <c r="A204">
        <v>202</v>
      </c>
      <c r="C204" s="269"/>
      <c r="D204" s="270"/>
      <c r="E204" s="270"/>
      <c r="F204" s="269"/>
      <c r="G204" s="270"/>
      <c r="H204" s="270"/>
      <c r="I204" s="269"/>
      <c r="J204" s="270"/>
      <c r="K204" s="270"/>
      <c r="O204" s="269"/>
      <c r="P204" s="270"/>
      <c r="Q204" s="270"/>
    </row>
    <row r="205" spans="1:17" x14ac:dyDescent="0.3">
      <c r="A205">
        <v>203</v>
      </c>
      <c r="C205" s="269"/>
      <c r="D205" s="270"/>
      <c r="E205" s="270"/>
      <c r="F205" s="269"/>
      <c r="G205" s="270"/>
      <c r="H205" s="270"/>
      <c r="I205" s="269"/>
      <c r="J205" s="270"/>
      <c r="K205" s="270"/>
      <c r="O205" s="269"/>
      <c r="P205" s="270"/>
      <c r="Q205" s="270"/>
    </row>
    <row r="206" spans="1:17" x14ac:dyDescent="0.3">
      <c r="A206">
        <v>204</v>
      </c>
      <c r="C206" s="269"/>
      <c r="D206" s="270"/>
      <c r="E206" s="270"/>
      <c r="F206" s="269"/>
      <c r="G206" s="270"/>
      <c r="H206" s="270"/>
      <c r="I206" s="269"/>
      <c r="J206" s="270"/>
      <c r="K206" s="270"/>
      <c r="O206" s="269"/>
      <c r="P206" s="270"/>
      <c r="Q206" s="270"/>
    </row>
    <row r="207" spans="1:17" x14ac:dyDescent="0.3">
      <c r="A207">
        <v>205</v>
      </c>
      <c r="C207" s="269"/>
      <c r="D207" s="270"/>
      <c r="E207" s="270"/>
      <c r="F207" s="269"/>
      <c r="G207" s="270"/>
      <c r="H207" s="270"/>
      <c r="I207" s="269"/>
      <c r="J207" s="270"/>
      <c r="K207" s="270"/>
      <c r="O207" s="269"/>
      <c r="P207" s="270"/>
      <c r="Q207" s="270"/>
    </row>
    <row r="208" spans="1:17" x14ac:dyDescent="0.3">
      <c r="A208">
        <v>206</v>
      </c>
      <c r="C208" s="269"/>
      <c r="D208" s="270"/>
      <c r="E208" s="270"/>
      <c r="F208" s="269"/>
      <c r="G208" s="270"/>
      <c r="H208" s="270"/>
      <c r="I208" s="269"/>
      <c r="J208" s="270"/>
      <c r="K208" s="270"/>
      <c r="O208" s="269"/>
      <c r="P208" s="270"/>
      <c r="Q208" s="270"/>
    </row>
    <row r="209" spans="1:17" x14ac:dyDescent="0.3">
      <c r="A209">
        <v>207</v>
      </c>
      <c r="C209" s="269"/>
      <c r="D209" s="270"/>
      <c r="E209" s="270"/>
      <c r="F209" s="269"/>
      <c r="G209" s="270"/>
      <c r="H209" s="270"/>
      <c r="I209" s="269"/>
      <c r="J209" s="270"/>
      <c r="K209" s="270"/>
      <c r="O209" s="269"/>
      <c r="P209" s="270"/>
      <c r="Q209" s="270"/>
    </row>
    <row r="210" spans="1:17" x14ac:dyDescent="0.3">
      <c r="A210">
        <v>208</v>
      </c>
      <c r="C210" s="269"/>
      <c r="D210" s="270"/>
      <c r="E210" s="270"/>
      <c r="F210" s="269"/>
      <c r="G210" s="270"/>
      <c r="H210" s="270"/>
      <c r="I210" s="269"/>
      <c r="J210" s="270"/>
      <c r="K210" s="270"/>
      <c r="O210" s="269"/>
      <c r="P210" s="270"/>
      <c r="Q210" s="270"/>
    </row>
    <row r="211" spans="1:17" x14ac:dyDescent="0.3">
      <c r="A211">
        <v>209</v>
      </c>
      <c r="C211" s="269"/>
      <c r="D211" s="270"/>
      <c r="E211" s="270"/>
      <c r="F211" s="269"/>
      <c r="G211" s="270"/>
      <c r="H211" s="270"/>
      <c r="I211" s="269"/>
      <c r="J211" s="270"/>
      <c r="K211" s="270"/>
      <c r="O211" s="269"/>
      <c r="P211" s="270"/>
      <c r="Q211" s="270"/>
    </row>
    <row r="212" spans="1:17" x14ac:dyDescent="0.3">
      <c r="A212">
        <v>210</v>
      </c>
      <c r="C212" s="269"/>
      <c r="D212" s="270"/>
      <c r="E212" s="270"/>
      <c r="F212" s="269"/>
      <c r="G212" s="270"/>
      <c r="H212" s="270"/>
      <c r="I212" s="269"/>
      <c r="J212" s="270"/>
      <c r="K212" s="270"/>
      <c r="O212" s="269"/>
      <c r="P212" s="270"/>
      <c r="Q212" s="270"/>
    </row>
    <row r="213" spans="1:17" x14ac:dyDescent="0.3">
      <c r="A213">
        <v>211</v>
      </c>
      <c r="C213" s="269"/>
      <c r="D213" s="270"/>
      <c r="E213" s="270"/>
      <c r="F213" s="269"/>
      <c r="G213" s="270"/>
      <c r="H213" s="270"/>
      <c r="I213" s="269"/>
      <c r="J213" s="270"/>
      <c r="K213" s="270"/>
      <c r="O213" s="269"/>
      <c r="P213" s="270"/>
      <c r="Q213" s="270"/>
    </row>
    <row r="214" spans="1:17" x14ac:dyDescent="0.3">
      <c r="A214">
        <v>212</v>
      </c>
      <c r="C214" s="269"/>
      <c r="D214" s="270"/>
      <c r="E214" s="270"/>
      <c r="F214" s="269"/>
      <c r="G214" s="270"/>
      <c r="H214" s="270"/>
      <c r="I214" s="269"/>
      <c r="J214" s="270"/>
      <c r="K214" s="270"/>
      <c r="O214" s="269"/>
      <c r="P214" s="270"/>
      <c r="Q214" s="270"/>
    </row>
    <row r="215" spans="1:17" x14ac:dyDescent="0.3">
      <c r="A215">
        <v>213</v>
      </c>
      <c r="C215" s="269"/>
      <c r="D215" s="270"/>
      <c r="E215" s="270"/>
      <c r="F215" s="269"/>
      <c r="G215" s="270"/>
      <c r="H215" s="270"/>
      <c r="I215" s="269"/>
      <c r="J215" s="270"/>
      <c r="K215" s="270"/>
      <c r="O215" s="269"/>
      <c r="P215" s="270"/>
      <c r="Q215" s="270"/>
    </row>
    <row r="216" spans="1:17" x14ac:dyDescent="0.3">
      <c r="A216">
        <v>214</v>
      </c>
      <c r="C216" s="269"/>
      <c r="D216" s="270"/>
      <c r="E216" s="270"/>
      <c r="F216" s="269"/>
      <c r="G216" s="270"/>
      <c r="H216" s="270"/>
      <c r="I216" s="269"/>
      <c r="J216" s="270"/>
      <c r="K216" s="270"/>
      <c r="O216" s="269"/>
      <c r="P216" s="270"/>
      <c r="Q216" s="270"/>
    </row>
    <row r="217" spans="1:17" x14ac:dyDescent="0.3">
      <c r="A217">
        <v>215</v>
      </c>
      <c r="C217" s="269"/>
      <c r="D217" s="270"/>
      <c r="E217" s="270"/>
      <c r="F217" s="269"/>
      <c r="G217" s="270"/>
      <c r="H217" s="270"/>
      <c r="I217" s="269"/>
      <c r="J217" s="270"/>
      <c r="K217" s="270"/>
      <c r="O217" s="269"/>
      <c r="P217" s="270"/>
      <c r="Q217" s="270"/>
    </row>
    <row r="218" spans="1:17" x14ac:dyDescent="0.3">
      <c r="A218">
        <v>216</v>
      </c>
      <c r="C218" s="269"/>
      <c r="D218" s="270"/>
      <c r="E218" s="270"/>
      <c r="F218" s="269"/>
      <c r="G218" s="270"/>
      <c r="H218" s="270"/>
      <c r="I218" s="269"/>
      <c r="J218" s="270"/>
      <c r="K218" s="270"/>
      <c r="O218" s="269"/>
      <c r="P218" s="270"/>
      <c r="Q218" s="270"/>
    </row>
    <row r="219" spans="1:17" x14ac:dyDescent="0.3">
      <c r="A219">
        <v>217</v>
      </c>
      <c r="C219" s="269"/>
      <c r="D219" s="270"/>
      <c r="E219" s="270"/>
      <c r="F219" s="269"/>
      <c r="G219" s="270"/>
      <c r="H219" s="270"/>
      <c r="I219" s="269"/>
      <c r="J219" s="270"/>
      <c r="K219" s="270"/>
      <c r="O219" s="269"/>
      <c r="P219" s="270"/>
      <c r="Q219" s="270"/>
    </row>
    <row r="220" spans="1:17" x14ac:dyDescent="0.3">
      <c r="A220">
        <v>218</v>
      </c>
      <c r="C220" s="269"/>
      <c r="D220" s="270"/>
      <c r="E220" s="270"/>
      <c r="F220" s="269"/>
      <c r="G220" s="270"/>
      <c r="H220" s="270"/>
      <c r="I220" s="269"/>
      <c r="J220" s="270"/>
      <c r="K220" s="270"/>
      <c r="O220" s="269"/>
      <c r="P220" s="270"/>
      <c r="Q220" s="270"/>
    </row>
    <row r="221" spans="1:17" x14ac:dyDescent="0.3">
      <c r="A221">
        <v>219</v>
      </c>
      <c r="C221" s="269"/>
      <c r="D221" s="270"/>
      <c r="E221" s="270"/>
      <c r="F221" s="269"/>
      <c r="G221" s="270"/>
      <c r="H221" s="270"/>
      <c r="I221" s="269"/>
      <c r="J221" s="270"/>
      <c r="K221" s="270"/>
      <c r="O221" s="269"/>
      <c r="P221" s="270"/>
      <c r="Q221" s="270"/>
    </row>
    <row r="222" spans="1:17" x14ac:dyDescent="0.3">
      <c r="A222">
        <v>220</v>
      </c>
      <c r="C222" s="269"/>
      <c r="D222" s="270"/>
      <c r="E222" s="270"/>
      <c r="F222" s="269"/>
      <c r="G222" s="270"/>
      <c r="H222" s="270"/>
      <c r="I222" s="269"/>
      <c r="J222" s="270"/>
      <c r="K222" s="270"/>
      <c r="O222" s="269"/>
      <c r="P222" s="270"/>
      <c r="Q222" s="270"/>
    </row>
    <row r="223" spans="1:17" x14ac:dyDescent="0.3">
      <c r="A223">
        <v>221</v>
      </c>
      <c r="C223" s="269"/>
      <c r="D223" s="270"/>
      <c r="E223" s="270"/>
      <c r="F223" s="269"/>
      <c r="G223" s="270"/>
      <c r="H223" s="270"/>
      <c r="I223" s="269"/>
      <c r="J223" s="270"/>
      <c r="K223" s="270"/>
      <c r="O223" s="269"/>
      <c r="P223" s="270"/>
      <c r="Q223" s="270"/>
    </row>
    <row r="224" spans="1:17" x14ac:dyDescent="0.3">
      <c r="A224">
        <v>222</v>
      </c>
      <c r="C224" s="269"/>
      <c r="D224" s="270"/>
      <c r="E224" s="270"/>
      <c r="F224" s="269"/>
      <c r="G224" s="270"/>
      <c r="H224" s="270"/>
      <c r="I224" s="269"/>
      <c r="J224" s="270"/>
      <c r="K224" s="270"/>
      <c r="O224" s="269"/>
      <c r="P224" s="270"/>
      <c r="Q224" s="270"/>
    </row>
    <row r="225" spans="1:17" x14ac:dyDescent="0.3">
      <c r="A225">
        <v>223</v>
      </c>
      <c r="C225" s="269"/>
      <c r="D225" s="270"/>
      <c r="E225" s="270"/>
      <c r="F225" s="269"/>
      <c r="G225" s="270"/>
      <c r="H225" s="270"/>
      <c r="I225" s="269"/>
      <c r="J225" s="270"/>
      <c r="K225" s="270"/>
      <c r="O225" s="269"/>
      <c r="P225" s="270"/>
      <c r="Q225" s="270"/>
    </row>
    <row r="226" spans="1:17" x14ac:dyDescent="0.3">
      <c r="A226">
        <v>224</v>
      </c>
      <c r="C226" s="269"/>
      <c r="D226" s="270"/>
      <c r="E226" s="270"/>
      <c r="F226" s="269"/>
      <c r="G226" s="270"/>
      <c r="H226" s="270"/>
      <c r="I226" s="269"/>
      <c r="J226" s="270"/>
      <c r="K226" s="270"/>
      <c r="O226" s="269"/>
      <c r="P226" s="270"/>
      <c r="Q226" s="270"/>
    </row>
    <row r="227" spans="1:17" x14ac:dyDescent="0.3">
      <c r="A227">
        <v>225</v>
      </c>
      <c r="C227" s="269"/>
      <c r="D227" s="270"/>
      <c r="E227" s="270"/>
      <c r="F227" s="269"/>
      <c r="G227" s="270"/>
      <c r="H227" s="270"/>
      <c r="I227" s="269"/>
      <c r="J227" s="270"/>
      <c r="K227" s="270"/>
      <c r="O227" s="269"/>
      <c r="P227" s="270"/>
      <c r="Q227" s="270"/>
    </row>
    <row r="228" spans="1:17" x14ac:dyDescent="0.3">
      <c r="A228">
        <v>226</v>
      </c>
      <c r="C228" s="269"/>
      <c r="D228" s="270"/>
      <c r="E228" s="270"/>
      <c r="F228" s="269"/>
      <c r="G228" s="270"/>
      <c r="H228" s="270"/>
      <c r="I228" s="269"/>
      <c r="J228" s="270"/>
      <c r="K228" s="270"/>
      <c r="O228" s="269"/>
      <c r="P228" s="270"/>
      <c r="Q228" s="270"/>
    </row>
    <row r="229" spans="1:17" x14ac:dyDescent="0.3">
      <c r="A229">
        <v>227</v>
      </c>
      <c r="C229" s="269"/>
      <c r="D229" s="270"/>
      <c r="E229" s="270"/>
      <c r="F229" s="269"/>
      <c r="G229" s="270"/>
      <c r="H229" s="270"/>
      <c r="I229" s="269"/>
      <c r="J229" s="270"/>
      <c r="K229" s="270"/>
      <c r="O229" s="269"/>
      <c r="P229" s="270"/>
      <c r="Q229" s="270"/>
    </row>
    <row r="230" spans="1:17" x14ac:dyDescent="0.3">
      <c r="A230">
        <v>228</v>
      </c>
      <c r="C230" s="269"/>
      <c r="D230" s="270"/>
      <c r="E230" s="270"/>
      <c r="F230" s="269"/>
      <c r="G230" s="270"/>
      <c r="H230" s="270"/>
      <c r="I230" s="269"/>
      <c r="J230" s="270"/>
      <c r="K230" s="270"/>
      <c r="O230" s="269"/>
      <c r="P230" s="270"/>
      <c r="Q230" s="270"/>
    </row>
    <row r="231" spans="1:17" x14ac:dyDescent="0.3">
      <c r="A231">
        <v>229</v>
      </c>
      <c r="C231" s="269"/>
      <c r="D231" s="270"/>
      <c r="E231" s="270"/>
      <c r="F231" s="269"/>
      <c r="G231" s="270"/>
      <c r="H231" s="270"/>
      <c r="I231" s="269"/>
      <c r="J231" s="270"/>
      <c r="K231" s="270"/>
      <c r="O231" s="269"/>
      <c r="P231" s="270"/>
      <c r="Q231" s="270"/>
    </row>
    <row r="232" spans="1:17" x14ac:dyDescent="0.3">
      <c r="A232">
        <v>230</v>
      </c>
      <c r="C232" s="269"/>
      <c r="D232" s="270"/>
      <c r="E232" s="270"/>
      <c r="F232" s="269"/>
      <c r="G232" s="270"/>
      <c r="H232" s="270"/>
      <c r="I232" s="269"/>
      <c r="J232" s="270"/>
      <c r="K232" s="270"/>
      <c r="O232" s="269"/>
      <c r="P232" s="270"/>
      <c r="Q232" s="270"/>
    </row>
    <row r="233" spans="1:17" x14ac:dyDescent="0.3">
      <c r="A233">
        <v>231</v>
      </c>
      <c r="C233" s="269"/>
      <c r="D233" s="270"/>
      <c r="E233" s="270"/>
      <c r="F233" s="269"/>
      <c r="G233" s="270"/>
      <c r="H233" s="270"/>
      <c r="I233" s="269"/>
      <c r="J233" s="270"/>
      <c r="K233" s="270"/>
      <c r="O233" s="269"/>
      <c r="P233" s="270"/>
      <c r="Q233" s="270"/>
    </row>
    <row r="234" spans="1:17" x14ac:dyDescent="0.3">
      <c r="A234">
        <v>232</v>
      </c>
      <c r="D234" s="270"/>
      <c r="E234" s="270"/>
      <c r="F234" s="269"/>
      <c r="G234" s="270"/>
      <c r="H234" s="270"/>
      <c r="I234" s="269"/>
      <c r="J234" s="270"/>
      <c r="K234" s="270"/>
      <c r="O234" s="269"/>
      <c r="P234" s="270"/>
      <c r="Q234" s="270"/>
    </row>
    <row r="235" spans="1:17" x14ac:dyDescent="0.3">
      <c r="A235">
        <v>233</v>
      </c>
      <c r="D235" s="270"/>
      <c r="E235" s="270"/>
      <c r="F235" s="269"/>
      <c r="G235" s="270"/>
      <c r="H235" s="270"/>
      <c r="I235" s="269"/>
      <c r="J235" s="270"/>
      <c r="K235" s="270"/>
      <c r="O235" s="269"/>
      <c r="P235" s="270"/>
      <c r="Q235" s="270"/>
    </row>
    <row r="236" spans="1:17" x14ac:dyDescent="0.3">
      <c r="A236">
        <v>234</v>
      </c>
      <c r="D236" s="270"/>
      <c r="E236" s="270"/>
      <c r="F236" s="269"/>
      <c r="G236" s="270"/>
      <c r="H236" s="270"/>
      <c r="I236" s="269"/>
      <c r="J236" s="270"/>
      <c r="K236" s="270"/>
      <c r="O236" s="269"/>
      <c r="P236" s="270"/>
      <c r="Q236" s="270"/>
    </row>
    <row r="237" spans="1:17" x14ac:dyDescent="0.3">
      <c r="A237">
        <v>235</v>
      </c>
      <c r="D237" s="270"/>
      <c r="E237" s="270"/>
      <c r="F237" s="269"/>
      <c r="G237" s="270"/>
      <c r="H237" s="270"/>
      <c r="I237" s="269"/>
      <c r="J237" s="270"/>
      <c r="K237" s="270"/>
      <c r="O237" s="269"/>
      <c r="P237" s="270"/>
      <c r="Q237" s="270"/>
    </row>
    <row r="238" spans="1:17" x14ac:dyDescent="0.3">
      <c r="A238">
        <v>236</v>
      </c>
      <c r="D238" s="270"/>
      <c r="E238" s="270"/>
      <c r="F238" s="269"/>
      <c r="G238" s="270"/>
      <c r="H238" s="270"/>
      <c r="I238" s="269"/>
      <c r="J238" s="270"/>
      <c r="K238" s="270"/>
      <c r="O238" s="269"/>
      <c r="P238" s="270"/>
      <c r="Q238" s="270"/>
    </row>
    <row r="239" spans="1:17" x14ac:dyDescent="0.3">
      <c r="A239">
        <v>237</v>
      </c>
      <c r="D239" s="270"/>
      <c r="E239" s="270"/>
      <c r="F239" s="269"/>
      <c r="G239" s="270"/>
      <c r="H239" s="270"/>
      <c r="I239" s="269"/>
      <c r="J239" s="270"/>
      <c r="K239" s="270"/>
      <c r="O239" s="269"/>
      <c r="P239" s="270"/>
      <c r="Q239" s="270"/>
    </row>
    <row r="240" spans="1:17" x14ac:dyDescent="0.3">
      <c r="A240">
        <v>238</v>
      </c>
      <c r="D240" s="270"/>
      <c r="E240" s="270"/>
      <c r="F240" s="269"/>
      <c r="G240" s="270"/>
      <c r="H240" s="270"/>
      <c r="I240" s="269"/>
      <c r="J240" s="270"/>
      <c r="K240" s="270"/>
      <c r="O240" s="269"/>
      <c r="P240" s="270"/>
      <c r="Q240" s="270"/>
    </row>
    <row r="241" spans="1:17" x14ac:dyDescent="0.3">
      <c r="A241">
        <v>239</v>
      </c>
      <c r="D241" s="270"/>
      <c r="E241" s="270"/>
      <c r="F241" s="269"/>
      <c r="G241" s="270"/>
      <c r="H241" s="270"/>
      <c r="I241" s="269"/>
      <c r="J241" s="270"/>
      <c r="K241" s="270"/>
      <c r="O241" s="269"/>
      <c r="P241" s="270"/>
      <c r="Q241" s="270"/>
    </row>
    <row r="242" spans="1:17" x14ac:dyDescent="0.3">
      <c r="A242">
        <v>240</v>
      </c>
      <c r="D242" s="270"/>
      <c r="E242" s="270"/>
      <c r="F242" s="269"/>
      <c r="G242" s="270"/>
      <c r="H242" s="270"/>
      <c r="I242" s="269"/>
      <c r="J242" s="270"/>
      <c r="K242" s="270"/>
      <c r="O242" s="269"/>
      <c r="P242" s="270"/>
      <c r="Q242" s="270"/>
    </row>
    <row r="243" spans="1:17" x14ac:dyDescent="0.3">
      <c r="A243">
        <v>241</v>
      </c>
      <c r="D243" s="270"/>
      <c r="E243" s="270"/>
      <c r="F243" s="269"/>
      <c r="G243" s="270"/>
      <c r="H243" s="270"/>
      <c r="I243" s="269"/>
      <c r="J243" s="270"/>
      <c r="K243" s="270"/>
      <c r="O243" s="269"/>
      <c r="P243" s="270"/>
      <c r="Q243" s="270"/>
    </row>
    <row r="244" spans="1:17" x14ac:dyDescent="0.3">
      <c r="A244">
        <v>242</v>
      </c>
      <c r="D244" s="270"/>
      <c r="E244" s="270"/>
      <c r="F244" s="269"/>
      <c r="G244" s="270"/>
      <c r="H244" s="270"/>
      <c r="I244" s="269"/>
      <c r="J244" s="270"/>
      <c r="K244" s="270"/>
      <c r="O244" s="269"/>
      <c r="P244" s="270"/>
      <c r="Q244" s="270"/>
    </row>
    <row r="245" spans="1:17" x14ac:dyDescent="0.3">
      <c r="A245">
        <v>243</v>
      </c>
      <c r="D245" s="270"/>
      <c r="E245" s="270"/>
      <c r="F245" s="269"/>
      <c r="G245" s="270"/>
      <c r="H245" s="270"/>
      <c r="I245" s="269"/>
      <c r="J245" s="270"/>
      <c r="K245" s="270"/>
      <c r="O245" s="269"/>
      <c r="P245" s="270"/>
      <c r="Q245" s="270"/>
    </row>
    <row r="246" spans="1:17" x14ac:dyDescent="0.3">
      <c r="A246">
        <v>244</v>
      </c>
      <c r="D246" s="270"/>
      <c r="E246" s="270"/>
      <c r="F246" s="269"/>
      <c r="G246" s="270"/>
      <c r="H246" s="270"/>
      <c r="I246" s="269"/>
      <c r="J246" s="270"/>
      <c r="K246" s="270"/>
      <c r="O246" s="269"/>
      <c r="P246" s="270"/>
      <c r="Q246" s="270"/>
    </row>
    <row r="247" spans="1:17" x14ac:dyDescent="0.3">
      <c r="A247">
        <v>245</v>
      </c>
      <c r="D247" s="270"/>
      <c r="E247" s="270"/>
      <c r="F247" s="269"/>
      <c r="G247" s="270"/>
      <c r="H247" s="270"/>
      <c r="I247" s="269"/>
      <c r="J247" s="270"/>
      <c r="K247" s="270"/>
      <c r="O247" s="269"/>
      <c r="P247" s="270"/>
      <c r="Q247" s="270"/>
    </row>
    <row r="248" spans="1:17" x14ac:dyDescent="0.3">
      <c r="A248">
        <v>246</v>
      </c>
      <c r="D248" s="270"/>
      <c r="E248" s="270"/>
      <c r="F248" s="269"/>
      <c r="G248" s="270"/>
      <c r="H248" s="270"/>
      <c r="I248" s="269"/>
      <c r="J248" s="270"/>
      <c r="K248" s="270"/>
      <c r="O248" s="269"/>
      <c r="P248" s="270"/>
      <c r="Q248" s="270"/>
    </row>
    <row r="249" spans="1:17" x14ac:dyDescent="0.3">
      <c r="A249">
        <v>247</v>
      </c>
      <c r="D249" s="270"/>
      <c r="E249" s="270"/>
      <c r="F249" s="269"/>
      <c r="G249" s="270"/>
      <c r="H249" s="270"/>
      <c r="I249" s="269"/>
      <c r="J249" s="270"/>
      <c r="K249" s="270"/>
      <c r="O249" s="269"/>
      <c r="P249" s="270"/>
      <c r="Q249" s="270"/>
    </row>
    <row r="250" spans="1:17" x14ac:dyDescent="0.3">
      <c r="A250">
        <v>248</v>
      </c>
      <c r="D250" s="270"/>
      <c r="E250" s="270"/>
      <c r="F250" s="269"/>
      <c r="G250" s="270"/>
      <c r="H250" s="270"/>
      <c r="I250" s="269"/>
      <c r="J250" s="270"/>
      <c r="K250" s="270"/>
      <c r="O250" s="269"/>
      <c r="P250" s="270"/>
      <c r="Q250" s="270"/>
    </row>
    <row r="251" spans="1:17" x14ac:dyDescent="0.3">
      <c r="A251">
        <v>249</v>
      </c>
      <c r="D251" s="270"/>
      <c r="E251" s="270"/>
      <c r="F251" s="269"/>
      <c r="G251" s="270"/>
      <c r="H251" s="270"/>
      <c r="I251" s="269"/>
      <c r="J251" s="270"/>
      <c r="K251" s="270"/>
      <c r="O251" s="269"/>
      <c r="P251" s="270"/>
      <c r="Q251" s="270"/>
    </row>
    <row r="252" spans="1:17" x14ac:dyDescent="0.3">
      <c r="A252">
        <v>250</v>
      </c>
      <c r="D252" s="270"/>
      <c r="E252" s="270"/>
      <c r="F252" s="269"/>
      <c r="G252" s="270"/>
      <c r="H252" s="270"/>
      <c r="I252" s="269"/>
      <c r="J252" s="270"/>
      <c r="K252" s="270"/>
      <c r="O252" s="269"/>
      <c r="P252" s="270"/>
      <c r="Q252" s="270"/>
    </row>
    <row r="253" spans="1:17" x14ac:dyDescent="0.3">
      <c r="A253">
        <v>251</v>
      </c>
      <c r="D253" s="270"/>
      <c r="E253" s="270"/>
    </row>
    <row r="254" spans="1:17" x14ac:dyDescent="0.3">
      <c r="A254">
        <v>252</v>
      </c>
      <c r="D254" s="270"/>
      <c r="E254" s="270"/>
    </row>
    <row r="255" spans="1:17" x14ac:dyDescent="0.3">
      <c r="A255">
        <v>253</v>
      </c>
      <c r="D255" s="270"/>
      <c r="E255" s="270"/>
    </row>
    <row r="256" spans="1:17" x14ac:dyDescent="0.3">
      <c r="A256">
        <v>254</v>
      </c>
      <c r="D256" s="270"/>
      <c r="E256" s="270"/>
    </row>
    <row r="257" spans="1:5" x14ac:dyDescent="0.3">
      <c r="A257">
        <v>255</v>
      </c>
      <c r="D257" s="270"/>
      <c r="E257" s="270"/>
    </row>
    <row r="258" spans="1:5" x14ac:dyDescent="0.3">
      <c r="A258">
        <v>256</v>
      </c>
      <c r="D258" s="270"/>
      <c r="E258" s="270"/>
    </row>
    <row r="259" spans="1:5" x14ac:dyDescent="0.3">
      <c r="A259">
        <v>257</v>
      </c>
      <c r="D259" s="270"/>
      <c r="E259" s="270"/>
    </row>
    <row r="260" spans="1:5" x14ac:dyDescent="0.3">
      <c r="A260">
        <v>258</v>
      </c>
      <c r="D260" s="270"/>
      <c r="E260" s="270"/>
    </row>
    <row r="261" spans="1:5" x14ac:dyDescent="0.3">
      <c r="D261" s="270"/>
      <c r="E261" s="270"/>
    </row>
    <row r="262" spans="1:5" x14ac:dyDescent="0.3">
      <c r="D262" s="270"/>
      <c r="E262" s="270"/>
    </row>
    <row r="263" spans="1:5" x14ac:dyDescent="0.3">
      <c r="D263" s="270"/>
      <c r="E263" s="270"/>
    </row>
    <row r="264" spans="1:5" x14ac:dyDescent="0.3">
      <c r="D264" s="270"/>
      <c r="E264" s="270"/>
    </row>
    <row r="265" spans="1:5" x14ac:dyDescent="0.3">
      <c r="D265" s="270"/>
      <c r="E265" s="270"/>
    </row>
    <row r="266" spans="1:5" x14ac:dyDescent="0.3">
      <c r="D266" s="270"/>
      <c r="E266" s="270"/>
    </row>
    <row r="267" spans="1:5" x14ac:dyDescent="0.3">
      <c r="D267" s="270"/>
      <c r="E267" s="270"/>
    </row>
    <row r="268" spans="1:5" x14ac:dyDescent="0.3">
      <c r="D268" s="270"/>
      <c r="E268" s="270"/>
    </row>
    <row r="269" spans="1:5" x14ac:dyDescent="0.3">
      <c r="D269" s="270"/>
      <c r="E269" s="270"/>
    </row>
    <row r="270" spans="1:5" x14ac:dyDescent="0.3">
      <c r="D270" s="270"/>
      <c r="E270" s="270"/>
    </row>
    <row r="271" spans="1:5" x14ac:dyDescent="0.3">
      <c r="D271" s="270"/>
      <c r="E271" s="270"/>
    </row>
    <row r="272" spans="1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  <row r="511" spans="4:5" x14ac:dyDescent="0.3">
      <c r="D511" s="270"/>
      <c r="E511" s="270"/>
    </row>
    <row r="512" spans="4:5" x14ac:dyDescent="0.3">
      <c r="D512" s="270"/>
      <c r="E512" s="270"/>
    </row>
    <row r="513" spans="4:5" x14ac:dyDescent="0.3">
      <c r="D513" s="270"/>
      <c r="E513" s="270"/>
    </row>
    <row r="514" spans="4:5" x14ac:dyDescent="0.3">
      <c r="D514" s="270"/>
      <c r="E514" s="270"/>
    </row>
    <row r="515" spans="4:5" x14ac:dyDescent="0.3">
      <c r="D515" s="270"/>
      <c r="E515" s="270"/>
    </row>
    <row r="516" spans="4:5" x14ac:dyDescent="0.3">
      <c r="D516" s="270"/>
      <c r="E516" s="270"/>
    </row>
    <row r="517" spans="4:5" x14ac:dyDescent="0.3">
      <c r="D517" s="270"/>
      <c r="E517" s="270"/>
    </row>
    <row r="518" spans="4:5" x14ac:dyDescent="0.3">
      <c r="D518" s="270"/>
      <c r="E518" s="270"/>
    </row>
    <row r="519" spans="4:5" x14ac:dyDescent="0.3">
      <c r="D519" s="270"/>
      <c r="E519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8C56-D6F0-4685-B9D3-54F572A3EFC4}">
  <dimension ref="A1"/>
  <sheetViews>
    <sheetView workbookViewId="0">
      <selection activeCell="U30" sqref="U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BB67-2FBF-40C4-B0A3-9DA30B9E092B}">
  <dimension ref="A1"/>
  <sheetViews>
    <sheetView workbookViewId="0">
      <selection activeCell="V34" sqref="V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D8B2-162D-4D65-AD90-8FB9169C294F}">
  <dimension ref="A1:Q517"/>
  <sheetViews>
    <sheetView topLeftCell="A12" workbookViewId="0">
      <selection activeCell="O57" sqref="O57"/>
    </sheetView>
  </sheetViews>
  <sheetFormatPr defaultRowHeight="14.4" x14ac:dyDescent="0.3"/>
  <cols>
    <col min="1" max="1" width="4" bestFit="1" customWidth="1"/>
    <col min="2" max="2" width="9.33203125" bestFit="1" customWidth="1"/>
    <col min="9" max="9" width="9.88671875" bestFit="1" customWidth="1"/>
    <col min="16" max="16" width="10" bestFit="1" customWidth="1"/>
  </cols>
  <sheetData>
    <row r="1" spans="1:17" x14ac:dyDescent="0.3">
      <c r="A1" s="225" t="s">
        <v>98</v>
      </c>
      <c r="B1" s="19" t="s">
        <v>48</v>
      </c>
      <c r="C1" s="322" t="s">
        <v>37</v>
      </c>
      <c r="D1" s="293"/>
      <c r="E1" s="293"/>
      <c r="F1" s="293" t="s">
        <v>39</v>
      </c>
      <c r="G1" s="293"/>
      <c r="H1" s="293"/>
      <c r="I1" s="293" t="s">
        <v>58</v>
      </c>
      <c r="J1" s="293"/>
      <c r="K1" s="293"/>
      <c r="L1" s="293" t="s">
        <v>59</v>
      </c>
      <c r="M1" s="293"/>
      <c r="N1" s="293"/>
      <c r="O1" s="293" t="s">
        <v>60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Step2!L12</f>
        <v>407</v>
      </c>
      <c r="G3" s="270">
        <f>Step2!L13</f>
        <v>1.3102</v>
      </c>
      <c r="H3" s="270">
        <f>Step2!L14</f>
        <v>1.7717000000000001</v>
      </c>
      <c r="I3" s="269">
        <f>Step5!F11</f>
        <v>267</v>
      </c>
      <c r="J3" s="270">
        <f>Step5!F12</f>
        <v>1.3640000000000001</v>
      </c>
      <c r="K3" s="270">
        <f>Step5!F13</f>
        <v>1.8153999999999999</v>
      </c>
      <c r="L3" s="269">
        <f>Step6!F11</f>
        <v>348</v>
      </c>
      <c r="M3" s="270">
        <f>Step6!F12</f>
        <v>1.2541</v>
      </c>
      <c r="N3" s="270">
        <f>Step6!F13</f>
        <v>1.8936999999999999</v>
      </c>
      <c r="O3" s="269">
        <f>Step7!F11</f>
        <v>111</v>
      </c>
      <c r="P3" s="270">
        <f>Step7!F12</f>
        <v>1.8340000000000001</v>
      </c>
      <c r="Q3" s="270">
        <f>Step7!F13</f>
        <v>2.1776</v>
      </c>
    </row>
    <row r="4" spans="1:17" x14ac:dyDescent="0.3">
      <c r="A4">
        <v>2</v>
      </c>
      <c r="F4" s="269">
        <f>F3+Step2!L17</f>
        <v>1656</v>
      </c>
      <c r="G4" s="270">
        <f>Step2!L18</f>
        <v>0.95179999999999998</v>
      </c>
      <c r="H4" s="270">
        <f>Step2!L19</f>
        <v>1.4443999999999999</v>
      </c>
      <c r="I4" s="269">
        <f>I3+Step5!F16</f>
        <v>1074</v>
      </c>
      <c r="J4" s="270">
        <f>Step5!F17</f>
        <v>0.97529999999999994</v>
      </c>
      <c r="K4" s="270">
        <f>Step5!F18</f>
        <v>1.4541999999999999</v>
      </c>
      <c r="L4" s="269">
        <f>L3+Step6!F16</f>
        <v>933</v>
      </c>
      <c r="M4" s="270">
        <f>Step6!F17</f>
        <v>0.96960000000000002</v>
      </c>
      <c r="N4" s="270">
        <f>Step6!F18</f>
        <v>1.6537999999999999</v>
      </c>
      <c r="O4" s="269">
        <f>O3+Step7!F16</f>
        <v>295</v>
      </c>
      <c r="P4" s="270">
        <f>Step7!F17</f>
        <v>1.3</v>
      </c>
      <c r="Q4" s="270">
        <f>Step7!F18</f>
        <v>1.7486999999999999</v>
      </c>
    </row>
    <row r="5" spans="1:17" x14ac:dyDescent="0.3">
      <c r="A5">
        <v>3</v>
      </c>
      <c r="F5" s="269">
        <f>F4+Step2!L22</f>
        <v>3854</v>
      </c>
      <c r="G5" s="270">
        <f>Step2!L23</f>
        <v>0.76539999999999997</v>
      </c>
      <c r="H5" s="270">
        <f>Step2!L24</f>
        <v>1.3146</v>
      </c>
      <c r="I5" s="269">
        <f>I4+Step5!F21</f>
        <v>5243</v>
      </c>
      <c r="J5" s="270">
        <f>Step5!F22</f>
        <v>0.73419999999999996</v>
      </c>
      <c r="K5" s="270">
        <f>Step5!F23</f>
        <v>1.3367</v>
      </c>
      <c r="L5" s="269">
        <f>L4+Step6!F21</f>
        <v>5770</v>
      </c>
      <c r="M5" s="270">
        <f>Step6!F22</f>
        <v>0.66869999999999996</v>
      </c>
      <c r="N5" s="270">
        <f>Step6!F23</f>
        <v>1.5424</v>
      </c>
      <c r="O5" s="269">
        <f>O4+Step7!F21</f>
        <v>588</v>
      </c>
      <c r="P5" s="270">
        <f>Step7!F22</f>
        <v>1.0973999999999999</v>
      </c>
      <c r="Q5" s="270">
        <f>Step7!F23</f>
        <v>1.5625</v>
      </c>
    </row>
    <row r="6" spans="1:17" x14ac:dyDescent="0.3">
      <c r="A6">
        <v>4</v>
      </c>
      <c r="F6" s="269">
        <f>F5+Step2!L27</f>
        <v>10484</v>
      </c>
      <c r="G6" s="270">
        <f>Step2!L28</f>
        <v>0.65680000000000005</v>
      </c>
      <c r="H6" s="270">
        <f>Step2!L29</f>
        <v>1.1328</v>
      </c>
      <c r="I6" s="269">
        <f>I5+Step5!F26</f>
        <v>12643</v>
      </c>
      <c r="J6" s="270">
        <f>Step5!F27</f>
        <v>0.65010000000000001</v>
      </c>
      <c r="K6" s="270">
        <f>Step5!F28</f>
        <v>1.1176999999999999</v>
      </c>
      <c r="L6" s="269">
        <f>L5+Step6!F26</f>
        <v>14487</v>
      </c>
      <c r="M6" s="270">
        <f>Step6!F27</f>
        <v>0.59770000000000001</v>
      </c>
      <c r="N6" s="270">
        <f>Step6!F28</f>
        <v>1.2467999999999999</v>
      </c>
      <c r="O6" s="269">
        <f>O5+Step7!F26</f>
        <v>1026</v>
      </c>
      <c r="P6" s="270">
        <f>Step7!F27</f>
        <v>0.95040000000000002</v>
      </c>
      <c r="Q6" s="270">
        <f>Step7!F28</f>
        <v>1.4301999999999999</v>
      </c>
    </row>
    <row r="7" spans="1:17" x14ac:dyDescent="0.3">
      <c r="A7">
        <v>5</v>
      </c>
      <c r="F7" s="269"/>
      <c r="G7" s="270"/>
      <c r="H7" s="270"/>
      <c r="I7" s="269"/>
      <c r="J7" s="270"/>
      <c r="K7" s="270"/>
      <c r="L7" s="269"/>
      <c r="M7" s="270"/>
      <c r="N7" s="270"/>
      <c r="O7" s="269">
        <f>O6+Step7!F31</f>
        <v>3649</v>
      </c>
      <c r="P7" s="270">
        <f>Step7!F32</f>
        <v>0.75029999999999997</v>
      </c>
      <c r="Q7" s="270">
        <f>Step7!F33</f>
        <v>1.2759</v>
      </c>
    </row>
    <row r="8" spans="1:17" x14ac:dyDescent="0.3">
      <c r="A8">
        <v>6</v>
      </c>
      <c r="F8" s="269"/>
      <c r="G8" s="270"/>
      <c r="H8" s="270"/>
      <c r="I8" s="269"/>
      <c r="J8" s="270"/>
      <c r="K8" s="270"/>
      <c r="L8" s="269"/>
      <c r="M8" s="270"/>
      <c r="N8" s="270"/>
      <c r="O8" s="269">
        <f>O7+Step7!F36</f>
        <v>9088</v>
      </c>
      <c r="P8" s="270">
        <f>Step7!F37</f>
        <v>0.67330000000000001</v>
      </c>
      <c r="Q8" s="270">
        <f>Step7!F38</f>
        <v>1.1953</v>
      </c>
    </row>
    <row r="9" spans="1:17" x14ac:dyDescent="0.3">
      <c r="A9">
        <v>7</v>
      </c>
      <c r="F9" s="269"/>
      <c r="G9" s="270"/>
      <c r="H9" s="270"/>
      <c r="I9" s="269"/>
      <c r="J9" s="270"/>
      <c r="K9" s="270"/>
      <c r="L9" s="269"/>
      <c r="M9" s="270"/>
      <c r="N9" s="270"/>
      <c r="O9" s="269">
        <f>O8+Step7!F41</f>
        <v>14188</v>
      </c>
      <c r="P9" s="270">
        <f>Step7!F42</f>
        <v>0.6542</v>
      </c>
      <c r="Q9" s="270">
        <f>Step7!F43</f>
        <v>1.1161000000000001</v>
      </c>
    </row>
    <row r="10" spans="1:17" x14ac:dyDescent="0.3">
      <c r="A10">
        <v>8</v>
      </c>
      <c r="F10" s="269"/>
      <c r="G10" s="270"/>
      <c r="H10" s="270"/>
      <c r="I10" s="269"/>
      <c r="J10" s="270"/>
      <c r="K10" s="270"/>
      <c r="L10" s="269"/>
      <c r="M10" s="270"/>
      <c r="N10" s="270"/>
      <c r="O10" s="269">
        <f>O9+Step7!F46</f>
        <v>19396</v>
      </c>
      <c r="P10" s="270">
        <f>Step7!F47</f>
        <v>0.60809999999999997</v>
      </c>
      <c r="Q10" s="270">
        <f>Step7!F48</f>
        <v>1.1215999999999999</v>
      </c>
    </row>
    <row r="11" spans="1:17" x14ac:dyDescent="0.3">
      <c r="A11">
        <v>9</v>
      </c>
      <c r="F11" s="269"/>
      <c r="G11" s="270"/>
      <c r="H11" s="270"/>
      <c r="I11" s="269"/>
      <c r="J11" s="270"/>
      <c r="K11" s="270"/>
      <c r="L11" s="269"/>
      <c r="M11" s="270"/>
      <c r="N11" s="270"/>
      <c r="O11" s="269">
        <f>O10+Step7!F51</f>
        <v>25213</v>
      </c>
      <c r="P11" s="270">
        <f>Step7!F52</f>
        <v>0.56940000000000002</v>
      </c>
      <c r="Q11" s="270">
        <f>Step7!F53</f>
        <v>1.0702</v>
      </c>
    </row>
    <row r="12" spans="1:17" x14ac:dyDescent="0.3">
      <c r="A12">
        <v>10</v>
      </c>
      <c r="B12" s="269">
        <v>0</v>
      </c>
      <c r="C12" s="269" cm="1">
        <f t="array" ref="C12">INDEX(Step1_final!F:F, 0 + (ROW(C12)-9)*3)</f>
        <v>5</v>
      </c>
      <c r="D12" s="270" cm="1">
        <f t="array" ref="D12">INDEX(Step1_final!F:F, 1 + (ROW(C12)-9)*3)</f>
        <v>4.585</v>
      </c>
      <c r="E12" s="270" cm="1">
        <f t="array" ref="E12">INDEX(Step1_final!F:F, 2 + (ROW(C12)-9)*3)</f>
        <v>4.7584999999999997</v>
      </c>
      <c r="F12" s="269" cm="1">
        <f t="array" ref="F12">F$6+INDEX(Step2!L:L, 1 + (ROW(F12)-2)*3)</f>
        <v>10484</v>
      </c>
      <c r="G12" s="270" cm="1">
        <f t="array" ref="G12">INDEX(Step2!L:L, 2 + (ROW(F12)-2)*3)</f>
        <v>3.7378999999999998</v>
      </c>
      <c r="H12" s="270" cm="1">
        <f t="array" ref="H12">INDEX(Step2!L:L, 3 + (ROW(F12)-2)*3)</f>
        <v>3.7549999999999999</v>
      </c>
      <c r="I12" s="269" cm="1">
        <f t="array" ref="I12">I$6+INDEX(Step5!F:F, 0 + (ROW(I12)-2)*3)</f>
        <v>12643</v>
      </c>
      <c r="J12" s="270" cm="1">
        <f t="array" ref="J12">INDEX(Step5!F:F, 1 + (ROW(I12)-2)*3)</f>
        <v>3.895</v>
      </c>
      <c r="K12" s="270" cm="1">
        <f t="array" ref="K12">INDEX(Step5!F:F, 2 + (ROW(I12)-2)*3)</f>
        <v>3.9786999999999999</v>
      </c>
      <c r="L12" s="269" cm="1">
        <f t="array" ref="L12">L$6+INDEX(Step6!F:F, 0 + (ROW(L12)-2)*3)</f>
        <v>14487</v>
      </c>
      <c r="M12" s="270" cm="1">
        <f t="array" ref="M12">INDEX(Step6!F:F, 1 + (ROW(L12)-2)*3)</f>
        <v>3.7911000000000001</v>
      </c>
      <c r="N12" s="270" cm="1">
        <f t="array" ref="N12">INDEX(Step6!F:F, 2 + (ROW(L12)-2)*3)</f>
        <v>3.8980999999999999</v>
      </c>
      <c r="O12" s="269" cm="1">
        <f t="array" ref="O12">O$11+INDEX(Step7!F:F, 29 + ROW(O12)*3)</f>
        <v>25213</v>
      </c>
      <c r="P12" s="270" cm="1">
        <f t="array" ref="P12">INDEX(Step7!F:F, 30 + ROW(O12)*3)</f>
        <v>3.4443999999999999</v>
      </c>
      <c r="Q12" s="270" cm="1">
        <f t="array" ref="Q12">INDEX(Step7!F:F, 31 + ROW(O12)*3)</f>
        <v>3.4807000000000001</v>
      </c>
    </row>
    <row r="13" spans="1:17" x14ac:dyDescent="0.3">
      <c r="A13">
        <v>11</v>
      </c>
      <c r="B13" s="269">
        <v>2000</v>
      </c>
      <c r="C13" s="269" cm="1">
        <f t="array" ref="C13">INDEX(Step1_final!F:F, 0 + (ROW(C13)-9)*3)</f>
        <v>403</v>
      </c>
      <c r="D13" s="270" cm="1">
        <f t="array" ref="D13">INDEX(Step1_final!F:F, 1 + (ROW(C13)-9)*3)</f>
        <v>2.4113000000000002</v>
      </c>
      <c r="E13" s="270" cm="1">
        <f t="array" ref="E13">INDEX(Step1_final!F:F, 2 + (ROW(C13)-9)*3)</f>
        <v>2.6949000000000001</v>
      </c>
      <c r="F13" s="269" cm="1">
        <f t="array" ref="F13">F$6+INDEX(Step2!L:L, 1 + (ROW(F13)-2)*3)</f>
        <v>10854</v>
      </c>
      <c r="G13" s="270" cm="1">
        <f t="array" ref="G13">INDEX(Step2!L:L, 2 + (ROW(F13)-2)*3)</f>
        <v>0.76049999999999995</v>
      </c>
      <c r="H13" s="270" cm="1">
        <f t="array" ref="H13">INDEX(Step2!L:L, 3 + (ROW(F13)-2)*3)</f>
        <v>1.1496999999999999</v>
      </c>
      <c r="I13" s="269" cm="1">
        <f t="array" ref="I13">I$6+INDEX(Step5!F:F, 0 + (ROW(I13)-2)*3)</f>
        <v>13017</v>
      </c>
      <c r="J13" s="270" cm="1">
        <f t="array" ref="J13">INDEX(Step5!F:F, 1 + (ROW(I13)-2)*3)</f>
        <v>0.75919999999999999</v>
      </c>
      <c r="K13" s="270" cm="1">
        <f t="array" ref="K13">INDEX(Step5!F:F, 2 + (ROW(I13)-2)*3)</f>
        <v>1.1307</v>
      </c>
      <c r="L13" s="269" cm="1">
        <f t="array" ref="L13">L$6+INDEX(Step6!F:F, 0 + (ROW(L13)-2)*3)</f>
        <v>14857</v>
      </c>
      <c r="M13" s="270" cm="1">
        <f t="array" ref="M13">INDEX(Step6!F:F, 1 + (ROW(L13)-2)*3)</f>
        <v>0.77510000000000001</v>
      </c>
      <c r="N13" s="270" cm="1">
        <f t="array" ref="N13">INDEX(Step6!F:F, 2 + (ROW(L13)-2)*3)</f>
        <v>1.1540999999999999</v>
      </c>
      <c r="O13" s="269" cm="1">
        <f t="array" ref="O13">O$11+INDEX(Step7!F:F, 29 + ROW(O13)*3)</f>
        <v>25595</v>
      </c>
      <c r="P13" s="270" cm="1">
        <f t="array" ref="P13">INDEX(Step7!F:F, 30 + ROW(O13)*3)</f>
        <v>0.6391</v>
      </c>
      <c r="Q13" s="270" cm="1">
        <f t="array" ref="Q13">INDEX(Step7!F:F, 31 + ROW(O13)*3)</f>
        <v>1.1029</v>
      </c>
    </row>
    <row r="14" spans="1:17" x14ac:dyDescent="0.3">
      <c r="A14">
        <v>12</v>
      </c>
      <c r="B14" s="269">
        <v>4000</v>
      </c>
      <c r="C14" s="269" cm="1">
        <f t="array" ref="C14">INDEX(Step1_final!F:F, 0 + (ROW(C14)-9)*3)</f>
        <v>799</v>
      </c>
      <c r="D14" s="270" cm="1">
        <f t="array" ref="D14">INDEX(Step1_final!F:F, 1 + (ROW(C14)-9)*3)</f>
        <v>1.5336000000000001</v>
      </c>
      <c r="E14" s="270" cm="1">
        <f t="array" ref="E14">INDEX(Step1_final!F:F, 2 + (ROW(C14)-9)*3)</f>
        <v>1.9496</v>
      </c>
      <c r="F14" s="269" cm="1">
        <f t="array" ref="F14">F$6+INDEX(Step2!L:L, 1 + (ROW(F14)-2)*3)</f>
        <v>11226</v>
      </c>
      <c r="G14" s="270" cm="1">
        <f t="array" ref="G14">INDEX(Step2!L:L, 2 + (ROW(F14)-2)*3)</f>
        <v>0.70579999999999998</v>
      </c>
      <c r="H14" s="270" cm="1">
        <f t="array" ref="H14">INDEX(Step2!L:L, 3 + (ROW(F14)-2)*3)</f>
        <v>1.0869</v>
      </c>
      <c r="I14" s="269" cm="1">
        <f t="array" ref="I14">I$6+INDEX(Step5!F:F, 0 + (ROW(I14)-2)*3)</f>
        <v>13405</v>
      </c>
      <c r="J14" s="270" cm="1">
        <f t="array" ref="J14">INDEX(Step5!F:F, 1 + (ROW(I14)-2)*3)</f>
        <v>0.70179999999999998</v>
      </c>
      <c r="K14" s="270" cm="1">
        <f t="array" ref="K14">INDEX(Step5!F:F, 2 + (ROW(I14)-2)*3)</f>
        <v>1.0674999999999999</v>
      </c>
      <c r="L14" s="269" cm="1">
        <f t="array" ref="L14">L$6+INDEX(Step6!F:F, 0 + (ROW(L14)-2)*3)</f>
        <v>15229</v>
      </c>
      <c r="M14" s="270" cm="1">
        <f t="array" ref="M14">INDEX(Step6!F:F, 1 + (ROW(L14)-2)*3)</f>
        <v>0.71819999999999995</v>
      </c>
      <c r="N14" s="270" cm="1">
        <f t="array" ref="N14">INDEX(Step6!F:F, 2 + (ROW(L14)-2)*3)</f>
        <v>1.1367</v>
      </c>
      <c r="O14" s="269" cm="1">
        <f t="array" ref="O14">O$11+INDEX(Step7!F:F, 29 + ROW(O14)*3)</f>
        <v>25974</v>
      </c>
      <c r="P14" s="270" cm="1">
        <f t="array" ref="P14">INDEX(Step7!F:F, 30 + ROW(O14)*3)</f>
        <v>0.60570000000000002</v>
      </c>
      <c r="Q14" s="270" cm="1">
        <f t="array" ref="Q14">INDEX(Step7!F:F, 31 + ROW(O14)*3)</f>
        <v>1.0943000000000001</v>
      </c>
    </row>
    <row r="15" spans="1:17" x14ac:dyDescent="0.3">
      <c r="A15">
        <v>13</v>
      </c>
      <c r="B15" s="269">
        <v>6000</v>
      </c>
      <c r="C15" s="269" cm="1">
        <f t="array" ref="C15">INDEX(Step1_final!F:F, 0 + (ROW(C15)-9)*3)</f>
        <v>1192</v>
      </c>
      <c r="D15" s="270" cm="1">
        <f t="array" ref="D15">INDEX(Step1_final!F:F, 1 + (ROW(C15)-9)*3)</f>
        <v>1.0790999999999999</v>
      </c>
      <c r="E15" s="270" cm="1">
        <f t="array" ref="E15">INDEX(Step1_final!F:F, 2 + (ROW(C15)-9)*3)</f>
        <v>1.4426000000000001</v>
      </c>
      <c r="F15" s="269" cm="1">
        <f t="array" ref="F15">F$6+INDEX(Step2!L:L, 1 + (ROW(F15)-2)*3)</f>
        <v>11594</v>
      </c>
      <c r="G15" s="270" cm="1">
        <f t="array" ref="G15">INDEX(Step2!L:L, 2 + (ROW(F15)-2)*3)</f>
        <v>0.68359999999999999</v>
      </c>
      <c r="H15" s="270" cm="1">
        <f t="array" ref="H15">INDEX(Step2!L:L, 3 + (ROW(F15)-2)*3)</f>
        <v>1.0865</v>
      </c>
      <c r="I15" s="269" cm="1">
        <f t="array" ref="I15">I$6+INDEX(Step5!F:F, 0 + (ROW(I15)-2)*3)</f>
        <v>13794</v>
      </c>
      <c r="J15" s="270" cm="1">
        <f t="array" ref="J15">INDEX(Step5!F:F, 1 + (ROW(I15)-2)*3)</f>
        <v>0.68059999999999998</v>
      </c>
      <c r="K15" s="270" cm="1">
        <f t="array" ref="K15">INDEX(Step5!F:F, 2 + (ROW(I15)-2)*3)</f>
        <v>1.0831</v>
      </c>
      <c r="L15" s="269" cm="1">
        <f t="array" ref="L15">L$6+INDEX(Step6!F:F, 0 + (ROW(L15)-2)*3)</f>
        <v>15608</v>
      </c>
      <c r="M15" s="270" cm="1">
        <f t="array" ref="M15">INDEX(Step6!F:F, 1 + (ROW(L15)-2)*3)</f>
        <v>0.69130000000000003</v>
      </c>
      <c r="N15" s="270" cm="1">
        <f t="array" ref="N15">INDEX(Step6!F:F, 2 + (ROW(L15)-2)*3)</f>
        <v>1.1107</v>
      </c>
      <c r="O15" s="269" cm="1">
        <f t="array" ref="O15">O$11+INDEX(Step7!F:F, 29 + ROW(O15)*3)</f>
        <v>26351</v>
      </c>
      <c r="P15" s="270" cm="1">
        <f t="array" ref="P15">INDEX(Step7!F:F, 30 + ROW(O15)*3)</f>
        <v>0.5907</v>
      </c>
      <c r="Q15" s="270" cm="1">
        <f t="array" ref="Q15">INDEX(Step7!F:F, 31 + ROW(O15)*3)</f>
        <v>1.0668</v>
      </c>
    </row>
    <row r="16" spans="1:17" x14ac:dyDescent="0.3">
      <c r="A16">
        <v>14</v>
      </c>
      <c r="B16" s="269">
        <v>8000</v>
      </c>
      <c r="C16" s="269" cm="1">
        <f t="array" ref="C16">INDEX(Step1_final!F:F, 0 + (ROW(C16)-9)*3)</f>
        <v>1570</v>
      </c>
      <c r="D16" s="270" cm="1">
        <f t="array" ref="D16">INDEX(Step1_final!F:F, 1 + (ROW(C16)-9)*3)</f>
        <v>0.95679999999999998</v>
      </c>
      <c r="E16" s="270" cm="1">
        <f t="array" ref="E16">INDEX(Step1_final!F:F, 2 + (ROW(C16)-9)*3)</f>
        <v>1.3024</v>
      </c>
      <c r="F16" s="269" cm="1">
        <f t="array" ref="F16">F$6+INDEX(Step2!L:L, 1 + (ROW(F16)-2)*3)</f>
        <v>11963</v>
      </c>
      <c r="G16" s="270" cm="1">
        <f t="array" ref="G16">INDEX(Step2!L:L, 2 + (ROW(F16)-2)*3)</f>
        <v>0.67049999999999998</v>
      </c>
      <c r="H16" s="270" cm="1">
        <f t="array" ref="H16">INDEX(Step2!L:L, 3 + (ROW(F16)-2)*3)</f>
        <v>1.1119000000000001</v>
      </c>
      <c r="I16" s="269" cm="1">
        <f t="array" ref="I16">I$6+INDEX(Step5!F:F, 0 + (ROW(I16)-2)*3)</f>
        <v>14162</v>
      </c>
      <c r="J16" s="270" cm="1">
        <f t="array" ref="J16">INDEX(Step5!F:F, 1 + (ROW(I16)-2)*3)</f>
        <v>0.66769999999999996</v>
      </c>
      <c r="K16" s="270" cm="1">
        <f t="array" ref="K16">INDEX(Step5!F:F, 2 + (ROW(I16)-2)*3)</f>
        <v>1.0808</v>
      </c>
      <c r="L16" s="269" cm="1">
        <f t="array" ref="L16">L$6+INDEX(Step6!F:F, 0 + (ROW(L16)-2)*3)</f>
        <v>15982</v>
      </c>
      <c r="M16" s="270" cm="1">
        <f t="array" ref="M16">INDEX(Step6!F:F, 1 + (ROW(L16)-2)*3)</f>
        <v>0.68059999999999998</v>
      </c>
      <c r="N16" s="270" cm="1">
        <f t="array" ref="N16">INDEX(Step6!F:F, 2 + (ROW(L16)-2)*3)</f>
        <v>1.1284000000000001</v>
      </c>
      <c r="O16" s="269" cm="1">
        <f t="array" ref="O16">O$11+INDEX(Step7!F:F, 29 + ROW(O16)*3)</f>
        <v>26729</v>
      </c>
      <c r="P16" s="270" cm="1">
        <f t="array" ref="P16">INDEX(Step7!F:F, 30 + ROW(O16)*3)</f>
        <v>0.57720000000000005</v>
      </c>
      <c r="Q16" s="270" cm="1">
        <f t="array" ref="Q16">INDEX(Step7!F:F, 31 + ROW(O16)*3)</f>
        <v>1.0846</v>
      </c>
    </row>
    <row r="17" spans="1:17" x14ac:dyDescent="0.3">
      <c r="A17">
        <v>15</v>
      </c>
      <c r="B17" s="269">
        <v>10000</v>
      </c>
      <c r="C17" s="269" cm="1">
        <f t="array" ref="C17">INDEX(Step1_final!F:F, 0 + (ROW(C17)-9)*3)</f>
        <v>1938</v>
      </c>
      <c r="D17" s="270" cm="1">
        <f t="array" ref="D17">INDEX(Step1_final!F:F, 1 + (ROW(C17)-9)*3)</f>
        <v>0.90559999999999996</v>
      </c>
      <c r="E17" s="270" cm="1">
        <f t="array" ref="E17">INDEX(Step1_final!F:F, 2 + (ROW(C17)-9)*3)</f>
        <v>1.2450000000000001</v>
      </c>
      <c r="F17" s="269" cm="1">
        <f t="array" ref="F17">F$6+INDEX(Step2!L:L, 1 + (ROW(F17)-2)*3)</f>
        <v>12330</v>
      </c>
      <c r="G17" s="270" cm="1">
        <f t="array" ref="G17">INDEX(Step2!L:L, 2 + (ROW(F17)-2)*3)</f>
        <v>0.65949999999999998</v>
      </c>
      <c r="H17" s="270" cm="1">
        <f t="array" ref="H17">INDEX(Step2!L:L, 3 + (ROW(F17)-2)*3)</f>
        <v>1.0926</v>
      </c>
      <c r="I17" s="269" cm="1">
        <f t="array" ref="I17">I$6+INDEX(Step5!F:F, 0 + (ROW(I17)-2)*3)</f>
        <v>14537</v>
      </c>
      <c r="J17" s="270" cm="1">
        <f t="array" ref="J17">INDEX(Step5!F:F, 1 + (ROW(I17)-2)*3)</f>
        <v>0.65900000000000003</v>
      </c>
      <c r="K17" s="270" cm="1">
        <f t="array" ref="K17">INDEX(Step5!F:F, 2 + (ROW(I17)-2)*3)</f>
        <v>1.0778000000000001</v>
      </c>
      <c r="L17" s="269" cm="1">
        <f t="array" ref="L17">L$6+INDEX(Step6!F:F, 0 + (ROW(L17)-2)*3)</f>
        <v>16354</v>
      </c>
      <c r="M17" s="270" cm="1">
        <f t="array" ref="M17">INDEX(Step6!F:F, 1 + (ROW(L17)-2)*3)</f>
        <v>0.66539999999999999</v>
      </c>
      <c r="N17" s="270" cm="1">
        <f t="array" ref="N17">INDEX(Step6!F:F, 2 + (ROW(L17)-2)*3)</f>
        <v>1.1112</v>
      </c>
      <c r="O17" s="269" cm="1">
        <f t="array" ref="O17">O$11+INDEX(Step7!F:F, 29 + ROW(O17)*3)</f>
        <v>27104</v>
      </c>
      <c r="P17" s="270" cm="1">
        <f t="array" ref="P17">INDEX(Step7!F:F, 30 + ROW(O17)*3)</f>
        <v>0.57530000000000003</v>
      </c>
      <c r="Q17" s="270" cm="1">
        <f t="array" ref="Q17">INDEX(Step7!F:F, 31 + ROW(O17)*3)</f>
        <v>1.0869</v>
      </c>
    </row>
    <row r="18" spans="1:17" x14ac:dyDescent="0.3">
      <c r="A18">
        <v>16</v>
      </c>
      <c r="B18" s="269">
        <v>12000</v>
      </c>
      <c r="C18" s="269" cm="1">
        <f t="array" ref="C18">INDEX(Step1_final!F:F, 0 + (ROW(C18)-9)*3)</f>
        <v>2303</v>
      </c>
      <c r="D18" s="270" cm="1">
        <f t="array" ref="D18">INDEX(Step1_final!F:F, 1 + (ROW(C18)-9)*3)</f>
        <v>0.86209999999999998</v>
      </c>
      <c r="E18" s="270" cm="1">
        <f t="array" ref="E18">INDEX(Step1_final!F:F, 2 + (ROW(C18)-9)*3)</f>
        <v>1.2082999999999999</v>
      </c>
      <c r="F18" s="269" cm="1">
        <f t="array" ref="F18">F$6+INDEX(Step2!L:L, 1 + (ROW(F18)-2)*3)</f>
        <v>12695</v>
      </c>
      <c r="G18" s="270" cm="1">
        <f t="array" ref="G18">INDEX(Step2!L:L, 2 + (ROW(F18)-2)*3)</f>
        <v>0.64349999999999996</v>
      </c>
      <c r="H18" s="270" cm="1">
        <f t="array" ref="H18">INDEX(Step2!L:L, 3 + (ROW(F18)-2)*3)</f>
        <v>1.0854999999999999</v>
      </c>
      <c r="I18" s="269" cm="1">
        <f t="array" ref="I18">I$6+INDEX(Step5!F:F, 0 + (ROW(I18)-2)*3)</f>
        <v>14921</v>
      </c>
      <c r="J18" s="270" cm="1">
        <f t="array" ref="J18">INDEX(Step5!F:F, 1 + (ROW(I18)-2)*3)</f>
        <v>0.64070000000000005</v>
      </c>
      <c r="K18" s="270" cm="1">
        <f t="array" ref="K18">INDEX(Step5!F:F, 2 + (ROW(I18)-2)*3)</f>
        <v>1.0674999999999999</v>
      </c>
      <c r="L18" s="269" cm="1">
        <f t="array" ref="L18">L$6+INDEX(Step6!F:F, 0 + (ROW(L18)-2)*3)</f>
        <v>16732</v>
      </c>
      <c r="M18" s="270" cm="1">
        <f t="array" ref="M18">INDEX(Step6!F:F, 1 + (ROW(L18)-2)*3)</f>
        <v>0.65680000000000005</v>
      </c>
      <c r="N18" s="270" cm="1">
        <f t="array" ref="N18">INDEX(Step6!F:F, 2 + (ROW(L18)-2)*3)</f>
        <v>1.1034999999999999</v>
      </c>
      <c r="O18" s="269" cm="1">
        <f t="array" ref="O18">O$11+INDEX(Step7!F:F, 29 + ROW(O18)*3)</f>
        <v>27477</v>
      </c>
      <c r="P18" s="270" cm="1">
        <f t="array" ref="P18">INDEX(Step7!F:F, 30 + ROW(O18)*3)</f>
        <v>0.56420000000000003</v>
      </c>
      <c r="Q18" s="270" cm="1">
        <f t="array" ref="Q18">INDEX(Step7!F:F, 31 + ROW(O18)*3)</f>
        <v>1.0882000000000001</v>
      </c>
    </row>
    <row r="19" spans="1:17" x14ac:dyDescent="0.3">
      <c r="A19">
        <v>17</v>
      </c>
      <c r="B19" s="269">
        <v>14000</v>
      </c>
      <c r="C19" s="269" cm="1">
        <f t="array" ref="C19">INDEX(Step1_final!F:F, 0 + (ROW(C19)-9)*3)</f>
        <v>2668</v>
      </c>
      <c r="D19" s="270" cm="1">
        <f t="array" ref="D19">INDEX(Step1_final!F:F, 1 + (ROW(C19)-9)*3)</f>
        <v>0.82940000000000003</v>
      </c>
      <c r="E19" s="270" cm="1">
        <f t="array" ref="E19">INDEX(Step1_final!F:F, 2 + (ROW(C19)-9)*3)</f>
        <v>1.2134</v>
      </c>
      <c r="F19" s="269" cm="1">
        <f t="array" ref="F19">F$6+INDEX(Step2!L:L, 1 + (ROW(F19)-2)*3)</f>
        <v>13063</v>
      </c>
      <c r="G19" s="270" cm="1">
        <f t="array" ref="G19">INDEX(Step2!L:L, 2 + (ROW(F19)-2)*3)</f>
        <v>0.63719999999999999</v>
      </c>
      <c r="H19" s="270" cm="1">
        <f t="array" ref="H19">INDEX(Step2!L:L, 3 + (ROW(F19)-2)*3)</f>
        <v>1.0670999999999999</v>
      </c>
      <c r="I19" s="269" cm="1">
        <f t="array" ref="I19">I$6+INDEX(Step5!F:F, 0 + (ROW(I19)-2)*3)</f>
        <v>15289</v>
      </c>
      <c r="J19" s="270" cm="1">
        <f t="array" ref="J19">INDEX(Step5!F:F, 1 + (ROW(I19)-2)*3)</f>
        <v>0.6361</v>
      </c>
      <c r="K19" s="270" cm="1">
        <f t="array" ref="K19">INDEX(Step5!F:F, 2 + (ROW(I19)-2)*3)</f>
        <v>1.0688</v>
      </c>
      <c r="L19" s="269" cm="1">
        <f t="array" ref="L19">L$6+INDEX(Step6!F:F, 0 + (ROW(L19)-2)*3)</f>
        <v>17101</v>
      </c>
      <c r="M19" s="270" cm="1">
        <f t="array" ref="M19">INDEX(Step6!F:F, 1 + (ROW(L19)-2)*3)</f>
        <v>0.64329999999999998</v>
      </c>
      <c r="N19" s="270" cm="1">
        <f t="array" ref="N19">INDEX(Step6!F:F, 2 + (ROW(L19)-2)*3)</f>
        <v>1.1216999999999999</v>
      </c>
      <c r="O19" s="269" cm="1">
        <f t="array" ref="O19">O$11+INDEX(Step7!F:F, 29 + ROW(O19)*3)</f>
        <v>27855</v>
      </c>
      <c r="P19" s="270" cm="1">
        <f t="array" ref="P19">INDEX(Step7!F:F, 30 + ROW(O19)*3)</f>
        <v>0.55700000000000005</v>
      </c>
      <c r="Q19" s="270" cm="1">
        <f t="array" ref="Q19">INDEX(Step7!F:F, 31 + ROW(O19)*3)</f>
        <v>1.0834999999999999</v>
      </c>
    </row>
    <row r="20" spans="1:17" x14ac:dyDescent="0.3">
      <c r="A20">
        <v>18</v>
      </c>
      <c r="B20" s="269">
        <v>16000</v>
      </c>
      <c r="C20" s="269" cm="1">
        <f t="array" ref="C20">INDEX(Step1_final!F:F, 0 + (ROW(C20)-9)*3)</f>
        <v>3033</v>
      </c>
      <c r="D20" s="270" cm="1">
        <f t="array" ref="D20">INDEX(Step1_final!F:F, 1 + (ROW(C20)-9)*3)</f>
        <v>0.81359999999999999</v>
      </c>
      <c r="E20" s="270" cm="1">
        <f t="array" ref="E20">INDEX(Step1_final!F:F, 2 + (ROW(C20)-9)*3)</f>
        <v>1.1709000000000001</v>
      </c>
      <c r="F20" s="269" cm="1">
        <f t="array" ref="F20">F$6+INDEX(Step2!L:L, 1 + (ROW(F20)-2)*3)</f>
        <v>13437</v>
      </c>
      <c r="G20" s="270" cm="1">
        <f t="array" ref="G20">INDEX(Step2!L:L, 2 + (ROW(F20)-2)*3)</f>
        <v>0.63570000000000004</v>
      </c>
      <c r="H20" s="270" cm="1">
        <f t="array" ref="H20">INDEX(Step2!L:L, 3 + (ROW(F20)-2)*3)</f>
        <v>1.0904</v>
      </c>
      <c r="I20" s="269" cm="1">
        <f t="array" ref="I20">I$6+INDEX(Step5!F:F, 0 + (ROW(I20)-2)*3)</f>
        <v>15655</v>
      </c>
      <c r="J20" s="270" cm="1">
        <f t="array" ref="J20">INDEX(Step5!F:F, 1 + (ROW(I20)-2)*3)</f>
        <v>0.63619999999999999</v>
      </c>
      <c r="K20" s="270" cm="1">
        <f t="array" ref="K20">INDEX(Step5!F:F, 2 + (ROW(I20)-2)*3)</f>
        <v>1.0845</v>
      </c>
      <c r="L20" s="269" cm="1">
        <f t="array" ref="L20">L$6+INDEX(Step6!F:F, 0 + (ROW(L20)-2)*3)</f>
        <v>17476</v>
      </c>
      <c r="M20" s="270" cm="1">
        <f t="array" ref="M20">INDEX(Step6!F:F, 1 + (ROW(L20)-2)*3)</f>
        <v>0.63180000000000003</v>
      </c>
      <c r="N20" s="270" cm="1">
        <f t="array" ref="N20">INDEX(Step6!F:F, 2 + (ROW(L20)-2)*3)</f>
        <v>1.1342000000000001</v>
      </c>
      <c r="O20" s="269" cm="1">
        <f t="array" ref="O20">O$11+INDEX(Step7!F:F, 29 + ROW(O20)*3)</f>
        <v>28242</v>
      </c>
      <c r="P20" s="270" cm="1">
        <f t="array" ref="P20">INDEX(Step7!F:F, 30 + ROW(O20)*3)</f>
        <v>0.55349999999999999</v>
      </c>
      <c r="Q20" s="270" cm="1">
        <f t="array" ref="Q20">INDEX(Step7!F:F, 31 + ROW(O20)*3)</f>
        <v>1.0707</v>
      </c>
    </row>
    <row r="21" spans="1:17" x14ac:dyDescent="0.3">
      <c r="A21">
        <v>19</v>
      </c>
      <c r="B21" s="269">
        <v>18000</v>
      </c>
      <c r="C21" s="269" cm="1">
        <f t="array" ref="C21">INDEX(Step1_final!F:F, 0 + (ROW(C21)-9)*3)</f>
        <v>3397</v>
      </c>
      <c r="D21" s="270" cm="1">
        <f t="array" ref="D21">INDEX(Step1_final!F:F, 1 + (ROW(C21)-9)*3)</f>
        <v>0.78669999999999995</v>
      </c>
      <c r="E21" s="270" cm="1">
        <f t="array" ref="E21">INDEX(Step1_final!F:F, 2 + (ROW(C21)-9)*3)</f>
        <v>1.1534</v>
      </c>
      <c r="F21" s="269" cm="1">
        <f t="array" ref="F21">F$6+INDEX(Step2!L:L, 1 + (ROW(F21)-2)*3)</f>
        <v>13815</v>
      </c>
      <c r="G21" s="270" cm="1">
        <f t="array" ref="G21">INDEX(Step2!L:L, 2 + (ROW(F21)-2)*3)</f>
        <v>0.62019999999999997</v>
      </c>
      <c r="H21" s="270" cm="1">
        <f t="array" ref="H21">INDEX(Step2!L:L, 3 + (ROW(F21)-2)*3)</f>
        <v>1.0740000000000001</v>
      </c>
      <c r="I21" s="269" cm="1">
        <f t="array" ref="I21">I$6+INDEX(Step5!F:F, 0 + (ROW(I21)-2)*3)</f>
        <v>16021</v>
      </c>
      <c r="J21" s="270" cm="1">
        <f t="array" ref="J21">INDEX(Step5!F:F, 1 + (ROW(I21)-2)*3)</f>
        <v>0.62150000000000005</v>
      </c>
      <c r="K21" s="270" cm="1">
        <f t="array" ref="K21">INDEX(Step5!F:F, 2 + (ROW(I21)-2)*3)</f>
        <v>1.0718000000000001</v>
      </c>
      <c r="L21" s="269" cm="1">
        <f t="array" ref="L21">L$6+INDEX(Step6!F:F, 0 + (ROW(L21)-2)*3)</f>
        <v>17858</v>
      </c>
      <c r="M21" s="270" cm="1">
        <f t="array" ref="M21">INDEX(Step6!F:F, 1 + (ROW(L21)-2)*3)</f>
        <v>0.62529999999999997</v>
      </c>
      <c r="N21" s="270" cm="1">
        <f t="array" ref="N21">INDEX(Step6!F:F, 2 + (ROW(L21)-2)*3)</f>
        <v>1.131</v>
      </c>
      <c r="O21" s="269" cm="1">
        <f t="array" ref="O21">O$11+INDEX(Step7!F:F, 29 + ROW(O21)*3)</f>
        <v>28623</v>
      </c>
      <c r="P21" s="270" cm="1">
        <f t="array" ref="P21">INDEX(Step7!F:F, 30 + ROW(O21)*3)</f>
        <v>0.54759999999999998</v>
      </c>
      <c r="Q21" s="270" cm="1">
        <f t="array" ref="Q21">INDEX(Step7!F:F, 31 + ROW(O21)*3)</f>
        <v>1.1015999999999999</v>
      </c>
    </row>
    <row r="22" spans="1:17" x14ac:dyDescent="0.3">
      <c r="A22">
        <v>20</v>
      </c>
      <c r="B22" s="269">
        <v>20000</v>
      </c>
      <c r="C22" s="269" cm="1">
        <f t="array" ref="C22">INDEX(Step1_final!F:F, 0 + (ROW(C22)-9)*3)</f>
        <v>3762</v>
      </c>
      <c r="D22" s="270" cm="1">
        <f t="array" ref="D22">INDEX(Step1_final!F:F, 1 + (ROW(C22)-9)*3)</f>
        <v>0.77070000000000005</v>
      </c>
      <c r="E22" s="270" cm="1">
        <f t="array" ref="E22">INDEX(Step1_final!F:F, 2 + (ROW(C22)-9)*3)</f>
        <v>1.1355</v>
      </c>
      <c r="F22" s="269" cm="1">
        <f t="array" ref="F22">F$6+INDEX(Step2!L:L, 1 + (ROW(F22)-2)*3)</f>
        <v>14199</v>
      </c>
      <c r="G22" s="270" cm="1">
        <f t="array" ref="G22">INDEX(Step2!L:L, 2 + (ROW(F22)-2)*3)</f>
        <v>0.61529999999999996</v>
      </c>
      <c r="H22" s="270" cm="1">
        <f t="array" ref="H22">INDEX(Step2!L:L, 3 + (ROW(F22)-2)*3)</f>
        <v>1.0903</v>
      </c>
      <c r="I22" s="269" cm="1">
        <f t="array" ref="I22">I$6+INDEX(Step5!F:F, 0 + (ROW(I22)-2)*3)</f>
        <v>16397</v>
      </c>
      <c r="J22" s="270" cm="1">
        <f t="array" ref="J22">INDEX(Step5!F:F, 1 + (ROW(I22)-2)*3)</f>
        <v>0.61760000000000004</v>
      </c>
      <c r="K22" s="270" cm="1">
        <f t="array" ref="K22">INDEX(Step5!F:F, 2 + (ROW(I22)-2)*3)</f>
        <v>1.0772999999999999</v>
      </c>
      <c r="L22" s="269" cm="1">
        <f t="array" ref="L22">L$6+INDEX(Step6!F:F, 0 + (ROW(L22)-2)*3)</f>
        <v>18226</v>
      </c>
      <c r="M22" s="270" cm="1">
        <f t="array" ref="M22">INDEX(Step6!F:F, 1 + (ROW(L22)-2)*3)</f>
        <v>0.6159</v>
      </c>
      <c r="N22" s="270" cm="1">
        <f t="array" ref="N22">INDEX(Step6!F:F, 2 + (ROW(L22)-2)*3)</f>
        <v>1.1061000000000001</v>
      </c>
      <c r="O22" s="269" cm="1">
        <f t="array" ref="O22">O$11+INDEX(Step7!F:F, 29 + ROW(O22)*3)</f>
        <v>29012</v>
      </c>
      <c r="P22" s="270" cm="1">
        <f t="array" ref="P22">INDEX(Step7!F:F, 30 + ROW(O22)*3)</f>
        <v>0.5454</v>
      </c>
      <c r="Q22" s="270" cm="1">
        <f t="array" ref="Q22">INDEX(Step7!F:F, 31 + ROW(O22)*3)</f>
        <v>1.0934999999999999</v>
      </c>
    </row>
    <row r="23" spans="1:17" x14ac:dyDescent="0.3">
      <c r="A23">
        <v>21</v>
      </c>
      <c r="B23" s="269">
        <v>22000</v>
      </c>
      <c r="C23" s="269" cm="1">
        <f t="array" ref="C23">INDEX(Step1_final!F:F, 0 + (ROW(C23)-9)*3)</f>
        <v>4138</v>
      </c>
      <c r="D23" s="270" cm="1">
        <f t="array" ref="D23">INDEX(Step1_final!F:F, 1 + (ROW(C23)-9)*3)</f>
        <v>0.75280000000000002</v>
      </c>
      <c r="E23" s="270" cm="1">
        <f t="array" ref="E23">INDEX(Step1_final!F:F, 2 + (ROW(C23)-9)*3)</f>
        <v>1.1478999999999999</v>
      </c>
      <c r="F23" s="269" cm="1">
        <f t="array" ref="F23">F$6+INDEX(Step2!L:L, 1 + (ROW(F23)-2)*3)</f>
        <v>14582</v>
      </c>
      <c r="G23" s="270" cm="1">
        <f t="array" ref="G23">INDEX(Step2!L:L, 2 + (ROW(F23)-2)*3)</f>
        <v>0.61080000000000001</v>
      </c>
      <c r="H23" s="270" cm="1">
        <f t="array" ref="H23">INDEX(Step2!L:L, 3 + (ROW(F23)-2)*3)</f>
        <v>1.0807</v>
      </c>
      <c r="I23" s="269" cm="1">
        <f t="array" ref="I23">I$6+INDEX(Step5!F:F, 0 + (ROW(I23)-2)*3)</f>
        <v>16780</v>
      </c>
      <c r="J23" s="270" cm="1">
        <f t="array" ref="J23">INDEX(Step5!F:F, 1 + (ROW(I23)-2)*3)</f>
        <v>0.61219999999999997</v>
      </c>
      <c r="K23" s="270" cm="1">
        <f t="array" ref="K23">INDEX(Step5!F:F, 2 + (ROW(I23)-2)*3)</f>
        <v>1.0722</v>
      </c>
      <c r="L23" s="269" cm="1">
        <f t="array" ref="L23">L$6+INDEX(Step6!F:F, 0 + (ROW(L23)-2)*3)</f>
        <v>18592</v>
      </c>
      <c r="M23" s="270" cm="1">
        <f t="array" ref="M23">INDEX(Step6!F:F, 1 + (ROW(L23)-2)*3)</f>
        <v>0.60940000000000005</v>
      </c>
      <c r="N23" s="270" cm="1">
        <f t="array" ref="N23">INDEX(Step6!F:F, 2 + (ROW(L23)-2)*3)</f>
        <v>1.115</v>
      </c>
      <c r="O23" s="269" cm="1">
        <f t="array" ref="O23">O$11+INDEX(Step7!F:F, 29 + ROW(O23)*3)</f>
        <v>29380</v>
      </c>
      <c r="P23" s="270" cm="1">
        <f t="array" ref="P23">INDEX(Step7!F:F, 30 + ROW(O23)*3)</f>
        <v>0.54300000000000004</v>
      </c>
      <c r="Q23" s="270" cm="1">
        <f t="array" ref="Q23">INDEX(Step7!F:F, 31 + ROW(O23)*3)</f>
        <v>1.0831999999999999</v>
      </c>
    </row>
    <row r="24" spans="1:17" x14ac:dyDescent="0.3">
      <c r="A24">
        <v>22</v>
      </c>
      <c r="B24" s="269">
        <v>24000</v>
      </c>
      <c r="C24" s="269" cm="1">
        <f t="array" ref="C24">INDEX(Step1_final!F:F, 0 + (ROW(C24)-9)*3)</f>
        <v>4510</v>
      </c>
      <c r="D24" s="270" cm="1">
        <f t="array" ref="D24">INDEX(Step1_final!F:F, 1 + (ROW(C24)-9)*3)</f>
        <v>0.74529999999999996</v>
      </c>
      <c r="E24" s="270" cm="1">
        <f t="array" ref="E24">INDEX(Step1_final!F:F, 2 + (ROW(C24)-9)*3)</f>
        <v>1.1224000000000001</v>
      </c>
      <c r="F24" s="269" cm="1">
        <f t="array" ref="F24">F$6+INDEX(Step2!L:L, 1 + (ROW(F24)-2)*3)</f>
        <v>14951</v>
      </c>
      <c r="G24" s="270" cm="1">
        <f t="array" ref="G24">INDEX(Step2!L:L, 2 + (ROW(F24)-2)*3)</f>
        <v>0.60240000000000005</v>
      </c>
      <c r="H24" s="270" cm="1">
        <f t="array" ref="H24">INDEX(Step2!L:L, 3 + (ROW(F24)-2)*3)</f>
        <v>1.0867</v>
      </c>
      <c r="I24" s="269" cm="1">
        <f t="array" ref="I24">I$6+INDEX(Step5!F:F, 0 + (ROW(I24)-2)*3)</f>
        <v>17163</v>
      </c>
      <c r="J24" s="270" cm="1">
        <f t="array" ref="J24">INDEX(Step5!F:F, 1 + (ROW(I24)-2)*3)</f>
        <v>0.60340000000000005</v>
      </c>
      <c r="K24" s="270" cm="1">
        <f t="array" ref="K24">INDEX(Step5!F:F, 2 + (ROW(I24)-2)*3)</f>
        <v>1.0933999999999999</v>
      </c>
      <c r="L24" s="269" cm="1">
        <f t="array" ref="L24">L$6+INDEX(Step6!F:F, 0 + (ROW(L24)-2)*3)</f>
        <v>18964</v>
      </c>
      <c r="M24" s="270" cm="1">
        <f t="array" ref="M24">INDEX(Step6!F:F, 1 + (ROW(L24)-2)*3)</f>
        <v>0.59689999999999999</v>
      </c>
      <c r="N24" s="270" cm="1">
        <f t="array" ref="N24">INDEX(Step6!F:F, 2 + (ROW(L24)-2)*3)</f>
        <v>1.1293</v>
      </c>
      <c r="O24" s="269" cm="1">
        <f t="array" ref="O24">O$11+INDEX(Step7!F:F, 29 + ROW(O24)*3)</f>
        <v>29747</v>
      </c>
      <c r="P24" s="270" cm="1">
        <f t="array" ref="P24">INDEX(Step7!F:F, 30 + ROW(O24)*3)</f>
        <v>0.53449999999999998</v>
      </c>
      <c r="Q24" s="270" cm="1">
        <f t="array" ref="Q24">INDEX(Step7!F:F, 31 + ROW(O24)*3)</f>
        <v>1.1054999999999999</v>
      </c>
    </row>
    <row r="25" spans="1:17" x14ac:dyDescent="0.3">
      <c r="A25">
        <v>23</v>
      </c>
      <c r="B25" s="269">
        <v>26000</v>
      </c>
      <c r="C25" s="269" cm="1">
        <f t="array" ref="C25">INDEX(Step1_final!F:F, 0 + (ROW(C25)-9)*3)</f>
        <v>4887</v>
      </c>
      <c r="D25" s="270" cm="1">
        <f t="array" ref="D25">INDEX(Step1_final!F:F, 1 + (ROW(C25)-9)*3)</f>
        <v>0.73180000000000001</v>
      </c>
      <c r="E25" s="270" cm="1">
        <f t="array" ref="E25">INDEX(Step1_final!F:F, 2 + (ROW(C25)-9)*3)</f>
        <v>1.1347</v>
      </c>
      <c r="F25" s="269" cm="1">
        <f t="array" ref="F25">F$6+INDEX(Step2!L:L, 1 + (ROW(F25)-2)*3)</f>
        <v>15320</v>
      </c>
      <c r="G25" s="270" cm="1">
        <f t="array" ref="G25">INDEX(Step2!L:L, 2 + (ROW(F25)-2)*3)</f>
        <v>0.59550000000000003</v>
      </c>
      <c r="H25" s="270" cm="1">
        <f t="array" ref="H25">INDEX(Step2!L:L, 3 + (ROW(F25)-2)*3)</f>
        <v>1.1052</v>
      </c>
      <c r="I25" s="269" cm="1">
        <f t="array" ref="I25">I$6+INDEX(Step5!F:F, 0 + (ROW(I25)-2)*3)</f>
        <v>17543</v>
      </c>
      <c r="J25" s="270" cm="1">
        <f t="array" ref="J25">INDEX(Step5!F:F, 1 + (ROW(I25)-2)*3)</f>
        <v>0.59609999999999996</v>
      </c>
      <c r="K25" s="270" cm="1">
        <f t="array" ref="K25">INDEX(Step5!F:F, 2 + (ROW(I25)-2)*3)</f>
        <v>1.0771999999999999</v>
      </c>
      <c r="L25" s="269" cm="1">
        <f t="array" ref="L25">L$6+INDEX(Step6!F:F, 0 + (ROW(L25)-2)*3)</f>
        <v>19342</v>
      </c>
      <c r="M25" s="270" cm="1">
        <f t="array" ref="M25">INDEX(Step6!F:F, 1 + (ROW(L25)-2)*3)</f>
        <v>0.59819999999999995</v>
      </c>
      <c r="N25" s="270" cm="1">
        <f t="array" ref="N25">INDEX(Step6!F:F, 2 + (ROW(L25)-2)*3)</f>
        <v>1.1131</v>
      </c>
      <c r="O25" s="269" cm="1">
        <f t="array" ref="O25">O$11+INDEX(Step7!F:F, 29 + ROW(O25)*3)</f>
        <v>30125</v>
      </c>
      <c r="P25" s="270" cm="1">
        <f t="array" ref="P25">INDEX(Step7!F:F, 30 + ROW(O25)*3)</f>
        <v>0.52949999999999997</v>
      </c>
      <c r="Q25" s="270" cm="1">
        <f t="array" ref="Q25">INDEX(Step7!F:F, 31 + ROW(O25)*3)</f>
        <v>1.1056999999999999</v>
      </c>
    </row>
    <row r="26" spans="1:17" x14ac:dyDescent="0.3">
      <c r="A26">
        <v>24</v>
      </c>
      <c r="B26" s="269">
        <v>28000</v>
      </c>
      <c r="C26" s="269" cm="1">
        <f t="array" ref="C26">INDEX(Step1_final!F:F, 0 + (ROW(C26)-9)*3)</f>
        <v>5258</v>
      </c>
      <c r="D26" s="270" cm="1">
        <f t="array" ref="D26">INDEX(Step1_final!F:F, 1 + (ROW(C26)-9)*3)</f>
        <v>0.72399999999999998</v>
      </c>
      <c r="E26" s="270" cm="1">
        <f t="array" ref="E26">INDEX(Step1_final!F:F, 2 + (ROW(C26)-9)*3)</f>
        <v>1.1155999999999999</v>
      </c>
      <c r="F26" s="269" cm="1">
        <f t="array" ref="F26">F$6+INDEX(Step2!L:L, 1 + (ROW(F26)-2)*3)</f>
        <v>15686</v>
      </c>
      <c r="G26" s="270" cm="1">
        <f t="array" ref="G26">INDEX(Step2!L:L, 2 + (ROW(F26)-2)*3)</f>
        <v>0.59699999999999998</v>
      </c>
      <c r="H26" s="270" cm="1">
        <f t="array" ref="H26">INDEX(Step2!L:L, 3 + (ROW(F26)-2)*3)</f>
        <v>1.0738000000000001</v>
      </c>
      <c r="I26" s="269" cm="1">
        <f t="array" ref="I26">I$6+INDEX(Step5!F:F, 0 + (ROW(I26)-2)*3)</f>
        <v>17920</v>
      </c>
      <c r="J26" s="270" cm="1">
        <f t="array" ref="J26">INDEX(Step5!F:F, 1 + (ROW(I26)-2)*3)</f>
        <v>0.59930000000000005</v>
      </c>
      <c r="K26" s="270" cm="1">
        <f t="array" ref="K26">INDEX(Step5!F:F, 2 + (ROW(I26)-2)*3)</f>
        <v>1.0646</v>
      </c>
      <c r="L26" s="269" cm="1">
        <f t="array" ref="L26">L$6+INDEX(Step6!F:F, 0 + (ROW(L26)-2)*3)</f>
        <v>19721</v>
      </c>
      <c r="M26" s="270" cm="1">
        <f t="array" ref="M26">INDEX(Step6!F:F, 1 + (ROW(L26)-2)*3)</f>
        <v>0.58530000000000004</v>
      </c>
      <c r="N26" s="270" cm="1">
        <f t="array" ref="N26">INDEX(Step6!F:F, 2 + (ROW(L26)-2)*3)</f>
        <v>1.1233</v>
      </c>
      <c r="O26" s="269" cm="1">
        <f t="array" ref="O26">O$11+INDEX(Step7!F:F, 29 + ROW(O26)*3)</f>
        <v>30494</v>
      </c>
      <c r="P26" s="270" cm="1">
        <f t="array" ref="P26">INDEX(Step7!F:F, 30 + ROW(O26)*3)</f>
        <v>0.53590000000000004</v>
      </c>
      <c r="Q26" s="270" cm="1">
        <f t="array" ref="Q26">INDEX(Step7!F:F, 31 + ROW(O26)*3)</f>
        <v>1.1201000000000001</v>
      </c>
    </row>
    <row r="27" spans="1:17" x14ac:dyDescent="0.3">
      <c r="A27">
        <v>25</v>
      </c>
      <c r="B27" s="269">
        <v>30000</v>
      </c>
      <c r="C27" s="269" cm="1">
        <f t="array" ref="C27">INDEX(Step1_final!F:F, 0 + (ROW(C27)-9)*3)</f>
        <v>5642</v>
      </c>
      <c r="D27" s="270" cm="1">
        <f t="array" ref="D27">INDEX(Step1_final!F:F, 1 + (ROW(C27)-9)*3)</f>
        <v>0.71430000000000005</v>
      </c>
      <c r="E27" s="270" cm="1">
        <f t="array" ref="E27">INDEX(Step1_final!F:F, 2 + (ROW(C27)-9)*3)</f>
        <v>1.119</v>
      </c>
      <c r="F27" s="269" cm="1">
        <f t="array" ref="F27">F$6+INDEX(Step2!L:L, 1 + (ROW(F27)-2)*3)</f>
        <v>16051</v>
      </c>
      <c r="G27" s="270" cm="1">
        <f t="array" ref="G27">INDEX(Step2!L:L, 2 + (ROW(F27)-2)*3)</f>
        <v>0.58199999999999996</v>
      </c>
      <c r="H27" s="270" cm="1">
        <f t="array" ref="H27">INDEX(Step2!L:L, 3 + (ROW(F27)-2)*3)</f>
        <v>1.0907</v>
      </c>
      <c r="I27" s="269" cm="1">
        <f t="array" ref="I27">I$6+INDEX(Step5!F:F, 0 + (ROW(I27)-2)*3)</f>
        <v>18290</v>
      </c>
      <c r="J27" s="270" cm="1">
        <f t="array" ref="J27">INDEX(Step5!F:F, 1 + (ROW(I27)-2)*3)</f>
        <v>0.58350000000000002</v>
      </c>
      <c r="K27" s="270" cm="1">
        <f t="array" ref="K27">INDEX(Step5!F:F, 2 + (ROW(I27)-2)*3)</f>
        <v>1.0806</v>
      </c>
      <c r="L27" s="269" cm="1">
        <f t="array" ref="L27">L$6+INDEX(Step6!F:F, 0 + (ROW(L27)-2)*3)</f>
        <v>20089</v>
      </c>
      <c r="M27" s="270" cm="1">
        <f t="array" ref="M27">INDEX(Step6!F:F, 1 + (ROW(L27)-2)*3)</f>
        <v>0.58079999999999998</v>
      </c>
      <c r="N27" s="270" cm="1">
        <f t="array" ref="N27">INDEX(Step6!F:F, 2 + (ROW(L27)-2)*3)</f>
        <v>1.1524000000000001</v>
      </c>
      <c r="O27" s="269" cm="1">
        <f t="array" ref="O27">O$11+INDEX(Step7!F:F, 29 + ROW(O27)*3)</f>
        <v>30860</v>
      </c>
      <c r="P27" s="270" cm="1">
        <f t="array" ref="P27">INDEX(Step7!F:F, 30 + ROW(O27)*3)</f>
        <v>0.52239999999999998</v>
      </c>
      <c r="Q27" s="270" cm="1">
        <f t="array" ref="Q27">INDEX(Step7!F:F, 31 + ROW(O27)*3)</f>
        <v>1.1194999999999999</v>
      </c>
    </row>
    <row r="28" spans="1:17" x14ac:dyDescent="0.3">
      <c r="A28">
        <v>26</v>
      </c>
      <c r="B28" s="269">
        <v>32000</v>
      </c>
      <c r="C28" s="269" cm="1">
        <f t="array" ref="C28">INDEX(Step1_final!F:F, 0 + (ROW(C28)-9)*3)</f>
        <v>6010</v>
      </c>
      <c r="D28" s="270" cm="1">
        <f t="array" ref="D28">INDEX(Step1_final!F:F, 1 + (ROW(C28)-9)*3)</f>
        <v>0.70779999999999998</v>
      </c>
      <c r="E28" s="270" cm="1">
        <f t="array" ref="E28">INDEX(Step1_final!F:F, 2 + (ROW(C28)-9)*3)</f>
        <v>1.1194999999999999</v>
      </c>
      <c r="F28" s="269" cm="1">
        <f t="array" ref="F28">F$6+INDEX(Step2!L:L, 1 + (ROW(F28)-2)*3)</f>
        <v>16416</v>
      </c>
      <c r="G28" s="270" cm="1">
        <f t="array" ref="G28">INDEX(Step2!L:L, 2 + (ROW(F28)-2)*3)</f>
        <v>0.58109999999999995</v>
      </c>
      <c r="H28" s="270" cm="1">
        <f t="array" ref="H28">INDEX(Step2!L:L, 3 + (ROW(F28)-2)*3)</f>
        <v>1.0956999999999999</v>
      </c>
      <c r="I28" s="269" cm="1">
        <f t="array" ref="I28">I$6+INDEX(Step5!F:F, 0 + (ROW(I28)-2)*3)</f>
        <v>18659</v>
      </c>
      <c r="J28" s="270" cm="1">
        <f t="array" ref="J28">INDEX(Step5!F:F, 1 + (ROW(I28)-2)*3)</f>
        <v>0.58230000000000004</v>
      </c>
      <c r="K28" s="270" cm="1">
        <f t="array" ref="K28">INDEX(Step5!F:F, 2 + (ROW(I28)-2)*3)</f>
        <v>1.0824</v>
      </c>
      <c r="L28" s="269" cm="1">
        <f t="array" ref="L28">L$6+INDEX(Step6!F:F, 0 + (ROW(L28)-2)*3)</f>
        <v>20454</v>
      </c>
      <c r="M28" s="270" cm="1">
        <f t="array" ref="M28">INDEX(Step6!F:F, 1 + (ROW(L28)-2)*3)</f>
        <v>0.57989999999999997</v>
      </c>
      <c r="N28" s="270" cm="1">
        <f t="array" ref="N28">INDEX(Step6!F:F, 2 + (ROW(L28)-2)*3)</f>
        <v>1.1279999999999999</v>
      </c>
      <c r="O28" s="269" cm="1">
        <f t="array" ref="O28">O$11+INDEX(Step7!F:F, 29 + ROW(O28)*3)</f>
        <v>31225</v>
      </c>
      <c r="P28" s="270" cm="1">
        <f t="array" ref="P28">INDEX(Step7!F:F, 30 + ROW(O28)*3)</f>
        <v>0.51959999999999995</v>
      </c>
      <c r="Q28" s="270" cm="1">
        <f t="array" ref="Q28">INDEX(Step7!F:F, 31 + ROW(O28)*3)</f>
        <v>1.1327</v>
      </c>
    </row>
    <row r="29" spans="1:17" x14ac:dyDescent="0.3">
      <c r="A29">
        <v>27</v>
      </c>
      <c r="B29" s="269">
        <v>34000</v>
      </c>
      <c r="C29" s="269" cm="1">
        <f t="array" ref="C29">INDEX(Step1_final!F:F, 0 + (ROW(C29)-9)*3)</f>
        <v>6385</v>
      </c>
      <c r="D29" s="270" cm="1">
        <f t="array" ref="D29">INDEX(Step1_final!F:F, 1 + (ROW(C29)-9)*3)</f>
        <v>0.6966</v>
      </c>
      <c r="E29" s="270" cm="1">
        <f t="array" ref="E29">INDEX(Step1_final!F:F, 2 + (ROW(C29)-9)*3)</f>
        <v>1.1108</v>
      </c>
      <c r="F29" s="269" cm="1">
        <f t="array" ref="F29">F$6+INDEX(Step2!L:L, 1 + (ROW(F29)-2)*3)</f>
        <v>16781</v>
      </c>
      <c r="G29" s="270" cm="1">
        <f t="array" ref="G29">INDEX(Step2!L:L, 2 + (ROW(F29)-2)*3)</f>
        <v>0.56899999999999995</v>
      </c>
      <c r="H29" s="270" cm="1">
        <f t="array" ref="H29">INDEX(Step2!L:L, 3 + (ROW(F29)-2)*3)</f>
        <v>1.0961000000000001</v>
      </c>
      <c r="I29" s="269" cm="1">
        <f t="array" ref="I29">I$6+INDEX(Step5!F:F, 0 + (ROW(I29)-2)*3)</f>
        <v>19035</v>
      </c>
      <c r="J29" s="270" cm="1">
        <f t="array" ref="J29">INDEX(Step5!F:F, 1 + (ROW(I29)-2)*3)</f>
        <v>0.57320000000000004</v>
      </c>
      <c r="K29" s="270" cm="1">
        <f t="array" ref="K29">INDEX(Step5!F:F, 2 + (ROW(I29)-2)*3)</f>
        <v>1.0911999999999999</v>
      </c>
      <c r="L29" s="269" cm="1">
        <f t="array" ref="L29">L$6+INDEX(Step6!F:F, 0 + (ROW(L29)-2)*3)</f>
        <v>20819</v>
      </c>
      <c r="M29" s="270" cm="1">
        <f t="array" ref="M29">INDEX(Step6!F:F, 1 + (ROW(L29)-2)*3)</f>
        <v>0.56610000000000005</v>
      </c>
      <c r="N29" s="270" cm="1">
        <f t="array" ref="N29">INDEX(Step6!F:F, 2 + (ROW(L29)-2)*3)</f>
        <v>1.1282000000000001</v>
      </c>
      <c r="O29" s="269" cm="1">
        <f t="array" ref="O29">O$11+INDEX(Step7!F:F, 29 + ROW(O29)*3)</f>
        <v>31590</v>
      </c>
      <c r="P29" s="270" cm="1">
        <f t="array" ref="P29">INDEX(Step7!F:F, 30 + ROW(O29)*3)</f>
        <v>0.52049999999999996</v>
      </c>
      <c r="Q29" s="270" cm="1">
        <f t="array" ref="Q29">INDEX(Step7!F:F, 31 + ROW(O29)*3)</f>
        <v>1.1188</v>
      </c>
    </row>
    <row r="30" spans="1:17" x14ac:dyDescent="0.3">
      <c r="A30">
        <v>28</v>
      </c>
      <c r="B30" s="269">
        <v>36000</v>
      </c>
      <c r="C30" s="269" cm="1">
        <f t="array" ref="C30">INDEX(Step1_final!F:F, 0 + (ROW(C30)-9)*3)</f>
        <v>6767</v>
      </c>
      <c r="D30" s="270" cm="1">
        <f t="array" ref="D30">INDEX(Step1_final!F:F, 1 + (ROW(C30)-9)*3)</f>
        <v>0.69140000000000001</v>
      </c>
      <c r="E30" s="270" cm="1">
        <f t="array" ref="E30">INDEX(Step1_final!F:F, 2 + (ROW(C30)-9)*3)</f>
        <v>1.1301000000000001</v>
      </c>
      <c r="F30" s="269" cm="1">
        <f t="array" ref="F30">F$6+INDEX(Step2!L:L, 1 + (ROW(F30)-2)*3)</f>
        <v>17145</v>
      </c>
      <c r="G30" s="270" cm="1">
        <f t="array" ref="G30">INDEX(Step2!L:L, 2 + (ROW(F30)-2)*3)</f>
        <v>0.56330000000000002</v>
      </c>
      <c r="H30" s="270" cm="1">
        <f t="array" ref="H30">INDEX(Step2!L:L, 3 + (ROW(F30)-2)*3)</f>
        <v>1.087</v>
      </c>
      <c r="I30" s="269" cm="1">
        <f t="array" ref="I30">I$6+INDEX(Step5!F:F, 0 + (ROW(I30)-2)*3)</f>
        <v>19419</v>
      </c>
      <c r="J30" s="270" cm="1">
        <f t="array" ref="J30">INDEX(Step5!F:F, 1 + (ROW(I30)-2)*3)</f>
        <v>0.56710000000000005</v>
      </c>
      <c r="K30" s="270" cm="1">
        <f t="array" ref="K30">INDEX(Step5!F:F, 2 + (ROW(I30)-2)*3)</f>
        <v>1.0719000000000001</v>
      </c>
      <c r="L30" s="269" cm="1">
        <f t="array" ref="L30">L$6+INDEX(Step6!F:F, 0 + (ROW(L30)-2)*3)</f>
        <v>21184</v>
      </c>
      <c r="M30" s="270" cm="1">
        <f t="array" ref="M30">INDEX(Step6!F:F, 1 + (ROW(L30)-2)*3)</f>
        <v>0.56659999999999999</v>
      </c>
      <c r="N30" s="270" cm="1">
        <f t="array" ref="N30">INDEX(Step6!F:F, 2 + (ROW(L30)-2)*3)</f>
        <v>1.141</v>
      </c>
      <c r="O30" s="269" cm="1">
        <f t="array" ref="O30">O$11+INDEX(Step7!F:F, 29 + ROW(O30)*3)</f>
        <v>31955</v>
      </c>
      <c r="P30" s="270" cm="1">
        <f t="array" ref="P30">INDEX(Step7!F:F, 30 + ROW(O30)*3)</f>
        <v>0.51439999999999997</v>
      </c>
      <c r="Q30" s="270" cm="1">
        <f t="array" ref="Q30">INDEX(Step7!F:F, 31 + ROW(O30)*3)</f>
        <v>1.1152</v>
      </c>
    </row>
    <row r="31" spans="1:17" x14ac:dyDescent="0.3">
      <c r="A31">
        <v>29</v>
      </c>
      <c r="B31" s="269">
        <v>38000</v>
      </c>
      <c r="C31" s="269" cm="1">
        <f t="array" ref="C31">INDEX(Step1_final!F:F, 0 + (ROW(C31)-9)*3)</f>
        <v>7151</v>
      </c>
      <c r="D31" s="270" cm="1">
        <f t="array" ref="D31">INDEX(Step1_final!F:F, 1 + (ROW(C31)-9)*3)</f>
        <v>0.68420000000000003</v>
      </c>
      <c r="E31" s="270" cm="1">
        <f t="array" ref="E31">INDEX(Step1_final!F:F, 2 + (ROW(C31)-9)*3)</f>
        <v>1.0988</v>
      </c>
      <c r="F31" s="269" cm="1">
        <f t="array" ref="F31">F$6+INDEX(Step2!L:L, 1 + (ROW(F31)-2)*3)</f>
        <v>17517</v>
      </c>
      <c r="G31" s="270" cm="1">
        <f t="array" ref="G31">INDEX(Step2!L:L, 2 + (ROW(F31)-2)*3)</f>
        <v>0.56210000000000004</v>
      </c>
      <c r="H31" s="270" cm="1">
        <f t="array" ref="H31">INDEX(Step2!L:L, 3 + (ROW(F31)-2)*3)</f>
        <v>1.1094999999999999</v>
      </c>
      <c r="I31" s="269" cm="1">
        <f t="array" ref="I31">I$6+INDEX(Step5!F:F, 0 + (ROW(I31)-2)*3)</f>
        <v>19797</v>
      </c>
      <c r="J31" s="270" cm="1">
        <f t="array" ref="J31">INDEX(Step5!F:F, 1 + (ROW(I31)-2)*3)</f>
        <v>0.56540000000000001</v>
      </c>
      <c r="K31" s="270" cm="1">
        <f t="array" ref="K31">INDEX(Step5!F:F, 2 + (ROW(I31)-2)*3)</f>
        <v>1.0858000000000001</v>
      </c>
      <c r="L31" s="269" cm="1">
        <f t="array" ref="L31">L$6+INDEX(Step6!F:F, 0 + (ROW(L31)-2)*3)</f>
        <v>21549</v>
      </c>
      <c r="M31" s="270" cm="1">
        <f t="array" ref="M31">INDEX(Step6!F:F, 1 + (ROW(L31)-2)*3)</f>
        <v>0.55730000000000002</v>
      </c>
      <c r="N31" s="270" cm="1">
        <f t="array" ref="N31">INDEX(Step6!F:F, 2 + (ROW(L31)-2)*3)</f>
        <v>1.1375</v>
      </c>
      <c r="O31" s="269" cm="1">
        <f t="array" ref="O31">O$11+INDEX(Step7!F:F, 29 + ROW(O31)*3)</f>
        <v>32320</v>
      </c>
      <c r="P31" s="270" cm="1">
        <f t="array" ref="P31">INDEX(Step7!F:F, 30 + ROW(O31)*3)</f>
        <v>0.51670000000000005</v>
      </c>
      <c r="Q31" s="270" cm="1">
        <f t="array" ref="Q31">INDEX(Step7!F:F, 31 + ROW(O31)*3)</f>
        <v>1.1144000000000001</v>
      </c>
    </row>
    <row r="32" spans="1:17" x14ac:dyDescent="0.3">
      <c r="A32">
        <v>30</v>
      </c>
      <c r="B32" s="269">
        <v>40000</v>
      </c>
      <c r="C32" s="269" cm="1">
        <f t="array" ref="C32">INDEX(Step1_final!F:F, 0 + (ROW(C32)-9)*3)</f>
        <v>7547</v>
      </c>
      <c r="D32" s="270" cm="1">
        <f t="array" ref="D32">INDEX(Step1_final!F:F, 1 + (ROW(C32)-9)*3)</f>
        <v>0.67169999999999996</v>
      </c>
      <c r="E32" s="270" cm="1">
        <f t="array" ref="E32">INDEX(Step1_final!F:F, 2 + (ROW(C32)-9)*3)</f>
        <v>1.0989</v>
      </c>
      <c r="F32" s="269" cm="1">
        <f t="array" ref="F32">F$6+INDEX(Step2!L:L, 1 + (ROW(F32)-2)*3)</f>
        <v>17903</v>
      </c>
      <c r="G32" s="270" cm="1">
        <f t="array" ref="G32">INDEX(Step2!L:L, 2 + (ROW(F32)-2)*3)</f>
        <v>0.5534</v>
      </c>
      <c r="H32" s="270" cm="1">
        <f t="array" ref="H32">INDEX(Step2!L:L, 3 + (ROW(F32)-2)*3)</f>
        <v>1.1028</v>
      </c>
      <c r="I32" s="269" cm="1">
        <f t="array" ref="I32">I$6+INDEX(Step5!F:F, 0 + (ROW(I32)-2)*3)</f>
        <v>20188</v>
      </c>
      <c r="J32" s="270" cm="1">
        <f t="array" ref="J32">INDEX(Step5!F:F, 1 + (ROW(I32)-2)*3)</f>
        <v>0.55700000000000005</v>
      </c>
      <c r="K32" s="270" cm="1">
        <f t="array" ref="K32">INDEX(Step5!F:F, 2 + (ROW(I32)-2)*3)</f>
        <v>1.0973999999999999</v>
      </c>
      <c r="L32" s="269" cm="1">
        <f t="array" ref="L32">L$6+INDEX(Step6!F:F, 0 + (ROW(L32)-2)*3)</f>
        <v>21914</v>
      </c>
      <c r="M32" s="270" cm="1">
        <f t="array" ref="M32">INDEX(Step6!F:F, 1 + (ROW(L32)-2)*3)</f>
        <v>0.55579999999999996</v>
      </c>
      <c r="N32" s="270" cm="1">
        <f t="array" ref="N32">INDEX(Step6!F:F, 2 + (ROW(L32)-2)*3)</f>
        <v>1.1385000000000001</v>
      </c>
      <c r="O32" s="269" cm="1">
        <f t="array" ref="O32">O$11+INDEX(Step7!F:F, 29 + ROW(O32)*3)</f>
        <v>32685</v>
      </c>
      <c r="P32" s="270" cm="1">
        <f t="array" ref="P32">INDEX(Step7!F:F, 30 + ROW(O32)*3)</f>
        <v>0.50660000000000005</v>
      </c>
      <c r="Q32" s="270" cm="1">
        <f t="array" ref="Q32">INDEX(Step7!F:F, 31 + ROW(O32)*3)</f>
        <v>1.1246</v>
      </c>
    </row>
    <row r="33" spans="1:17" x14ac:dyDescent="0.3">
      <c r="A33">
        <v>31</v>
      </c>
      <c r="B33" s="269">
        <v>42000</v>
      </c>
      <c r="C33" s="269" cm="1">
        <f t="array" ref="C33">INDEX(Step1_final!F:F, 0 + (ROW(C33)-9)*3)</f>
        <v>7936</v>
      </c>
      <c r="D33" s="270" cm="1">
        <f t="array" ref="D33">INDEX(Step1_final!F:F, 1 + (ROW(C33)-9)*3)</f>
        <v>0.67100000000000004</v>
      </c>
      <c r="E33" s="270" cm="1">
        <f t="array" ref="E33">INDEX(Step1_final!F:F, 2 + (ROW(C33)-9)*3)</f>
        <v>1.103</v>
      </c>
      <c r="F33" s="269" cm="1">
        <f t="array" ref="F33">F$6+INDEX(Step2!L:L, 1 + (ROW(F33)-2)*3)</f>
        <v>18281</v>
      </c>
      <c r="G33" s="270" cm="1">
        <f t="array" ref="G33">INDEX(Step2!L:L, 2 + (ROW(F33)-2)*3)</f>
        <v>0.54849999999999999</v>
      </c>
      <c r="H33" s="270" cm="1">
        <f t="array" ref="H33">INDEX(Step2!L:L, 3 + (ROW(F33)-2)*3)</f>
        <v>1.1041000000000001</v>
      </c>
      <c r="I33" s="269" cm="1">
        <f t="array" ref="I33">I$6+INDEX(Step5!F:F, 0 + (ROW(I33)-2)*3)</f>
        <v>20583</v>
      </c>
      <c r="J33" s="270" cm="1">
        <f t="array" ref="J33">INDEX(Step5!F:F, 1 + (ROW(I33)-2)*3)</f>
        <v>0.55220000000000002</v>
      </c>
      <c r="K33" s="270" cm="1">
        <f t="array" ref="K33">INDEX(Step5!F:F, 2 + (ROW(I33)-2)*3)</f>
        <v>1.1011</v>
      </c>
      <c r="L33" s="269" cm="1">
        <f t="array" ref="L33">L$6+INDEX(Step6!F:F, 0 + (ROW(L33)-2)*3)</f>
        <v>22279</v>
      </c>
      <c r="M33" s="270" cm="1">
        <f t="array" ref="M33">INDEX(Step6!F:F, 1 + (ROW(L33)-2)*3)</f>
        <v>0.55449999999999999</v>
      </c>
      <c r="N33" s="270" cm="1">
        <f t="array" ref="N33">INDEX(Step6!F:F, 2 + (ROW(L33)-2)*3)</f>
        <v>1.1274</v>
      </c>
      <c r="O33" s="269" cm="1">
        <f t="array" ref="O33">O$11+INDEX(Step7!F:F, 29 + ROW(O33)*3)</f>
        <v>33050</v>
      </c>
      <c r="P33" s="270" cm="1">
        <f t="array" ref="P33">INDEX(Step7!F:F, 30 + ROW(O33)*3)</f>
        <v>0.50660000000000005</v>
      </c>
      <c r="Q33" s="270" cm="1">
        <f t="array" ref="Q33">INDEX(Step7!F:F, 31 + ROW(O33)*3)</f>
        <v>1.1197999999999999</v>
      </c>
    </row>
    <row r="34" spans="1:17" x14ac:dyDescent="0.3">
      <c r="A34">
        <v>32</v>
      </c>
      <c r="B34" s="269">
        <v>44000</v>
      </c>
      <c r="C34" s="269" cm="1">
        <f t="array" ref="C34">INDEX(Step1_final!F:F, 0 + (ROW(C34)-9)*3)</f>
        <v>8340</v>
      </c>
      <c r="D34" s="270" cm="1">
        <f t="array" ref="D34">INDEX(Step1_final!F:F, 1 + (ROW(C34)-9)*3)</f>
        <v>0.66700000000000004</v>
      </c>
      <c r="E34" s="270" cm="1">
        <f t="array" ref="E34">INDEX(Step1_final!F:F, 2 + (ROW(C34)-9)*3)</f>
        <v>1.1025</v>
      </c>
      <c r="F34" s="269" cm="1">
        <f t="array" ref="F34">F$6+INDEX(Step2!L:L, 1 + (ROW(F34)-2)*3)</f>
        <v>18653</v>
      </c>
      <c r="G34" s="270" cm="1">
        <f t="array" ref="G34">INDEX(Step2!L:L, 2 + (ROW(F34)-2)*3)</f>
        <v>0.54649999999999999</v>
      </c>
      <c r="H34" s="270" cm="1">
        <f t="array" ref="H34">INDEX(Step2!L:L, 3 + (ROW(F34)-2)*3)</f>
        <v>1.1183000000000001</v>
      </c>
      <c r="I34" s="269" cm="1">
        <f t="array" ref="I34">I$6+INDEX(Step5!F:F, 0 + (ROW(I34)-2)*3)</f>
        <v>20971</v>
      </c>
      <c r="J34" s="270" cm="1">
        <f t="array" ref="J34">INDEX(Step5!F:F, 1 + (ROW(I34)-2)*3)</f>
        <v>0.54910000000000003</v>
      </c>
      <c r="K34" s="270" cm="1">
        <f t="array" ref="K34">INDEX(Step5!F:F, 2 + (ROW(I34)-2)*3)</f>
        <v>1.0943000000000001</v>
      </c>
      <c r="L34" s="269" cm="1">
        <f t="array" ref="L34">L$6+INDEX(Step6!F:F, 0 + (ROW(L34)-2)*3)</f>
        <v>22648</v>
      </c>
      <c r="M34" s="270" cm="1">
        <f t="array" ref="M34">INDEX(Step6!F:F, 1 + (ROW(L34)-2)*3)</f>
        <v>0.54679999999999995</v>
      </c>
      <c r="N34" s="270" cm="1">
        <f t="array" ref="N34">INDEX(Step6!F:F, 2 + (ROW(L34)-2)*3)</f>
        <v>1.1363000000000001</v>
      </c>
      <c r="O34" s="269" cm="1">
        <f t="array" ref="O34">O$11+INDEX(Step7!F:F, 29 + ROW(O34)*3)</f>
        <v>33415</v>
      </c>
      <c r="P34" s="270" cm="1">
        <f t="array" ref="P34">INDEX(Step7!F:F, 30 + ROW(O34)*3)</f>
        <v>0.4995</v>
      </c>
      <c r="Q34" s="270" cm="1">
        <f t="array" ref="Q34">INDEX(Step7!F:F, 31 + ROW(O34)*3)</f>
        <v>1.1061000000000001</v>
      </c>
    </row>
    <row r="35" spans="1:17" x14ac:dyDescent="0.3">
      <c r="A35">
        <v>33</v>
      </c>
      <c r="B35" s="269">
        <v>46000</v>
      </c>
      <c r="C35" s="269" cm="1">
        <f t="array" ref="C35">INDEX(Step1_final!F:F, 0 + (ROW(C35)-9)*3)</f>
        <v>8742</v>
      </c>
      <c r="D35" s="270" cm="1">
        <f t="array" ref="D35">INDEX(Step1_final!F:F, 1 + (ROW(C35)-9)*3)</f>
        <v>0.66149999999999998</v>
      </c>
      <c r="E35" s="270" cm="1">
        <f t="array" ref="E35">INDEX(Step1_final!F:F, 2 + (ROW(C35)-9)*3)</f>
        <v>1.1154999999999999</v>
      </c>
      <c r="F35" s="269" cm="1">
        <f t="array" ref="F35">F$6+INDEX(Step2!L:L, 1 + (ROW(F35)-2)*3)</f>
        <v>19030</v>
      </c>
      <c r="G35" s="270" cm="1">
        <f t="array" ref="G35">INDEX(Step2!L:L, 2 + (ROW(F35)-2)*3)</f>
        <v>0.54400000000000004</v>
      </c>
      <c r="H35" s="270" cm="1">
        <f t="array" ref="H35">INDEX(Step2!L:L, 3 + (ROW(F35)-2)*3)</f>
        <v>1.1100000000000001</v>
      </c>
      <c r="I35" s="269" cm="1">
        <f t="array" ref="I35">I$6+INDEX(Step5!F:F, 0 + (ROW(I35)-2)*3)</f>
        <v>21338</v>
      </c>
      <c r="J35" s="270" cm="1">
        <f t="array" ref="J35">INDEX(Step5!F:F, 1 + (ROW(I35)-2)*3)</f>
        <v>0.54630000000000001</v>
      </c>
      <c r="K35" s="270" cm="1">
        <f t="array" ref="K35">INDEX(Step5!F:F, 2 + (ROW(I35)-2)*3)</f>
        <v>1.0853999999999999</v>
      </c>
      <c r="L35" s="269" cm="1">
        <f t="array" ref="L35">L$6+INDEX(Step6!F:F, 0 + (ROW(L35)-2)*3)</f>
        <v>23026</v>
      </c>
      <c r="M35" s="270" cm="1">
        <f t="array" ref="M35">INDEX(Step6!F:F, 1 + (ROW(L35)-2)*3)</f>
        <v>0.54010000000000002</v>
      </c>
      <c r="N35" s="270" cm="1">
        <f t="array" ref="N35">INDEX(Step6!F:F, 2 + (ROW(L35)-2)*3)</f>
        <v>1.1389</v>
      </c>
      <c r="O35" s="269" cm="1">
        <f t="array" ref="O35">O$11+INDEX(Step7!F:F, 29 + ROW(O35)*3)</f>
        <v>33780</v>
      </c>
      <c r="P35" s="270" cm="1">
        <f t="array" ref="P35">INDEX(Step7!F:F, 30 + ROW(O35)*3)</f>
        <v>0.50139999999999996</v>
      </c>
      <c r="Q35" s="270" cm="1">
        <f t="array" ref="Q35">INDEX(Step7!F:F, 31 + ROW(O35)*3)</f>
        <v>1.1402000000000001</v>
      </c>
    </row>
    <row r="36" spans="1:17" x14ac:dyDescent="0.3">
      <c r="A36">
        <v>34</v>
      </c>
      <c r="B36" s="269">
        <v>48000</v>
      </c>
      <c r="C36" s="269" cm="1">
        <f t="array" ref="C36">INDEX(Step1_final!F:F, 0 + (ROW(C36)-9)*3)</f>
        <v>9139</v>
      </c>
      <c r="D36" s="270" cm="1">
        <f t="array" ref="D36">INDEX(Step1_final!F:F, 1 + (ROW(C36)-9)*3)</f>
        <v>0.65229999999999999</v>
      </c>
      <c r="E36" s="270" cm="1">
        <f t="array" ref="E36">INDEX(Step1_final!F:F, 2 + (ROW(C36)-9)*3)</f>
        <v>1.0960000000000001</v>
      </c>
      <c r="F36" s="269" cm="1">
        <f t="array" ref="F36">F$6+INDEX(Step2!L:L, 1 + (ROW(F36)-2)*3)</f>
        <v>19409</v>
      </c>
      <c r="G36" s="270" cm="1">
        <f t="array" ref="G36">INDEX(Step2!L:L, 2 + (ROW(F36)-2)*3)</f>
        <v>0.53700000000000003</v>
      </c>
      <c r="H36" s="270" cm="1">
        <f t="array" ref="H36">INDEX(Step2!L:L, 3 + (ROW(F36)-2)*3)</f>
        <v>1.1100000000000001</v>
      </c>
      <c r="I36" s="269" cm="1">
        <f t="array" ref="I36">I$6+INDEX(Step5!F:F, 0 + (ROW(I36)-2)*3)</f>
        <v>21702</v>
      </c>
      <c r="J36" s="270" cm="1">
        <f t="array" ref="J36">INDEX(Step5!F:F, 1 + (ROW(I36)-2)*3)</f>
        <v>0.53839999999999999</v>
      </c>
      <c r="K36" s="270" cm="1">
        <f t="array" ref="K36">INDEX(Step5!F:F, 2 + (ROW(I36)-2)*3)</f>
        <v>1.1017999999999999</v>
      </c>
      <c r="L36" s="269" cm="1">
        <f t="array" ref="L36">L$6+INDEX(Step6!F:F, 0 + (ROW(L36)-2)*3)</f>
        <v>23402</v>
      </c>
      <c r="M36" s="270" cm="1">
        <f t="array" ref="M36">INDEX(Step6!F:F, 1 + (ROW(L36)-2)*3)</f>
        <v>0.54100000000000004</v>
      </c>
      <c r="N36" s="270" cm="1">
        <f t="array" ref="N36">INDEX(Step6!F:F, 2 + (ROW(L36)-2)*3)</f>
        <v>1.1442000000000001</v>
      </c>
      <c r="O36" s="269" cm="1">
        <f t="array" ref="O36">O$11+INDEX(Step7!F:F, 29 + ROW(O36)*3)</f>
        <v>34145</v>
      </c>
      <c r="P36" s="270" cm="1">
        <f t="array" ref="P36">INDEX(Step7!F:F, 30 + ROW(O36)*3)</f>
        <v>0.49709999999999999</v>
      </c>
      <c r="Q36" s="270" cm="1">
        <f t="array" ref="Q36">INDEX(Step7!F:F, 31 + ROW(O36)*3)</f>
        <v>1.1315999999999999</v>
      </c>
    </row>
    <row r="37" spans="1:17" x14ac:dyDescent="0.3">
      <c r="A37">
        <v>35</v>
      </c>
      <c r="B37" s="269">
        <v>50000</v>
      </c>
      <c r="C37" s="269" cm="1">
        <f t="array" ref="C37">INDEX(Step1_final!F:F, 0 + (ROW(C37)-9)*3)</f>
        <v>9523</v>
      </c>
      <c r="D37" s="270" cm="1">
        <f t="array" ref="D37">INDEX(Step1_final!F:F, 1 + (ROW(C37)-9)*3)</f>
        <v>0.65129999999999999</v>
      </c>
      <c r="E37" s="270" cm="1">
        <f t="array" ref="E37">INDEX(Step1_final!F:F, 2 + (ROW(C37)-9)*3)</f>
        <v>1.1017999999999999</v>
      </c>
      <c r="F37" s="269" cm="1">
        <f t="array" ref="F37">F$6+INDEX(Step2!L:L, 1 + (ROW(F37)-2)*3)</f>
        <v>19790</v>
      </c>
      <c r="G37" s="270" cm="1">
        <f t="array" ref="G37">INDEX(Step2!L:L, 2 + (ROW(F37)-2)*3)</f>
        <v>0.53669999999999995</v>
      </c>
      <c r="H37" s="270" cm="1">
        <f t="array" ref="H37">INDEX(Step2!L:L, 3 + (ROW(F37)-2)*3)</f>
        <v>1.1241000000000001</v>
      </c>
      <c r="I37" s="269" cm="1">
        <f t="array" ref="I37">I$6+INDEX(Step5!F:F, 0 + (ROW(I37)-2)*3)</f>
        <v>22067</v>
      </c>
      <c r="J37" s="270" cm="1">
        <f t="array" ref="J37">INDEX(Step5!F:F, 1 + (ROW(I37)-2)*3)</f>
        <v>0.53959999999999997</v>
      </c>
      <c r="K37" s="270" cm="1">
        <f t="array" ref="K37">INDEX(Step5!F:F, 2 + (ROW(I37)-2)*3)</f>
        <v>1.0920000000000001</v>
      </c>
      <c r="L37" s="269" cm="1">
        <f t="array" ref="L37">L$6+INDEX(Step6!F:F, 0 + (ROW(L37)-2)*3)</f>
        <v>23782</v>
      </c>
      <c r="M37" s="270" cm="1">
        <f t="array" ref="M37">INDEX(Step6!F:F, 1 + (ROW(L37)-2)*3)</f>
        <v>0.5403</v>
      </c>
      <c r="N37" s="270" cm="1">
        <f t="array" ref="N37">INDEX(Step6!F:F, 2 + (ROW(L37)-2)*3)</f>
        <v>1.1544000000000001</v>
      </c>
      <c r="O37" s="269" cm="1">
        <f t="array" ref="O37">O$11+INDEX(Step7!F:F, 29 + ROW(O37)*3)</f>
        <v>34510</v>
      </c>
      <c r="P37" s="270" cm="1">
        <f t="array" ref="P37">INDEX(Step7!F:F, 30 + ROW(O37)*3)</f>
        <v>0.4975</v>
      </c>
      <c r="Q37" s="270" cm="1">
        <f t="array" ref="Q37">INDEX(Step7!F:F, 31 + ROW(O37)*3)</f>
        <v>1.1474</v>
      </c>
    </row>
    <row r="38" spans="1:17" x14ac:dyDescent="0.3">
      <c r="A38">
        <v>36</v>
      </c>
      <c r="B38" s="269">
        <v>52000</v>
      </c>
      <c r="C38" s="269" cm="1">
        <f t="array" ref="C38">INDEX(Step1_final!F:F, 0 + (ROW(C38)-9)*3)</f>
        <v>9897</v>
      </c>
      <c r="D38" s="270" cm="1">
        <f t="array" ref="D38">INDEX(Step1_final!F:F, 1 + (ROW(C38)-9)*3)</f>
        <v>0.64800000000000002</v>
      </c>
      <c r="E38" s="270" cm="1">
        <f t="array" ref="E38">INDEX(Step1_final!F:F, 2 + (ROW(C38)-9)*3)</f>
        <v>1.1124000000000001</v>
      </c>
      <c r="F38" s="269" cm="1">
        <f t="array" ref="F38">F$6+INDEX(Step2!L:L, 1 + (ROW(F38)-2)*3)</f>
        <v>20174</v>
      </c>
      <c r="G38" s="270" cm="1">
        <f t="array" ref="G38">INDEX(Step2!L:L, 2 + (ROW(F38)-2)*3)</f>
        <v>0.53069999999999995</v>
      </c>
      <c r="H38" s="270" cm="1">
        <f t="array" ref="H38">INDEX(Step2!L:L, 3 + (ROW(F38)-2)*3)</f>
        <v>1.1157999999999999</v>
      </c>
      <c r="I38" s="269" cm="1">
        <f t="array" ref="I38">I$6+INDEX(Step5!F:F, 0 + (ROW(I38)-2)*3)</f>
        <v>22432</v>
      </c>
      <c r="J38" s="270" cm="1">
        <f t="array" ref="J38">INDEX(Step5!F:F, 1 + (ROW(I38)-2)*3)</f>
        <v>0.53369999999999995</v>
      </c>
      <c r="K38" s="270" cm="1">
        <f t="array" ref="K38">INDEX(Step5!F:F, 2 + (ROW(I38)-2)*3)</f>
        <v>1.1054999999999999</v>
      </c>
      <c r="L38" s="269" cm="1">
        <f t="array" ref="L38">L$6+INDEX(Step6!F:F, 0 + (ROW(L38)-2)*3)</f>
        <v>24155</v>
      </c>
      <c r="M38" s="270" cm="1">
        <f t="array" ref="M38">INDEX(Step6!F:F, 1 + (ROW(L38)-2)*3)</f>
        <v>0.52769999999999995</v>
      </c>
      <c r="N38" s="270" cm="1">
        <f t="array" ref="N38">INDEX(Step6!F:F, 2 + (ROW(L38)-2)*3)</f>
        <v>1.1571</v>
      </c>
      <c r="O38" s="269" cm="1">
        <f t="array" ref="O38">O$11+INDEX(Step7!F:F, 29 + ROW(O38)*3)</f>
        <v>34874</v>
      </c>
      <c r="P38" s="270" cm="1">
        <f t="array" ref="P38">INDEX(Step7!F:F, 30 + ROW(O38)*3)</f>
        <v>0.50009999999999999</v>
      </c>
      <c r="Q38" s="270" cm="1">
        <f t="array" ref="Q38">INDEX(Step7!F:F, 31 + ROW(O38)*3)</f>
        <v>1.1406000000000001</v>
      </c>
    </row>
    <row r="39" spans="1:17" x14ac:dyDescent="0.3">
      <c r="A39">
        <v>37</v>
      </c>
      <c r="B39" s="269">
        <v>54000</v>
      </c>
      <c r="C39" s="269" cm="1">
        <f t="array" ref="C39">INDEX(Step1_final!F:F, 0 + (ROW(C39)-9)*3)</f>
        <v>10278</v>
      </c>
      <c r="D39" s="270" cm="1">
        <f t="array" ref="D39">INDEX(Step1_final!F:F, 1 + (ROW(C39)-9)*3)</f>
        <v>0.64370000000000005</v>
      </c>
      <c r="E39" s="270" cm="1">
        <f t="array" ref="E39">INDEX(Step1_final!F:F, 2 + (ROW(C39)-9)*3)</f>
        <v>1.0919000000000001</v>
      </c>
      <c r="F39" s="269" cm="1">
        <f t="array" ref="F39">F$6+INDEX(Step2!L:L, 1 + (ROW(F39)-2)*3)</f>
        <v>20555</v>
      </c>
      <c r="G39" s="270" cm="1">
        <f t="array" ref="G39">INDEX(Step2!L:L, 2 + (ROW(F39)-2)*3)</f>
        <v>0.53249999999999997</v>
      </c>
      <c r="H39" s="270" cm="1">
        <f t="array" ref="H39">INDEX(Step2!L:L, 3 + (ROW(F39)-2)*3)</f>
        <v>1.1099000000000001</v>
      </c>
      <c r="I39" s="269" cm="1">
        <f t="array" ref="I39">I$6+INDEX(Step5!F:F, 0 + (ROW(I39)-2)*3)</f>
        <v>22797</v>
      </c>
      <c r="J39" s="270" cm="1">
        <f t="array" ref="J39">INDEX(Step5!F:F, 1 + (ROW(I39)-2)*3)</f>
        <v>0.53359999999999996</v>
      </c>
      <c r="K39" s="270" cm="1">
        <f t="array" ref="K39">INDEX(Step5!F:F, 2 + (ROW(I39)-2)*3)</f>
        <v>1.1032</v>
      </c>
      <c r="L39" s="269" cm="1">
        <f t="array" ref="L39">L$6+INDEX(Step6!F:F, 0 + (ROW(L39)-2)*3)</f>
        <v>24540</v>
      </c>
      <c r="M39" s="270" cm="1">
        <f t="array" ref="M39">INDEX(Step6!F:F, 1 + (ROW(L39)-2)*3)</f>
        <v>0.52390000000000003</v>
      </c>
      <c r="N39" s="270" cm="1">
        <f t="array" ref="N39">INDEX(Step6!F:F, 2 + (ROW(L39)-2)*3)</f>
        <v>1.1558999999999999</v>
      </c>
      <c r="O39" s="269" cm="1">
        <f t="array" ref="O39">O$11+INDEX(Step7!F:F, 29 + ROW(O39)*3)</f>
        <v>35239</v>
      </c>
      <c r="P39" s="270" cm="1">
        <f t="array" ref="P39">INDEX(Step7!F:F, 30 + ROW(O39)*3)</f>
        <v>0.48780000000000001</v>
      </c>
      <c r="Q39" s="270" cm="1">
        <f t="array" ref="Q39">INDEX(Step7!F:F, 31 + ROW(O39)*3)</f>
        <v>1.1379999999999999</v>
      </c>
    </row>
    <row r="40" spans="1:17" x14ac:dyDescent="0.3">
      <c r="A40">
        <v>38</v>
      </c>
      <c r="B40" s="269">
        <v>56000</v>
      </c>
      <c r="C40" s="269" cm="1">
        <f t="array" ref="C40">INDEX(Step1_final!F:F, 0 + (ROW(C40)-9)*3)</f>
        <v>10658</v>
      </c>
      <c r="D40" s="270" cm="1">
        <f t="array" ref="D40">INDEX(Step1_final!F:F, 1 + (ROW(C40)-9)*3)</f>
        <v>0.63270000000000004</v>
      </c>
      <c r="E40" s="270" cm="1">
        <f t="array" ref="E40">INDEX(Step1_final!F:F, 2 + (ROW(C40)-9)*3)</f>
        <v>1.1039000000000001</v>
      </c>
      <c r="F40" s="269" cm="1">
        <f t="array" ref="F40">F$6+INDEX(Step2!L:L, 1 + (ROW(F40)-2)*3)</f>
        <v>20924</v>
      </c>
      <c r="G40" s="270" cm="1">
        <f t="array" ref="G40">INDEX(Step2!L:L, 2 + (ROW(F40)-2)*3)</f>
        <v>0.52839999999999998</v>
      </c>
      <c r="H40" s="270" cm="1">
        <f t="array" ref="H40">INDEX(Step2!L:L, 3 + (ROW(F40)-2)*3)</f>
        <v>1.1283000000000001</v>
      </c>
      <c r="I40" s="269" cm="1">
        <f t="array" ref="I40">I$6+INDEX(Step5!F:F, 0 + (ROW(I40)-2)*3)</f>
        <v>23165</v>
      </c>
      <c r="J40" s="270" cm="1">
        <f t="array" ref="J40">INDEX(Step5!F:F, 1 + (ROW(I40)-2)*3)</f>
        <v>0.53039999999999998</v>
      </c>
      <c r="K40" s="270" cm="1">
        <f t="array" ref="K40">INDEX(Step5!F:F, 2 + (ROW(I40)-2)*3)</f>
        <v>1.1268</v>
      </c>
      <c r="L40" s="269" cm="1">
        <f t="array" ref="L40">L$6+INDEX(Step6!F:F, 0 + (ROW(L40)-2)*3)</f>
        <v>24916</v>
      </c>
      <c r="M40" s="270" cm="1">
        <f t="array" ref="M40">INDEX(Step6!F:F, 1 + (ROW(L40)-2)*3)</f>
        <v>0.53</v>
      </c>
      <c r="N40" s="270" cm="1">
        <f t="array" ref="N40">INDEX(Step6!F:F, 2 + (ROW(L40)-2)*3)</f>
        <v>1.1583000000000001</v>
      </c>
      <c r="O40" s="269" cm="1">
        <f t="array" ref="O40">O$11+INDEX(Step7!F:F, 29 + ROW(O40)*3)</f>
        <v>35604</v>
      </c>
      <c r="P40" s="270" cm="1">
        <f t="array" ref="P40">INDEX(Step7!F:F, 30 + ROW(O40)*3)</f>
        <v>0.4929</v>
      </c>
      <c r="Q40" s="270" cm="1">
        <f t="array" ref="Q40">INDEX(Step7!F:F, 31 + ROW(O40)*3)</f>
        <v>1.1366000000000001</v>
      </c>
    </row>
    <row r="41" spans="1:17" x14ac:dyDescent="0.3">
      <c r="A41">
        <v>39</v>
      </c>
      <c r="B41" s="269">
        <v>58000</v>
      </c>
      <c r="C41" s="269" cm="1">
        <f t="array" ref="C41">INDEX(Step1_final!F:F, 0 + (ROW(C41)-9)*3)</f>
        <v>11025</v>
      </c>
      <c r="D41" s="270" cm="1">
        <f t="array" ref="D41">INDEX(Step1_final!F:F, 1 + (ROW(C41)-9)*3)</f>
        <v>0.63370000000000004</v>
      </c>
      <c r="E41" s="270" cm="1">
        <f t="array" ref="E41">INDEX(Step1_final!F:F, 2 + (ROW(C41)-9)*3)</f>
        <v>1.1055999999999999</v>
      </c>
      <c r="F41" s="269" cm="1">
        <f t="array" ref="F41">F$6+INDEX(Step2!L:L, 1 + (ROW(F41)-2)*3)</f>
        <v>21300</v>
      </c>
      <c r="G41" s="270" cm="1">
        <f t="array" ref="G41">INDEX(Step2!L:L, 2 + (ROW(F41)-2)*3)</f>
        <v>0.52359999999999995</v>
      </c>
      <c r="H41" s="270" cm="1">
        <f t="array" ref="H41">INDEX(Step2!L:L, 3 + (ROW(F41)-2)*3)</f>
        <v>1.1186</v>
      </c>
      <c r="I41" s="269" cm="1">
        <f t="array" ref="I41">I$6+INDEX(Step5!F:F, 0 + (ROW(I41)-2)*3)</f>
        <v>23542</v>
      </c>
      <c r="J41" s="270" cm="1">
        <f t="array" ref="J41">INDEX(Step5!F:F, 1 + (ROW(I41)-2)*3)</f>
        <v>0.52559999999999996</v>
      </c>
      <c r="K41" s="270" cm="1">
        <f t="array" ref="K41">INDEX(Step5!F:F, 2 + (ROW(I41)-2)*3)</f>
        <v>1.1096999999999999</v>
      </c>
      <c r="L41" s="269" cm="1">
        <f t="array" ref="L41">L$6+INDEX(Step6!F:F, 0 + (ROW(L41)-2)*3)</f>
        <v>25301</v>
      </c>
      <c r="M41" s="270" cm="1">
        <f t="array" ref="M41">INDEX(Step6!F:F, 1 + (ROW(L41)-2)*3)</f>
        <v>0.52470000000000006</v>
      </c>
      <c r="N41" s="270" cm="1">
        <f t="array" ref="N41">INDEX(Step6!F:F, 2 + (ROW(L41)-2)*3)</f>
        <v>1.1469</v>
      </c>
      <c r="O41" s="269" cm="1">
        <f t="array" ref="O41">O$11+INDEX(Step7!F:F, 29 + ROW(O41)*3)</f>
        <v>35969</v>
      </c>
      <c r="P41" s="270" cm="1">
        <f t="array" ref="P41">INDEX(Step7!F:F, 30 + ROW(O41)*3)</f>
        <v>0.48870000000000002</v>
      </c>
      <c r="Q41" s="270" cm="1">
        <f t="array" ref="Q41">INDEX(Step7!F:F, 31 + ROW(O41)*3)</f>
        <v>1.1478999999999999</v>
      </c>
    </row>
    <row r="42" spans="1:17" x14ac:dyDescent="0.3">
      <c r="A42">
        <v>40</v>
      </c>
      <c r="B42" s="269">
        <v>60000</v>
      </c>
      <c r="C42" s="269" cm="1">
        <f t="array" ref="C42">INDEX(Step1_final!F:F, 0 + (ROW(C42)-9)*3)</f>
        <v>11390</v>
      </c>
      <c r="D42" s="270" cm="1">
        <f t="array" ref="D42">INDEX(Step1_final!F:F, 1 + (ROW(C42)-9)*3)</f>
        <v>0.62990000000000002</v>
      </c>
      <c r="E42" s="270" cm="1">
        <f t="array" ref="E42">INDEX(Step1_final!F:F, 2 + (ROW(C42)-9)*3)</f>
        <v>1.117</v>
      </c>
      <c r="F42" s="269" cm="1">
        <f t="array" ref="F42">F$6+INDEX(Step2!L:L, 1 + (ROW(F42)-2)*3)</f>
        <v>21674</v>
      </c>
      <c r="G42" s="270" cm="1">
        <f t="array" ref="G42">INDEX(Step2!L:L, 2 + (ROW(F42)-2)*3)</f>
        <v>0.51619999999999999</v>
      </c>
      <c r="H42" s="270" cm="1">
        <f t="array" ref="H42">INDEX(Step2!L:L, 3 + (ROW(F42)-2)*3)</f>
        <v>1.1197999999999999</v>
      </c>
      <c r="I42" s="269" cm="1">
        <f t="array" ref="I42">I$6+INDEX(Step5!F:F, 0 + (ROW(I42)-2)*3)</f>
        <v>23910</v>
      </c>
      <c r="J42" s="270" cm="1">
        <f t="array" ref="J42">INDEX(Step5!F:F, 1 + (ROW(I42)-2)*3)</f>
        <v>0.51690000000000003</v>
      </c>
      <c r="K42" s="270" cm="1">
        <f t="array" ref="K42">INDEX(Step5!F:F, 2 + (ROW(I42)-2)*3)</f>
        <v>1.1245000000000001</v>
      </c>
      <c r="L42" s="269" cm="1">
        <f t="array" ref="L42">L$6+INDEX(Step6!F:F, 0 + (ROW(L42)-2)*3)</f>
        <v>25681</v>
      </c>
      <c r="M42" s="270" cm="1">
        <f t="array" ref="M42">INDEX(Step6!F:F, 1 + (ROW(L42)-2)*3)</f>
        <v>0.51819999999999999</v>
      </c>
      <c r="N42" s="270" cm="1">
        <f t="array" ref="N42">INDEX(Step6!F:F, 2 + (ROW(L42)-2)*3)</f>
        <v>1.1749000000000001</v>
      </c>
      <c r="O42" s="269" cm="1">
        <f t="array" ref="O42">O$11+INDEX(Step7!F:F, 29 + ROW(O42)*3)</f>
        <v>36334</v>
      </c>
      <c r="P42" s="270" cm="1">
        <f t="array" ref="P42">INDEX(Step7!F:F, 30 + ROW(O42)*3)</f>
        <v>0.49049999999999999</v>
      </c>
      <c r="Q42" s="270" cm="1">
        <f t="array" ref="Q42">INDEX(Step7!F:F, 31 + ROW(O42)*3)</f>
        <v>1.1416999999999999</v>
      </c>
    </row>
    <row r="43" spans="1:17" x14ac:dyDescent="0.3">
      <c r="A43">
        <v>41</v>
      </c>
      <c r="B43" s="269">
        <v>62000</v>
      </c>
      <c r="C43" s="269" cm="1">
        <f t="array" ref="C43">INDEX(Step1_final!F:F, 0 + (ROW(C43)-9)*3)</f>
        <v>11766</v>
      </c>
      <c r="D43" s="270" cm="1">
        <f t="array" ref="D43">INDEX(Step1_final!F:F, 1 + (ROW(C43)-9)*3)</f>
        <v>0.62690000000000001</v>
      </c>
      <c r="E43" s="270" cm="1">
        <f t="array" ref="E43">INDEX(Step1_final!F:F, 2 + (ROW(C43)-9)*3)</f>
        <v>1.0984</v>
      </c>
      <c r="F43" s="269" cm="1">
        <f t="array" ref="F43">F$6+INDEX(Step2!L:L, 1 + (ROW(F43)-2)*3)</f>
        <v>22050</v>
      </c>
      <c r="G43" s="270" cm="1">
        <f t="array" ref="G43">INDEX(Step2!L:L, 2 + (ROW(F43)-2)*3)</f>
        <v>0.52049999999999996</v>
      </c>
      <c r="H43" s="270" cm="1">
        <f t="array" ref="H43">INDEX(Step2!L:L, 3 + (ROW(F43)-2)*3)</f>
        <v>1.1263000000000001</v>
      </c>
      <c r="I43" s="269" cm="1">
        <f t="array" ref="I43">I$6+INDEX(Step5!F:F, 0 + (ROW(I43)-2)*3)</f>
        <v>24276</v>
      </c>
      <c r="J43" s="270" cm="1">
        <f t="array" ref="J43">INDEX(Step5!F:F, 1 + (ROW(I43)-2)*3)</f>
        <v>0.52190000000000003</v>
      </c>
      <c r="K43" s="270" cm="1">
        <f t="array" ref="K43">INDEX(Step5!F:F, 2 + (ROW(I43)-2)*3)</f>
        <v>1.1242000000000001</v>
      </c>
      <c r="L43" s="269" cm="1">
        <f t="array" ref="L43">L$6+INDEX(Step6!F:F, 0 + (ROW(L43)-2)*3)</f>
        <v>26058</v>
      </c>
      <c r="M43" s="270" cm="1">
        <f t="array" ref="M43">INDEX(Step6!F:F, 1 + (ROW(L43)-2)*3)</f>
        <v>0.51649999999999996</v>
      </c>
      <c r="N43" s="270" cm="1">
        <f t="array" ref="N43">INDEX(Step6!F:F, 2 + (ROW(L43)-2)*3)</f>
        <v>1.1714</v>
      </c>
      <c r="O43" s="269" cm="1">
        <f t="array" ref="O43">O$11+INDEX(Step7!F:F, 29 + ROW(O43)*3)</f>
        <v>36699</v>
      </c>
      <c r="P43" s="270" cm="1">
        <f t="array" ref="P43">INDEX(Step7!F:F, 30 + ROW(O43)*3)</f>
        <v>0.4829</v>
      </c>
      <c r="Q43" s="270" cm="1">
        <f t="array" ref="Q43">INDEX(Step7!F:F, 31 + ROW(O43)*3)</f>
        <v>1.1436999999999999</v>
      </c>
    </row>
    <row r="44" spans="1:17" x14ac:dyDescent="0.3">
      <c r="A44">
        <v>42</v>
      </c>
      <c r="B44" s="269">
        <v>64000</v>
      </c>
      <c r="C44" s="269" cm="1">
        <f t="array" ref="C44">INDEX(Step1_final!F:F, 0 + (ROW(C44)-9)*3)</f>
        <v>12133</v>
      </c>
      <c r="D44" s="270" cm="1">
        <f t="array" ref="D44">INDEX(Step1_final!F:F, 1 + (ROW(C44)-9)*3)</f>
        <v>0.62290000000000001</v>
      </c>
      <c r="E44" s="270" cm="1">
        <f t="array" ref="E44">INDEX(Step1_final!F:F, 2 + (ROW(C44)-9)*3)</f>
        <v>1.1034999999999999</v>
      </c>
      <c r="F44" s="269" cm="1">
        <f t="array" ref="F44">F$6+INDEX(Step2!L:L, 1 + (ROW(F44)-2)*3)</f>
        <v>22431</v>
      </c>
      <c r="G44" s="270" cm="1">
        <f t="array" ref="G44">INDEX(Step2!L:L, 2 + (ROW(F44)-2)*3)</f>
        <v>0.51890000000000003</v>
      </c>
      <c r="H44" s="270" cm="1">
        <f t="array" ref="H44">INDEX(Step2!L:L, 3 + (ROW(F44)-2)*3)</f>
        <v>1.1432</v>
      </c>
      <c r="I44" s="269" cm="1">
        <f t="array" ref="I44">I$6+INDEX(Step5!F:F, 0 + (ROW(I44)-2)*3)</f>
        <v>24649</v>
      </c>
      <c r="J44" s="270" cm="1">
        <f t="array" ref="J44">INDEX(Step5!F:F, 1 + (ROW(I44)-2)*3)</f>
        <v>0.52070000000000005</v>
      </c>
      <c r="K44" s="270" cm="1">
        <f t="array" ref="K44">INDEX(Step5!F:F, 2 + (ROW(I44)-2)*3)</f>
        <v>1.1234</v>
      </c>
      <c r="L44" s="269" cm="1">
        <f t="array" ref="L44">L$6+INDEX(Step6!F:F, 0 + (ROW(L44)-2)*3)</f>
        <v>26437</v>
      </c>
      <c r="M44" s="270" cm="1">
        <f t="array" ref="M44">INDEX(Step6!F:F, 1 + (ROW(L44)-2)*3)</f>
        <v>0.51570000000000005</v>
      </c>
      <c r="N44" s="270" cm="1">
        <f t="array" ref="N44">INDEX(Step6!F:F, 2 + (ROW(L44)-2)*3)</f>
        <v>1.1677</v>
      </c>
      <c r="O44" s="269" cm="1">
        <f t="array" ref="O44">O$11+INDEX(Step7!F:F, 29 + ROW(O44)*3)</f>
        <v>37064</v>
      </c>
      <c r="P44" s="270" cm="1">
        <f t="array" ref="P44">INDEX(Step7!F:F, 30 + ROW(O44)*3)</f>
        <v>0.47820000000000001</v>
      </c>
      <c r="Q44" s="270" cm="1">
        <f t="array" ref="Q44">INDEX(Step7!F:F, 31 + ROW(O44)*3)</f>
        <v>1.1357999999999999</v>
      </c>
    </row>
    <row r="45" spans="1:17" x14ac:dyDescent="0.3">
      <c r="A45">
        <v>43</v>
      </c>
      <c r="B45" s="269">
        <v>66000</v>
      </c>
      <c r="C45" s="269" cm="1">
        <f t="array" ref="C45">INDEX(Step1_final!F:F, 0 + (ROW(C45)-9)*3)</f>
        <v>12498</v>
      </c>
      <c r="D45" s="270" cm="1">
        <f t="array" ref="D45">INDEX(Step1_final!F:F, 1 + (ROW(C45)-9)*3)</f>
        <v>0.61939999999999995</v>
      </c>
      <c r="E45" s="270" cm="1">
        <f t="array" ref="E45">INDEX(Step1_final!F:F, 2 + (ROW(C45)-9)*3)</f>
        <v>1.1121000000000001</v>
      </c>
      <c r="F45" s="269" cm="1">
        <f t="array" ref="F45">F$6+INDEX(Step2!L:L, 1 + (ROW(F45)-2)*3)</f>
        <v>22805</v>
      </c>
      <c r="G45" s="270" cm="1">
        <f t="array" ref="G45">INDEX(Step2!L:L, 2 + (ROW(F45)-2)*3)</f>
        <v>0.51270000000000004</v>
      </c>
      <c r="H45" s="270" cm="1">
        <f t="array" ref="H45">INDEX(Step2!L:L, 3 + (ROW(F45)-2)*3)</f>
        <v>1.1227</v>
      </c>
      <c r="I45" s="269" cm="1">
        <f t="array" ref="I45">I$6+INDEX(Step5!F:F, 0 + (ROW(I45)-2)*3)</f>
        <v>25018</v>
      </c>
      <c r="J45" s="270" cm="1">
        <f t="array" ref="J45">INDEX(Step5!F:F, 1 + (ROW(I45)-2)*3)</f>
        <v>0.51439999999999997</v>
      </c>
      <c r="K45" s="270" cm="1">
        <f t="array" ref="K45">INDEX(Step5!F:F, 2 + (ROW(I45)-2)*3)</f>
        <v>1.1096999999999999</v>
      </c>
      <c r="L45" s="269" cm="1">
        <f t="array" ref="L45">L$6+INDEX(Step6!F:F, 0 + (ROW(L45)-2)*3)</f>
        <v>26813</v>
      </c>
      <c r="M45" s="270" cm="1">
        <f t="array" ref="M45">INDEX(Step6!F:F, 1 + (ROW(L45)-2)*3)</f>
        <v>0.50949999999999995</v>
      </c>
      <c r="N45" s="270" cm="1">
        <f t="array" ref="N45">INDEX(Step6!F:F, 2 + (ROW(L45)-2)*3)</f>
        <v>1.1815</v>
      </c>
      <c r="O45" s="269" cm="1">
        <f t="array" ref="O45">O$11+INDEX(Step7!F:F, 29 + ROW(O45)*3)</f>
        <v>37429</v>
      </c>
      <c r="P45" s="270" cm="1">
        <f t="array" ref="P45">INDEX(Step7!F:F, 30 + ROW(O45)*3)</f>
        <v>0.47949999999999998</v>
      </c>
      <c r="Q45" s="270" cm="1">
        <f t="array" ref="Q45">INDEX(Step7!F:F, 31 + ROW(O45)*3)</f>
        <v>1.1564000000000001</v>
      </c>
    </row>
    <row r="46" spans="1:17" x14ac:dyDescent="0.3">
      <c r="A46">
        <v>44</v>
      </c>
      <c r="B46" s="269">
        <v>68000</v>
      </c>
      <c r="C46" s="269" cm="1">
        <f t="array" ref="C46">INDEX(Step1_final!F:F, 0 + (ROW(C46)-9)*3)</f>
        <v>12863</v>
      </c>
      <c r="D46" s="270" cm="1">
        <f t="array" ref="D46">INDEX(Step1_final!F:F, 1 + (ROW(C46)-9)*3)</f>
        <v>0.61670000000000003</v>
      </c>
      <c r="E46" s="270" cm="1">
        <f t="array" ref="E46">INDEX(Step1_final!F:F, 2 + (ROW(C46)-9)*3)</f>
        <v>1.1034999999999999</v>
      </c>
      <c r="F46" s="269" cm="1">
        <f t="array" ref="F46">F$6+INDEX(Step2!L:L, 1 + (ROW(F46)-2)*3)</f>
        <v>23185</v>
      </c>
      <c r="G46" s="270" cm="1">
        <f t="array" ref="G46">INDEX(Step2!L:L, 2 + (ROW(F46)-2)*3)</f>
        <v>0.50880000000000003</v>
      </c>
      <c r="H46" s="270" cm="1">
        <f t="array" ref="H46">INDEX(Step2!L:L, 3 + (ROW(F46)-2)*3)</f>
        <v>1.1334</v>
      </c>
      <c r="I46" s="269" cm="1">
        <f t="array" ref="I46">I$6+INDEX(Step5!F:F, 0 + (ROW(I46)-2)*3)</f>
        <v>25385</v>
      </c>
      <c r="J46" s="270" cm="1">
        <f t="array" ref="J46">INDEX(Step5!F:F, 1 + (ROW(I46)-2)*3)</f>
        <v>0.51090000000000002</v>
      </c>
      <c r="K46" s="270" cm="1">
        <f t="array" ref="K46">INDEX(Step5!F:F, 2 + (ROW(I46)-2)*3)</f>
        <v>1.1162000000000001</v>
      </c>
      <c r="L46" s="269" cm="1">
        <f t="array" ref="L46">L$6+INDEX(Step6!F:F, 0 + (ROW(L46)-2)*3)</f>
        <v>27181</v>
      </c>
      <c r="M46" s="270" cm="1">
        <f t="array" ref="M46">INDEX(Step6!F:F, 1 + (ROW(L46)-2)*3)</f>
        <v>0.5101</v>
      </c>
      <c r="N46" s="270" cm="1">
        <f t="array" ref="N46">INDEX(Step6!F:F, 2 + (ROW(L46)-2)*3)</f>
        <v>1.1595</v>
      </c>
      <c r="O46" s="269" cm="1">
        <f t="array" ref="O46">O$11+INDEX(Step7!F:F, 29 + ROW(O46)*3)</f>
        <v>37794</v>
      </c>
      <c r="P46" s="270" cm="1">
        <f t="array" ref="P46">INDEX(Step7!F:F, 30 + ROW(O46)*3)</f>
        <v>0.48159999999999997</v>
      </c>
      <c r="Q46" s="270" cm="1">
        <f t="array" ref="Q46">INDEX(Step7!F:F, 31 + ROW(O46)*3)</f>
        <v>1.1634</v>
      </c>
    </row>
    <row r="47" spans="1:17" x14ac:dyDescent="0.3">
      <c r="A47">
        <v>45</v>
      </c>
      <c r="B47" s="269">
        <v>70000</v>
      </c>
      <c r="C47" s="269" cm="1">
        <f t="array" ref="C47">INDEX(Step1_final!F:F, 0 + (ROW(C47)-9)*3)</f>
        <v>13227</v>
      </c>
      <c r="D47" s="270" cm="1">
        <f t="array" ref="D47">INDEX(Step1_final!F:F, 1 + (ROW(C47)-9)*3)</f>
        <v>0.61650000000000005</v>
      </c>
      <c r="E47" s="270" cm="1">
        <f t="array" ref="E47">INDEX(Step1_final!F:F, 2 + (ROW(C47)-9)*3)</f>
        <v>1.0929</v>
      </c>
      <c r="F47" s="269" cm="1">
        <f t="array" ref="F47">F$6+INDEX(Step2!L:L, 1 + (ROW(F47)-2)*3)</f>
        <v>23570</v>
      </c>
      <c r="G47" s="270" cm="1">
        <f t="array" ref="G47">INDEX(Step2!L:L, 2 + (ROW(F47)-2)*3)</f>
        <v>0.50649999999999995</v>
      </c>
      <c r="H47" s="270" cm="1">
        <f t="array" ref="H47">INDEX(Step2!L:L, 3 + (ROW(F47)-2)*3)</f>
        <v>1.1332</v>
      </c>
      <c r="I47" s="269" cm="1">
        <f t="array" ref="I47">I$6+INDEX(Step5!F:F, 0 + (ROW(I47)-2)*3)</f>
        <v>25749</v>
      </c>
      <c r="J47" s="270" cm="1">
        <f t="array" ref="J47">INDEX(Step5!F:F, 1 + (ROW(I47)-2)*3)</f>
        <v>0.50849999999999995</v>
      </c>
      <c r="K47" s="270" cm="1">
        <f t="array" ref="K47">INDEX(Step5!F:F, 2 + (ROW(I47)-2)*3)</f>
        <v>1.1294</v>
      </c>
      <c r="L47" s="269" cm="1">
        <f t="array" ref="L47">L$6+INDEX(Step6!F:F, 0 + (ROW(L47)-2)*3)</f>
        <v>27546</v>
      </c>
      <c r="M47" s="270" cm="1">
        <f t="array" ref="M47">INDEX(Step6!F:F, 1 + (ROW(L47)-2)*3)</f>
        <v>0.50790000000000002</v>
      </c>
      <c r="N47" s="270" cm="1">
        <f t="array" ref="N47">INDEX(Step6!F:F, 2 + (ROW(L47)-2)*3)</f>
        <v>1.1786000000000001</v>
      </c>
      <c r="O47" s="269" cm="1">
        <f t="array" ref="O47">O$11+INDEX(Step7!F:F, 29 + ROW(O47)*3)</f>
        <v>38159</v>
      </c>
      <c r="P47" s="270" cm="1">
        <f t="array" ref="P47">INDEX(Step7!F:F, 30 + ROW(O47)*3)</f>
        <v>0.47770000000000001</v>
      </c>
      <c r="Q47" s="270" cm="1">
        <f t="array" ref="Q47">INDEX(Step7!F:F, 31 + ROW(O47)*3)</f>
        <v>1.1427</v>
      </c>
    </row>
    <row r="48" spans="1:17" x14ac:dyDescent="0.3">
      <c r="A48">
        <v>46</v>
      </c>
      <c r="B48" s="269">
        <v>72000</v>
      </c>
      <c r="C48" s="269" cm="1">
        <f t="array" ref="C48">INDEX(Step1_final!F:F, 0 + (ROW(C48)-9)*3)</f>
        <v>13592</v>
      </c>
      <c r="D48" s="270" cm="1">
        <f t="array" ref="D48">INDEX(Step1_final!F:F, 1 + (ROW(C48)-9)*3)</f>
        <v>0.61650000000000005</v>
      </c>
      <c r="E48" s="270" cm="1">
        <f t="array" ref="E48">INDEX(Step1_final!F:F, 2 + (ROW(C48)-9)*3)</f>
        <v>1.1074999999999999</v>
      </c>
      <c r="F48" s="269" cm="1">
        <f t="array" ref="F48">F$6+INDEX(Step2!L:L, 1 + (ROW(F48)-2)*3)</f>
        <v>23973</v>
      </c>
      <c r="G48" s="270" cm="1">
        <f t="array" ref="G48">INDEX(Step2!L:L, 2 + (ROW(F48)-2)*3)</f>
        <v>0.50470000000000004</v>
      </c>
      <c r="H48" s="270" cm="1">
        <f t="array" ref="H48">INDEX(Step2!L:L, 3 + (ROW(F48)-2)*3)</f>
        <v>1.1395999999999999</v>
      </c>
      <c r="I48" s="269" cm="1">
        <f t="array" ref="I48">I$6+INDEX(Step5!F:F, 0 + (ROW(I48)-2)*3)</f>
        <v>26114</v>
      </c>
      <c r="J48" s="270" cm="1">
        <f t="array" ref="J48">INDEX(Step5!F:F, 1 + (ROW(I48)-2)*3)</f>
        <v>0.50670000000000004</v>
      </c>
      <c r="K48" s="270" cm="1">
        <f t="array" ref="K48">INDEX(Step5!F:F, 2 + (ROW(I48)-2)*3)</f>
        <v>1.1496</v>
      </c>
      <c r="L48" s="269" cm="1">
        <f t="array" ref="L48">L$6+INDEX(Step6!F:F, 0 + (ROW(L48)-2)*3)</f>
        <v>27911</v>
      </c>
      <c r="M48" s="270" cm="1">
        <f t="array" ref="M48">INDEX(Step6!F:F, 1 + (ROW(L48)-2)*3)</f>
        <v>0.501</v>
      </c>
      <c r="N48" s="270" cm="1">
        <f t="array" ref="N48">INDEX(Step6!F:F, 2 + (ROW(L48)-2)*3)</f>
        <v>1.1917</v>
      </c>
      <c r="O48" s="269" cm="1">
        <f t="array" ref="O48">O$11+INDEX(Step7!F:F, 29 + ROW(O48)*3)</f>
        <v>38524</v>
      </c>
      <c r="P48" s="270" cm="1">
        <f t="array" ref="P48">INDEX(Step7!F:F, 30 + ROW(O48)*3)</f>
        <v>0.47149999999999997</v>
      </c>
      <c r="Q48" s="270" cm="1">
        <f t="array" ref="Q48">INDEX(Step7!F:F, 31 + ROW(O48)*3)</f>
        <v>1.1603000000000001</v>
      </c>
    </row>
    <row r="49" spans="1:17" x14ac:dyDescent="0.3">
      <c r="A49">
        <v>47</v>
      </c>
      <c r="B49" s="269">
        <v>74000</v>
      </c>
      <c r="C49" s="269" cm="1">
        <f t="array" ref="C49">INDEX(Step1_final!F:F, 0 + (ROW(C49)-9)*3)</f>
        <v>13957</v>
      </c>
      <c r="D49" s="270" cm="1">
        <f t="array" ref="D49">INDEX(Step1_final!F:F, 1 + (ROW(C49)-9)*3)</f>
        <v>0.60580000000000001</v>
      </c>
      <c r="E49" s="270" cm="1">
        <f t="array" ref="E49">INDEX(Step1_final!F:F, 2 + (ROW(C49)-9)*3)</f>
        <v>1.1072</v>
      </c>
      <c r="F49" s="269" cm="1">
        <f t="array" ref="F49">F$6+INDEX(Step2!L:L, 1 + (ROW(F49)-2)*3)</f>
        <v>24342</v>
      </c>
      <c r="G49" s="270" cm="1">
        <f t="array" ref="G49">INDEX(Step2!L:L, 2 + (ROW(F49)-2)*3)</f>
        <v>0.50470000000000004</v>
      </c>
      <c r="H49" s="270" cm="1">
        <f t="array" ref="H49">INDEX(Step2!L:L, 3 + (ROW(F49)-2)*3)</f>
        <v>1.1376999999999999</v>
      </c>
      <c r="I49" s="269" cm="1">
        <f t="array" ref="I49">I$6+INDEX(Step5!F:F, 0 + (ROW(I49)-2)*3)</f>
        <v>26479</v>
      </c>
      <c r="J49" s="270" cm="1">
        <f t="array" ref="J49">INDEX(Step5!F:F, 1 + (ROW(I49)-2)*3)</f>
        <v>0.50690000000000002</v>
      </c>
      <c r="K49" s="270" cm="1">
        <f t="array" ref="K49">INDEX(Step5!F:F, 2 + (ROW(I49)-2)*3)</f>
        <v>1.1209</v>
      </c>
      <c r="L49" s="269" cm="1">
        <f t="array" ref="L49">L$6+INDEX(Step6!F:F, 0 + (ROW(L49)-2)*3)</f>
        <v>28276</v>
      </c>
      <c r="M49" s="270" cm="1">
        <f t="array" ref="M49">INDEX(Step6!F:F, 1 + (ROW(L49)-2)*3)</f>
        <v>0.499</v>
      </c>
      <c r="N49" s="270" cm="1">
        <f t="array" ref="N49">INDEX(Step6!F:F, 2 + (ROW(L49)-2)*3)</f>
        <v>1.1593</v>
      </c>
      <c r="O49" s="269" cm="1">
        <f t="array" ref="O49">O$11+INDEX(Step7!F:F, 29 + ROW(O49)*3)</f>
        <v>38889</v>
      </c>
      <c r="P49" s="270" cm="1">
        <f t="array" ref="P49">INDEX(Step7!F:F, 30 + ROW(O49)*3)</f>
        <v>0.47239999999999999</v>
      </c>
      <c r="Q49" s="270" cm="1">
        <f t="array" ref="Q49">INDEX(Step7!F:F, 31 + ROW(O49)*3)</f>
        <v>1.1589</v>
      </c>
    </row>
    <row r="50" spans="1:17" x14ac:dyDescent="0.3">
      <c r="A50">
        <v>48</v>
      </c>
      <c r="B50" s="269">
        <v>76000</v>
      </c>
      <c r="C50" s="269" cm="1">
        <f t="array" ref="C50">INDEX(Step1_final!F:F, 0 + (ROW(C50)-9)*3)</f>
        <v>14321</v>
      </c>
      <c r="D50" s="270" cm="1">
        <f t="array" ref="D50">INDEX(Step1_final!F:F, 1 + (ROW(C50)-9)*3)</f>
        <v>0.60780000000000001</v>
      </c>
      <c r="E50" s="270" cm="1">
        <f t="array" ref="E50">INDEX(Step1_final!F:F, 2 + (ROW(C50)-9)*3)</f>
        <v>1.0876999999999999</v>
      </c>
      <c r="F50" s="269" cm="1">
        <f t="array" ref="F50">F$6+INDEX(Step2!L:L, 1 + (ROW(F50)-2)*3)</f>
        <v>24709</v>
      </c>
      <c r="G50" s="270" cm="1">
        <f t="array" ref="G50">INDEX(Step2!L:L, 2 + (ROW(F50)-2)*3)</f>
        <v>0.50019999999999998</v>
      </c>
      <c r="H50" s="270" cm="1">
        <f t="array" ref="H50">INDEX(Step2!L:L, 3 + (ROW(F50)-2)*3)</f>
        <v>1.1305000000000001</v>
      </c>
      <c r="I50" s="269" cm="1">
        <f t="array" ref="I50">I$6+INDEX(Step5!F:F, 0 + (ROW(I50)-2)*3)</f>
        <v>26844</v>
      </c>
      <c r="J50" s="270" cm="1">
        <f t="array" ref="J50">INDEX(Step5!F:F, 1 + (ROW(I50)-2)*3)</f>
        <v>0.50229999999999997</v>
      </c>
      <c r="K50" s="270" cm="1">
        <f t="array" ref="K50">INDEX(Step5!F:F, 2 + (ROW(I50)-2)*3)</f>
        <v>1.1309</v>
      </c>
      <c r="L50" s="269" cm="1">
        <f t="array" ref="L50">L$6+INDEX(Step6!F:F, 0 + (ROW(L50)-2)*3)</f>
        <v>28641</v>
      </c>
      <c r="M50" s="270" cm="1">
        <f t="array" ref="M50">INDEX(Step6!F:F, 1 + (ROW(L50)-2)*3)</f>
        <v>0.50190000000000001</v>
      </c>
      <c r="N50" s="270" cm="1">
        <f t="array" ref="N50">INDEX(Step6!F:F, 2 + (ROW(L50)-2)*3)</f>
        <v>1.1762999999999999</v>
      </c>
      <c r="O50" s="269" cm="1">
        <f t="array" ref="O50">O$11+INDEX(Step7!F:F, 29 + ROW(O50)*3)</f>
        <v>39254</v>
      </c>
      <c r="P50" s="270" cm="1">
        <f t="array" ref="P50">INDEX(Step7!F:F, 30 + ROW(O50)*3)</f>
        <v>0.47239999999999999</v>
      </c>
      <c r="Q50" s="270" cm="1">
        <f t="array" ref="Q50">INDEX(Step7!F:F, 31 + ROW(O50)*3)</f>
        <v>1.1593</v>
      </c>
    </row>
    <row r="51" spans="1:17" x14ac:dyDescent="0.3">
      <c r="A51">
        <v>49</v>
      </c>
      <c r="B51" s="269">
        <v>78000</v>
      </c>
      <c r="C51" s="269" cm="1">
        <f t="array" ref="C51">INDEX(Step1_final!F:F, 0 + (ROW(C51)-9)*3)</f>
        <v>14686</v>
      </c>
      <c r="D51" s="270" cm="1">
        <f t="array" ref="D51">INDEX(Step1_final!F:F, 1 + (ROW(C51)-9)*3)</f>
        <v>0.60050000000000003</v>
      </c>
      <c r="E51" s="270" cm="1">
        <f t="array" ref="E51">INDEX(Step1_final!F:F, 2 + (ROW(C51)-9)*3)</f>
        <v>1.1064000000000001</v>
      </c>
      <c r="F51" s="269" cm="1">
        <f t="array" ref="F51">F$6+INDEX(Step2!L:L, 1 + (ROW(F51)-2)*3)</f>
        <v>25073</v>
      </c>
      <c r="G51" s="270" cm="1">
        <f t="array" ref="G51">INDEX(Step2!L:L, 2 + (ROW(F51)-2)*3)</f>
        <v>0.49840000000000001</v>
      </c>
      <c r="H51" s="270" cm="1">
        <f t="array" ref="H51">INDEX(Step2!L:L, 3 + (ROW(F51)-2)*3)</f>
        <v>1.1535</v>
      </c>
      <c r="I51" s="269" cm="1">
        <f t="array" ref="I51">I$6+INDEX(Step5!F:F, 0 + (ROW(I51)-2)*3)</f>
        <v>27215</v>
      </c>
      <c r="J51" s="270" cm="1">
        <f t="array" ref="J51">INDEX(Step5!F:F, 1 + (ROW(I51)-2)*3)</f>
        <v>0.50029999999999997</v>
      </c>
      <c r="K51" s="270" cm="1">
        <f t="array" ref="K51">INDEX(Step5!F:F, 2 + (ROW(I51)-2)*3)</f>
        <v>1.1393</v>
      </c>
      <c r="L51" s="269" cm="1">
        <f t="array" ref="L51">L$6+INDEX(Step6!F:F, 0 + (ROW(L51)-2)*3)</f>
        <v>29006</v>
      </c>
      <c r="M51" s="270" cm="1">
        <f t="array" ref="M51">INDEX(Step6!F:F, 1 + (ROW(L51)-2)*3)</f>
        <v>0.49519999999999997</v>
      </c>
      <c r="N51" s="270" cm="1">
        <f t="array" ref="N51">INDEX(Step6!F:F, 2 + (ROW(L51)-2)*3)</f>
        <v>1.1747000000000001</v>
      </c>
      <c r="O51" s="269" cm="1">
        <f t="array" ref="O51">O$11+INDEX(Step7!F:F, 29 + ROW(O51)*3)</f>
        <v>39619</v>
      </c>
      <c r="P51" s="270" cm="1">
        <f t="array" ref="P51">INDEX(Step7!F:F, 30 + ROW(O51)*3)</f>
        <v>0.46960000000000002</v>
      </c>
      <c r="Q51" s="270" cm="1">
        <f t="array" ref="Q51">INDEX(Step7!F:F, 31 + ROW(O51)*3)</f>
        <v>1.1551</v>
      </c>
    </row>
    <row r="52" spans="1:17" x14ac:dyDescent="0.3">
      <c r="A52">
        <v>50</v>
      </c>
      <c r="B52" s="269">
        <v>80000</v>
      </c>
      <c r="C52" s="269" cm="1">
        <f t="array" ref="C52">INDEX(Step1_final!F:F, 0 + (ROW(C52)-9)*3)</f>
        <v>15050</v>
      </c>
      <c r="D52" s="270" cm="1">
        <f t="array" ref="D52">INDEX(Step1_final!F:F, 1 + (ROW(C52)-9)*3)</f>
        <v>0.60050000000000003</v>
      </c>
      <c r="E52" s="270" cm="1">
        <f t="array" ref="E52">INDEX(Step1_final!F:F, 2 + (ROW(C52)-9)*3)</f>
        <v>1.1152</v>
      </c>
      <c r="F52" s="269" cm="1">
        <f t="array" ref="F52">F$6+INDEX(Step2!L:L, 1 + (ROW(F52)-2)*3)</f>
        <v>25438</v>
      </c>
      <c r="G52" s="270" cm="1">
        <f t="array" ref="G52">INDEX(Step2!L:L, 2 + (ROW(F52)-2)*3)</f>
        <v>0.49640000000000001</v>
      </c>
      <c r="H52" s="270" cm="1">
        <f t="array" ref="H52">INDEX(Step2!L:L, 3 + (ROW(F52)-2)*3)</f>
        <v>1.1423000000000001</v>
      </c>
      <c r="I52" s="269" cm="1">
        <f t="array" ref="I52">I$6+INDEX(Step5!F:F, 0 + (ROW(I52)-2)*3)</f>
        <v>27583</v>
      </c>
      <c r="J52" s="270" cm="1">
        <f t="array" ref="J52">INDEX(Step5!F:F, 1 + (ROW(I52)-2)*3)</f>
        <v>0.49859999999999999</v>
      </c>
      <c r="K52" s="270" cm="1">
        <f t="array" ref="K52">INDEX(Step5!F:F, 2 + (ROW(I52)-2)*3)</f>
        <v>1.1513</v>
      </c>
      <c r="L52" s="269" cm="1">
        <f t="array" ref="L52">L$6+INDEX(Step6!F:F, 0 + (ROW(L52)-2)*3)</f>
        <v>29371</v>
      </c>
      <c r="M52" s="270" cm="1">
        <f t="array" ref="M52">INDEX(Step6!F:F, 1 + (ROW(L52)-2)*3)</f>
        <v>0.49809999999999999</v>
      </c>
      <c r="N52" s="270" cm="1">
        <f t="array" ref="N52">INDEX(Step6!F:F, 2 + (ROW(L52)-2)*3)</f>
        <v>1.1976</v>
      </c>
      <c r="O52" s="269" cm="1">
        <f t="array" ref="O52">O$11+INDEX(Step7!F:F, 29 + ROW(O52)*3)</f>
        <v>39984</v>
      </c>
      <c r="P52" s="270" cm="1">
        <f t="array" ref="P52">INDEX(Step7!F:F, 30 + ROW(O52)*3)</f>
        <v>0.46839999999999998</v>
      </c>
      <c r="Q52" s="270" cm="1">
        <f t="array" ref="Q52">INDEX(Step7!F:F, 31 + ROW(O52)*3)</f>
        <v>1.1761999999999999</v>
      </c>
    </row>
    <row r="53" spans="1:17" x14ac:dyDescent="0.3">
      <c r="A53">
        <v>51</v>
      </c>
      <c r="B53" s="269">
        <v>82000</v>
      </c>
      <c r="C53" s="269" cm="1">
        <f t="array" ref="C53">INDEX(Step1_final!F:F, 0 + (ROW(C53)-9)*3)</f>
        <v>15415</v>
      </c>
      <c r="D53" s="270" cm="1">
        <f t="array" ref="D53">INDEX(Step1_final!F:F, 1 + (ROW(C53)-9)*3)</f>
        <v>0.59689999999999999</v>
      </c>
      <c r="E53" s="270" cm="1">
        <f t="array" ref="E53">INDEX(Step1_final!F:F, 2 + (ROW(C53)-9)*3)</f>
        <v>1.1166</v>
      </c>
      <c r="F53" s="269" cm="1">
        <f t="array" ref="F53">F$6+INDEX(Step2!L:L, 1 + (ROW(F53)-2)*3)</f>
        <v>25803</v>
      </c>
      <c r="G53" s="270" cm="1">
        <f t="array" ref="G53">INDEX(Step2!L:L, 2 + (ROW(F53)-2)*3)</f>
        <v>0.49390000000000001</v>
      </c>
      <c r="H53" s="270" cm="1">
        <f t="array" ref="H53">INDEX(Step2!L:L, 3 + (ROW(F53)-2)*3)</f>
        <v>1.1368</v>
      </c>
      <c r="I53" s="269" cm="1">
        <f t="array" ref="I53">I$6+INDEX(Step5!F:F, 0 + (ROW(I53)-2)*3)</f>
        <v>27948</v>
      </c>
      <c r="J53" s="270" cm="1">
        <f t="array" ref="J53">INDEX(Step5!F:F, 1 + (ROW(I53)-2)*3)</f>
        <v>0.4945</v>
      </c>
      <c r="K53" s="270" cm="1">
        <f t="array" ref="K53">INDEX(Step5!F:F, 2 + (ROW(I53)-2)*3)</f>
        <v>1.1316999999999999</v>
      </c>
      <c r="L53" s="269"/>
      <c r="M53" s="270"/>
      <c r="N53" s="270"/>
      <c r="O53" s="269" cm="1">
        <f t="array" ref="O53">O$11+INDEX(Step7!F:F, 29 + ROW(O53)*3)</f>
        <v>40349</v>
      </c>
      <c r="P53" s="270" cm="1">
        <f t="array" ref="P53">INDEX(Step7!F:F, 30 + ROW(O53)*3)</f>
        <v>0.46920000000000001</v>
      </c>
      <c r="Q53" s="270" cm="1">
        <f t="array" ref="Q53">INDEX(Step7!F:F, 31 + ROW(O53)*3)</f>
        <v>1.1659999999999999</v>
      </c>
    </row>
    <row r="54" spans="1:17" x14ac:dyDescent="0.3">
      <c r="A54">
        <v>52</v>
      </c>
      <c r="B54" s="269">
        <v>84000</v>
      </c>
      <c r="C54" s="269" cm="1">
        <f t="array" ref="C54">INDEX(Step1_final!F:F, 0 + (ROW(C54)-9)*3)</f>
        <v>15780</v>
      </c>
      <c r="D54" s="270" cm="1">
        <f t="array" ref="D54">INDEX(Step1_final!F:F, 1 + (ROW(C54)-9)*3)</f>
        <v>0.59709999999999996</v>
      </c>
      <c r="E54" s="270" cm="1">
        <f t="array" ref="E54">INDEX(Step1_final!F:F, 2 + (ROW(C54)-9)*3)</f>
        <v>1.1198999999999999</v>
      </c>
      <c r="F54" s="269" cm="1">
        <f t="array" ref="F54">F$6+INDEX(Step2!L:L, 1 + (ROW(F54)-2)*3)</f>
        <v>26167</v>
      </c>
      <c r="G54" s="270" cm="1">
        <f t="array" ref="G54">INDEX(Step2!L:L, 2 + (ROW(F54)-2)*3)</f>
        <v>0.49099999999999999</v>
      </c>
      <c r="H54" s="270" cm="1">
        <f t="array" ref="H54">INDEX(Step2!L:L, 3 + (ROW(F54)-2)*3)</f>
        <v>1.1473</v>
      </c>
      <c r="I54" s="269" cm="1">
        <f t="array" ref="I54">I$6+INDEX(Step5!F:F, 0 + (ROW(I54)-2)*3)</f>
        <v>28313</v>
      </c>
      <c r="J54" s="270" cm="1">
        <f t="array" ref="J54">INDEX(Step5!F:F, 1 + (ROW(I54)-2)*3)</f>
        <v>0.49180000000000001</v>
      </c>
      <c r="K54" s="270" cm="1">
        <f t="array" ref="K54">INDEX(Step5!F:F, 2 + (ROW(I54)-2)*3)</f>
        <v>1.1475</v>
      </c>
      <c r="L54" s="269"/>
      <c r="M54" s="270"/>
      <c r="N54" s="270"/>
      <c r="O54" s="269" cm="1">
        <f t="array" ref="O54">O$11+INDEX(Step7!F:F, 29 + ROW(O54)*3)</f>
        <v>40714</v>
      </c>
      <c r="P54" s="270" cm="1">
        <f t="array" ref="P54">INDEX(Step7!F:F, 30 + ROW(O54)*3)</f>
        <v>0.46310000000000001</v>
      </c>
      <c r="Q54" s="270" cm="1">
        <f t="array" ref="Q54">INDEX(Step7!F:F, 31 + ROW(O54)*3)</f>
        <v>1.1620999999999999</v>
      </c>
    </row>
    <row r="55" spans="1:17" x14ac:dyDescent="0.3">
      <c r="A55">
        <v>53</v>
      </c>
      <c r="B55" s="269">
        <v>86000</v>
      </c>
      <c r="C55" s="269" cm="1">
        <f t="array" ref="C55">INDEX(Step1_final!F:F, 0 + (ROW(C55)-9)*3)</f>
        <v>16144</v>
      </c>
      <c r="D55" s="270" cm="1">
        <f t="array" ref="D55">INDEX(Step1_final!F:F, 1 + (ROW(C55)-9)*3)</f>
        <v>0.59489999999999998</v>
      </c>
      <c r="E55" s="270" cm="1">
        <f t="array" ref="E55">INDEX(Step1_final!F:F, 2 + (ROW(C55)-9)*3)</f>
        <v>1.1224000000000001</v>
      </c>
      <c r="F55" s="269" cm="1">
        <f t="array" ref="F55">F$6+INDEX(Step2!L:L, 1 + (ROW(F55)-2)*3)</f>
        <v>26532</v>
      </c>
      <c r="G55" s="270" cm="1">
        <f t="array" ref="G55">INDEX(Step2!L:L, 2 + (ROW(F55)-2)*3)</f>
        <v>0.49569999999999997</v>
      </c>
      <c r="H55" s="270" cm="1">
        <f t="array" ref="H55">INDEX(Step2!L:L, 3 + (ROW(F55)-2)*3)</f>
        <v>1.1472</v>
      </c>
      <c r="I55" s="269" cm="1">
        <f t="array" ref="I55">I$6+INDEX(Step5!F:F, 0 + (ROW(I55)-2)*3)</f>
        <v>28678</v>
      </c>
      <c r="J55" s="270" cm="1">
        <f t="array" ref="J55">INDEX(Step5!F:F, 1 + (ROW(I55)-2)*3)</f>
        <v>0.49609999999999999</v>
      </c>
      <c r="K55" s="270" cm="1">
        <f t="array" ref="K55">INDEX(Step5!F:F, 2 + (ROW(I55)-2)*3)</f>
        <v>1.1591</v>
      </c>
      <c r="L55" s="269"/>
      <c r="M55" s="270"/>
      <c r="N55" s="270"/>
      <c r="O55" s="269" cm="1">
        <f t="array" ref="O55">O$11+INDEX(Step7!F:F, 29 + ROW(O55)*3)</f>
        <v>41079</v>
      </c>
      <c r="P55" s="270" cm="1">
        <f t="array" ref="P55">INDEX(Step7!F:F, 30 + ROW(O55)*3)</f>
        <v>0.4637</v>
      </c>
      <c r="Q55" s="270" cm="1">
        <f t="array" ref="Q55">INDEX(Step7!F:F, 31 + ROW(O55)*3)</f>
        <v>1.1646000000000001</v>
      </c>
    </row>
    <row r="56" spans="1:17" x14ac:dyDescent="0.3">
      <c r="A56">
        <v>54</v>
      </c>
      <c r="B56" s="269">
        <v>88000</v>
      </c>
      <c r="C56" s="269" cm="1">
        <f t="array" ref="C56">INDEX(Step1_final!F:F, 0 + (ROW(C56)-9)*3)</f>
        <v>16509</v>
      </c>
      <c r="D56" s="270" cm="1">
        <f t="array" ref="D56">INDEX(Step1_final!F:F, 1 + (ROW(C56)-9)*3)</f>
        <v>0.58850000000000002</v>
      </c>
      <c r="E56" s="270" cm="1">
        <f t="array" ref="E56">INDEX(Step1_final!F:F, 2 + (ROW(C56)-9)*3)</f>
        <v>1.1243000000000001</v>
      </c>
      <c r="F56" s="269" cm="1">
        <f t="array" ref="F56">F$6+INDEX(Step2!L:L, 1 + (ROW(F56)-2)*3)</f>
        <v>26896</v>
      </c>
      <c r="G56" s="270" cm="1">
        <f t="array" ref="G56">INDEX(Step2!L:L, 2 + (ROW(F56)-2)*3)</f>
        <v>0.4869</v>
      </c>
      <c r="H56" s="270" cm="1">
        <f t="array" ref="H56">INDEX(Step2!L:L, 3 + (ROW(F56)-2)*3)</f>
        <v>1.1515</v>
      </c>
      <c r="I56" s="269" cm="1">
        <f t="array" ref="I56">I$6+INDEX(Step5!F:F, 0 + (ROW(I56)-2)*3)</f>
        <v>29043</v>
      </c>
      <c r="J56" s="270" cm="1">
        <f t="array" ref="J56">INDEX(Step5!F:F, 1 + (ROW(I56)-2)*3)</f>
        <v>0.48830000000000001</v>
      </c>
      <c r="K56" s="270" cm="1">
        <f t="array" ref="K56">INDEX(Step5!F:F, 2 + (ROW(I56)-2)*3)</f>
        <v>1.1437999999999999</v>
      </c>
      <c r="L56" s="269"/>
      <c r="M56" s="270"/>
      <c r="N56" s="270"/>
      <c r="O56" s="269" cm="1">
        <f t="array" ref="O56">O$11+INDEX(Step7!F:F, 29 + ROW(O56)*3)</f>
        <v>41444</v>
      </c>
      <c r="P56" s="270" cm="1">
        <f t="array" ref="P56">INDEX(Step7!F:F, 30 + ROW(O56)*3)</f>
        <v>0.46429999999999999</v>
      </c>
      <c r="Q56" s="270" cm="1">
        <f t="array" ref="Q56">INDEX(Step7!F:F, 31 + ROW(O56)*3)</f>
        <v>1.1688000000000001</v>
      </c>
    </row>
    <row r="57" spans="1:17" x14ac:dyDescent="0.3">
      <c r="A57">
        <v>55</v>
      </c>
      <c r="B57" s="269">
        <v>90000</v>
      </c>
      <c r="C57" s="269" cm="1">
        <f t="array" ref="C57">INDEX(Step1_final!F:F, 0 + (ROW(C57)-9)*3)</f>
        <v>16873</v>
      </c>
      <c r="D57" s="270" cm="1">
        <f t="array" ref="D57">INDEX(Step1_final!F:F, 1 + (ROW(C57)-9)*3)</f>
        <v>0.58979999999999999</v>
      </c>
      <c r="E57" s="270" cm="1">
        <f t="array" ref="E57">INDEX(Step1_final!F:F, 2 + (ROW(C57)-9)*3)</f>
        <v>1.1084000000000001</v>
      </c>
      <c r="F57" s="269" cm="1">
        <f t="array" ref="F57">F$6+INDEX(Step2!L:L, 1 + (ROW(F57)-2)*3)</f>
        <v>27261</v>
      </c>
      <c r="G57" s="270" cm="1">
        <f t="array" ref="G57">INDEX(Step2!L:L, 2 + (ROW(F57)-2)*3)</f>
        <v>0.48609999999999998</v>
      </c>
      <c r="H57" s="270" cm="1">
        <f t="array" ref="H57">INDEX(Step2!L:L, 3 + (ROW(F57)-2)*3)</f>
        <v>1.1397999999999999</v>
      </c>
      <c r="I57" s="269" cm="1">
        <f t="array" ref="I57">I$6+INDEX(Step5!F:F, 0 + (ROW(I57)-2)*3)</f>
        <v>29407</v>
      </c>
      <c r="J57" s="270" cm="1">
        <f t="array" ref="J57">INDEX(Step5!F:F, 1 + (ROW(I57)-2)*3)</f>
        <v>0.48630000000000001</v>
      </c>
      <c r="K57" s="270" cm="1">
        <f t="array" ref="K57">INDEX(Step5!F:F, 2 + (ROW(I57)-2)*3)</f>
        <v>1.1499999999999999</v>
      </c>
      <c r="L57" s="269"/>
      <c r="M57" s="270"/>
      <c r="N57" s="270"/>
      <c r="O57" s="269" cm="1">
        <f t="array" ref="O57">O$11+INDEX(Step7!F:F, 29 + ROW(O57)*3)</f>
        <v>41809</v>
      </c>
      <c r="P57" s="270" cm="1">
        <f t="array" ref="P57">INDEX(Step7!F:F, 30 + ROW(O57)*3)</f>
        <v>0.46239999999999998</v>
      </c>
      <c r="Q57" s="270" cm="1">
        <f t="array" ref="Q57">INDEX(Step7!F:F, 31 + ROW(O57)*3)</f>
        <v>1.1598999999999999</v>
      </c>
    </row>
    <row r="58" spans="1:17" x14ac:dyDescent="0.3">
      <c r="A58">
        <v>56</v>
      </c>
      <c r="B58" s="269">
        <v>92000</v>
      </c>
      <c r="C58" s="269" cm="1">
        <f t="array" ref="C58">INDEX(Step1_final!F:F, 0 + (ROW(C58)-9)*3)</f>
        <v>17238</v>
      </c>
      <c r="D58" s="270" cm="1">
        <f t="array" ref="D58">INDEX(Step1_final!F:F, 1 + (ROW(C58)-9)*3)</f>
        <v>0.58730000000000004</v>
      </c>
      <c r="E58" s="270" cm="1">
        <f t="array" ref="E58">INDEX(Step1_final!F:F, 2 + (ROW(C58)-9)*3)</f>
        <v>1.1148</v>
      </c>
      <c r="F58" s="269" cm="1">
        <f t="array" ref="F58">F$6+INDEX(Step2!L:L, 1 + (ROW(F58)-2)*3)</f>
        <v>27626</v>
      </c>
      <c r="G58" s="270" cm="1">
        <f t="array" ref="G58">INDEX(Step2!L:L, 2 + (ROW(F58)-2)*3)</f>
        <v>0.48480000000000001</v>
      </c>
      <c r="H58" s="270" cm="1">
        <f t="array" ref="H58">INDEX(Step2!L:L, 3 + (ROW(F58)-2)*3)</f>
        <v>1.1655</v>
      </c>
      <c r="I58" s="269" cm="1">
        <f t="array" ref="I58">I$6+INDEX(Step5!F:F, 0 + (ROW(I58)-2)*3)</f>
        <v>29772</v>
      </c>
      <c r="J58" s="270" cm="1">
        <f t="array" ref="J58">INDEX(Step5!F:F, 1 + (ROW(I58)-2)*3)</f>
        <v>0.48680000000000001</v>
      </c>
      <c r="K58" s="270" cm="1">
        <f t="array" ref="K58">INDEX(Step5!F:F, 2 + (ROW(I58)-2)*3)</f>
        <v>1.1680999999999999</v>
      </c>
      <c r="L58" s="269"/>
      <c r="M58" s="270"/>
      <c r="N58" s="270"/>
      <c r="O58" s="269" cm="1">
        <f t="array" ref="O58">O$11+INDEX(Step7!F:F, 29 + ROW(O58)*3)</f>
        <v>42173</v>
      </c>
      <c r="P58" s="270" cm="1">
        <f t="array" ref="P58">INDEX(Step7!F:F, 30 + ROW(O58)*3)</f>
        <v>0.45860000000000001</v>
      </c>
      <c r="Q58" s="270" cm="1">
        <f t="array" ref="Q58">INDEX(Step7!F:F, 31 + ROW(O58)*3)</f>
        <v>1.1691</v>
      </c>
    </row>
    <row r="59" spans="1:17" x14ac:dyDescent="0.3">
      <c r="A59">
        <v>57</v>
      </c>
      <c r="B59" s="269">
        <v>94000</v>
      </c>
      <c r="C59" s="269" cm="1">
        <f t="array" ref="C59">INDEX(Step1_final!F:F, 0 + (ROW(C59)-9)*3)</f>
        <v>17603</v>
      </c>
      <c r="D59" s="270" cm="1">
        <f t="array" ref="D59">INDEX(Step1_final!F:F, 1 + (ROW(C59)-9)*3)</f>
        <v>0.58819999999999995</v>
      </c>
      <c r="E59" s="270" cm="1">
        <f t="array" ref="E59">INDEX(Step1_final!F:F, 2 + (ROW(C59)-9)*3)</f>
        <v>1.1061000000000001</v>
      </c>
      <c r="F59" s="269" cm="1">
        <f t="array" ref="F59">F$6+INDEX(Step2!L:L, 1 + (ROW(F59)-2)*3)</f>
        <v>27990</v>
      </c>
      <c r="G59" s="270" cm="1">
        <f t="array" ref="G59">INDEX(Step2!L:L, 2 + (ROW(F59)-2)*3)</f>
        <v>0.48499999999999999</v>
      </c>
      <c r="H59" s="270" cm="1">
        <f t="array" ref="H59">INDEX(Step2!L:L, 3 + (ROW(F59)-2)*3)</f>
        <v>1.1536</v>
      </c>
      <c r="I59" s="269" cm="1">
        <f t="array" ref="I59">I$6+INDEX(Step5!F:F, 0 + (ROW(I59)-2)*3)</f>
        <v>30137</v>
      </c>
      <c r="J59" s="270" cm="1">
        <f t="array" ref="J59">INDEX(Step5!F:F, 1 + (ROW(I59)-2)*3)</f>
        <v>0.4849</v>
      </c>
      <c r="K59" s="270" cm="1">
        <f t="array" ref="K59">INDEX(Step5!F:F, 2 + (ROW(I59)-2)*3)</f>
        <v>1.1569</v>
      </c>
      <c r="L59" s="269"/>
      <c r="M59" s="270"/>
      <c r="N59" s="270"/>
      <c r="O59" s="269" cm="1">
        <f t="array" ref="O59">O$11+INDEX(Step7!F:F, 29 + ROW(O59)*3)</f>
        <v>42538</v>
      </c>
      <c r="P59" s="270" cm="1">
        <f t="array" ref="P59">INDEX(Step7!F:F, 30 + ROW(O59)*3)</f>
        <v>0.4572</v>
      </c>
      <c r="Q59" s="270" cm="1">
        <f t="array" ref="Q59">INDEX(Step7!F:F, 31 + ROW(O59)*3)</f>
        <v>1.1629</v>
      </c>
    </row>
    <row r="60" spans="1:17" x14ac:dyDescent="0.3">
      <c r="A60">
        <v>58</v>
      </c>
      <c r="B60" s="269">
        <v>96000</v>
      </c>
      <c r="C60" s="269" cm="1">
        <f t="array" ref="C60">INDEX(Step1_final!F:F, 0 + (ROW(C60)-9)*3)</f>
        <v>17967</v>
      </c>
      <c r="D60" s="270" cm="1">
        <f t="array" ref="D60">INDEX(Step1_final!F:F, 1 + (ROW(C60)-9)*3)</f>
        <v>0.57750000000000001</v>
      </c>
      <c r="E60" s="270" cm="1">
        <f t="array" ref="E60">INDEX(Step1_final!F:F, 2 + (ROW(C60)-9)*3)</f>
        <v>1.1148</v>
      </c>
      <c r="F60" s="269" cm="1">
        <f t="array" ref="F60">F$6+INDEX(Step2!L:L, 1 + (ROW(F60)-2)*3)</f>
        <v>28355</v>
      </c>
      <c r="G60" s="270" cm="1">
        <f t="array" ref="G60">INDEX(Step2!L:L, 2 + (ROW(F60)-2)*3)</f>
        <v>0.48159999999999997</v>
      </c>
      <c r="H60" s="270" cm="1">
        <f t="array" ref="H60">INDEX(Step2!L:L, 3 + (ROW(F60)-2)*3)</f>
        <v>1.1406000000000001</v>
      </c>
      <c r="I60" s="269" cm="1">
        <f t="array" ref="I60">I$6+INDEX(Step5!F:F, 0 + (ROW(I60)-2)*3)</f>
        <v>30502</v>
      </c>
      <c r="J60" s="270" cm="1">
        <f t="array" ref="J60">INDEX(Step5!F:F, 1 + (ROW(I60)-2)*3)</f>
        <v>0.48280000000000001</v>
      </c>
      <c r="K60" s="270" cm="1">
        <f t="array" ref="K60">INDEX(Step5!F:F, 2 + (ROW(I60)-2)*3)</f>
        <v>1.1659999999999999</v>
      </c>
      <c r="L60" s="269"/>
      <c r="M60" s="270"/>
      <c r="N60" s="270"/>
      <c r="O60" s="269" cm="1">
        <f t="array" ref="O60">O$11+INDEX(Step7!F:F, 29 + ROW(O60)*3)</f>
        <v>42903</v>
      </c>
      <c r="P60" s="270" cm="1">
        <f t="array" ref="P60">INDEX(Step7!F:F, 30 + ROW(O60)*3)</f>
        <v>0.45579999999999998</v>
      </c>
      <c r="Q60" s="270" cm="1">
        <f t="array" ref="Q60">INDEX(Step7!F:F, 31 + ROW(O60)*3)</f>
        <v>1.1529</v>
      </c>
    </row>
    <row r="61" spans="1:17" x14ac:dyDescent="0.3">
      <c r="A61">
        <v>59</v>
      </c>
      <c r="B61" s="269">
        <v>98000</v>
      </c>
      <c r="C61" s="269" cm="1">
        <f t="array" ref="C61">INDEX(Step1_final!F:F, 0 + (ROW(C61)-9)*3)</f>
        <v>18332</v>
      </c>
      <c r="D61" s="270" cm="1">
        <f t="array" ref="D61">INDEX(Step1_final!F:F, 1 + (ROW(C61)-9)*3)</f>
        <v>0.58509999999999995</v>
      </c>
      <c r="E61" s="270" cm="1">
        <f t="array" ref="E61">INDEX(Step1_final!F:F, 2 + (ROW(C61)-9)*3)</f>
        <v>1.1086</v>
      </c>
      <c r="F61" s="269" cm="1">
        <f t="array" ref="F61">F$6+INDEX(Step2!L:L, 1 + (ROW(F61)-2)*3)</f>
        <v>28720</v>
      </c>
      <c r="G61" s="270" cm="1">
        <f t="array" ref="G61">INDEX(Step2!L:L, 2 + (ROW(F61)-2)*3)</f>
        <v>0.47960000000000003</v>
      </c>
      <c r="H61" s="270" cm="1">
        <f t="array" ref="H61">INDEX(Step2!L:L, 3 + (ROW(F61)-2)*3)</f>
        <v>1.1507000000000001</v>
      </c>
      <c r="I61" s="269" cm="1">
        <f t="array" ref="I61">I$6+INDEX(Step5!F:F, 0 + (ROW(I61)-2)*3)</f>
        <v>30871</v>
      </c>
      <c r="J61" s="270" cm="1">
        <f t="array" ref="J61">INDEX(Step5!F:F, 1 + (ROW(I61)-2)*3)</f>
        <v>0.48159999999999997</v>
      </c>
      <c r="K61" s="270" cm="1">
        <f t="array" ref="K61">INDEX(Step5!F:F, 2 + (ROW(I61)-2)*3)</f>
        <v>1.163</v>
      </c>
      <c r="L61" s="269"/>
      <c r="M61" s="270"/>
      <c r="N61" s="270"/>
      <c r="O61" s="269" cm="1">
        <f t="array" ref="O61">O$11+INDEX(Step7!F:F, 29 + ROW(O61)*3)</f>
        <v>43268</v>
      </c>
      <c r="P61" s="270" cm="1">
        <f t="array" ref="P61">INDEX(Step7!F:F, 30 + ROW(O61)*3)</f>
        <v>0.45639999999999997</v>
      </c>
      <c r="Q61" s="270" cm="1">
        <f t="array" ref="Q61">INDEX(Step7!F:F, 31 + ROW(O61)*3)</f>
        <v>1.1599999999999999</v>
      </c>
    </row>
    <row r="62" spans="1:17" x14ac:dyDescent="0.3">
      <c r="A62">
        <v>60</v>
      </c>
      <c r="B62" s="269">
        <v>100000</v>
      </c>
      <c r="C62" s="269" cm="1">
        <f t="array" ref="C62">INDEX(Step1_final!F:F, 0 + (ROW(C62)-9)*3)</f>
        <v>18696</v>
      </c>
      <c r="D62" s="270" cm="1">
        <f t="array" ref="D62">INDEX(Step1_final!F:F, 1 + (ROW(C62)-9)*3)</f>
        <v>0.57750000000000001</v>
      </c>
      <c r="E62" s="270" cm="1">
        <f t="array" ref="E62">INDEX(Step1_final!F:F, 2 + (ROW(C62)-9)*3)</f>
        <v>1.1117999999999999</v>
      </c>
      <c r="F62" s="269" cm="1">
        <f t="array" ref="F62">F$6+INDEX(Step2!L:L, 1 + (ROW(F62)-2)*3)</f>
        <v>29084</v>
      </c>
      <c r="G62" s="270" cm="1">
        <f t="array" ref="G62">INDEX(Step2!L:L, 2 + (ROW(F62)-2)*3)</f>
        <v>0.47820000000000001</v>
      </c>
      <c r="H62" s="270" cm="1">
        <f t="array" ref="H62">INDEX(Step2!L:L, 3 + (ROW(F62)-2)*3)</f>
        <v>1.1653</v>
      </c>
      <c r="I62" s="269" cm="1">
        <f t="array" ref="I62">I$6+INDEX(Step5!F:F, 0 + (ROW(I62)-2)*3)</f>
        <v>31253</v>
      </c>
      <c r="J62" s="270" cm="1">
        <f t="array" ref="J62">INDEX(Step5!F:F, 1 + (ROW(I62)-2)*3)</f>
        <v>0.47870000000000001</v>
      </c>
      <c r="K62" s="270" cm="1">
        <f t="array" ref="K62">INDEX(Step5!F:F, 2 + (ROW(I62)-2)*3)</f>
        <v>1.1775</v>
      </c>
      <c r="L62" s="269"/>
      <c r="M62" s="270"/>
      <c r="N62" s="270"/>
      <c r="O62" s="269" cm="1">
        <f t="array" ref="O62">O$11+INDEX(Step7!F:F, 29 + ROW(O62)*3)</f>
        <v>43633</v>
      </c>
      <c r="P62" s="270" cm="1">
        <f t="array" ref="P62">INDEX(Step7!F:F, 30 + ROW(O62)*3)</f>
        <v>0.4541</v>
      </c>
      <c r="Q62" s="270" cm="1">
        <f t="array" ref="Q62">INDEX(Step7!F:F, 31 + ROW(O62)*3)</f>
        <v>1.1613</v>
      </c>
    </row>
    <row r="63" spans="1:17" x14ac:dyDescent="0.3">
      <c r="A63">
        <v>61</v>
      </c>
      <c r="B63" s="269">
        <v>102000</v>
      </c>
      <c r="C63" s="269" cm="1">
        <f t="array" ref="C63">INDEX(Step1_final!F:F, 0 + (ROW(C63)-9)*3)</f>
        <v>19061</v>
      </c>
      <c r="D63" s="270" cm="1">
        <f t="array" ref="D63">INDEX(Step1_final!F:F, 1 + (ROW(C63)-9)*3)</f>
        <v>0.57340000000000002</v>
      </c>
      <c r="E63" s="270" cm="1">
        <f t="array" ref="E63">INDEX(Step1_final!F:F, 2 + (ROW(C63)-9)*3)</f>
        <v>1.1203000000000001</v>
      </c>
      <c r="F63" s="269" cm="1">
        <f t="array" ref="F63">F$6+INDEX(Step2!L:L, 1 + (ROW(F63)-2)*3)</f>
        <v>29449</v>
      </c>
      <c r="G63" s="270" cm="1">
        <f t="array" ref="G63">INDEX(Step2!L:L, 2 + (ROW(F63)-2)*3)</f>
        <v>0.47889999999999999</v>
      </c>
      <c r="H63" s="270" cm="1">
        <f t="array" ref="H63">INDEX(Step2!L:L, 3 + (ROW(F63)-2)*3)</f>
        <v>1.1588000000000001</v>
      </c>
      <c r="I63" s="269" cm="1">
        <f t="array" ref="I63">I$6+INDEX(Step5!F:F, 0 + (ROW(I63)-2)*3)</f>
        <v>31642</v>
      </c>
      <c r="J63" s="270" cm="1">
        <f t="array" ref="J63">INDEX(Step5!F:F, 1 + (ROW(I63)-2)*3)</f>
        <v>0.48099999999999998</v>
      </c>
      <c r="K63" s="270" cm="1">
        <f t="array" ref="K63">INDEX(Step5!F:F, 2 + (ROW(I63)-2)*3)</f>
        <v>1.18</v>
      </c>
      <c r="L63" s="269"/>
      <c r="M63" s="270"/>
      <c r="N63" s="270"/>
      <c r="O63" s="269" cm="1">
        <f t="array" ref="O63">O$11+INDEX(Step7!F:F, 29 + ROW(O63)*3)</f>
        <v>43998</v>
      </c>
      <c r="P63" s="270" cm="1">
        <f t="array" ref="P63">INDEX(Step7!F:F, 30 + ROW(O63)*3)</f>
        <v>0.45639999999999997</v>
      </c>
      <c r="Q63" s="270" cm="1">
        <f t="array" ref="Q63">INDEX(Step7!F:F, 31 + ROW(O63)*3)</f>
        <v>1.1953</v>
      </c>
    </row>
    <row r="64" spans="1:17" x14ac:dyDescent="0.3">
      <c r="A64">
        <v>62</v>
      </c>
      <c r="B64" s="269">
        <v>104000</v>
      </c>
      <c r="C64" s="269" cm="1">
        <f t="array" ref="C64">INDEX(Step1_final!F:F, 0 + (ROW(C64)-9)*3)</f>
        <v>19425</v>
      </c>
      <c r="D64" s="270" cm="1">
        <f t="array" ref="D64">INDEX(Step1_final!F:F, 1 + (ROW(C64)-9)*3)</f>
        <v>0.57250000000000001</v>
      </c>
      <c r="E64" s="270" cm="1">
        <f t="array" ref="E64">INDEX(Step1_final!F:F, 2 + (ROW(C64)-9)*3)</f>
        <v>1.1032</v>
      </c>
      <c r="F64" s="269" cm="1">
        <f t="array" ref="F64">F$6+INDEX(Step2!L:L, 1 + (ROW(F64)-2)*3)</f>
        <v>29813</v>
      </c>
      <c r="G64" s="270" cm="1">
        <f t="array" ref="G64">INDEX(Step2!L:L, 2 + (ROW(F64)-2)*3)</f>
        <v>0.47649999999999998</v>
      </c>
      <c r="H64" s="270" cm="1">
        <f t="array" ref="H64">INDEX(Step2!L:L, 3 + (ROW(F64)-2)*3)</f>
        <v>1.1671</v>
      </c>
      <c r="I64" s="269" cm="1">
        <f t="array" ref="I64">I$6+INDEX(Step5!F:F, 0 + (ROW(I64)-2)*3)</f>
        <v>32024</v>
      </c>
      <c r="J64" s="270" cm="1">
        <f t="array" ref="J64">INDEX(Step5!F:F, 1 + (ROW(I64)-2)*3)</f>
        <v>0.47610000000000002</v>
      </c>
      <c r="K64" s="270" cm="1">
        <f t="array" ref="K64">INDEX(Step5!F:F, 2 + (ROW(I64)-2)*3)</f>
        <v>1.1829000000000001</v>
      </c>
      <c r="L64" s="269"/>
      <c r="M64" s="270"/>
      <c r="N64" s="270"/>
      <c r="O64" s="269" cm="1">
        <f t="array" ref="O64">O$11+INDEX(Step7!F:F, 29 + ROW(O64)*3)</f>
        <v>44363</v>
      </c>
      <c r="P64" s="270" cm="1">
        <f t="array" ref="P64">INDEX(Step7!F:F, 30 + ROW(O64)*3)</f>
        <v>0.45069999999999999</v>
      </c>
      <c r="Q64" s="270" cm="1">
        <f t="array" ref="Q64">INDEX(Step7!F:F, 31 + ROW(O64)*3)</f>
        <v>1.1681999999999999</v>
      </c>
    </row>
    <row r="65" spans="1:17" x14ac:dyDescent="0.3">
      <c r="A65">
        <v>63</v>
      </c>
      <c r="B65" s="269">
        <v>106000</v>
      </c>
      <c r="C65" s="269" cm="1">
        <f t="array" ref="C65">INDEX(Step1_final!F:F, 0 + (ROW(C65)-9)*3)</f>
        <v>19790</v>
      </c>
      <c r="D65" s="270" cm="1">
        <f t="array" ref="D65">INDEX(Step1_final!F:F, 1 + (ROW(C65)-9)*3)</f>
        <v>0.56999999999999995</v>
      </c>
      <c r="E65" s="270" cm="1">
        <f t="array" ref="E65">INDEX(Step1_final!F:F, 2 + (ROW(C65)-9)*3)</f>
        <v>1.1282000000000001</v>
      </c>
      <c r="F65" s="269" cm="1">
        <f t="array" ref="F65">F$6+INDEX(Step2!L:L, 1 + (ROW(F65)-2)*3)</f>
        <v>30178</v>
      </c>
      <c r="G65" s="270" cm="1">
        <f t="array" ref="G65">INDEX(Step2!L:L, 2 + (ROW(F65)-2)*3)</f>
        <v>0.47439999999999999</v>
      </c>
      <c r="H65" s="270" cm="1">
        <f t="array" ref="H65">INDEX(Step2!L:L, 3 + (ROW(F65)-2)*3)</f>
        <v>1.153</v>
      </c>
      <c r="I65" s="269" cm="1">
        <f t="array" ref="I65">I$6+INDEX(Step5!F:F, 0 + (ROW(I65)-2)*3)</f>
        <v>32400</v>
      </c>
      <c r="J65" s="270" cm="1">
        <f t="array" ref="J65">INDEX(Step5!F:F, 1 + (ROW(I65)-2)*3)</f>
        <v>0.47670000000000001</v>
      </c>
      <c r="K65" s="270" cm="1">
        <f t="array" ref="K65">INDEX(Step5!F:F, 2 + (ROW(I65)-2)*3)</f>
        <v>1.1645000000000001</v>
      </c>
      <c r="L65" s="269"/>
      <c r="M65" s="270"/>
      <c r="N65" s="270"/>
      <c r="O65" s="269" cm="1">
        <f t="array" ref="O65">O$11+INDEX(Step7!F:F, 29 + ROW(O65)*3)</f>
        <v>44728</v>
      </c>
      <c r="P65" s="270" cm="1">
        <f t="array" ref="P65">INDEX(Step7!F:F, 30 + ROW(O65)*3)</f>
        <v>0.45390000000000003</v>
      </c>
      <c r="Q65" s="270" cm="1">
        <f t="array" ref="Q65">INDEX(Step7!F:F, 31 + ROW(O65)*3)</f>
        <v>1.1981999999999999</v>
      </c>
    </row>
    <row r="66" spans="1:17" x14ac:dyDescent="0.3">
      <c r="A66">
        <v>64</v>
      </c>
      <c r="B66" s="269">
        <v>108000</v>
      </c>
      <c r="C66" s="269" cm="1">
        <f t="array" ref="C66">INDEX(Step1_final!F:F, 0 + (ROW(C66)-9)*3)</f>
        <v>20155</v>
      </c>
      <c r="D66" s="270" cm="1">
        <f t="array" ref="D66">INDEX(Step1_final!F:F, 1 + (ROW(C66)-9)*3)</f>
        <v>0.56810000000000005</v>
      </c>
      <c r="E66" s="270" cm="1">
        <f t="array" ref="E66">INDEX(Step1_final!F:F, 2 + (ROW(C66)-9)*3)</f>
        <v>1.1005</v>
      </c>
      <c r="F66" s="269" cm="1">
        <f t="array" ref="F66">F$6+INDEX(Step2!L:L, 1 + (ROW(F66)-2)*3)</f>
        <v>30543</v>
      </c>
      <c r="G66" s="270" cm="1">
        <f t="array" ref="G66">INDEX(Step2!L:L, 2 + (ROW(F66)-2)*3)</f>
        <v>0.47299999999999998</v>
      </c>
      <c r="H66" s="270" cm="1">
        <f t="array" ref="H66">INDEX(Step2!L:L, 3 + (ROW(F66)-2)*3)</f>
        <v>1.1567000000000001</v>
      </c>
      <c r="I66" s="269" cm="1">
        <f t="array" ref="I66">I$6+INDEX(Step5!F:F, 0 + (ROW(I66)-2)*3)</f>
        <v>32781</v>
      </c>
      <c r="J66" s="270" cm="1">
        <f t="array" ref="J66">INDEX(Step5!F:F, 1 + (ROW(I66)-2)*3)</f>
        <v>0.47570000000000001</v>
      </c>
      <c r="K66" s="270" cm="1">
        <f t="array" ref="K66">INDEX(Step5!F:F, 2 + (ROW(I66)-2)*3)</f>
        <v>1.1600999999999999</v>
      </c>
      <c r="L66" s="269"/>
      <c r="M66" s="270"/>
      <c r="N66" s="270"/>
      <c r="O66" s="269" cm="1">
        <f t="array" ref="O66">O$11+INDEX(Step7!F:F, 29 + ROW(O66)*3)</f>
        <v>45093</v>
      </c>
      <c r="P66" s="270" cm="1">
        <f t="array" ref="P66">INDEX(Step7!F:F, 30 + ROW(O66)*3)</f>
        <v>0.4491</v>
      </c>
      <c r="Q66" s="270" cm="1">
        <f t="array" ref="Q66">INDEX(Step7!F:F, 31 + ROW(O66)*3)</f>
        <v>1.1767000000000001</v>
      </c>
    </row>
    <row r="67" spans="1:17" x14ac:dyDescent="0.3">
      <c r="A67">
        <v>65</v>
      </c>
      <c r="B67" s="269">
        <v>110000</v>
      </c>
      <c r="C67" s="269" cm="1">
        <f t="array" ref="C67">INDEX(Step1_final!F:F, 0 + (ROW(C67)-9)*3)</f>
        <v>20519</v>
      </c>
      <c r="D67" s="270" cm="1">
        <f t="array" ref="D67">INDEX(Step1_final!F:F, 1 + (ROW(C67)-9)*3)</f>
        <v>0.56759999999999999</v>
      </c>
      <c r="E67" s="270" cm="1">
        <f t="array" ref="E67">INDEX(Step1_final!F:F, 2 + (ROW(C67)-9)*3)</f>
        <v>1.1198999999999999</v>
      </c>
      <c r="F67" s="269" cm="1">
        <f t="array" ref="F67">F$6+INDEX(Step2!L:L, 1 + (ROW(F67)-2)*3)</f>
        <v>30908</v>
      </c>
      <c r="G67" s="270" cm="1">
        <f t="array" ref="G67">INDEX(Step2!L:L, 2 + (ROW(F67)-2)*3)</f>
        <v>0.46970000000000001</v>
      </c>
      <c r="H67" s="270" cm="1">
        <f t="array" ref="H67">INDEX(Step2!L:L, 3 + (ROW(F67)-2)*3)</f>
        <v>1.1552</v>
      </c>
      <c r="I67" s="269" cm="1">
        <f t="array" ref="I67">I$6+INDEX(Step5!F:F, 0 + (ROW(I67)-2)*3)</f>
        <v>33164</v>
      </c>
      <c r="J67" s="270" cm="1">
        <f t="array" ref="J67">INDEX(Step5!F:F, 1 + (ROW(I67)-2)*3)</f>
        <v>0.46870000000000001</v>
      </c>
      <c r="K67" s="270" cm="1">
        <f t="array" ref="K67">INDEX(Step5!F:F, 2 + (ROW(I67)-2)*3)</f>
        <v>1.1633</v>
      </c>
      <c r="L67" s="269"/>
      <c r="M67" s="270"/>
      <c r="N67" s="270"/>
      <c r="O67" s="269" cm="1">
        <f t="array" ref="O67">O$11+INDEX(Step7!F:F, 29 + ROW(O67)*3)</f>
        <v>45458</v>
      </c>
      <c r="P67" s="270" cm="1">
        <f t="array" ref="P67">INDEX(Step7!F:F, 30 + ROW(O67)*3)</f>
        <v>0.45</v>
      </c>
      <c r="Q67" s="270" cm="1">
        <f t="array" ref="Q67">INDEX(Step7!F:F, 31 + ROW(O67)*3)</f>
        <v>1.1691</v>
      </c>
    </row>
    <row r="68" spans="1:17" x14ac:dyDescent="0.3">
      <c r="A68">
        <v>66</v>
      </c>
      <c r="B68" s="269">
        <v>112000</v>
      </c>
      <c r="C68" s="269" cm="1">
        <f t="array" ref="C68">INDEX(Step1_final!F:F, 0 + (ROW(C68)-9)*3)</f>
        <v>20884</v>
      </c>
      <c r="D68" s="270" cm="1">
        <f t="array" ref="D68">INDEX(Step1_final!F:F, 1 + (ROW(C68)-9)*3)</f>
        <v>0.57199999999999995</v>
      </c>
      <c r="E68" s="270" cm="1">
        <f t="array" ref="E68">INDEX(Step1_final!F:F, 2 + (ROW(C68)-9)*3)</f>
        <v>1.137</v>
      </c>
      <c r="F68" s="269" cm="1">
        <f t="array" ref="F68">F$6+INDEX(Step2!L:L, 1 + (ROW(F68)-2)*3)</f>
        <v>31272</v>
      </c>
      <c r="G68" s="270" cm="1">
        <f t="array" ref="G68">INDEX(Step2!L:L, 2 + (ROW(F68)-2)*3)</f>
        <v>0.46850000000000003</v>
      </c>
      <c r="H68" s="270" cm="1">
        <f t="array" ref="H68">INDEX(Step2!L:L, 3 + (ROW(F68)-2)*3)</f>
        <v>1.1632</v>
      </c>
      <c r="I68" s="269" cm="1">
        <f t="array" ref="I68">I$6+INDEX(Step5!F:F, 0 + (ROW(I68)-2)*3)</f>
        <v>33540</v>
      </c>
      <c r="J68" s="270" cm="1">
        <f t="array" ref="J68">INDEX(Step5!F:F, 1 + (ROW(I68)-2)*3)</f>
        <v>0.46960000000000002</v>
      </c>
      <c r="K68" s="270" cm="1">
        <f t="array" ref="K68">INDEX(Step5!F:F, 2 + (ROW(I68)-2)*3)</f>
        <v>1.1696</v>
      </c>
      <c r="L68" s="269"/>
      <c r="M68" s="270"/>
      <c r="N68" s="270"/>
      <c r="O68" s="269" cm="1">
        <f t="array" ref="O68">O$11+INDEX(Step7!F:F, 29 + ROW(O68)*3)</f>
        <v>45823</v>
      </c>
      <c r="P68" s="270" cm="1">
        <f t="array" ref="P68">INDEX(Step7!F:F, 30 + ROW(O68)*3)</f>
        <v>0.45029999999999998</v>
      </c>
      <c r="Q68" s="270" cm="1">
        <f t="array" ref="Q68">INDEX(Step7!F:F, 31 + ROW(O68)*3)</f>
        <v>1.1748000000000001</v>
      </c>
    </row>
    <row r="69" spans="1:17" x14ac:dyDescent="0.3">
      <c r="A69">
        <v>67</v>
      </c>
      <c r="B69" s="269">
        <v>114000</v>
      </c>
      <c r="C69" s="269" cm="1">
        <f t="array" ref="C69">INDEX(Step1_final!F:F, 0 + (ROW(C69)-9)*3)</f>
        <v>21248</v>
      </c>
      <c r="D69" s="270" cm="1">
        <f t="array" ref="D69">INDEX(Step1_final!F:F, 1 + (ROW(C69)-9)*3)</f>
        <v>0.56740000000000002</v>
      </c>
      <c r="E69" s="270" cm="1">
        <f t="array" ref="E69">INDEX(Step1_final!F:F, 2 + (ROW(C69)-9)*3)</f>
        <v>1.1188</v>
      </c>
      <c r="F69" s="269" cm="1">
        <f t="array" ref="F69">F$6+INDEX(Step2!L:L, 1 + (ROW(F69)-2)*3)</f>
        <v>31637</v>
      </c>
      <c r="G69" s="270" cm="1">
        <f t="array" ref="G69">INDEX(Step2!L:L, 2 + (ROW(F69)-2)*3)</f>
        <v>0.46650000000000003</v>
      </c>
      <c r="H69" s="270" cm="1">
        <f t="array" ref="H69">INDEX(Step2!L:L, 3 + (ROW(F69)-2)*3)</f>
        <v>1.1698999999999999</v>
      </c>
      <c r="I69" s="269" cm="1">
        <f t="array" ref="I69">I$6+INDEX(Step5!F:F, 0 + (ROW(I69)-2)*3)</f>
        <v>33913</v>
      </c>
      <c r="J69" s="270" cm="1">
        <f t="array" ref="J69">INDEX(Step5!F:F, 1 + (ROW(I69)-2)*3)</f>
        <v>0.46639999999999998</v>
      </c>
      <c r="K69" s="270" cm="1">
        <f t="array" ref="K69">INDEX(Step5!F:F, 2 + (ROW(I69)-2)*3)</f>
        <v>1.1733</v>
      </c>
      <c r="L69" s="269"/>
      <c r="M69" s="270"/>
      <c r="N69" s="270"/>
      <c r="O69" s="269" cm="1">
        <f t="array" ref="O69">O$11+INDEX(Step7!F:F, 29 + ROW(O69)*3)</f>
        <v>46188</v>
      </c>
      <c r="P69" s="270" cm="1">
        <f t="array" ref="P69">INDEX(Step7!F:F, 30 + ROW(O69)*3)</f>
        <v>0.44840000000000002</v>
      </c>
      <c r="Q69" s="270" cm="1">
        <f t="array" ref="Q69">INDEX(Step7!F:F, 31 + ROW(O69)*3)</f>
        <v>1.1903999999999999</v>
      </c>
    </row>
    <row r="70" spans="1:17" x14ac:dyDescent="0.3">
      <c r="A70">
        <v>68</v>
      </c>
      <c r="B70" s="269">
        <v>116000</v>
      </c>
      <c r="C70" s="269" cm="1">
        <f t="array" ref="C70">INDEX(Step1_final!F:F, 0 + (ROW(C70)-9)*3)</f>
        <v>21613</v>
      </c>
      <c r="D70" s="270" cm="1">
        <f t="array" ref="D70">INDEX(Step1_final!F:F, 1 + (ROW(C70)-9)*3)</f>
        <v>0.56410000000000005</v>
      </c>
      <c r="E70" s="270" cm="1">
        <f t="array" ref="E70">INDEX(Step1_final!F:F, 2 + (ROW(C70)-9)*3)</f>
        <v>1.1255999999999999</v>
      </c>
      <c r="F70" s="269" cm="1">
        <f t="array" ref="F70">F$6+INDEX(Step2!L:L, 1 + (ROW(F70)-2)*3)</f>
        <v>32002</v>
      </c>
      <c r="G70" s="270" cm="1">
        <f t="array" ref="G70">INDEX(Step2!L:L, 2 + (ROW(F70)-2)*3)</f>
        <v>0.46550000000000002</v>
      </c>
      <c r="H70" s="270" cm="1">
        <f t="array" ref="H70">INDEX(Step2!L:L, 3 + (ROW(F70)-2)*3)</f>
        <v>1.1679999999999999</v>
      </c>
      <c r="I70" s="269" cm="1">
        <f t="array" ref="I70">I$6+INDEX(Step5!F:F, 0 + (ROW(I70)-2)*3)</f>
        <v>34292</v>
      </c>
      <c r="J70" s="270" cm="1">
        <f t="array" ref="J70">INDEX(Step5!F:F, 1 + (ROW(I70)-2)*3)</f>
        <v>0.46739999999999998</v>
      </c>
      <c r="K70" s="270" cm="1">
        <f t="array" ref="K70">INDEX(Step5!F:F, 2 + (ROW(I70)-2)*3)</f>
        <v>1.1714</v>
      </c>
      <c r="L70" s="269"/>
      <c r="M70" s="270"/>
      <c r="N70" s="270"/>
      <c r="O70" s="269" cm="1">
        <f t="array" ref="O70">O$11+INDEX(Step7!F:F, 29 + ROW(O70)*3)</f>
        <v>46553</v>
      </c>
      <c r="P70" s="270" cm="1">
        <f t="array" ref="P70">INDEX(Step7!F:F, 30 + ROW(O70)*3)</f>
        <v>0.44309999999999999</v>
      </c>
      <c r="Q70" s="270" cm="1">
        <f t="array" ref="Q70">INDEX(Step7!F:F, 31 + ROW(O70)*3)</f>
        <v>1.1923999999999999</v>
      </c>
    </row>
    <row r="71" spans="1:17" x14ac:dyDescent="0.3">
      <c r="A71">
        <v>69</v>
      </c>
      <c r="B71" s="269">
        <v>118000</v>
      </c>
      <c r="C71" s="269" cm="1">
        <f t="array" ref="C71">INDEX(Step1_final!F:F, 0 + (ROW(C71)-9)*3)</f>
        <v>21978</v>
      </c>
      <c r="D71" s="270" cm="1">
        <f t="array" ref="D71">INDEX(Step1_final!F:F, 1 + (ROW(C71)-9)*3)</f>
        <v>0.5655</v>
      </c>
      <c r="E71" s="270" cm="1">
        <f t="array" ref="E71">INDEX(Step1_final!F:F, 2 + (ROW(C71)-9)*3)</f>
        <v>1.1211</v>
      </c>
      <c r="F71" s="269" cm="1">
        <f t="array" ref="F71">F$6+INDEX(Step2!L:L, 1 + (ROW(F71)-2)*3)</f>
        <v>32366</v>
      </c>
      <c r="G71" s="270" cm="1">
        <f t="array" ref="G71">INDEX(Step2!L:L, 2 + (ROW(F71)-2)*3)</f>
        <v>0.4597</v>
      </c>
      <c r="H71" s="270" cm="1">
        <f t="array" ref="H71">INDEX(Step2!L:L, 3 + (ROW(F71)-2)*3)</f>
        <v>1.1816</v>
      </c>
      <c r="I71" s="269"/>
      <c r="J71" s="270"/>
      <c r="K71" s="270"/>
      <c r="L71" s="269"/>
      <c r="M71" s="270"/>
      <c r="N71" s="270"/>
      <c r="O71" s="269" cm="1">
        <f t="array" ref="O71">O$11+INDEX(Step7!F:F, 29 + ROW(O71)*3)</f>
        <v>46918</v>
      </c>
      <c r="P71" s="270" cm="1">
        <f t="array" ref="P71">INDEX(Step7!F:F, 30 + ROW(O71)*3)</f>
        <v>0.45119999999999999</v>
      </c>
      <c r="Q71" s="270" cm="1">
        <f t="array" ref="Q71">INDEX(Step7!F:F, 31 + ROW(O71)*3)</f>
        <v>1.1961999999999999</v>
      </c>
    </row>
    <row r="72" spans="1:17" x14ac:dyDescent="0.3">
      <c r="A72">
        <v>70</v>
      </c>
      <c r="B72" s="269">
        <v>120000</v>
      </c>
      <c r="C72" s="269" cm="1">
        <f t="array" ref="C72">INDEX(Step1_final!F:F, 0 + (ROW(C72)-9)*3)</f>
        <v>22350</v>
      </c>
      <c r="D72" s="270" cm="1">
        <f t="array" ref="D72">INDEX(Step1_final!F:F, 1 + (ROW(C72)-9)*3)</f>
        <v>0.56200000000000006</v>
      </c>
      <c r="E72" s="270" cm="1">
        <f t="array" ref="E72">INDEX(Step1_final!F:F, 2 + (ROW(C72)-9)*3)</f>
        <v>1.1283000000000001</v>
      </c>
      <c r="F72" s="269" cm="1">
        <f t="array" ref="F72">F$6+INDEX(Step2!L:L, 1 + (ROW(F72)-2)*3)</f>
        <v>32731</v>
      </c>
      <c r="G72" s="270" cm="1">
        <f t="array" ref="G72">INDEX(Step2!L:L, 2 + (ROW(F72)-2)*3)</f>
        <v>0.46689999999999998</v>
      </c>
      <c r="H72" s="270" cm="1">
        <f t="array" ref="H72">INDEX(Step2!L:L, 3 + (ROW(F72)-2)*3)</f>
        <v>1.1516</v>
      </c>
      <c r="I72" s="269"/>
      <c r="J72" s="270"/>
      <c r="K72" s="270"/>
      <c r="L72" s="269"/>
      <c r="M72" s="270"/>
      <c r="N72" s="270"/>
      <c r="O72" s="269" cm="1">
        <f t="array" ref="O72">O$11+INDEX(Step7!F:F, 29 + ROW(O72)*3)</f>
        <v>47283</v>
      </c>
      <c r="P72" s="270" cm="1">
        <f t="array" ref="P72">INDEX(Step7!F:F, 30 + ROW(O72)*3)</f>
        <v>0.44409999999999999</v>
      </c>
      <c r="Q72" s="270" cm="1">
        <f t="array" ref="Q72">INDEX(Step7!F:F, 31 + ROW(O72)*3)</f>
        <v>1.1958</v>
      </c>
    </row>
    <row r="73" spans="1:17" x14ac:dyDescent="0.3">
      <c r="A73">
        <v>71</v>
      </c>
      <c r="B73" s="269">
        <v>122000</v>
      </c>
      <c r="C73" s="269" cm="1">
        <f t="array" ref="C73">INDEX(Step1_final!F:F, 0 + (ROW(C73)-9)*3)</f>
        <v>22726</v>
      </c>
      <c r="D73" s="270" cm="1">
        <f t="array" ref="D73">INDEX(Step1_final!F:F, 1 + (ROW(C73)-9)*3)</f>
        <v>0.5575</v>
      </c>
      <c r="E73" s="270" cm="1">
        <f t="array" ref="E73">INDEX(Step1_final!F:F, 2 + (ROW(C73)-9)*3)</f>
        <v>1.1218999999999999</v>
      </c>
      <c r="F73" s="269" cm="1">
        <f t="array" ref="F73">F$6+INDEX(Step2!L:L, 1 + (ROW(F73)-2)*3)</f>
        <v>33117</v>
      </c>
      <c r="G73" s="270" cm="1">
        <f t="array" ref="G73">INDEX(Step2!L:L, 2 + (ROW(F73)-2)*3)</f>
        <v>0.46450000000000002</v>
      </c>
      <c r="H73" s="270" cm="1">
        <f t="array" ref="H73">INDEX(Step2!L:L, 3 + (ROW(F73)-2)*3)</f>
        <v>1.1606000000000001</v>
      </c>
      <c r="I73" s="269"/>
      <c r="J73" s="270"/>
      <c r="K73" s="270"/>
      <c r="L73" s="269"/>
      <c r="M73" s="270"/>
      <c r="N73" s="270"/>
      <c r="O73" s="269" cm="1">
        <f t="array" ref="O73">O$11+INDEX(Step7!F:F, 29 + ROW(O73)*3)</f>
        <v>47648</v>
      </c>
      <c r="P73" s="270" cm="1">
        <f t="array" ref="P73">INDEX(Step7!F:F, 30 + ROW(O73)*3)</f>
        <v>0.44359999999999999</v>
      </c>
      <c r="Q73" s="270" cm="1">
        <f t="array" ref="Q73">INDEX(Step7!F:F, 31 + ROW(O73)*3)</f>
        <v>1.1910000000000001</v>
      </c>
    </row>
    <row r="74" spans="1:17" x14ac:dyDescent="0.3">
      <c r="A74">
        <v>72</v>
      </c>
      <c r="B74" s="269">
        <v>124000</v>
      </c>
      <c r="C74" s="269" cm="1">
        <f t="array" ref="C74">INDEX(Step1_final!F:F, 0 + (ROW(C74)-9)*3)</f>
        <v>23105</v>
      </c>
      <c r="D74" s="270" cm="1">
        <f t="array" ref="D74">INDEX(Step1_final!F:F, 1 + (ROW(C74)-9)*3)</f>
        <v>0.56320000000000003</v>
      </c>
      <c r="E74" s="270" cm="1">
        <f t="array" ref="E74">INDEX(Step1_final!F:F, 2 + (ROW(C74)-9)*3)</f>
        <v>1.1278999999999999</v>
      </c>
      <c r="F74" s="269" cm="1">
        <f t="array" ref="F74">F$6+INDEX(Step2!L:L, 1 + (ROW(F74)-2)*3)</f>
        <v>33546</v>
      </c>
      <c r="G74" s="270" cm="1">
        <f t="array" ref="G74">INDEX(Step2!L:L, 2 + (ROW(F74)-2)*3)</f>
        <v>0.45889999999999997</v>
      </c>
      <c r="H74" s="270" cm="1">
        <f t="array" ref="H74">INDEX(Step2!L:L, 3 + (ROW(F74)-2)*3)</f>
        <v>1.167</v>
      </c>
      <c r="I74" s="269"/>
      <c r="J74" s="270"/>
      <c r="K74" s="270"/>
      <c r="L74" s="269"/>
      <c r="M74" s="270"/>
      <c r="N74" s="270"/>
      <c r="O74" s="269" cm="1">
        <f t="array" ref="O74">O$11+INDEX(Step7!F:F, 29 + ROW(O74)*3)</f>
        <v>48013</v>
      </c>
      <c r="P74" s="270" cm="1">
        <f t="array" ref="P74">INDEX(Step7!F:F, 30 + ROW(O74)*3)</f>
        <v>0.44350000000000001</v>
      </c>
      <c r="Q74" s="270" cm="1">
        <f t="array" ref="Q74">INDEX(Step7!F:F, 31 + ROW(O74)*3)</f>
        <v>1.1920999999999999</v>
      </c>
    </row>
    <row r="75" spans="1:17" x14ac:dyDescent="0.3">
      <c r="A75">
        <v>73</v>
      </c>
      <c r="B75" s="269">
        <v>126000</v>
      </c>
      <c r="C75" s="269" cm="1">
        <f t="array" ref="C75">INDEX(Step1_final!F:F, 0 + (ROW(C75)-9)*3)</f>
        <v>23476</v>
      </c>
      <c r="D75" s="270" cm="1">
        <f t="array" ref="D75">INDEX(Step1_final!F:F, 1 + (ROW(C75)-9)*3)</f>
        <v>0.55700000000000005</v>
      </c>
      <c r="E75" s="270" cm="1">
        <f t="array" ref="E75">INDEX(Step1_final!F:F, 2 + (ROW(C75)-9)*3)</f>
        <v>1.1123000000000001</v>
      </c>
      <c r="F75" s="269"/>
      <c r="G75" s="270"/>
      <c r="H75" s="270"/>
      <c r="I75" s="269"/>
      <c r="J75" s="270"/>
      <c r="K75" s="270"/>
      <c r="L75" s="269"/>
      <c r="M75" s="270"/>
      <c r="N75" s="270"/>
      <c r="O75" s="269" cm="1">
        <f t="array" ref="O75">O$11+INDEX(Step7!F:F, 29 + ROW(O75)*3)</f>
        <v>48378</v>
      </c>
      <c r="P75" s="270" cm="1">
        <f t="array" ref="P75">INDEX(Step7!F:F, 30 + ROW(O75)*3)</f>
        <v>0.44030000000000002</v>
      </c>
      <c r="Q75" s="270" cm="1">
        <f t="array" ref="Q75">INDEX(Step7!F:F, 31 + ROW(O75)*3)</f>
        <v>1.1886000000000001</v>
      </c>
    </row>
    <row r="76" spans="1:17" x14ac:dyDescent="0.3">
      <c r="A76">
        <v>74</v>
      </c>
      <c r="B76" s="269">
        <v>128000</v>
      </c>
      <c r="C76" s="269" cm="1">
        <f t="array" ref="C76">INDEX(Step1_final!F:F, 0 + (ROW(C76)-9)*3)</f>
        <v>23843</v>
      </c>
      <c r="D76" s="270" cm="1">
        <f t="array" ref="D76">INDEX(Step1_final!F:F, 1 + (ROW(C76)-9)*3)</f>
        <v>0.55269999999999997</v>
      </c>
      <c r="E76" s="270" cm="1">
        <f t="array" ref="E76">INDEX(Step1_final!F:F, 2 + (ROW(C76)-9)*3)</f>
        <v>1.1272</v>
      </c>
      <c r="F76" s="269"/>
      <c r="G76" s="270"/>
      <c r="H76" s="270"/>
      <c r="I76" s="269"/>
      <c r="J76" s="270"/>
      <c r="K76" s="270"/>
      <c r="L76" s="269"/>
      <c r="M76" s="270"/>
      <c r="N76" s="270"/>
      <c r="O76" s="269" cm="1">
        <f t="array" ref="O76">O$11+INDEX(Step7!F:F, 29 + ROW(O76)*3)</f>
        <v>48742</v>
      </c>
      <c r="P76" s="270" cm="1">
        <f t="array" ref="P76">INDEX(Step7!F:F, 30 + ROW(O76)*3)</f>
        <v>0.443</v>
      </c>
      <c r="Q76" s="270" cm="1">
        <f t="array" ref="Q76">INDEX(Step7!F:F, 31 + ROW(O76)*3)</f>
        <v>1.1859999999999999</v>
      </c>
    </row>
    <row r="77" spans="1:17" x14ac:dyDescent="0.3">
      <c r="A77">
        <v>75</v>
      </c>
      <c r="B77" s="269">
        <v>130000</v>
      </c>
      <c r="C77" s="269" cm="1">
        <f t="array" ref="C77">INDEX(Step1_final!F:F, 0 + (ROW(C77)-9)*3)</f>
        <v>24208</v>
      </c>
      <c r="D77" s="270" cm="1">
        <f t="array" ref="D77">INDEX(Step1_final!F:F, 1 + (ROW(C77)-9)*3)</f>
        <v>0.55400000000000005</v>
      </c>
      <c r="E77" s="270" cm="1">
        <f t="array" ref="E77">INDEX(Step1_final!F:F, 2 + (ROW(C77)-9)*3)</f>
        <v>1.1164000000000001</v>
      </c>
      <c r="F77" s="269"/>
      <c r="G77" s="270"/>
      <c r="H77" s="270"/>
      <c r="I77" s="269"/>
      <c r="J77" s="270"/>
      <c r="K77" s="270"/>
      <c r="L77" s="269"/>
      <c r="M77" s="270"/>
      <c r="N77" s="270"/>
      <c r="O77" s="269" cm="1">
        <f t="array" ref="O77">O$11+INDEX(Step7!F:F, 29 + ROW(O77)*3)</f>
        <v>49107</v>
      </c>
      <c r="P77" s="270" cm="1">
        <f t="array" ref="P77">INDEX(Step7!F:F, 30 + ROW(O77)*3)</f>
        <v>0.43559999999999999</v>
      </c>
      <c r="Q77" s="270" cm="1">
        <f t="array" ref="Q77">INDEX(Step7!F:F, 31 + ROW(O77)*3)</f>
        <v>1.2083999999999999</v>
      </c>
    </row>
    <row r="78" spans="1:17" x14ac:dyDescent="0.3">
      <c r="A78">
        <v>76</v>
      </c>
      <c r="B78" s="269">
        <v>132000</v>
      </c>
      <c r="C78" s="269" cm="1">
        <f t="array" ref="C78">INDEX(Step1_final!F:F, 0 + (ROW(C78)-9)*3)</f>
        <v>24572</v>
      </c>
      <c r="D78" s="270" cm="1">
        <f t="array" ref="D78">INDEX(Step1_final!F:F, 1 + (ROW(C78)-9)*3)</f>
        <v>0.55759999999999998</v>
      </c>
      <c r="E78" s="270" cm="1">
        <f t="array" ref="E78">INDEX(Step1_final!F:F, 2 + (ROW(C78)-9)*3)</f>
        <v>1.1237999999999999</v>
      </c>
      <c r="F78" s="269"/>
      <c r="G78" s="270"/>
      <c r="H78" s="270"/>
      <c r="I78" s="269"/>
      <c r="J78" s="270"/>
      <c r="K78" s="270"/>
      <c r="L78" s="269"/>
      <c r="M78" s="270"/>
      <c r="N78" s="270"/>
      <c r="O78" s="269" cm="1">
        <f t="array" ref="O78">O$11+INDEX(Step7!F:F, 29 + ROW(O78)*3)</f>
        <v>49472</v>
      </c>
      <c r="P78" s="270" cm="1">
        <f t="array" ref="P78">INDEX(Step7!F:F, 30 + ROW(O78)*3)</f>
        <v>0.43980000000000002</v>
      </c>
      <c r="Q78" s="270" cm="1">
        <f t="array" ref="Q78">INDEX(Step7!F:F, 31 + ROW(O78)*3)</f>
        <v>1.1909000000000001</v>
      </c>
    </row>
    <row r="79" spans="1:17" x14ac:dyDescent="0.3">
      <c r="A79">
        <v>77</v>
      </c>
      <c r="B79" s="269">
        <v>134000</v>
      </c>
      <c r="C79" s="269" cm="1">
        <f t="array" ref="C79">INDEX(Step1_final!F:F, 0 + (ROW(C79)-9)*3)</f>
        <v>24946</v>
      </c>
      <c r="D79" s="270" cm="1">
        <f t="array" ref="D79">INDEX(Step1_final!F:F, 1 + (ROW(C79)-9)*3)</f>
        <v>0.55210000000000004</v>
      </c>
      <c r="E79" s="270" cm="1">
        <f t="array" ref="E79">INDEX(Step1_final!F:F, 2 + (ROW(C79)-9)*3)</f>
        <v>1.1352</v>
      </c>
      <c r="F79" s="269"/>
      <c r="G79" s="270"/>
      <c r="H79" s="270"/>
      <c r="I79" s="269"/>
      <c r="J79" s="270"/>
      <c r="K79" s="270"/>
      <c r="L79" s="269"/>
      <c r="M79" s="270"/>
      <c r="N79" s="270"/>
      <c r="O79" s="269" cm="1">
        <f t="array" ref="O79">O$11+INDEX(Step7!F:F, 29 + ROW(O79)*3)</f>
        <v>49837</v>
      </c>
      <c r="P79" s="270" cm="1">
        <f t="array" ref="P79">INDEX(Step7!F:F, 30 + ROW(O79)*3)</f>
        <v>0.43430000000000002</v>
      </c>
      <c r="Q79" s="270" cm="1">
        <f t="array" ref="Q79">INDEX(Step7!F:F, 31 + ROW(O79)*3)</f>
        <v>1.2020999999999999</v>
      </c>
    </row>
    <row r="80" spans="1:17" x14ac:dyDescent="0.3">
      <c r="A80">
        <v>78</v>
      </c>
      <c r="B80" s="269">
        <v>136000</v>
      </c>
      <c r="C80" s="269" cm="1">
        <f t="array" ref="C80">INDEX(Step1_final!F:F, 0 + (ROW(C80)-9)*3)</f>
        <v>25332</v>
      </c>
      <c r="D80" s="270" cm="1">
        <f t="array" ref="D80">INDEX(Step1_final!F:F, 1 + (ROW(C80)-9)*3)</f>
        <v>0.54659999999999997</v>
      </c>
      <c r="E80" s="270" cm="1">
        <f t="array" ref="E80">INDEX(Step1_final!F:F, 2 + (ROW(C80)-9)*3)</f>
        <v>1.1326000000000001</v>
      </c>
      <c r="F80" s="269"/>
      <c r="G80" s="270"/>
      <c r="H80" s="270"/>
      <c r="I80" s="269"/>
      <c r="J80" s="270"/>
      <c r="K80" s="270"/>
      <c r="L80" s="269"/>
      <c r="M80" s="270"/>
      <c r="N80" s="270"/>
      <c r="O80" s="269" cm="1">
        <f t="array" ref="O80">O$11+INDEX(Step7!F:F, 29 + ROW(O80)*3)</f>
        <v>50202</v>
      </c>
      <c r="P80" s="270" cm="1">
        <f t="array" ref="P80">INDEX(Step7!F:F, 30 + ROW(O80)*3)</f>
        <v>0.44169999999999998</v>
      </c>
      <c r="Q80" s="270" cm="1">
        <f t="array" ref="Q80">INDEX(Step7!F:F, 31 + ROW(O80)*3)</f>
        <v>1.1796</v>
      </c>
    </row>
    <row r="81" spans="1:17" x14ac:dyDescent="0.3">
      <c r="A81">
        <v>79</v>
      </c>
      <c r="B81" s="269">
        <v>138000</v>
      </c>
      <c r="C81" s="269" cm="1">
        <f t="array" ref="C81">INDEX(Step1_final!F:F, 0 + (ROW(C81)-9)*3)</f>
        <v>25710</v>
      </c>
      <c r="D81" s="270" cm="1">
        <f t="array" ref="D81">INDEX(Step1_final!F:F, 1 + (ROW(C81)-9)*3)</f>
        <v>0.54600000000000004</v>
      </c>
      <c r="E81" s="270" cm="1">
        <f t="array" ref="E81">INDEX(Step1_final!F:F, 2 + (ROW(C81)-9)*3)</f>
        <v>1.1404000000000001</v>
      </c>
      <c r="F81" s="269"/>
      <c r="G81" s="270"/>
      <c r="H81" s="270"/>
      <c r="I81" s="269"/>
      <c r="J81" s="270"/>
      <c r="K81" s="270"/>
      <c r="L81" s="269"/>
      <c r="M81" s="270"/>
      <c r="N81" s="270"/>
      <c r="O81" s="269" cm="1">
        <f t="array" ref="O81">O$11+INDEX(Step7!F:F, 29 + ROW(O81)*3)</f>
        <v>50567</v>
      </c>
      <c r="P81" s="270" cm="1">
        <f t="array" ref="P81">INDEX(Step7!F:F, 30 + ROW(O81)*3)</f>
        <v>0.44190000000000002</v>
      </c>
      <c r="Q81" s="270" cm="1">
        <f t="array" ref="Q81">INDEX(Step7!F:F, 31 + ROW(O81)*3)</f>
        <v>1.1863999999999999</v>
      </c>
    </row>
    <row r="82" spans="1:17" x14ac:dyDescent="0.3">
      <c r="A82">
        <v>80</v>
      </c>
      <c r="B82" s="269">
        <v>140000</v>
      </c>
      <c r="C82" s="269" cm="1">
        <f t="array" ref="C82">INDEX(Step1_final!F:F, 0 + (ROW(C82)-9)*3)</f>
        <v>26083</v>
      </c>
      <c r="D82" s="270" cm="1">
        <f t="array" ref="D82">INDEX(Step1_final!F:F, 1 + (ROW(C82)-9)*3)</f>
        <v>0.54379999999999995</v>
      </c>
      <c r="E82" s="270" cm="1">
        <f t="array" ref="E82">INDEX(Step1_final!F:F, 2 + (ROW(C82)-9)*3)</f>
        <v>1.1556999999999999</v>
      </c>
      <c r="F82" s="269"/>
      <c r="G82" s="270"/>
      <c r="H82" s="270"/>
      <c r="I82" s="269"/>
      <c r="J82" s="270"/>
      <c r="K82" s="270"/>
      <c r="L82" s="269"/>
      <c r="M82" s="270"/>
      <c r="N82" s="270"/>
      <c r="O82" s="269" cm="1">
        <f t="array" ref="O82">O$11+INDEX(Step7!F:F, 29 + ROW(O82)*3)</f>
        <v>50932</v>
      </c>
      <c r="P82" s="270" cm="1">
        <f t="array" ref="P82">INDEX(Step7!F:F, 30 + ROW(O82)*3)</f>
        <v>0.43690000000000001</v>
      </c>
      <c r="Q82" s="270" cm="1">
        <f t="array" ref="Q82">INDEX(Step7!F:F, 31 + ROW(O82)*3)</f>
        <v>1.1983999999999999</v>
      </c>
    </row>
    <row r="83" spans="1:17" x14ac:dyDescent="0.3">
      <c r="A83">
        <v>81</v>
      </c>
      <c r="B83" s="269">
        <v>142000</v>
      </c>
      <c r="C83" s="269" cm="1">
        <f t="array" ref="C83">INDEX(Step1_final!F:F, 0 + (ROW(C83)-9)*3)</f>
        <v>26451</v>
      </c>
      <c r="D83" s="270" cm="1">
        <f t="array" ref="D83">INDEX(Step1_final!F:F, 1 + (ROW(C83)-9)*3)</f>
        <v>0.54359999999999997</v>
      </c>
      <c r="E83" s="270" cm="1">
        <f t="array" ref="E83">INDEX(Step1_final!F:F, 2 + (ROW(C83)-9)*3)</f>
        <v>1.1285000000000001</v>
      </c>
      <c r="F83" s="269"/>
      <c r="G83" s="270"/>
      <c r="H83" s="270"/>
      <c r="I83" s="269"/>
      <c r="J83" s="270"/>
      <c r="K83" s="270"/>
      <c r="L83" s="269"/>
      <c r="M83" s="270"/>
      <c r="N83" s="270"/>
      <c r="O83" s="269" cm="1">
        <f t="array" ref="O83">O$11+INDEX(Step7!F:F, 29 + ROW(O83)*3)</f>
        <v>51297</v>
      </c>
      <c r="P83" s="270" cm="1">
        <f t="array" ref="P83">INDEX(Step7!F:F, 30 + ROW(O83)*3)</f>
        <v>0.43209999999999998</v>
      </c>
      <c r="Q83" s="270" cm="1">
        <f t="array" ref="Q83">INDEX(Step7!F:F, 31 + ROW(O83)*3)</f>
        <v>1.2040999999999999</v>
      </c>
    </row>
    <row r="84" spans="1:17" x14ac:dyDescent="0.3">
      <c r="A84">
        <v>82</v>
      </c>
      <c r="B84" s="269">
        <v>144000</v>
      </c>
      <c r="C84" s="269" cm="1">
        <f t="array" ref="C84">INDEX(Step1_final!F:F, 0 + (ROW(C84)-9)*3)</f>
        <v>26816</v>
      </c>
      <c r="D84" s="270" cm="1">
        <f t="array" ref="D84">INDEX(Step1_final!F:F, 1 + (ROW(C84)-9)*3)</f>
        <v>0.54630000000000001</v>
      </c>
      <c r="E84" s="270" cm="1">
        <f t="array" ref="E84">INDEX(Step1_final!F:F, 2 + (ROW(C84)-9)*3)</f>
        <v>1.1498999999999999</v>
      </c>
      <c r="F84" s="269"/>
      <c r="G84" s="270"/>
      <c r="H84" s="270"/>
      <c r="I84" s="269"/>
      <c r="J84" s="270"/>
      <c r="K84" s="270"/>
      <c r="L84" s="269"/>
      <c r="M84" s="270"/>
      <c r="N84" s="270"/>
      <c r="O84" s="269" cm="1">
        <f t="array" ref="O84">O$11+INDEX(Step7!F:F, 29 + ROW(O84)*3)</f>
        <v>51662</v>
      </c>
      <c r="P84" s="270" cm="1">
        <f t="array" ref="P84">INDEX(Step7!F:F, 30 + ROW(O84)*3)</f>
        <v>0.43090000000000001</v>
      </c>
      <c r="Q84" s="270" cm="1">
        <f t="array" ref="Q84">INDEX(Step7!F:F, 31 + ROW(O84)*3)</f>
        <v>1.1931</v>
      </c>
    </row>
    <row r="85" spans="1:17" x14ac:dyDescent="0.3">
      <c r="A85">
        <v>83</v>
      </c>
      <c r="B85" s="269">
        <v>146000</v>
      </c>
      <c r="C85" s="269" cm="1">
        <f t="array" ref="C85">INDEX(Step1_final!F:F, 0 + (ROW(C85)-9)*3)</f>
        <v>27180</v>
      </c>
      <c r="D85" s="270" cm="1">
        <f t="array" ref="D85">INDEX(Step1_final!F:F, 1 + (ROW(C85)-9)*3)</f>
        <v>0.54369999999999996</v>
      </c>
      <c r="E85" s="270" cm="1">
        <f t="array" ref="E85">INDEX(Step1_final!F:F, 2 + (ROW(C85)-9)*3)</f>
        <v>1.1324000000000001</v>
      </c>
      <c r="F85" s="269"/>
      <c r="G85" s="270"/>
      <c r="H85" s="270"/>
      <c r="I85" s="269"/>
      <c r="J85" s="270"/>
      <c r="K85" s="270"/>
      <c r="L85" s="269"/>
      <c r="M85" s="270"/>
      <c r="N85" s="270"/>
      <c r="O85" s="269" cm="1">
        <f t="array" ref="O85">O$11+INDEX(Step7!F:F, 29 + ROW(O85)*3)</f>
        <v>52027</v>
      </c>
      <c r="P85" s="270" cm="1">
        <f t="array" ref="P85">INDEX(Step7!F:F, 30 + ROW(O85)*3)</f>
        <v>0.43480000000000002</v>
      </c>
      <c r="Q85" s="270" cm="1">
        <f t="array" ref="Q85">INDEX(Step7!F:F, 31 + ROW(O85)*3)</f>
        <v>1.1996</v>
      </c>
    </row>
    <row r="86" spans="1:17" x14ac:dyDescent="0.3">
      <c r="A86">
        <v>84</v>
      </c>
      <c r="B86" s="269">
        <v>148000</v>
      </c>
      <c r="C86" s="269" cm="1">
        <f t="array" ref="C86">INDEX(Step1_final!F:F, 0 + (ROW(C86)-9)*3)</f>
        <v>27545</v>
      </c>
      <c r="D86" s="270" cm="1">
        <f t="array" ref="D86">INDEX(Step1_final!F:F, 1 + (ROW(C86)-9)*3)</f>
        <v>0.5403</v>
      </c>
      <c r="E86" s="270" cm="1">
        <f t="array" ref="E86">INDEX(Step1_final!F:F, 2 + (ROW(C86)-9)*3)</f>
        <v>1.1539999999999999</v>
      </c>
      <c r="F86" s="269"/>
      <c r="G86" s="270"/>
      <c r="H86" s="270"/>
      <c r="I86" s="269"/>
      <c r="J86" s="270"/>
      <c r="K86" s="270"/>
      <c r="L86" s="269"/>
      <c r="M86" s="270"/>
      <c r="N86" s="270"/>
      <c r="O86" s="269" cm="1">
        <f t="array" ref="O86">O$11+INDEX(Step7!F:F, 29 + ROW(O86)*3)</f>
        <v>52392</v>
      </c>
      <c r="P86" s="270" cm="1">
        <f t="array" ref="P86">INDEX(Step7!F:F, 30 + ROW(O86)*3)</f>
        <v>0.43359999999999999</v>
      </c>
      <c r="Q86" s="270" cm="1">
        <f t="array" ref="Q86">INDEX(Step7!F:F, 31 + ROW(O86)*3)</f>
        <v>1.1994</v>
      </c>
    </row>
    <row r="87" spans="1:17" x14ac:dyDescent="0.3">
      <c r="A87">
        <v>85</v>
      </c>
      <c r="B87" s="269">
        <v>150000</v>
      </c>
      <c r="C87" s="269" cm="1">
        <f t="array" ref="C87">INDEX(Step1_final!F:F, 0 + (ROW(C87)-9)*3)</f>
        <v>27909</v>
      </c>
      <c r="D87" s="270" cm="1">
        <f t="array" ref="D87">INDEX(Step1_final!F:F, 1 + (ROW(C87)-9)*3)</f>
        <v>0.53520000000000001</v>
      </c>
      <c r="E87" s="270" cm="1">
        <f t="array" ref="E87">INDEX(Step1_final!F:F, 2 + (ROW(C87)-9)*3)</f>
        <v>1.1476</v>
      </c>
      <c r="F87" s="269"/>
      <c r="G87" s="270"/>
      <c r="H87" s="270"/>
      <c r="I87" s="269"/>
      <c r="J87" s="270"/>
      <c r="K87" s="270"/>
      <c r="L87" s="269"/>
      <c r="M87" s="270"/>
      <c r="N87" s="270"/>
      <c r="O87" s="269"/>
      <c r="P87" s="270"/>
      <c r="Q87" s="270"/>
    </row>
    <row r="88" spans="1:17" x14ac:dyDescent="0.3">
      <c r="A88">
        <v>86</v>
      </c>
      <c r="B88" s="269">
        <v>152000</v>
      </c>
      <c r="C88" s="269" cm="1">
        <f t="array" ref="C88">INDEX(Step1_final!F:F, 0 + (ROW(C88)-9)*3)</f>
        <v>28274</v>
      </c>
      <c r="D88" s="270" cm="1">
        <f t="array" ref="D88">INDEX(Step1_final!F:F, 1 + (ROW(C88)-9)*3)</f>
        <v>0.54139999999999999</v>
      </c>
      <c r="E88" s="270" cm="1">
        <f t="array" ref="E88">INDEX(Step1_final!F:F, 2 + (ROW(C88)-9)*3)</f>
        <v>1.1438999999999999</v>
      </c>
      <c r="F88" s="269"/>
      <c r="G88" s="270"/>
      <c r="H88" s="270"/>
      <c r="I88" s="269"/>
      <c r="J88" s="270"/>
      <c r="K88" s="270"/>
      <c r="L88" s="269"/>
      <c r="M88" s="270"/>
      <c r="N88" s="270"/>
      <c r="O88" s="269"/>
      <c r="P88" s="270"/>
      <c r="Q88" s="270"/>
    </row>
    <row r="89" spans="1:17" x14ac:dyDescent="0.3">
      <c r="A89">
        <v>87</v>
      </c>
      <c r="B89" s="269">
        <v>154000</v>
      </c>
      <c r="C89" s="269" cm="1">
        <f t="array" ref="C89">INDEX(Step1_final!F:F, 0 + (ROW(C89)-9)*3)</f>
        <v>28639</v>
      </c>
      <c r="D89" s="270" cm="1">
        <f t="array" ref="D89">INDEX(Step1_final!F:F, 1 + (ROW(C89)-9)*3)</f>
        <v>0.54049999999999998</v>
      </c>
      <c r="E89" s="270" cm="1">
        <f t="array" ref="E89">INDEX(Step1_final!F:F, 2 + (ROW(C89)-9)*3)</f>
        <v>1.1443000000000001</v>
      </c>
      <c r="F89" s="269"/>
      <c r="G89" s="270"/>
      <c r="H89" s="270"/>
      <c r="I89" s="269"/>
      <c r="J89" s="270"/>
      <c r="K89" s="270"/>
      <c r="L89" s="269"/>
      <c r="M89" s="270"/>
      <c r="N89" s="270"/>
      <c r="O89" s="269"/>
      <c r="P89" s="270"/>
      <c r="Q89" s="270"/>
    </row>
    <row r="90" spans="1:17" x14ac:dyDescent="0.3">
      <c r="A90">
        <v>88</v>
      </c>
      <c r="B90" s="269">
        <v>156000</v>
      </c>
      <c r="C90" s="269" cm="1">
        <f t="array" ref="C90">INDEX(Step1_final!F:F, 0 + (ROW(C90)-9)*3)</f>
        <v>29003</v>
      </c>
      <c r="D90" s="270" cm="1">
        <f t="array" ref="D90">INDEX(Step1_final!F:F, 1 + (ROW(C90)-9)*3)</f>
        <v>0.54620000000000002</v>
      </c>
      <c r="E90" s="270" cm="1">
        <f t="array" ref="E90">INDEX(Step1_final!F:F, 2 + (ROW(C90)-9)*3)</f>
        <v>1.1424000000000001</v>
      </c>
      <c r="F90" s="269"/>
      <c r="G90" s="270"/>
      <c r="H90" s="270"/>
      <c r="I90" s="269"/>
      <c r="J90" s="270"/>
      <c r="K90" s="270"/>
      <c r="L90" s="269"/>
      <c r="M90" s="270"/>
      <c r="N90" s="270"/>
      <c r="O90" s="269"/>
      <c r="P90" s="270"/>
      <c r="Q90" s="270"/>
    </row>
    <row r="91" spans="1:17" x14ac:dyDescent="0.3">
      <c r="A91">
        <v>89</v>
      </c>
      <c r="B91" s="269">
        <v>158000</v>
      </c>
      <c r="C91" s="269" cm="1">
        <f t="array" ref="C91">INDEX(Step1_final!F:F, 0 + (ROW(C91)-9)*3)</f>
        <v>29368</v>
      </c>
      <c r="D91" s="270" cm="1">
        <f t="array" ref="D91">INDEX(Step1_final!F:F, 1 + (ROW(C91)-9)*3)</f>
        <v>0.53969999999999996</v>
      </c>
      <c r="E91" s="270" cm="1">
        <f t="array" ref="E91">INDEX(Step1_final!F:F, 2 + (ROW(C91)-9)*3)</f>
        <v>1.1457999999999999</v>
      </c>
      <c r="F91" s="269"/>
      <c r="G91" s="270"/>
      <c r="H91" s="270"/>
      <c r="I91" s="269"/>
      <c r="J91" s="270"/>
      <c r="K91" s="270"/>
      <c r="L91" s="269"/>
      <c r="M91" s="270"/>
      <c r="N91" s="270"/>
      <c r="O91" s="269"/>
      <c r="P91" s="270"/>
      <c r="Q91" s="270"/>
    </row>
    <row r="92" spans="1:17" x14ac:dyDescent="0.3">
      <c r="A92">
        <v>90</v>
      </c>
      <c r="B92" s="269">
        <v>160000</v>
      </c>
      <c r="C92" s="269" cm="1">
        <f t="array" ref="C92">INDEX(Step1_final!F:F, 0 + (ROW(C92)-9)*3)</f>
        <v>29735</v>
      </c>
      <c r="D92" s="270" cm="1">
        <f t="array" ref="D92">INDEX(Step1_final!F:F, 1 + (ROW(C92)-9)*3)</f>
        <v>0.53410000000000002</v>
      </c>
      <c r="E92" s="270" cm="1">
        <f t="array" ref="E92">INDEX(Step1_final!F:F, 2 + (ROW(C92)-9)*3)</f>
        <v>1.1516</v>
      </c>
      <c r="F92" s="269"/>
      <c r="G92" s="270"/>
      <c r="H92" s="270"/>
      <c r="I92" s="269"/>
      <c r="J92" s="270"/>
      <c r="K92" s="270"/>
      <c r="L92" s="269"/>
      <c r="M92" s="270"/>
      <c r="N92" s="270"/>
      <c r="O92" s="269"/>
      <c r="P92" s="270"/>
      <c r="Q92" s="270"/>
    </row>
    <row r="93" spans="1:17" x14ac:dyDescent="0.3">
      <c r="A93">
        <v>91</v>
      </c>
      <c r="B93" s="269">
        <v>162000</v>
      </c>
      <c r="C93" s="269" cm="1">
        <f t="array" ref="C93">INDEX(Step1_final!F:F, 0 + (ROW(C93)-9)*3)</f>
        <v>30112</v>
      </c>
      <c r="D93" s="270" cm="1">
        <f t="array" ref="D93">INDEX(Step1_final!F:F, 1 + (ROW(C93)-9)*3)</f>
        <v>0.53649999999999998</v>
      </c>
      <c r="E93" s="270" cm="1">
        <f t="array" ref="E93">INDEX(Step1_final!F:F, 2 + (ROW(C93)-9)*3)</f>
        <v>1.1523000000000001</v>
      </c>
      <c r="F93" s="269"/>
      <c r="G93" s="270"/>
      <c r="H93" s="270"/>
      <c r="I93" s="269"/>
      <c r="J93" s="270"/>
      <c r="K93" s="270"/>
      <c r="L93" s="269"/>
      <c r="M93" s="270"/>
      <c r="N93" s="270"/>
      <c r="O93" s="269"/>
      <c r="P93" s="270"/>
      <c r="Q93" s="270"/>
    </row>
    <row r="94" spans="1:17" x14ac:dyDescent="0.3">
      <c r="A94">
        <v>92</v>
      </c>
      <c r="B94" s="269">
        <v>164000</v>
      </c>
      <c r="C94" s="269" cm="1">
        <f t="array" ref="C94">INDEX(Step1_final!F:F, 0 + (ROW(C94)-9)*3)</f>
        <v>30494</v>
      </c>
      <c r="D94" s="270" cm="1">
        <f t="array" ref="D94">INDEX(Step1_final!F:F, 1 + (ROW(C94)-9)*3)</f>
        <v>0.53359999999999996</v>
      </c>
      <c r="E94" s="270" cm="1">
        <f t="array" ref="E94">INDEX(Step1_final!F:F, 2 + (ROW(C94)-9)*3)</f>
        <v>1.1307</v>
      </c>
      <c r="F94" s="269"/>
      <c r="G94" s="270"/>
      <c r="H94" s="270"/>
      <c r="I94" s="269"/>
      <c r="J94" s="270"/>
      <c r="K94" s="270"/>
      <c r="L94" s="269"/>
      <c r="M94" s="270"/>
      <c r="N94" s="270"/>
      <c r="O94" s="269"/>
      <c r="P94" s="270"/>
      <c r="Q94" s="270"/>
    </row>
    <row r="95" spans="1:17" x14ac:dyDescent="0.3">
      <c r="A95">
        <v>93</v>
      </c>
      <c r="B95" s="269">
        <v>166000</v>
      </c>
      <c r="C95" s="269" cm="1">
        <f t="array" ref="C95">INDEX(Step1_final!F:F, 0 + (ROW(C95)-9)*3)</f>
        <v>30877</v>
      </c>
      <c r="D95" s="270" cm="1">
        <f t="array" ref="D95">INDEX(Step1_final!F:F, 1 + (ROW(C95)-9)*3)</f>
        <v>0.5373</v>
      </c>
      <c r="E95" s="270" cm="1">
        <f t="array" ref="E95">INDEX(Step1_final!F:F, 2 + (ROW(C95)-9)*3)</f>
        <v>1.1308</v>
      </c>
      <c r="F95" s="269"/>
      <c r="G95" s="270"/>
      <c r="H95" s="270"/>
      <c r="I95" s="269"/>
      <c r="J95" s="270"/>
      <c r="K95" s="270"/>
      <c r="L95" s="269"/>
      <c r="M95" s="270"/>
      <c r="N95" s="270"/>
      <c r="O95" s="269"/>
      <c r="P95" s="270"/>
      <c r="Q95" s="270"/>
    </row>
    <row r="96" spans="1:17" x14ac:dyDescent="0.3">
      <c r="A96">
        <v>94</v>
      </c>
      <c r="B96" s="269">
        <v>168000</v>
      </c>
      <c r="C96" s="269" cm="1">
        <f t="array" ref="C96">INDEX(Step1_final!F:F, 0 + (ROW(C96)-9)*3)</f>
        <v>31248</v>
      </c>
      <c r="D96" s="270" cm="1">
        <f t="array" ref="D96">INDEX(Step1_final!F:F, 1 + (ROW(C96)-9)*3)</f>
        <v>0.54090000000000005</v>
      </c>
      <c r="E96" s="270" cm="1">
        <f t="array" ref="E96">INDEX(Step1_final!F:F, 2 + (ROW(C96)-9)*3)</f>
        <v>1.1444000000000001</v>
      </c>
      <c r="F96" s="269"/>
      <c r="G96" s="270"/>
      <c r="H96" s="270"/>
      <c r="I96" s="269"/>
      <c r="J96" s="270"/>
      <c r="K96" s="270"/>
      <c r="L96" s="269"/>
      <c r="M96" s="270"/>
      <c r="N96" s="270"/>
      <c r="O96" s="269"/>
      <c r="P96" s="270"/>
      <c r="Q96" s="270"/>
    </row>
    <row r="97" spans="1:17" x14ac:dyDescent="0.3">
      <c r="A97">
        <v>95</v>
      </c>
      <c r="B97" s="269">
        <v>170000</v>
      </c>
      <c r="C97" s="269" cm="1">
        <f t="array" ref="C97">INDEX(Step1_final!F:F, 0 + (ROW(C97)-9)*3)</f>
        <v>31645</v>
      </c>
      <c r="D97" s="270" cm="1">
        <f t="array" ref="D97">INDEX(Step1_final!F:F, 1 + (ROW(C97)-9)*3)</f>
        <v>0.53600000000000003</v>
      </c>
      <c r="E97" s="270" cm="1">
        <f t="array" ref="E97">INDEX(Step1_final!F:F, 2 + (ROW(C97)-9)*3)</f>
        <v>1.1661999999999999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</row>
    <row r="98" spans="1:17" x14ac:dyDescent="0.3">
      <c r="A98">
        <v>96</v>
      </c>
      <c r="B98" s="269">
        <v>172000</v>
      </c>
      <c r="C98" s="269" cm="1">
        <f t="array" ref="C98">INDEX(Step1_final!F:F, 0 + (ROW(C98)-9)*3)</f>
        <v>32029</v>
      </c>
      <c r="D98" s="270" cm="1">
        <f t="array" ref="D98">INDEX(Step1_final!F:F, 1 + (ROW(C98)-9)*3)</f>
        <v>0.52700000000000002</v>
      </c>
      <c r="E98" s="270" cm="1">
        <f t="array" ref="E98">INDEX(Step1_final!F:F, 2 + (ROW(C98)-9)*3)</f>
        <v>1.1536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</row>
    <row r="99" spans="1:17" x14ac:dyDescent="0.3">
      <c r="A99">
        <v>97</v>
      </c>
      <c r="B99" s="269">
        <v>174000</v>
      </c>
      <c r="C99" s="269" cm="1">
        <f t="array" ref="C99">INDEX(Step1_final!F:F, 0 + (ROW(C99)-9)*3)</f>
        <v>32429</v>
      </c>
      <c r="D99" s="270" cm="1">
        <f t="array" ref="D99">INDEX(Step1_final!F:F, 1 + (ROW(C99)-9)*3)</f>
        <v>0.53590000000000004</v>
      </c>
      <c r="E99" s="270" cm="1">
        <f t="array" ref="E99">INDEX(Step1_final!F:F, 2 + (ROW(C99)-9)*3)</f>
        <v>1.1568000000000001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</row>
    <row r="100" spans="1:17" x14ac:dyDescent="0.3">
      <c r="A100">
        <v>98</v>
      </c>
      <c r="B100" s="269">
        <v>176000</v>
      </c>
      <c r="C100" s="269" cm="1">
        <f t="array" ref="C100">INDEX(Step1_final!F:F, 0 + (ROW(C100)-9)*3)</f>
        <v>32825</v>
      </c>
      <c r="D100" s="270" cm="1">
        <f t="array" ref="D100">INDEX(Step1_final!F:F, 1 + (ROW(C100)-9)*3)</f>
        <v>0.53380000000000005</v>
      </c>
      <c r="E100" s="270" cm="1">
        <f t="array" ref="E100">INDEX(Step1_final!F:F, 2 + (ROW(C100)-9)*3)</f>
        <v>1.1506000000000001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</row>
    <row r="101" spans="1:17" x14ac:dyDescent="0.3">
      <c r="A101">
        <v>99</v>
      </c>
      <c r="B101" s="269">
        <v>178000</v>
      </c>
      <c r="C101" s="269" cm="1">
        <f t="array" ref="C101">INDEX(Step1_final!F:F, 0 + (ROW(C101)-9)*3)</f>
        <v>33218</v>
      </c>
      <c r="D101" s="270" cm="1">
        <f t="array" ref="D101">INDEX(Step1_final!F:F, 1 + (ROW(C101)-9)*3)</f>
        <v>0.53100000000000003</v>
      </c>
      <c r="E101" s="270" cm="1">
        <f t="array" ref="E101">INDEX(Step1_final!F:F, 2 + (ROW(C101)-9)*3)</f>
        <v>1.1344000000000001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</row>
    <row r="102" spans="1:17" x14ac:dyDescent="0.3">
      <c r="A102">
        <v>100</v>
      </c>
      <c r="B102" s="269">
        <v>180000</v>
      </c>
      <c r="C102" s="269" cm="1">
        <f t="array" ref="C102">INDEX(Step1_final!F:F, 0 + (ROW(C102)-9)*3)</f>
        <v>33606</v>
      </c>
      <c r="D102" s="270" cm="1">
        <f t="array" ref="D102">INDEX(Step1_final!F:F, 1 + (ROW(C102)-9)*3)</f>
        <v>0.52239999999999998</v>
      </c>
      <c r="E102" s="270" cm="1">
        <f t="array" ref="E102">INDEX(Step1_final!F:F, 2 + (ROW(C102)-9)*3)</f>
        <v>1.1467000000000001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</row>
    <row r="103" spans="1:17" x14ac:dyDescent="0.3">
      <c r="A103">
        <v>101</v>
      </c>
      <c r="B103" s="269">
        <v>182000</v>
      </c>
      <c r="C103" s="269" cm="1">
        <f t="array" ref="C103">INDEX(Step1_final!F:F, 0 + (ROW(C103)-9)*3)</f>
        <v>33997</v>
      </c>
      <c r="D103" s="270" cm="1">
        <f t="array" ref="D103">INDEX(Step1_final!F:F, 1 + (ROW(C103)-9)*3)</f>
        <v>0.5252</v>
      </c>
      <c r="E103" s="270" cm="1">
        <f t="array" ref="E103">INDEX(Step1_final!F:F, 2 + (ROW(C103)-9)*3)</f>
        <v>1.1626000000000001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</row>
    <row r="104" spans="1:17" x14ac:dyDescent="0.3">
      <c r="A104">
        <v>102</v>
      </c>
      <c r="B104" s="269">
        <v>184000</v>
      </c>
      <c r="C104" s="269" cm="1">
        <f t="array" ref="C104">INDEX(Step1_final!F:F, 0 + (ROW(C104)-9)*3)</f>
        <v>34388</v>
      </c>
      <c r="D104" s="270" cm="1">
        <f t="array" ref="D104">INDEX(Step1_final!F:F, 1 + (ROW(C104)-9)*3)</f>
        <v>0.53049999999999997</v>
      </c>
      <c r="E104" s="270" cm="1">
        <f t="array" ref="E104">INDEX(Step1_final!F:F, 2 + (ROW(C104)-9)*3)</f>
        <v>1.1556999999999999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</row>
    <row r="105" spans="1:17" x14ac:dyDescent="0.3">
      <c r="A105">
        <v>103</v>
      </c>
      <c r="B105" s="269">
        <v>186000</v>
      </c>
      <c r="C105" s="269" cm="1">
        <f t="array" ref="C105">INDEX(Step1_final!F:F, 0 + (ROW(C105)-9)*3)</f>
        <v>34782</v>
      </c>
      <c r="D105" s="270" cm="1">
        <f t="array" ref="D105">INDEX(Step1_final!F:F, 1 + (ROW(C105)-9)*3)</f>
        <v>0.52380000000000004</v>
      </c>
      <c r="E105" s="270" cm="1">
        <f t="array" ref="E105">INDEX(Step1_final!F:F, 2 + (ROW(C105)-9)*3)</f>
        <v>1.1636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</row>
    <row r="106" spans="1:17" x14ac:dyDescent="0.3">
      <c r="A106">
        <v>104</v>
      </c>
      <c r="B106" s="269">
        <v>188000</v>
      </c>
      <c r="C106" s="269" cm="1">
        <f t="array" ref="C106">INDEX(Step1_final!F:F, 0 + (ROW(C106)-9)*3)</f>
        <v>35171</v>
      </c>
      <c r="D106" s="270" cm="1">
        <f t="array" ref="D106">INDEX(Step1_final!F:F, 1 + (ROW(C106)-9)*3)</f>
        <v>0.52929999999999999</v>
      </c>
      <c r="E106" s="270" cm="1">
        <f t="array" ref="E106">INDEX(Step1_final!F:F, 2 + (ROW(C106)-9)*3)</f>
        <v>1.1498999999999999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</row>
    <row r="107" spans="1:17" x14ac:dyDescent="0.3">
      <c r="A107">
        <v>105</v>
      </c>
      <c r="B107" s="269">
        <v>190000</v>
      </c>
      <c r="C107" s="269" cm="1">
        <f t="array" ref="C107">INDEX(Step1_final!F:F, 0 + (ROW(C107)-9)*3)</f>
        <v>35560</v>
      </c>
      <c r="D107" s="270" cm="1">
        <f t="array" ref="D107">INDEX(Step1_final!F:F, 1 + (ROW(C107)-9)*3)</f>
        <v>0.52580000000000005</v>
      </c>
      <c r="E107" s="270" cm="1">
        <f t="array" ref="E107">INDEX(Step1_final!F:F, 2 + (ROW(C107)-9)*3)</f>
        <v>1.1575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</row>
    <row r="108" spans="1:17" x14ac:dyDescent="0.3">
      <c r="A108">
        <v>106</v>
      </c>
      <c r="B108" s="269">
        <v>192000</v>
      </c>
      <c r="C108" s="269" cm="1">
        <f t="array" ref="C108">INDEX(Step1_final!F:F, 0 + (ROW(C108)-9)*3)</f>
        <v>35949</v>
      </c>
      <c r="D108" s="270" cm="1">
        <f t="array" ref="D108">INDEX(Step1_final!F:F, 1 + (ROW(C108)-9)*3)</f>
        <v>0.52280000000000004</v>
      </c>
      <c r="E108" s="270" cm="1">
        <f t="array" ref="E108">INDEX(Step1_final!F:F, 2 + (ROW(C108)-9)*3)</f>
        <v>1.1648000000000001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194000</v>
      </c>
      <c r="C109" s="269" cm="1">
        <f t="array" ref="C109">INDEX(Step1_final!F:F, 0 + (ROW(C109)-9)*3)</f>
        <v>36346</v>
      </c>
      <c r="D109" s="270" cm="1">
        <f t="array" ref="D109">INDEX(Step1_final!F:F, 1 + (ROW(C109)-9)*3)</f>
        <v>0.52159999999999995</v>
      </c>
      <c r="E109" s="270" cm="1">
        <f t="array" ref="E109">INDEX(Step1_final!F:F, 2 + (ROW(C109)-9)*3)</f>
        <v>1.1646000000000001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196000</v>
      </c>
      <c r="C110" s="269" cm="1">
        <f t="array" ref="C110">INDEX(Step1_final!F:F, 0 + (ROW(C110)-9)*3)</f>
        <v>36748</v>
      </c>
      <c r="D110" s="270" cm="1">
        <f t="array" ref="D110">INDEX(Step1_final!F:F, 1 + (ROW(C110)-9)*3)</f>
        <v>0.51890000000000003</v>
      </c>
      <c r="E110" s="270" cm="1">
        <f t="array" ref="E110">INDEX(Step1_final!F:F, 2 + (ROW(C110)-9)*3)</f>
        <v>1.1563000000000001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198000</v>
      </c>
      <c r="C111" s="269" cm="1">
        <f t="array" ref="C111">INDEX(Step1_final!F:F, 0 + (ROW(C111)-9)*3)</f>
        <v>37132</v>
      </c>
      <c r="D111" s="270" cm="1">
        <f t="array" ref="D111">INDEX(Step1_final!F:F, 1 + (ROW(C111)-9)*3)</f>
        <v>0.51859999999999995</v>
      </c>
      <c r="E111" s="270" cm="1">
        <f t="array" ref="E111">INDEX(Step1_final!F:F, 2 + (ROW(C111)-9)*3)</f>
        <v>1.1563000000000001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200000</v>
      </c>
      <c r="C112" s="269" cm="1">
        <f t="array" ref="C112">INDEX(Step1_final!F:F, 0 + (ROW(C112)-9)*3)</f>
        <v>37500</v>
      </c>
      <c r="D112" s="270" cm="1">
        <f t="array" ref="D112">INDEX(Step1_final!F:F, 1 + (ROW(C112)-9)*3)</f>
        <v>0.51929999999999998</v>
      </c>
      <c r="E112" s="270" cm="1">
        <f t="array" ref="E112">INDEX(Step1_final!F:F, 2 + (ROW(C112)-9)*3)</f>
        <v>1.1532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202000</v>
      </c>
      <c r="C113" s="269" cm="1">
        <f t="array" ref="C113">INDEX(Step1_final!F:F, 0 + (ROW(C113)-9)*3)</f>
        <v>37865</v>
      </c>
      <c r="D113" s="270" cm="1">
        <f t="array" ref="D113">INDEX(Step1_final!F:F, 1 + (ROW(C113)-9)*3)</f>
        <v>0.51980000000000004</v>
      </c>
      <c r="E113" s="270" cm="1">
        <f t="array" ref="E113">INDEX(Step1_final!F:F, 2 + (ROW(C113)-9)*3)</f>
        <v>1.1520999999999999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204000</v>
      </c>
      <c r="C114" s="269" cm="1">
        <f t="array" ref="C114">INDEX(Step1_final!F:F, 0 + (ROW(C114)-9)*3)</f>
        <v>38229</v>
      </c>
      <c r="D114" s="270" cm="1">
        <f t="array" ref="D114">INDEX(Step1_final!F:F, 1 + (ROW(C114)-9)*3)</f>
        <v>0.52180000000000004</v>
      </c>
      <c r="E114" s="270" cm="1">
        <f t="array" ref="E114">INDEX(Step1_final!F:F, 2 + (ROW(C114)-9)*3)</f>
        <v>1.1811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206000</v>
      </c>
      <c r="C115" s="269" cm="1">
        <f t="array" ref="C115">INDEX(Step1_final!F:F, 0 + (ROW(C115)-9)*3)</f>
        <v>38594</v>
      </c>
      <c r="D115" s="270" cm="1">
        <f t="array" ref="D115">INDEX(Step1_final!F:F, 1 + (ROW(C115)-9)*3)</f>
        <v>0.51659999999999995</v>
      </c>
      <c r="E115" s="270" cm="1">
        <f t="array" ref="E115">INDEX(Step1_final!F:F, 2 + (ROW(C115)-9)*3)</f>
        <v>1.171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208000</v>
      </c>
      <c r="C116" s="269" cm="1">
        <f t="array" ref="C116">INDEX(Step1_final!F:F, 0 + (ROW(C116)-9)*3)</f>
        <v>38958</v>
      </c>
      <c r="D116" s="270" cm="1">
        <f t="array" ref="D116">INDEX(Step1_final!F:F, 1 + (ROW(C116)-9)*3)</f>
        <v>0.5161</v>
      </c>
      <c r="E116" s="270" cm="1">
        <f t="array" ref="E116">INDEX(Step1_final!F:F, 2 + (ROW(C116)-9)*3)</f>
        <v>1.175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210000</v>
      </c>
      <c r="C117" s="269" cm="1">
        <f t="array" ref="C117">INDEX(Step1_final!F:F, 0 + (ROW(C117)-9)*3)</f>
        <v>39323</v>
      </c>
      <c r="D117" s="270" cm="1">
        <f t="array" ref="D117">INDEX(Step1_final!F:F, 1 + (ROW(C117)-9)*3)</f>
        <v>0.52259999999999995</v>
      </c>
      <c r="E117" s="270" cm="1">
        <f t="array" ref="E117">INDEX(Step1_final!F:F, 2 + (ROW(C117)-9)*3)</f>
        <v>1.1341000000000001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</row>
    <row r="118" spans="1:17" x14ac:dyDescent="0.3">
      <c r="A118">
        <v>116</v>
      </c>
      <c r="B118" s="269">
        <v>212000</v>
      </c>
      <c r="C118" s="269" cm="1">
        <f t="array" ref="C118">INDEX(Step1_final!F:F, 0 + (ROW(C118)-9)*3)</f>
        <v>39687</v>
      </c>
      <c r="D118" s="270" cm="1">
        <f t="array" ref="D118">INDEX(Step1_final!F:F, 1 + (ROW(C118)-9)*3)</f>
        <v>0.50919999999999999</v>
      </c>
      <c r="E118" s="270" cm="1">
        <f t="array" ref="E118">INDEX(Step1_final!F:F, 2 + (ROW(C118)-9)*3)</f>
        <v>1.1561999999999999</v>
      </c>
      <c r="F118" s="269"/>
      <c r="G118" s="270"/>
      <c r="H118" s="270"/>
      <c r="I118" s="269"/>
      <c r="J118" s="270"/>
      <c r="K118" s="270"/>
      <c r="L118" s="269"/>
      <c r="M118" s="270"/>
      <c r="N118" s="270"/>
      <c r="O118" s="269"/>
      <c r="P118" s="270"/>
      <c r="Q118" s="270"/>
    </row>
    <row r="119" spans="1:17" x14ac:dyDescent="0.3">
      <c r="A119">
        <v>117</v>
      </c>
      <c r="B119" s="269">
        <v>214000</v>
      </c>
      <c r="C119" s="269" cm="1">
        <f t="array" ref="C119">INDEX(Step1_final!F:F, 0 + (ROW(C119)-9)*3)</f>
        <v>40052</v>
      </c>
      <c r="D119" s="270" cm="1">
        <f t="array" ref="D119">INDEX(Step1_final!F:F, 1 + (ROW(C119)-9)*3)</f>
        <v>0.51259999999999994</v>
      </c>
      <c r="E119" s="270" cm="1">
        <f t="array" ref="E119">INDEX(Step1_final!F:F, 2 + (ROW(C119)-9)*3)</f>
        <v>1.163</v>
      </c>
      <c r="F119" s="269"/>
      <c r="G119" s="270"/>
      <c r="H119" s="270"/>
      <c r="I119" s="269"/>
      <c r="J119" s="270"/>
      <c r="K119" s="270"/>
      <c r="L119" s="269"/>
      <c r="M119" s="270"/>
      <c r="N119" s="270"/>
      <c r="O119" s="269"/>
      <c r="P119" s="270"/>
      <c r="Q119" s="270"/>
    </row>
    <row r="120" spans="1:17" x14ac:dyDescent="0.3">
      <c r="A120">
        <v>118</v>
      </c>
      <c r="B120" s="269">
        <v>216000</v>
      </c>
      <c r="C120" s="269" cm="1">
        <f t="array" ref="C120">INDEX(Step1_final!F:F, 0 + (ROW(C120)-9)*3)</f>
        <v>40416</v>
      </c>
      <c r="D120" s="270" cm="1">
        <f t="array" ref="D120">INDEX(Step1_final!F:F, 1 + (ROW(C120)-9)*3)</f>
        <v>0.51470000000000005</v>
      </c>
      <c r="E120" s="270" cm="1">
        <f t="array" ref="E120">INDEX(Step1_final!F:F, 2 + (ROW(C120)-9)*3)</f>
        <v>1.1709000000000001</v>
      </c>
      <c r="F120" s="269"/>
      <c r="G120" s="270"/>
      <c r="H120" s="270"/>
      <c r="I120" s="269"/>
      <c r="J120" s="270"/>
      <c r="K120" s="270"/>
      <c r="L120" s="269"/>
      <c r="M120" s="270"/>
      <c r="N120" s="270"/>
      <c r="O120" s="269"/>
      <c r="P120" s="270"/>
      <c r="Q120" s="270"/>
    </row>
    <row r="121" spans="1:17" x14ac:dyDescent="0.3">
      <c r="A121">
        <v>119</v>
      </c>
      <c r="B121" s="269">
        <v>218000</v>
      </c>
      <c r="C121" s="269" cm="1">
        <f t="array" ref="C121">INDEX(Step1_final!F:F, 0 + (ROW(C121)-9)*3)</f>
        <v>40781</v>
      </c>
      <c r="D121" s="270" cm="1">
        <f t="array" ref="D121">INDEX(Step1_final!F:F, 1 + (ROW(C121)-9)*3)</f>
        <v>0.51100000000000001</v>
      </c>
      <c r="E121" s="270" cm="1">
        <f t="array" ref="E121">INDEX(Step1_final!F:F, 2 + (ROW(C121)-9)*3)</f>
        <v>1.1623000000000001</v>
      </c>
      <c r="F121" s="269"/>
      <c r="G121" s="270"/>
      <c r="H121" s="270"/>
      <c r="I121" s="269"/>
      <c r="J121" s="270"/>
      <c r="K121" s="270"/>
      <c r="L121" s="269"/>
      <c r="M121" s="270"/>
      <c r="N121" s="270"/>
      <c r="O121" s="269"/>
      <c r="P121" s="270"/>
      <c r="Q121" s="270"/>
    </row>
    <row r="122" spans="1:17" x14ac:dyDescent="0.3">
      <c r="A122">
        <v>120</v>
      </c>
      <c r="B122" s="269">
        <v>220000</v>
      </c>
      <c r="C122" s="269" cm="1">
        <f t="array" ref="C122">INDEX(Step1_final!F:F, 0 + (ROW(C122)-9)*3)</f>
        <v>41145</v>
      </c>
      <c r="D122" s="270" cm="1">
        <f t="array" ref="D122">INDEX(Step1_final!F:F, 1 + (ROW(C122)-9)*3)</f>
        <v>0.51219999999999999</v>
      </c>
      <c r="E122" s="270" cm="1">
        <f t="array" ref="E122">INDEX(Step1_final!F:F, 2 + (ROW(C122)-9)*3)</f>
        <v>1.1666000000000001</v>
      </c>
      <c r="F122" s="269"/>
      <c r="G122" s="270"/>
      <c r="H122" s="270"/>
      <c r="I122" s="269"/>
      <c r="J122" s="270"/>
      <c r="K122" s="270"/>
      <c r="L122" s="269"/>
      <c r="M122" s="270"/>
      <c r="N122" s="270"/>
      <c r="O122" s="269"/>
      <c r="P122" s="270"/>
      <c r="Q122" s="270"/>
    </row>
    <row r="123" spans="1:17" x14ac:dyDescent="0.3">
      <c r="A123">
        <v>121</v>
      </c>
      <c r="B123" s="269">
        <v>222000</v>
      </c>
      <c r="C123" s="269" cm="1">
        <f t="array" ref="C123">INDEX(Step1_final!F:F, 0 + (ROW(C123)-9)*3)</f>
        <v>41510</v>
      </c>
      <c r="D123" s="270" cm="1">
        <f t="array" ref="D123">INDEX(Step1_final!F:F, 1 + (ROW(C123)-9)*3)</f>
        <v>0.51129999999999998</v>
      </c>
      <c r="E123" s="270" cm="1">
        <f t="array" ref="E123">INDEX(Step1_final!F:F, 2 + (ROW(C123)-9)*3)</f>
        <v>1.1604000000000001</v>
      </c>
      <c r="F123" s="269"/>
      <c r="G123" s="270"/>
      <c r="H123" s="270"/>
      <c r="I123" s="269"/>
      <c r="J123" s="270"/>
      <c r="K123" s="270"/>
      <c r="L123" s="269"/>
      <c r="M123" s="270"/>
      <c r="N123" s="270"/>
    </row>
    <row r="124" spans="1:17" x14ac:dyDescent="0.3">
      <c r="A124">
        <v>122</v>
      </c>
      <c r="B124" s="269">
        <v>224000</v>
      </c>
      <c r="C124" s="269" cm="1">
        <f t="array" ref="C124">INDEX(Step1_final!F:F, 0 + (ROW(C124)-9)*3)</f>
        <v>41874</v>
      </c>
      <c r="D124" s="270" cm="1">
        <f t="array" ref="D124">INDEX(Step1_final!F:F, 1 + (ROW(C124)-9)*3)</f>
        <v>0.51280000000000003</v>
      </c>
      <c r="E124" s="270" cm="1">
        <f t="array" ref="E124">INDEX(Step1_final!F:F, 2 + (ROW(C124)-9)*3)</f>
        <v>1.1785000000000001</v>
      </c>
      <c r="F124" s="269"/>
      <c r="G124" s="270"/>
      <c r="H124" s="270"/>
      <c r="I124" s="269"/>
      <c r="J124" s="270"/>
      <c r="K124" s="270"/>
      <c r="L124" s="269"/>
      <c r="M124" s="270"/>
      <c r="N124" s="270"/>
    </row>
    <row r="125" spans="1:17" x14ac:dyDescent="0.3">
      <c r="A125">
        <v>123</v>
      </c>
      <c r="B125" s="269">
        <v>226000</v>
      </c>
      <c r="C125" s="269" cm="1">
        <f t="array" ref="C125">INDEX(Step1_final!F:F, 0 + (ROW(C125)-9)*3)</f>
        <v>42239</v>
      </c>
      <c r="D125" s="270" cm="1">
        <f t="array" ref="D125">INDEX(Step1_final!F:F, 1 + (ROW(C125)-9)*3)</f>
        <v>0.51490000000000002</v>
      </c>
      <c r="E125" s="270" cm="1">
        <f t="array" ref="E125">INDEX(Step1_final!F:F, 2 + (ROW(C125)-9)*3)</f>
        <v>1.1605000000000001</v>
      </c>
      <c r="F125" s="269"/>
      <c r="G125" s="270"/>
      <c r="H125" s="270"/>
      <c r="I125" s="269"/>
      <c r="J125" s="270"/>
      <c r="K125" s="270"/>
      <c r="L125" s="269"/>
      <c r="M125" s="270"/>
      <c r="N125" s="270"/>
    </row>
    <row r="126" spans="1:17" x14ac:dyDescent="0.3">
      <c r="A126">
        <v>124</v>
      </c>
      <c r="B126" s="269">
        <v>228000</v>
      </c>
      <c r="C126" s="269" cm="1">
        <f t="array" ref="C126">INDEX(Step1_final!F:F, 0 + (ROW(C126)-9)*3)</f>
        <v>42603</v>
      </c>
      <c r="D126" s="270" cm="1">
        <f t="array" ref="D126">INDEX(Step1_final!F:F, 1 + (ROW(C126)-9)*3)</f>
        <v>0.5121</v>
      </c>
      <c r="E126" s="270" cm="1">
        <f t="array" ref="E126">INDEX(Step1_final!F:F, 2 + (ROW(C126)-9)*3)</f>
        <v>1.1556999999999999</v>
      </c>
      <c r="F126" s="269"/>
      <c r="G126" s="270"/>
      <c r="H126" s="270"/>
      <c r="I126" s="269"/>
      <c r="J126" s="270"/>
      <c r="K126" s="270"/>
      <c r="L126" s="269"/>
      <c r="M126" s="270"/>
      <c r="N126" s="270"/>
    </row>
    <row r="127" spans="1:17" x14ac:dyDescent="0.3">
      <c r="A127">
        <v>125</v>
      </c>
      <c r="B127" s="269">
        <v>230000</v>
      </c>
      <c r="C127" s="269" cm="1">
        <f t="array" ref="C127">INDEX(Step1_final!F:F, 0 + (ROW(C127)-9)*3)</f>
        <v>42973</v>
      </c>
      <c r="D127" s="270" cm="1">
        <f t="array" ref="D127">INDEX(Step1_final!F:F, 1 + (ROW(C127)-9)*3)</f>
        <v>0.51060000000000005</v>
      </c>
      <c r="E127" s="270" cm="1">
        <f t="array" ref="E127">INDEX(Step1_final!F:F, 2 + (ROW(C127)-9)*3)</f>
        <v>1.1773</v>
      </c>
      <c r="F127" s="269"/>
      <c r="G127" s="270"/>
      <c r="H127" s="270"/>
      <c r="I127" s="269"/>
      <c r="J127" s="270"/>
      <c r="K127" s="270"/>
      <c r="L127" s="269"/>
      <c r="M127" s="270"/>
      <c r="N127" s="270"/>
    </row>
    <row r="128" spans="1:17" x14ac:dyDescent="0.3">
      <c r="C128" s="269"/>
      <c r="D128" s="270"/>
      <c r="E128" s="270"/>
      <c r="F128" s="269"/>
      <c r="G128" s="270"/>
      <c r="H128" s="270"/>
      <c r="I128" s="269"/>
      <c r="J128" s="270"/>
      <c r="K128" s="270"/>
      <c r="L128" s="269"/>
      <c r="M128" s="270"/>
      <c r="N128" s="270"/>
    </row>
    <row r="129" spans="3:14" x14ac:dyDescent="0.3">
      <c r="C129" s="269"/>
      <c r="D129" s="270"/>
      <c r="E129" s="270"/>
      <c r="F129" s="269"/>
      <c r="G129" s="270"/>
      <c r="H129" s="270"/>
      <c r="I129" s="269"/>
      <c r="J129" s="270"/>
      <c r="K129" s="270"/>
      <c r="L129" s="269"/>
      <c r="M129" s="270"/>
      <c r="N129" s="270"/>
    </row>
    <row r="130" spans="3:14" x14ac:dyDescent="0.3">
      <c r="C130" s="269"/>
      <c r="D130" s="270"/>
      <c r="E130" s="270"/>
      <c r="F130" s="269"/>
      <c r="G130" s="270"/>
      <c r="H130" s="270"/>
      <c r="I130" s="269"/>
      <c r="J130" s="270"/>
      <c r="K130" s="270"/>
      <c r="L130" s="269"/>
      <c r="M130" s="270"/>
      <c r="N130" s="270"/>
    </row>
    <row r="131" spans="3:14" x14ac:dyDescent="0.3">
      <c r="C131" s="269"/>
      <c r="D131" s="270"/>
      <c r="E131" s="270"/>
      <c r="F131" s="269"/>
      <c r="G131" s="270"/>
      <c r="H131" s="270"/>
      <c r="I131" s="269"/>
      <c r="J131" s="270"/>
      <c r="K131" s="270"/>
      <c r="L131" s="269"/>
      <c r="M131" s="270"/>
      <c r="N131" s="270"/>
    </row>
    <row r="132" spans="3:14" x14ac:dyDescent="0.3">
      <c r="C132" s="269"/>
      <c r="D132" s="270"/>
      <c r="E132" s="270"/>
      <c r="F132" s="269"/>
      <c r="G132" s="270"/>
      <c r="H132" s="270"/>
      <c r="I132" s="269"/>
      <c r="J132" s="270"/>
      <c r="K132" s="270"/>
      <c r="L132" s="269"/>
      <c r="M132" s="270"/>
      <c r="N132" s="270"/>
    </row>
    <row r="133" spans="3:14" x14ac:dyDescent="0.3">
      <c r="C133" s="269"/>
      <c r="D133" s="270"/>
      <c r="E133" s="270"/>
      <c r="F133" s="269"/>
      <c r="G133" s="270"/>
      <c r="H133" s="270"/>
      <c r="I133" s="269"/>
      <c r="J133" s="270"/>
      <c r="K133" s="270"/>
      <c r="L133" s="269"/>
      <c r="M133" s="270"/>
      <c r="N133" s="270"/>
    </row>
    <row r="134" spans="3:14" x14ac:dyDescent="0.3">
      <c r="C134" s="269"/>
      <c r="D134" s="270"/>
      <c r="E134" s="270"/>
      <c r="F134" s="269"/>
      <c r="G134" s="270"/>
      <c r="H134" s="270"/>
      <c r="I134" s="269"/>
      <c r="J134" s="270"/>
      <c r="K134" s="270"/>
      <c r="L134" s="269"/>
      <c r="M134" s="270"/>
      <c r="N134" s="270"/>
    </row>
    <row r="135" spans="3:14" x14ac:dyDescent="0.3">
      <c r="C135" s="269"/>
      <c r="D135" s="270"/>
      <c r="E135" s="270"/>
      <c r="F135" s="269"/>
      <c r="G135" s="270"/>
      <c r="H135" s="270"/>
      <c r="I135" s="269"/>
      <c r="J135" s="270"/>
      <c r="K135" s="270"/>
      <c r="L135" s="269"/>
      <c r="M135" s="270"/>
      <c r="N135" s="270"/>
    </row>
    <row r="136" spans="3:14" x14ac:dyDescent="0.3">
      <c r="C136" s="269"/>
      <c r="D136" s="270"/>
      <c r="E136" s="270"/>
      <c r="F136" s="269"/>
      <c r="G136" s="270"/>
      <c r="H136" s="270"/>
      <c r="I136" s="269"/>
      <c r="J136" s="270"/>
      <c r="K136" s="270"/>
      <c r="L136" s="269"/>
      <c r="M136" s="270"/>
      <c r="N136" s="270"/>
    </row>
    <row r="137" spans="3:14" x14ac:dyDescent="0.3">
      <c r="C137" s="269"/>
      <c r="D137" s="270"/>
      <c r="E137" s="270"/>
      <c r="F137" s="269"/>
      <c r="G137" s="270"/>
      <c r="H137" s="270"/>
      <c r="I137" s="269"/>
      <c r="J137" s="270"/>
      <c r="K137" s="270"/>
      <c r="L137" s="269"/>
      <c r="M137" s="270"/>
      <c r="N137" s="270"/>
    </row>
    <row r="138" spans="3:14" x14ac:dyDescent="0.3">
      <c r="C138" s="269"/>
      <c r="D138" s="270"/>
      <c r="E138" s="270"/>
      <c r="F138" s="269"/>
      <c r="G138" s="270"/>
      <c r="H138" s="270"/>
      <c r="I138" s="269"/>
      <c r="J138" s="270"/>
      <c r="K138" s="270"/>
      <c r="L138" s="269"/>
      <c r="M138" s="270"/>
      <c r="N138" s="270"/>
    </row>
    <row r="139" spans="3:14" x14ac:dyDescent="0.3">
      <c r="C139" s="269"/>
      <c r="D139" s="270"/>
      <c r="E139" s="270"/>
      <c r="F139" s="269"/>
      <c r="G139" s="270"/>
      <c r="H139" s="270"/>
      <c r="I139" s="269"/>
      <c r="J139" s="270"/>
      <c r="K139" s="270"/>
      <c r="L139" s="269"/>
      <c r="M139" s="270"/>
      <c r="N139" s="270"/>
    </row>
    <row r="140" spans="3:14" x14ac:dyDescent="0.3">
      <c r="C140" s="269"/>
      <c r="D140" s="270"/>
      <c r="E140" s="270"/>
      <c r="F140" s="269"/>
      <c r="G140" s="270"/>
      <c r="H140" s="270"/>
      <c r="I140" s="269"/>
      <c r="J140" s="270"/>
      <c r="K140" s="270"/>
      <c r="L140" s="269"/>
      <c r="M140" s="270"/>
      <c r="N140" s="270"/>
    </row>
    <row r="141" spans="3:14" x14ac:dyDescent="0.3">
      <c r="C141" s="269"/>
      <c r="D141" s="270"/>
      <c r="E141" s="270"/>
    </row>
    <row r="142" spans="3:14" x14ac:dyDescent="0.3">
      <c r="C142" s="269"/>
      <c r="D142" s="270"/>
      <c r="E142" s="270"/>
    </row>
    <row r="143" spans="3:14" x14ac:dyDescent="0.3">
      <c r="C143" s="269"/>
      <c r="D143" s="270"/>
      <c r="E143" s="270"/>
    </row>
    <row r="144" spans="3:14" x14ac:dyDescent="0.3">
      <c r="C144" s="269"/>
      <c r="D144" s="270"/>
      <c r="E144" s="270"/>
    </row>
    <row r="145" spans="3:5" x14ac:dyDescent="0.3">
      <c r="C145" s="269"/>
      <c r="D145" s="270"/>
      <c r="E145" s="270"/>
    </row>
    <row r="146" spans="3:5" x14ac:dyDescent="0.3">
      <c r="C146" s="269"/>
      <c r="D146" s="270"/>
      <c r="E146" s="270"/>
    </row>
    <row r="147" spans="3:5" x14ac:dyDescent="0.3">
      <c r="C147" s="269"/>
      <c r="D147" s="270"/>
      <c r="E147" s="270"/>
    </row>
    <row r="148" spans="3:5" x14ac:dyDescent="0.3">
      <c r="C148" s="269"/>
      <c r="D148" s="270"/>
      <c r="E148" s="270"/>
    </row>
    <row r="149" spans="3:5" x14ac:dyDescent="0.3">
      <c r="C149" s="269"/>
      <c r="D149" s="270"/>
      <c r="E149" s="270"/>
    </row>
    <row r="150" spans="3:5" x14ac:dyDescent="0.3">
      <c r="C150" s="269"/>
      <c r="D150" s="270"/>
      <c r="E150" s="270"/>
    </row>
    <row r="151" spans="3:5" x14ac:dyDescent="0.3">
      <c r="C151" s="269"/>
      <c r="D151" s="270"/>
      <c r="E151" s="270"/>
    </row>
    <row r="152" spans="3:5" x14ac:dyDescent="0.3">
      <c r="C152" s="269"/>
      <c r="D152" s="270"/>
      <c r="E152" s="270"/>
    </row>
    <row r="153" spans="3:5" x14ac:dyDescent="0.3">
      <c r="C153" s="269"/>
      <c r="D153" s="270"/>
      <c r="E153" s="270"/>
    </row>
    <row r="154" spans="3:5" x14ac:dyDescent="0.3">
      <c r="C154" s="269"/>
      <c r="D154" s="270"/>
      <c r="E154" s="270"/>
    </row>
    <row r="155" spans="3:5" x14ac:dyDescent="0.3">
      <c r="C155" s="269"/>
      <c r="D155" s="270"/>
      <c r="E155" s="270"/>
    </row>
    <row r="156" spans="3:5" x14ac:dyDescent="0.3">
      <c r="C156" s="269"/>
      <c r="D156" s="270"/>
      <c r="E156" s="270"/>
    </row>
    <row r="157" spans="3:5" x14ac:dyDescent="0.3">
      <c r="C157" s="269"/>
      <c r="D157" s="270"/>
      <c r="E157" s="270"/>
    </row>
    <row r="158" spans="3:5" x14ac:dyDescent="0.3">
      <c r="C158" s="269"/>
      <c r="D158" s="270"/>
      <c r="E158" s="270"/>
    </row>
    <row r="159" spans="3:5" x14ac:dyDescent="0.3">
      <c r="C159" s="269"/>
      <c r="D159" s="270"/>
      <c r="E159" s="270"/>
    </row>
    <row r="160" spans="3:5" x14ac:dyDescent="0.3">
      <c r="C160" s="269"/>
      <c r="D160" s="270"/>
      <c r="E160" s="270"/>
    </row>
    <row r="161" spans="3:5" x14ac:dyDescent="0.3">
      <c r="C161" s="269"/>
      <c r="D161" s="270"/>
      <c r="E161" s="270"/>
    </row>
    <row r="162" spans="3:5" x14ac:dyDescent="0.3">
      <c r="C162" s="269"/>
      <c r="D162" s="270"/>
      <c r="E162" s="270"/>
    </row>
    <row r="163" spans="3:5" x14ac:dyDescent="0.3">
      <c r="C163" s="269"/>
      <c r="D163" s="270"/>
      <c r="E163" s="270"/>
    </row>
    <row r="164" spans="3:5" x14ac:dyDescent="0.3">
      <c r="C164" s="269"/>
      <c r="D164" s="270"/>
      <c r="E164" s="270"/>
    </row>
    <row r="165" spans="3:5" x14ac:dyDescent="0.3">
      <c r="C165" s="269"/>
      <c r="D165" s="270"/>
      <c r="E165" s="270"/>
    </row>
    <row r="166" spans="3:5" x14ac:dyDescent="0.3">
      <c r="C166" s="269"/>
      <c r="D166" s="270"/>
      <c r="E166" s="270"/>
    </row>
    <row r="167" spans="3:5" x14ac:dyDescent="0.3">
      <c r="C167" s="269"/>
      <c r="D167" s="270"/>
      <c r="E167" s="270"/>
    </row>
    <row r="168" spans="3:5" x14ac:dyDescent="0.3">
      <c r="C168" s="269"/>
      <c r="D168" s="270"/>
      <c r="E168" s="270"/>
    </row>
    <row r="169" spans="3:5" x14ac:dyDescent="0.3">
      <c r="C169" s="269"/>
      <c r="D169" s="270"/>
      <c r="E169" s="270"/>
    </row>
    <row r="170" spans="3:5" x14ac:dyDescent="0.3">
      <c r="C170" s="269"/>
      <c r="D170" s="270"/>
      <c r="E170" s="270"/>
    </row>
    <row r="171" spans="3:5" x14ac:dyDescent="0.3">
      <c r="C171" s="269"/>
      <c r="D171" s="270"/>
      <c r="E171" s="270"/>
    </row>
    <row r="172" spans="3:5" x14ac:dyDescent="0.3">
      <c r="C172" s="269"/>
      <c r="D172" s="270"/>
      <c r="E172" s="270"/>
    </row>
    <row r="173" spans="3:5" x14ac:dyDescent="0.3">
      <c r="C173" s="269"/>
      <c r="D173" s="270"/>
      <c r="E173" s="270"/>
    </row>
    <row r="174" spans="3:5" x14ac:dyDescent="0.3">
      <c r="C174" s="269"/>
      <c r="D174" s="270"/>
      <c r="E174" s="270"/>
    </row>
    <row r="175" spans="3:5" x14ac:dyDescent="0.3">
      <c r="C175" s="269"/>
      <c r="D175" s="270"/>
      <c r="E175" s="270"/>
    </row>
    <row r="176" spans="3:5" x14ac:dyDescent="0.3">
      <c r="C176" s="269"/>
      <c r="D176" s="270"/>
      <c r="E176" s="270"/>
    </row>
    <row r="177" spans="3:5" x14ac:dyDescent="0.3">
      <c r="C177" s="269"/>
      <c r="D177" s="270"/>
      <c r="E177" s="270"/>
    </row>
    <row r="178" spans="3:5" x14ac:dyDescent="0.3">
      <c r="C178" s="269"/>
      <c r="D178" s="270"/>
      <c r="E178" s="270"/>
    </row>
    <row r="179" spans="3:5" x14ac:dyDescent="0.3">
      <c r="C179" s="269"/>
      <c r="D179" s="270"/>
      <c r="E179" s="270"/>
    </row>
    <row r="180" spans="3:5" x14ac:dyDescent="0.3">
      <c r="C180" s="269"/>
      <c r="D180" s="270"/>
      <c r="E180" s="270"/>
    </row>
    <row r="181" spans="3:5" x14ac:dyDescent="0.3">
      <c r="C181" s="269"/>
      <c r="D181" s="270"/>
      <c r="E181" s="270"/>
    </row>
    <row r="182" spans="3:5" x14ac:dyDescent="0.3">
      <c r="C182" s="269"/>
      <c r="D182" s="270"/>
      <c r="E182" s="270"/>
    </row>
    <row r="183" spans="3:5" x14ac:dyDescent="0.3">
      <c r="C183" s="269"/>
      <c r="D183" s="270"/>
      <c r="E183" s="270"/>
    </row>
    <row r="184" spans="3:5" x14ac:dyDescent="0.3">
      <c r="C184" s="269"/>
      <c r="D184" s="270"/>
      <c r="E184" s="270"/>
    </row>
    <row r="185" spans="3:5" x14ac:dyDescent="0.3">
      <c r="C185" s="269"/>
      <c r="D185" s="270"/>
      <c r="E185" s="270"/>
    </row>
    <row r="186" spans="3:5" x14ac:dyDescent="0.3">
      <c r="C186" s="269"/>
      <c r="D186" s="270"/>
      <c r="E186" s="270"/>
    </row>
    <row r="187" spans="3:5" x14ac:dyDescent="0.3">
      <c r="C187" s="269"/>
      <c r="D187" s="270"/>
      <c r="E187" s="270"/>
    </row>
    <row r="188" spans="3:5" x14ac:dyDescent="0.3">
      <c r="C188" s="269"/>
      <c r="D188" s="270"/>
      <c r="E188" s="270"/>
    </row>
    <row r="189" spans="3:5" x14ac:dyDescent="0.3">
      <c r="C189" s="269"/>
      <c r="D189" s="270"/>
      <c r="E189" s="270"/>
    </row>
    <row r="190" spans="3:5" x14ac:dyDescent="0.3">
      <c r="C190" s="269"/>
      <c r="D190" s="270"/>
      <c r="E190" s="270"/>
    </row>
    <row r="191" spans="3:5" x14ac:dyDescent="0.3">
      <c r="C191" s="269"/>
      <c r="D191" s="270"/>
      <c r="E191" s="270"/>
    </row>
    <row r="192" spans="3:5" x14ac:dyDescent="0.3">
      <c r="C192" s="269"/>
      <c r="D192" s="270"/>
      <c r="E192" s="270"/>
    </row>
    <row r="193" spans="3:5" x14ac:dyDescent="0.3">
      <c r="C193" s="269"/>
      <c r="D193" s="270"/>
      <c r="E193" s="270"/>
    </row>
    <row r="194" spans="3:5" x14ac:dyDescent="0.3">
      <c r="C194" s="269"/>
      <c r="D194" s="270"/>
      <c r="E194" s="270"/>
    </row>
    <row r="195" spans="3:5" x14ac:dyDescent="0.3">
      <c r="C195" s="269"/>
      <c r="D195" s="270"/>
      <c r="E195" s="270"/>
    </row>
    <row r="196" spans="3:5" x14ac:dyDescent="0.3">
      <c r="C196" s="269"/>
      <c r="D196" s="270"/>
      <c r="E196" s="270"/>
    </row>
    <row r="197" spans="3:5" x14ac:dyDescent="0.3">
      <c r="C197" s="269"/>
      <c r="D197" s="270"/>
      <c r="E197" s="270"/>
    </row>
    <row r="198" spans="3:5" x14ac:dyDescent="0.3">
      <c r="C198" s="269"/>
      <c r="D198" s="270"/>
      <c r="E198" s="270"/>
    </row>
    <row r="199" spans="3:5" x14ac:dyDescent="0.3">
      <c r="C199" s="269"/>
      <c r="D199" s="270"/>
      <c r="E199" s="270"/>
    </row>
    <row r="200" spans="3:5" x14ac:dyDescent="0.3">
      <c r="C200" s="269"/>
      <c r="D200" s="270"/>
      <c r="E200" s="270"/>
    </row>
    <row r="201" spans="3:5" x14ac:dyDescent="0.3">
      <c r="C201" s="269"/>
      <c r="D201" s="270"/>
      <c r="E201" s="270"/>
    </row>
    <row r="202" spans="3:5" x14ac:dyDescent="0.3">
      <c r="C202" s="269"/>
      <c r="D202" s="270"/>
      <c r="E202" s="270"/>
    </row>
    <row r="203" spans="3:5" x14ac:dyDescent="0.3">
      <c r="C203" s="269"/>
      <c r="D203" s="270"/>
      <c r="E203" s="270"/>
    </row>
    <row r="204" spans="3:5" x14ac:dyDescent="0.3">
      <c r="C204" s="269"/>
      <c r="D204" s="270"/>
      <c r="E204" s="270"/>
    </row>
    <row r="205" spans="3:5" x14ac:dyDescent="0.3">
      <c r="C205" s="269"/>
      <c r="D205" s="270"/>
      <c r="E205" s="270"/>
    </row>
    <row r="206" spans="3:5" x14ac:dyDescent="0.3">
      <c r="C206" s="269"/>
      <c r="D206" s="270"/>
      <c r="E206" s="270"/>
    </row>
    <row r="207" spans="3:5" x14ac:dyDescent="0.3">
      <c r="C207" s="269"/>
      <c r="D207" s="270"/>
      <c r="E207" s="270"/>
    </row>
    <row r="208" spans="3:5" x14ac:dyDescent="0.3">
      <c r="C208" s="269"/>
      <c r="D208" s="270"/>
      <c r="E208" s="270"/>
    </row>
    <row r="209" spans="3:5" x14ac:dyDescent="0.3">
      <c r="C209" s="269"/>
      <c r="D209" s="270"/>
      <c r="E209" s="270"/>
    </row>
    <row r="210" spans="3:5" x14ac:dyDescent="0.3">
      <c r="C210" s="269"/>
      <c r="D210" s="270"/>
      <c r="E210" s="270"/>
    </row>
    <row r="211" spans="3:5" x14ac:dyDescent="0.3">
      <c r="C211" s="269"/>
      <c r="D211" s="270"/>
      <c r="E211" s="270"/>
    </row>
    <row r="212" spans="3:5" x14ac:dyDescent="0.3">
      <c r="C212" s="269"/>
      <c r="D212" s="270"/>
      <c r="E212" s="270"/>
    </row>
    <row r="213" spans="3:5" x14ac:dyDescent="0.3">
      <c r="C213" s="269"/>
      <c r="D213" s="270"/>
      <c r="E213" s="270"/>
    </row>
    <row r="214" spans="3:5" x14ac:dyDescent="0.3">
      <c r="C214" s="269"/>
      <c r="D214" s="270"/>
      <c r="E214" s="270"/>
    </row>
    <row r="215" spans="3:5" x14ac:dyDescent="0.3">
      <c r="D215" s="270"/>
      <c r="E215" s="270"/>
    </row>
    <row r="216" spans="3:5" x14ac:dyDescent="0.3">
      <c r="D216" s="270"/>
      <c r="E216" s="270"/>
    </row>
    <row r="217" spans="3:5" x14ac:dyDescent="0.3">
      <c r="D217" s="270"/>
      <c r="E217" s="270"/>
    </row>
    <row r="218" spans="3:5" x14ac:dyDescent="0.3">
      <c r="D218" s="270"/>
      <c r="E218" s="270"/>
    </row>
    <row r="219" spans="3:5" x14ac:dyDescent="0.3">
      <c r="D219" s="270"/>
      <c r="E219" s="270"/>
    </row>
    <row r="220" spans="3:5" x14ac:dyDescent="0.3">
      <c r="D220" s="270"/>
      <c r="E220" s="270"/>
    </row>
    <row r="221" spans="3:5" x14ac:dyDescent="0.3">
      <c r="D221" s="270"/>
      <c r="E221" s="270"/>
    </row>
    <row r="222" spans="3:5" x14ac:dyDescent="0.3">
      <c r="D222" s="270"/>
      <c r="E222" s="270"/>
    </row>
    <row r="223" spans="3:5" x14ac:dyDescent="0.3">
      <c r="D223" s="270"/>
      <c r="E223" s="270"/>
    </row>
    <row r="224" spans="3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  <row r="511" spans="4:5" x14ac:dyDescent="0.3">
      <c r="D511" s="270"/>
      <c r="E511" s="270"/>
    </row>
    <row r="512" spans="4:5" x14ac:dyDescent="0.3">
      <c r="D512" s="270"/>
      <c r="E512" s="270"/>
    </row>
    <row r="513" spans="4:5" x14ac:dyDescent="0.3">
      <c r="D513" s="270"/>
      <c r="E513" s="270"/>
    </row>
    <row r="514" spans="4:5" x14ac:dyDescent="0.3">
      <c r="D514" s="270"/>
      <c r="E514" s="270"/>
    </row>
    <row r="515" spans="4:5" x14ac:dyDescent="0.3">
      <c r="D515" s="270"/>
      <c r="E515" s="270"/>
    </row>
    <row r="516" spans="4:5" x14ac:dyDescent="0.3">
      <c r="D516" s="270"/>
      <c r="E516" s="270"/>
    </row>
    <row r="517" spans="4:5" x14ac:dyDescent="0.3">
      <c r="D517" s="270"/>
      <c r="E517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B8D7-8CBA-48C1-8772-6B510BD9A6FF}">
  <dimension ref="A1"/>
  <sheetViews>
    <sheetView workbookViewId="0">
      <selection activeCell="U32" sqref="U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6C36-E18D-4C4B-887D-D8FEA0F50DC9}">
  <dimension ref="A1"/>
  <sheetViews>
    <sheetView workbookViewId="0">
      <selection activeCell="W22" sqref="W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E09E-3D46-49A1-BC3E-1D8CEF2C2D79}">
  <dimension ref="A1:Q510"/>
  <sheetViews>
    <sheetView topLeftCell="A10" workbookViewId="0">
      <selection activeCell="P19" sqref="P19"/>
    </sheetView>
  </sheetViews>
  <sheetFormatPr defaultRowHeight="14.4" x14ac:dyDescent="0.3"/>
  <cols>
    <col min="1" max="1" width="4" bestFit="1" customWidth="1"/>
    <col min="2" max="2" width="9.33203125" bestFit="1" customWidth="1"/>
    <col min="9" max="9" width="9.88671875" bestFit="1" customWidth="1"/>
    <col min="16" max="16" width="10" bestFit="1" customWidth="1"/>
  </cols>
  <sheetData>
    <row r="1" spans="1:17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39</v>
      </c>
      <c r="G1" s="293"/>
      <c r="H1" s="293"/>
      <c r="I1" s="293" t="s">
        <v>58</v>
      </c>
      <c r="J1" s="293"/>
      <c r="K1" s="293"/>
      <c r="L1" s="293" t="s">
        <v>59</v>
      </c>
      <c r="M1" s="293"/>
      <c r="N1" s="293"/>
      <c r="O1" s="293" t="s">
        <v>60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Step2!L12</f>
        <v>407</v>
      </c>
      <c r="G3" s="270">
        <f>Step2!L13</f>
        <v>1.3102</v>
      </c>
      <c r="H3" s="270">
        <f>Step2!L14</f>
        <v>1.7717000000000001</v>
      </c>
      <c r="I3" s="269">
        <f>Step5!H11</f>
        <v>278</v>
      </c>
      <c r="J3" s="270">
        <f>Step5!H12</f>
        <v>1.3640000000000001</v>
      </c>
      <c r="K3" s="270">
        <f>Step5!H13</f>
        <v>1.8153999999999999</v>
      </c>
      <c r="L3" s="269">
        <f>Step6!H11</f>
        <v>356</v>
      </c>
      <c r="M3" s="270">
        <f>Step6!H12</f>
        <v>1.2541</v>
      </c>
      <c r="N3" s="270">
        <f>Step6!H13</f>
        <v>1.8936999999999999</v>
      </c>
      <c r="O3" s="269">
        <f>Step7!H11</f>
        <v>111</v>
      </c>
      <c r="P3" s="270">
        <f>Step4!H13</f>
        <v>1.6868000000000001</v>
      </c>
      <c r="Q3" s="270">
        <f>Step4!H14</f>
        <v>2.0345</v>
      </c>
    </row>
    <row r="4" spans="1:17" x14ac:dyDescent="0.3">
      <c r="A4">
        <v>2</v>
      </c>
      <c r="F4" s="269">
        <f>F3+Step2!L17</f>
        <v>1656</v>
      </c>
      <c r="G4" s="270">
        <f>Step2!L18</f>
        <v>0.95179999999999998</v>
      </c>
      <c r="H4" s="270">
        <f>Step2!L19</f>
        <v>1.4443999999999999</v>
      </c>
      <c r="I4" s="269">
        <f>I3+Step5!H16</f>
        <v>795</v>
      </c>
      <c r="J4" s="270">
        <f>Step5!H17</f>
        <v>1.0947</v>
      </c>
      <c r="K4" s="270">
        <f>Step5!H18</f>
        <v>1.5941000000000001</v>
      </c>
      <c r="L4" s="269">
        <f>L3+Step6!H16</f>
        <v>861</v>
      </c>
      <c r="M4" s="270">
        <f>Step6!H17</f>
        <v>1.0431999999999999</v>
      </c>
      <c r="N4" s="270">
        <f>Step6!H18</f>
        <v>1.5768</v>
      </c>
      <c r="O4" s="269">
        <f>O3+Step7!H16</f>
        <v>293</v>
      </c>
      <c r="P4" s="270">
        <f>Step4!H18</f>
        <v>1.2954000000000001</v>
      </c>
      <c r="Q4" s="270">
        <f>Step4!H19</f>
        <v>1.7185999999999999</v>
      </c>
    </row>
    <row r="5" spans="1:17" x14ac:dyDescent="0.3">
      <c r="A5">
        <v>3</v>
      </c>
      <c r="F5" s="269">
        <f>F4+Step2!L22</f>
        <v>3854</v>
      </c>
      <c r="G5" s="270">
        <f>Step2!L23</f>
        <v>0.76539999999999997</v>
      </c>
      <c r="H5" s="270">
        <f>Step2!L24</f>
        <v>1.3146</v>
      </c>
      <c r="I5" s="269">
        <f>I4+Step5!H21</f>
        <v>2875</v>
      </c>
      <c r="J5" s="270">
        <f>Step5!H22</f>
        <v>0.82769999999999999</v>
      </c>
      <c r="K5" s="270">
        <f>Step5!H23</f>
        <v>1.3302</v>
      </c>
      <c r="L5" s="269">
        <f>L4+Step6!H21</f>
        <v>4408</v>
      </c>
      <c r="M5" s="270">
        <f>Step6!H22</f>
        <v>0.7087</v>
      </c>
      <c r="N5" s="270">
        <f>Step6!H23</f>
        <v>1.5062</v>
      </c>
      <c r="O5" s="269">
        <f>O4+Step7!H21</f>
        <v>586</v>
      </c>
      <c r="P5" s="270">
        <f>Step4!H23</f>
        <v>1.1249</v>
      </c>
      <c r="Q5" s="270">
        <f>Step4!H24</f>
        <v>1.6025</v>
      </c>
    </row>
    <row r="6" spans="1:17" x14ac:dyDescent="0.3">
      <c r="A6">
        <v>4</v>
      </c>
      <c r="F6" s="269">
        <f>F5+Step2!L27</f>
        <v>10484</v>
      </c>
      <c r="G6" s="270">
        <f>Step2!L28</f>
        <v>0.65680000000000005</v>
      </c>
      <c r="H6" s="270">
        <f>Step2!L29</f>
        <v>1.1328</v>
      </c>
      <c r="I6" s="269">
        <f>I5+Step5!H26</f>
        <v>11589</v>
      </c>
      <c r="J6" s="270">
        <f>Step5!H27</f>
        <v>0.63700000000000001</v>
      </c>
      <c r="K6" s="270">
        <f>Step5!H28</f>
        <v>1.1411</v>
      </c>
      <c r="L6" s="269">
        <f>L5+Step6!H26</f>
        <v>12995</v>
      </c>
      <c r="M6" s="270">
        <f>Step6!H27</f>
        <v>0.59019999999999995</v>
      </c>
      <c r="N6" s="270">
        <f>Step6!H28</f>
        <v>1.2762</v>
      </c>
      <c r="O6" s="269">
        <f>O5+Step7!H26</f>
        <v>1363</v>
      </c>
      <c r="P6" s="270">
        <f>Step4!H28</f>
        <v>0.89980000000000004</v>
      </c>
      <c r="Q6" s="270">
        <f>Step4!H29</f>
        <v>1.3973</v>
      </c>
    </row>
    <row r="7" spans="1:17" x14ac:dyDescent="0.3">
      <c r="A7">
        <v>5</v>
      </c>
      <c r="F7" s="269"/>
      <c r="G7" s="270"/>
      <c r="H7" s="270"/>
      <c r="I7" s="269"/>
      <c r="J7" s="270"/>
      <c r="K7" s="270"/>
      <c r="L7" s="269"/>
      <c r="M7" s="270"/>
      <c r="N7" s="270"/>
      <c r="O7" s="269">
        <f>O6+Step7!H31</f>
        <v>3140</v>
      </c>
      <c r="P7" s="270">
        <f>Step4!H33</f>
        <v>0.80989999999999995</v>
      </c>
      <c r="Q7" s="270">
        <f>Step4!H34</f>
        <v>1.2609999999999999</v>
      </c>
    </row>
    <row r="8" spans="1:17" x14ac:dyDescent="0.3">
      <c r="A8">
        <v>6</v>
      </c>
      <c r="F8" s="269"/>
      <c r="G8" s="270"/>
      <c r="H8" s="270"/>
      <c r="I8" s="269"/>
      <c r="J8" s="270"/>
      <c r="K8" s="270"/>
      <c r="L8" s="269"/>
      <c r="M8" s="270"/>
      <c r="N8" s="270"/>
      <c r="O8" s="269">
        <f>O7+Step7!H36</f>
        <v>8671</v>
      </c>
      <c r="P8" s="270">
        <f>Step4!H38</f>
        <v>0.68010000000000004</v>
      </c>
      <c r="Q8" s="270">
        <f>Step4!H39</f>
        <v>1.1681999999999999</v>
      </c>
    </row>
    <row r="9" spans="1:17" x14ac:dyDescent="0.3">
      <c r="A9">
        <v>7</v>
      </c>
      <c r="F9" s="269"/>
      <c r="G9" s="270"/>
      <c r="H9" s="270"/>
      <c r="I9" s="269"/>
      <c r="J9" s="270"/>
      <c r="K9" s="270"/>
      <c r="L9" s="269"/>
      <c r="M9" s="270"/>
      <c r="N9" s="270"/>
      <c r="O9" s="269">
        <f>O8+Step7!H41</f>
        <v>16836</v>
      </c>
      <c r="P9" s="270">
        <f>Step4!H43</f>
        <v>0.64880000000000004</v>
      </c>
      <c r="Q9" s="270">
        <f>Step4!H44</f>
        <v>1.0973999999999999</v>
      </c>
    </row>
    <row r="10" spans="1:17" x14ac:dyDescent="0.3">
      <c r="A10">
        <v>8</v>
      </c>
      <c r="B10" s="269">
        <v>0</v>
      </c>
      <c r="C10" s="269" cm="1">
        <f t="array" ref="C10">INDEX(Step1_final!H:H, 0 + (ROW(C10)-7)*3)</f>
        <v>5</v>
      </c>
      <c r="D10" s="270" cm="1">
        <f t="array" ref="D10">INDEX(Step1_final!H:H, 1 + (ROW(C10)-7)*3)</f>
        <v>4.5445000000000002</v>
      </c>
      <c r="E10" s="270" cm="1">
        <f t="array" ref="E10">INDEX(Step1_final!H:H, 2 + (ROW(C10)-7)*3)</f>
        <v>4.6561000000000003</v>
      </c>
      <c r="F10" s="269" cm="1">
        <f t="array" ref="F10">F$6+INDEX(Step2!N:N, 1 + ROW(F10)*3)</f>
        <v>10484</v>
      </c>
      <c r="G10" s="270" cm="1">
        <f t="array" ref="G10">INDEX(Step2!N:N, 2 + ROW(F10)*3)</f>
        <v>3.1878000000000002</v>
      </c>
      <c r="H10" s="270" cm="1">
        <f t="array" ref="H10">INDEX(Step2!N:N, 3 + ROW(F10)*3)</f>
        <v>3.4657</v>
      </c>
      <c r="I10" s="269" cm="1">
        <f t="array" ref="I10">I$6+INDEX(Step5!H:H, 0 + ROW(I10)*3)</f>
        <v>11589</v>
      </c>
      <c r="J10" s="270" cm="1">
        <f t="array" ref="J10">INDEX(Step5!H:H, 1 + ROW(I10)*3)</f>
        <v>3.2241</v>
      </c>
      <c r="K10" s="270" cm="1">
        <f t="array" ref="K10">INDEX(Step5!H:H, 2 + ROW(I10)*3)</f>
        <v>3.4769999999999999</v>
      </c>
      <c r="L10" s="269" cm="1">
        <f t="array" ref="L10">L$6+INDEX(Step6!H:H, 0 + ROW(L10)*3)</f>
        <v>12995</v>
      </c>
      <c r="M10" s="270" cm="1">
        <f t="array" ref="M10">INDEX(Step6!H:H, 1 + ROW(L10)*3)</f>
        <v>3.6187</v>
      </c>
      <c r="N10" s="270" cm="1">
        <f t="array" ref="N10">INDEX(Step6!H:H, 2 + ROW(L10)*3)</f>
        <v>3.5884999999999998</v>
      </c>
      <c r="O10" s="269" cm="1">
        <f t="array" ref="O10">O$9+INDEX(Step7!H:H, 35 + ROW(O10)*3)</f>
        <v>16836</v>
      </c>
      <c r="P10" s="270" cm="1">
        <f t="array" ref="P10">INDEX(Step7!H:H, 36 + ROW(O10)*3)</f>
        <v>3.7109999999999999</v>
      </c>
      <c r="Q10" s="270" cm="1">
        <f t="array" ref="Q10">INDEX(Step7!H:H, 37 + ROW(O10)*3)</f>
        <v>4.0900999999999996</v>
      </c>
    </row>
    <row r="11" spans="1:17" x14ac:dyDescent="0.3">
      <c r="A11">
        <v>9</v>
      </c>
      <c r="B11" s="269">
        <v>2000</v>
      </c>
      <c r="C11" s="269" cm="1">
        <f t="array" ref="C11">INDEX(Step1_final!H:H, 0 + (ROW(C11)-7)*3)</f>
        <v>408</v>
      </c>
      <c r="D11" s="270" cm="1">
        <f t="array" ref="D11">INDEX(Step1_final!H:H, 1 + (ROW(C11)-7)*3)</f>
        <v>2.3913000000000002</v>
      </c>
      <c r="E11" s="270" cm="1">
        <f t="array" ref="E11">INDEX(Step1_final!H:H, 2 + (ROW(C11)-7)*3)</f>
        <v>2.6844999999999999</v>
      </c>
      <c r="F11" s="269" cm="1">
        <f t="array" ref="F11">F$6+INDEX(Step2!N:N, 1 + ROW(F11)*3)</f>
        <v>10874</v>
      </c>
      <c r="G11" s="270" cm="1">
        <f t="array" ref="G11">INDEX(Step2!N:N, 2 + ROW(F11)*3)</f>
        <v>0.81069999999999998</v>
      </c>
      <c r="H11" s="270" cm="1">
        <f t="array" ref="H11">INDEX(Step2!N:N, 3 + ROW(F11)*3)</f>
        <v>1.1599999999999999</v>
      </c>
      <c r="I11" s="269" cm="1">
        <f t="array" ref="I11">I$6+INDEX(Step5!H:H, 0 + ROW(I11)*3)</f>
        <v>11993</v>
      </c>
      <c r="J11" s="270" cm="1">
        <f t="array" ref="J11">INDEX(Step5!H:H, 1 + ROW(I11)*3)</f>
        <v>0.79120000000000001</v>
      </c>
      <c r="K11" s="270" cm="1">
        <f t="array" ref="K11">INDEX(Step5!H:H, 2 + ROW(I11)*3)</f>
        <v>1.1339999999999999</v>
      </c>
      <c r="L11" s="269" cm="1">
        <f t="array" ref="L11">L$6+INDEX(Step6!H:H, 0 + ROW(L11)*3)</f>
        <v>13395</v>
      </c>
      <c r="M11" s="270" cm="1">
        <f t="array" ref="M11">INDEX(Step6!H:H, 1 + ROW(L11)*3)</f>
        <v>0.8266</v>
      </c>
      <c r="N11" s="270" cm="1">
        <f t="array" ref="N11">INDEX(Step6!H:H, 2 + ROW(L11)*3)</f>
        <v>1.1725000000000001</v>
      </c>
      <c r="O11" s="269" cm="1">
        <f t="array" ref="O11">O$9+INDEX(Step7!H:H, 35 + ROW(O11)*3)</f>
        <v>17226</v>
      </c>
      <c r="P11" s="270" cm="1">
        <f t="array" ref="P11">INDEX(Step7!H:H, 36 + ROW(O11)*3)</f>
        <v>0.7591</v>
      </c>
      <c r="Q11" s="270" cm="1">
        <f t="array" ref="Q11">INDEX(Step7!H:H, 37 + ROW(O11)*3)</f>
        <v>1.1418999999999999</v>
      </c>
    </row>
    <row r="12" spans="1:17" x14ac:dyDescent="0.3">
      <c r="A12">
        <v>10</v>
      </c>
      <c r="B12" s="269">
        <v>4000</v>
      </c>
      <c r="C12" s="269" cm="1">
        <f t="array" ref="C12">INDEX(Step1_final!H:H, 0 + (ROW(C12)-7)*3)</f>
        <v>814</v>
      </c>
      <c r="D12" s="270" cm="1">
        <f t="array" ref="D12">INDEX(Step1_final!H:H, 1 + (ROW(C12)-7)*3)</f>
        <v>1.3686</v>
      </c>
      <c r="E12" s="270" cm="1">
        <f t="array" ref="E12">INDEX(Step1_final!H:H, 2 + (ROW(C12)-7)*3)</f>
        <v>1.7408999999999999</v>
      </c>
      <c r="F12" s="269" cm="1">
        <f t="array" ref="F12">F$6+INDEX(Step2!N:N, 1 + ROW(F12)*3)</f>
        <v>11263</v>
      </c>
      <c r="G12" s="270" cm="1">
        <f t="array" ref="G12">INDEX(Step2!N:N, 2 + ROW(F12)*3)</f>
        <v>0.74150000000000005</v>
      </c>
      <c r="H12" s="270" cm="1">
        <f t="array" ref="H12">INDEX(Step2!N:N, 3 + ROW(F12)*3)</f>
        <v>1.1333</v>
      </c>
      <c r="I12" s="269" cm="1">
        <f t="array" ref="I12">I$6+INDEX(Step5!H:H, 0 + ROW(I12)*3)</f>
        <v>12409</v>
      </c>
      <c r="J12" s="270" cm="1">
        <f t="array" ref="J12">INDEX(Step5!H:H, 1 + ROW(I12)*3)</f>
        <v>0.72089999999999999</v>
      </c>
      <c r="K12" s="270" cm="1">
        <f t="array" ref="K12">INDEX(Step5!H:H, 2 + ROW(I12)*3)</f>
        <v>1.1004</v>
      </c>
      <c r="L12" s="269" cm="1">
        <f t="array" ref="L12">L$6+INDEX(Step6!H:H, 0 + ROW(L12)*3)</f>
        <v>13798</v>
      </c>
      <c r="M12" s="270" cm="1">
        <f t="array" ref="M12">INDEX(Step6!H:H, 1 + ROW(L12)*3)</f>
        <v>0.75609999999999999</v>
      </c>
      <c r="N12" s="270" cm="1">
        <f t="array" ref="N12">INDEX(Step6!H:H, 2 + ROW(L12)*3)</f>
        <v>1.1544000000000001</v>
      </c>
      <c r="O12" s="269" cm="1">
        <f t="array" ref="O12">O$9+INDEX(Step7!H:H, 35 + ROW(O12)*3)</f>
        <v>17615</v>
      </c>
      <c r="P12" s="270" cm="1">
        <f t="array" ref="P12">INDEX(Step7!H:H, 36 + ROW(O12)*3)</f>
        <v>0.68520000000000003</v>
      </c>
      <c r="Q12" s="270" cm="1">
        <f t="array" ref="Q12">INDEX(Step7!H:H, 37 + ROW(O12)*3)</f>
        <v>1.0948</v>
      </c>
    </row>
    <row r="13" spans="1:17" x14ac:dyDescent="0.3">
      <c r="A13">
        <v>11</v>
      </c>
      <c r="B13" s="269">
        <v>6000</v>
      </c>
      <c r="C13" s="269" cm="1">
        <f t="array" ref="C13">INDEX(Step1_final!H:H, 0 + (ROW(C13)-7)*3)</f>
        <v>1215</v>
      </c>
      <c r="D13" s="270" cm="1">
        <f t="array" ref="D13">INDEX(Step1_final!H:H, 1 + (ROW(C13)-7)*3)</f>
        <v>1.0369999999999999</v>
      </c>
      <c r="E13" s="270" cm="1">
        <f t="array" ref="E13">INDEX(Step1_final!H:H, 2 + (ROW(C13)-7)*3)</f>
        <v>1.3788</v>
      </c>
      <c r="F13" s="269" cm="1">
        <f t="array" ref="F13">F$6+INDEX(Step2!N:N, 1 + ROW(F13)*3)</f>
        <v>11652</v>
      </c>
      <c r="G13" s="270" cm="1">
        <f t="array" ref="G13">INDEX(Step2!N:N, 2 + ROW(F13)*3)</f>
        <v>0.72199999999999998</v>
      </c>
      <c r="H13" s="270" cm="1">
        <f t="array" ref="H13">INDEX(Step2!N:N, 3 + ROW(F13)*3)</f>
        <v>1.1333</v>
      </c>
      <c r="I13" s="269" cm="1">
        <f t="array" ref="I13">I$6+INDEX(Step5!H:H, 0 + ROW(I13)*3)</f>
        <v>12830</v>
      </c>
      <c r="J13" s="270" cm="1">
        <f t="array" ref="J13">INDEX(Step5!H:H, 1 + ROW(I13)*3)</f>
        <v>0.69899999999999995</v>
      </c>
      <c r="K13" s="270" cm="1">
        <f t="array" ref="K13">INDEX(Step5!H:H, 2 + ROW(I13)*3)</f>
        <v>1.0923</v>
      </c>
      <c r="L13" s="269" cm="1">
        <f t="array" ref="L13">L$6+INDEX(Step6!H:H, 0 + ROW(L13)*3)</f>
        <v>14200</v>
      </c>
      <c r="M13" s="270" cm="1">
        <f t="array" ref="M13">INDEX(Step6!H:H, 1 + ROW(L13)*3)</f>
        <v>0.7278</v>
      </c>
      <c r="N13" s="270" cm="1">
        <f t="array" ref="N13">INDEX(Step6!H:H, 2 + ROW(L13)*3)</f>
        <v>1.1256999999999999</v>
      </c>
      <c r="O13" s="269" cm="1">
        <f t="array" ref="O13">O$9+INDEX(Step7!H:H, 35 + ROW(O13)*3)</f>
        <v>18005</v>
      </c>
      <c r="P13" s="270" cm="1">
        <f t="array" ref="P13">INDEX(Step7!H:H, 36 + ROW(O13)*3)</f>
        <v>0.65669999999999995</v>
      </c>
      <c r="Q13" s="270" cm="1">
        <f t="array" ref="Q13">INDEX(Step7!H:H, 37 + ROW(O13)*3)</f>
        <v>1.0839000000000001</v>
      </c>
    </row>
    <row r="14" spans="1:17" x14ac:dyDescent="0.3">
      <c r="A14">
        <v>12</v>
      </c>
      <c r="B14" s="269">
        <v>8000</v>
      </c>
      <c r="C14" s="269" cm="1">
        <f t="array" ref="C14">INDEX(Step1_final!H:H, 0 + (ROW(C14)-7)*3)</f>
        <v>1618</v>
      </c>
      <c r="D14" s="270" cm="1">
        <f t="array" ref="D14">INDEX(Step1_final!H:H, 1 + (ROW(C14)-7)*3)</f>
        <v>0.9385</v>
      </c>
      <c r="E14" s="270" cm="1">
        <f t="array" ref="E14">INDEX(Step1_final!H:H, 2 + (ROW(C14)-7)*3)</f>
        <v>1.2750999999999999</v>
      </c>
      <c r="F14" s="269" cm="1">
        <f t="array" ref="F14">F$6+INDEX(Step2!N:N, 1 + ROW(F14)*3)</f>
        <v>12057</v>
      </c>
      <c r="G14" s="270" cm="1">
        <f t="array" ref="G14">INDEX(Step2!N:N, 2 + ROW(F14)*3)</f>
        <v>0.70179999999999998</v>
      </c>
      <c r="H14" s="270" cm="1">
        <f t="array" ref="H14">INDEX(Step2!N:N, 3 + ROW(F14)*3)</f>
        <v>1.1124000000000001</v>
      </c>
      <c r="I14" s="269" cm="1">
        <f t="array" ref="I14">I$6+INDEX(Step5!H:H, 0 + ROW(I14)*3)</f>
        <v>13243</v>
      </c>
      <c r="J14" s="270" cm="1">
        <f t="array" ref="J14">INDEX(Step5!H:H, 1 + ROW(I14)*3)</f>
        <v>0.68189999999999995</v>
      </c>
      <c r="K14" s="270" cm="1">
        <f t="array" ref="K14">INDEX(Step5!H:H, 2 + ROW(I14)*3)</f>
        <v>1.0943000000000001</v>
      </c>
      <c r="L14" s="269" cm="1">
        <f t="array" ref="L14">L$6+INDEX(Step6!H:H, 0 + ROW(L14)*3)</f>
        <v>14595</v>
      </c>
      <c r="M14" s="270" cm="1">
        <f t="array" ref="M14">INDEX(Step6!H:H, 1 + ROW(L14)*3)</f>
        <v>0.71030000000000004</v>
      </c>
      <c r="N14" s="270" cm="1">
        <f t="array" ref="N14">INDEX(Step6!H:H, 2 + ROW(L14)*3)</f>
        <v>1.1134999999999999</v>
      </c>
      <c r="O14" s="269" cm="1">
        <f t="array" ref="O14">O$9+INDEX(Step7!H:H, 35 + ROW(O14)*3)</f>
        <v>18394</v>
      </c>
      <c r="P14" s="270" cm="1">
        <f t="array" ref="P14">INDEX(Step7!H:H, 36 + ROW(O14)*3)</f>
        <v>0.64349999999999996</v>
      </c>
      <c r="Q14" s="270" cm="1">
        <f t="array" ref="Q14">INDEX(Step7!H:H, 37 + ROW(O14)*3)</f>
        <v>1.0815999999999999</v>
      </c>
    </row>
    <row r="15" spans="1:17" x14ac:dyDescent="0.3">
      <c r="A15">
        <v>13</v>
      </c>
      <c r="B15" s="269">
        <v>10000</v>
      </c>
      <c r="C15" s="269" cm="1">
        <f t="array" ref="C15">INDEX(Step1_final!H:H, 0 + (ROW(C15)-7)*3)</f>
        <v>2033</v>
      </c>
      <c r="D15" s="270" cm="1">
        <f t="array" ref="D15">INDEX(Step1_final!H:H, 1 + (ROW(C15)-7)*3)</f>
        <v>0.87849999999999995</v>
      </c>
      <c r="E15" s="270" cm="1">
        <f t="array" ref="E15">INDEX(Step1_final!H:H, 2 + (ROW(C15)-7)*3)</f>
        <v>1.1967000000000001</v>
      </c>
      <c r="F15" s="269" cm="1">
        <f t="array" ref="F15">F$6+INDEX(Step2!N:N, 1 + ROW(F15)*3)</f>
        <v>12462</v>
      </c>
      <c r="G15" s="270" cm="1">
        <f t="array" ref="G15">INDEX(Step2!N:N, 2 + ROW(F15)*3)</f>
        <v>0.69289999999999996</v>
      </c>
      <c r="H15" s="270" cm="1">
        <f t="array" ref="H15">INDEX(Step2!N:N, 3 + ROW(F15)*3)</f>
        <v>1.1189</v>
      </c>
      <c r="I15" s="269" cm="1">
        <f t="array" ref="I15">I$6+INDEX(Step5!H:H, 0 + ROW(I15)*3)</f>
        <v>13652</v>
      </c>
      <c r="J15" s="270" cm="1">
        <f t="array" ref="J15">INDEX(Step5!H:H, 1 + ROW(I15)*3)</f>
        <v>0.67259999999999998</v>
      </c>
      <c r="K15" s="270" cm="1">
        <f t="array" ref="K15">INDEX(Step5!H:H, 2 + ROW(I15)*3)</f>
        <v>1.0837000000000001</v>
      </c>
      <c r="L15" s="269" cm="1">
        <f t="array" ref="L15">L$6+INDEX(Step6!H:H, 0 + ROW(L15)*3)</f>
        <v>15004</v>
      </c>
      <c r="M15" s="270" cm="1">
        <f t="array" ref="M15">INDEX(Step6!H:H, 1 + ROW(L15)*3)</f>
        <v>0.6925</v>
      </c>
      <c r="N15" s="270" cm="1">
        <f t="array" ref="N15">INDEX(Step6!H:H, 2 + ROW(L15)*3)</f>
        <v>1.0960000000000001</v>
      </c>
      <c r="O15" s="269" cm="1">
        <f t="array" ref="O15">O$9+INDEX(Step7!H:H, 35 + ROW(O15)*3)</f>
        <v>18784</v>
      </c>
      <c r="P15" s="270" cm="1">
        <f t="array" ref="P15">INDEX(Step7!H:H, 36 + ROW(O15)*3)</f>
        <v>0.62949999999999995</v>
      </c>
      <c r="Q15" s="270" cm="1">
        <f t="array" ref="Q15">INDEX(Step7!H:H, 37 + ROW(O15)*3)</f>
        <v>1.7024999999999999</v>
      </c>
    </row>
    <row r="16" spans="1:17" x14ac:dyDescent="0.3">
      <c r="A16">
        <v>14</v>
      </c>
      <c r="B16" s="269">
        <v>12000</v>
      </c>
      <c r="C16" s="269" cm="1">
        <f t="array" ref="C16">INDEX(Step1_final!H:H, 0 + (ROW(C16)-7)*3)</f>
        <v>2436</v>
      </c>
      <c r="D16" s="270" cm="1">
        <f t="array" ref="D16">INDEX(Step1_final!H:H, 1 + (ROW(C16)-7)*3)</f>
        <v>0.83979999999999999</v>
      </c>
      <c r="E16" s="270" cm="1">
        <f t="array" ref="E16">INDEX(Step1_final!H:H, 2 + (ROW(C16)-7)*3)</f>
        <v>1.1825000000000001</v>
      </c>
      <c r="F16" s="269" cm="1">
        <f t="array" ref="F16">F$6+INDEX(Step2!N:N, 1 + ROW(F16)*3)</f>
        <v>12862</v>
      </c>
      <c r="G16" s="270" cm="1">
        <f t="array" ref="G16">INDEX(Step2!N:N, 2 + ROW(F16)*3)</f>
        <v>0.68600000000000005</v>
      </c>
      <c r="H16" s="270" cm="1">
        <f t="array" ref="H16">INDEX(Step2!N:N, 3 + ROW(F16)*3)</f>
        <v>1.1060000000000001</v>
      </c>
      <c r="I16" s="269" cm="1">
        <f t="array" ref="I16">I$6+INDEX(Step5!H:H, 0 + ROW(I16)*3)</f>
        <v>14060</v>
      </c>
      <c r="J16" s="270" cm="1">
        <f t="array" ref="J16">INDEX(Step5!H:H, 1 + ROW(I16)*3)</f>
        <v>0.66590000000000005</v>
      </c>
      <c r="K16" s="270" cm="1">
        <f t="array" ref="K16">INDEX(Step5!H:H, 2 + ROW(I16)*3)</f>
        <v>1.0829</v>
      </c>
      <c r="L16" s="269" cm="1">
        <f t="array" ref="L16">L$6+INDEX(Step6!H:H, 0 + ROW(L16)*3)</f>
        <v>15408</v>
      </c>
      <c r="M16" s="270" cm="1">
        <f t="array" ref="M16">INDEX(Step6!H:H, 1 + ROW(L16)*3)</f>
        <v>0.67989999999999995</v>
      </c>
      <c r="N16" s="270" cm="1">
        <f t="array" ref="N16">INDEX(Step6!H:H, 2 + ROW(L16)*3)</f>
        <v>1.0974999999999999</v>
      </c>
      <c r="O16" s="269" cm="1">
        <f t="array" ref="O16">O$9+INDEX(Step7!H:H, 35 + ROW(O16)*3)</f>
        <v>19173</v>
      </c>
      <c r="P16" s="270" cm="1">
        <f t="array" ref="P16">INDEX(Step7!H:H, 36 + ROW(O16)*3)</f>
        <v>0.5978</v>
      </c>
      <c r="Q16" s="270" cm="1">
        <f t="array" ref="Q16">INDEX(Step7!H:H, 37 + ROW(O16)*3)</f>
        <v>1.0559000000000001</v>
      </c>
    </row>
    <row r="17" spans="1:17" x14ac:dyDescent="0.3">
      <c r="A17">
        <v>15</v>
      </c>
      <c r="B17" s="269">
        <v>14000</v>
      </c>
      <c r="C17" s="269" cm="1">
        <f t="array" ref="C17">INDEX(Step1_final!H:H, 0 + (ROW(C17)-7)*3)</f>
        <v>2845</v>
      </c>
      <c r="D17" s="270" cm="1">
        <f t="array" ref="D17">INDEX(Step1_final!H:H, 1 + (ROW(C17)-7)*3)</f>
        <v>0.80979999999999996</v>
      </c>
      <c r="E17" s="270" cm="1">
        <f t="array" ref="E17">INDEX(Step1_final!H:H, 2 + (ROW(C17)-7)*3)</f>
        <v>1.1592</v>
      </c>
      <c r="F17" s="269" cm="1">
        <f t="array" ref="F17">F$6+INDEX(Step2!N:N, 1 + ROW(F17)*3)</f>
        <v>13271</v>
      </c>
      <c r="G17" s="270" cm="1">
        <f t="array" ref="G17">INDEX(Step2!N:N, 2 + ROW(F17)*3)</f>
        <v>0.66600000000000004</v>
      </c>
      <c r="H17" s="270" cm="1">
        <f t="array" ref="H17">INDEX(Step2!N:N, 3 + ROW(F17)*3)</f>
        <v>1.1068</v>
      </c>
      <c r="I17" s="269" cm="1">
        <f t="array" ref="I17">I$6+INDEX(Step5!H:H, 0 + ROW(I17)*3)</f>
        <v>14464</v>
      </c>
      <c r="J17" s="270" cm="1">
        <f t="array" ref="J17">INDEX(Step5!H:H, 1 + ROW(I17)*3)</f>
        <v>0.65029999999999999</v>
      </c>
      <c r="K17" s="270" cm="1">
        <f t="array" ref="K17">INDEX(Step5!H:H, 2 + ROW(I17)*3)</f>
        <v>1.0893999999999999</v>
      </c>
      <c r="L17" s="269" cm="1">
        <f t="array" ref="L17">L$6+INDEX(Step6!H:H, 0 + ROW(L17)*3)</f>
        <v>15804</v>
      </c>
      <c r="M17" s="270" cm="1">
        <f t="array" ref="M17">INDEX(Step6!H:H, 1 + ROW(L17)*3)</f>
        <v>0.6623</v>
      </c>
      <c r="N17" s="270" cm="1">
        <f t="array" ref="N17">INDEX(Step6!H:H, 2 + ROW(L17)*3)</f>
        <v>1.1034999999999999</v>
      </c>
      <c r="O17" s="269" cm="1">
        <f t="array" ref="O17">O$9+INDEX(Step7!H:H, 35 + ROW(O17)*3)</f>
        <v>19563</v>
      </c>
      <c r="P17" s="270" cm="1">
        <f t="array" ref="P17">INDEX(Step7!H:H, 36 + ROW(O17)*3)</f>
        <v>0.58589999999999998</v>
      </c>
      <c r="Q17" s="270" cm="1">
        <f t="array" ref="Q17">INDEX(Step7!H:H, 37 + ROW(O17)*3)</f>
        <v>1.0729</v>
      </c>
    </row>
    <row r="18" spans="1:17" x14ac:dyDescent="0.3">
      <c r="A18">
        <v>16</v>
      </c>
      <c r="B18" s="269">
        <v>16000</v>
      </c>
      <c r="C18" s="269" cm="1">
        <f t="array" ref="C18">INDEX(Step1_final!H:H, 0 + (ROW(C18)-7)*3)</f>
        <v>3261</v>
      </c>
      <c r="D18" s="270" cm="1">
        <f t="array" ref="D18">INDEX(Step1_final!H:H, 1 + (ROW(C18)-7)*3)</f>
        <v>0.79200000000000004</v>
      </c>
      <c r="E18" s="270" cm="1">
        <f t="array" ref="E18">INDEX(Step1_final!H:H, 2 + (ROW(C18)-7)*3)</f>
        <v>1.1466000000000001</v>
      </c>
      <c r="F18" s="269" cm="1">
        <f t="array" ref="F18">F$6+INDEX(Step2!N:N, 1 + ROW(F18)*3)</f>
        <v>13681</v>
      </c>
      <c r="G18" s="270" cm="1">
        <f t="array" ref="G18">INDEX(Step2!N:N, 2 + ROW(F18)*3)</f>
        <v>0.65510000000000002</v>
      </c>
      <c r="H18" s="270" cm="1">
        <f t="array" ref="H18">INDEX(Step2!N:N, 3 + ROW(F18)*3)</f>
        <v>1.0961000000000001</v>
      </c>
      <c r="I18" s="269" cm="1">
        <f t="array" ref="I18">I$6+INDEX(Step5!H:H, 0 + ROW(I18)*3)</f>
        <v>14857</v>
      </c>
      <c r="J18" s="270" cm="1">
        <f t="array" ref="J18">INDEX(Step5!H:H, 1 + ROW(I18)*3)</f>
        <v>0.64500000000000002</v>
      </c>
      <c r="K18" s="270" cm="1">
        <f t="array" ref="K18">INDEX(Step5!H:H, 2 + ROW(I18)*3)</f>
        <v>1.0687</v>
      </c>
      <c r="L18" s="269" cm="1">
        <f t="array" ref="L18">L$6+INDEX(Step6!H:H, 0 + ROW(L18)*3)</f>
        <v>16199</v>
      </c>
      <c r="M18" s="270" cm="1">
        <f t="array" ref="M18">INDEX(Step6!H:H, 1 + ROW(L18)*3)</f>
        <v>0.65180000000000005</v>
      </c>
      <c r="N18" s="270" cm="1">
        <f t="array" ref="N18">INDEX(Step6!H:H, 2 + ROW(L18)*3)</f>
        <v>1.0798000000000001</v>
      </c>
      <c r="O18" s="269" cm="1">
        <f t="array" ref="O18">O$9+INDEX(Step7!H:H, 35 + ROW(O18)*3)</f>
        <v>19952</v>
      </c>
      <c r="P18" s="270" cm="1">
        <f t="array" ref="P18">INDEX(Step7!H:H, 36 + ROW(O18)*3)</f>
        <v>0.57330000000000003</v>
      </c>
      <c r="Q18" s="270" cm="1">
        <f t="array" ref="Q18">INDEX(Step7!H:H, 37 + ROW(O18)*3)</f>
        <v>1.0795999999999999</v>
      </c>
    </row>
    <row r="19" spans="1:17" x14ac:dyDescent="0.3">
      <c r="A19">
        <v>17</v>
      </c>
      <c r="B19" s="269">
        <v>18000</v>
      </c>
      <c r="C19" s="269" cm="1">
        <f t="array" ref="C19">INDEX(Step1_final!H:H, 0 + (ROW(C19)-7)*3)</f>
        <v>3676</v>
      </c>
      <c r="D19" s="270" cm="1">
        <f t="array" ref="D19">INDEX(Step1_final!H:H, 1 + (ROW(C19)-7)*3)</f>
        <v>0.76849999999999996</v>
      </c>
      <c r="E19" s="270" cm="1">
        <f t="array" ref="E19">INDEX(Step1_final!H:H, 2 + (ROW(C19)-7)*3)</f>
        <v>1.1448</v>
      </c>
      <c r="F19" s="269" cm="1">
        <f t="array" ref="F19">F$6+INDEX(Step2!N:N, 1 + ROW(F19)*3)</f>
        <v>14091</v>
      </c>
      <c r="G19" s="270" cm="1">
        <f t="array" ref="G19">INDEX(Step2!N:N, 2 + ROW(F19)*3)</f>
        <v>0.63970000000000005</v>
      </c>
      <c r="H19" s="270" cm="1">
        <f t="array" ref="H19">INDEX(Step2!N:N, 3 + ROW(F19)*3)</f>
        <v>1.1067</v>
      </c>
      <c r="I19" s="269" cm="1">
        <f t="array" ref="I19">I$6+INDEX(Step5!H:H, 0 + ROW(I19)*3)</f>
        <v>15247</v>
      </c>
      <c r="J19" s="270" cm="1">
        <f t="array" ref="J19">INDEX(Step5!H:H, 1 + ROW(I19)*3)</f>
        <v>0.63090000000000002</v>
      </c>
      <c r="K19" s="270" cm="1">
        <f t="array" ref="K19">INDEX(Step5!H:H, 2 + ROW(I19)*3)</f>
        <v>1.0762</v>
      </c>
      <c r="L19" s="269" cm="1">
        <f t="array" ref="L19">L$6+INDEX(Step6!H:H, 0 + ROW(L19)*3)</f>
        <v>16604</v>
      </c>
      <c r="M19" s="270" cm="1">
        <f t="array" ref="M19">INDEX(Step6!H:H, 1 + ROW(L19)*3)</f>
        <v>0.63739999999999997</v>
      </c>
      <c r="N19" s="270" cm="1">
        <f t="array" ref="N19">INDEX(Step6!H:H, 2 + ROW(L19)*3)</f>
        <v>1.1022000000000001</v>
      </c>
      <c r="O19" s="269" cm="1">
        <f t="array" ref="O19">O$9+INDEX(Step7!H:H, 35 + ROW(O19)*3)</f>
        <v>20342</v>
      </c>
      <c r="P19" s="270" cm="1">
        <f t="array" ref="P19">INDEX(Step7!H:H, 36 + ROW(O19)*3)</f>
        <v>0.56689999999999996</v>
      </c>
      <c r="Q19" s="270" cm="1">
        <f t="array" ref="Q19">INDEX(Step7!H:H, 37 + ROW(O19)*3)</f>
        <v>1.0787</v>
      </c>
    </row>
    <row r="20" spans="1:17" x14ac:dyDescent="0.3">
      <c r="A20">
        <v>18</v>
      </c>
      <c r="B20" s="269">
        <v>20000</v>
      </c>
      <c r="C20" s="269" cm="1">
        <f t="array" ref="C20">INDEX(Step1_final!H:H, 0 + (ROW(C20)-7)*3)</f>
        <v>4072</v>
      </c>
      <c r="D20" s="270" cm="1">
        <f t="array" ref="D20">INDEX(Step1_final!H:H, 1 + (ROW(C20)-7)*3)</f>
        <v>0.75700000000000001</v>
      </c>
      <c r="E20" s="270" cm="1">
        <f t="array" ref="E20">INDEX(Step1_final!H:H, 2 + (ROW(C20)-7)*3)</f>
        <v>1.1359999999999999</v>
      </c>
      <c r="F20" s="269" cm="1">
        <f t="array" ref="F20">F$6+INDEX(Step2!N:N, 1 + ROW(F20)*3)</f>
        <v>14496</v>
      </c>
      <c r="G20" s="270" cm="1">
        <f t="array" ref="G20">INDEX(Step2!N:N, 2 + ROW(F20)*3)</f>
        <v>0.62819999999999998</v>
      </c>
      <c r="H20" s="270" cm="1">
        <f t="array" ref="H20">INDEX(Step2!N:N, 3 + ROW(F20)*3)</f>
        <v>1.1106</v>
      </c>
      <c r="I20" s="269" cm="1">
        <f t="array" ref="I20">I$6+INDEX(Step5!H:H, 0 + ROW(I20)*3)</f>
        <v>15637</v>
      </c>
      <c r="J20" s="270" cm="1">
        <f t="array" ref="J20">INDEX(Step5!H:H, 1 + ROW(I20)*3)</f>
        <v>0.62250000000000005</v>
      </c>
      <c r="K20" s="270" cm="1">
        <f t="array" ref="K20">INDEX(Step5!H:H, 2 + ROW(I20)*3)</f>
        <v>1.0808</v>
      </c>
      <c r="L20" s="269" cm="1">
        <f t="array" ref="L20">L$6+INDEX(Step6!H:H, 0 + ROW(L20)*3)</f>
        <v>17006</v>
      </c>
      <c r="M20" s="270" cm="1">
        <f t="array" ref="M20">INDEX(Step6!H:H, 1 + ROW(L20)*3)</f>
        <v>0.62480000000000002</v>
      </c>
      <c r="N20" s="270" cm="1">
        <f t="array" ref="N20">INDEX(Step6!H:H, 2 + ROW(L20)*3)</f>
        <v>1.1126</v>
      </c>
      <c r="O20" s="269" cm="1">
        <f t="array" ref="O20">O$9+INDEX(Step7!H:H, 35 + ROW(O20)*3)</f>
        <v>20731</v>
      </c>
      <c r="P20" s="270" cm="1">
        <f t="array" ref="P20">INDEX(Step7!H:H, 36 + ROW(O20)*3)</f>
        <v>0.55840000000000001</v>
      </c>
      <c r="Q20" s="270" cm="1">
        <f t="array" ref="Q20">INDEX(Step7!H:H, 37 + ROW(O20)*3)</f>
        <v>1.0857000000000001</v>
      </c>
    </row>
    <row r="21" spans="1:17" x14ac:dyDescent="0.3">
      <c r="A21">
        <v>19</v>
      </c>
      <c r="B21" s="269">
        <v>22000</v>
      </c>
      <c r="C21" s="269" cm="1">
        <f t="array" ref="C21">INDEX(Step1_final!H:H, 0 + (ROW(C21)-7)*3)</f>
        <v>4483</v>
      </c>
      <c r="D21" s="270" cm="1">
        <f t="array" ref="D21">INDEX(Step1_final!H:H, 1 + (ROW(C21)-7)*3)</f>
        <v>0.74129999999999996</v>
      </c>
      <c r="E21" s="270" cm="1">
        <f t="array" ref="E21">INDEX(Step1_final!H:H, 2 + (ROW(C21)-7)*3)</f>
        <v>1.133</v>
      </c>
      <c r="F21" s="269" cm="1">
        <f t="array" ref="F21">F$6+INDEX(Step2!N:N, 1 + ROW(F21)*3)</f>
        <v>14900</v>
      </c>
      <c r="G21" s="270" cm="1">
        <f t="array" ref="G21">INDEX(Step2!N:N, 2 + ROW(F21)*3)</f>
        <v>0.61880000000000002</v>
      </c>
      <c r="H21" s="270" cm="1">
        <f t="array" ref="H21">INDEX(Step2!N:N, 3 + ROW(F21)*3)</f>
        <v>1.1141000000000001</v>
      </c>
      <c r="I21" s="269" cm="1">
        <f t="array" ref="I21">I$6+INDEX(Step5!H:H, 0 + ROW(I21)*3)</f>
        <v>16026</v>
      </c>
      <c r="J21" s="270" cm="1">
        <f t="array" ref="J21">INDEX(Step5!H:H, 1 + ROW(I21)*3)</f>
        <v>0.61170000000000002</v>
      </c>
      <c r="K21" s="270" cm="1">
        <f t="array" ref="K21">INDEX(Step5!H:H, 2 + ROW(I21)*3)</f>
        <v>1.0940000000000001</v>
      </c>
      <c r="L21" s="269" cm="1">
        <f t="array" ref="L21">L$6+INDEX(Step6!H:H, 0 + ROW(L21)*3)</f>
        <v>17402</v>
      </c>
      <c r="M21" s="270" cm="1">
        <f t="array" ref="M21">INDEX(Step6!H:H, 1 + ROW(L21)*3)</f>
        <v>0.6149</v>
      </c>
      <c r="N21" s="270" cm="1">
        <f t="array" ref="N21">INDEX(Step6!H:H, 2 + ROW(L21)*3)</f>
        <v>1.1108</v>
      </c>
      <c r="O21" s="269" cm="1">
        <f t="array" ref="O21">O$9+INDEX(Step7!H:H, 35 + ROW(O21)*3)</f>
        <v>21121</v>
      </c>
      <c r="P21" s="270" cm="1">
        <f t="array" ref="P21">INDEX(Step7!H:H, 36 + ROW(O21)*3)</f>
        <v>0.5494</v>
      </c>
      <c r="Q21" s="270" cm="1">
        <f t="array" ref="Q21">INDEX(Step7!H:H, 37 + ROW(O21)*3)</f>
        <v>1.0808</v>
      </c>
    </row>
    <row r="22" spans="1:17" x14ac:dyDescent="0.3">
      <c r="A22">
        <v>20</v>
      </c>
      <c r="B22" s="269">
        <v>24000</v>
      </c>
      <c r="C22" s="269" cm="1">
        <f t="array" ref="C22">INDEX(Step1_final!H:H, 0 + (ROW(C22)-7)*3)</f>
        <v>4876</v>
      </c>
      <c r="D22" s="270" cm="1">
        <f t="array" ref="D22">INDEX(Step1_final!H:H, 1 + (ROW(C22)-7)*3)</f>
        <v>0.72150000000000003</v>
      </c>
      <c r="E22" s="270" cm="1">
        <f t="array" ref="E22">INDEX(Step1_final!H:H, 2 + (ROW(C22)-7)*3)</f>
        <v>1.1206</v>
      </c>
      <c r="F22" s="269" cm="1">
        <f t="array" ref="F22">F$6+INDEX(Step2!N:N, 1 + ROW(F22)*3)</f>
        <v>15302</v>
      </c>
      <c r="G22" s="270" cm="1">
        <f t="array" ref="G22">INDEX(Step2!N:N, 2 + ROW(F22)*3)</f>
        <v>0.61729999999999996</v>
      </c>
      <c r="H22" s="270" cm="1">
        <f t="array" ref="H22">INDEX(Step2!N:N, 3 + ROW(F22)*3)</f>
        <v>1.1099000000000001</v>
      </c>
      <c r="I22" s="269" cm="1">
        <f t="array" ref="I22">I$6+INDEX(Step5!H:H, 0 + ROW(I22)*3)</f>
        <v>16416</v>
      </c>
      <c r="J22" s="270" cm="1">
        <f t="array" ref="J22">INDEX(Step5!H:H, 1 + ROW(I22)*3)</f>
        <v>0.60729999999999995</v>
      </c>
      <c r="K22" s="270" cm="1">
        <f t="array" ref="K22">INDEX(Step5!H:H, 2 + ROW(I22)*3)</f>
        <v>1.0932999999999999</v>
      </c>
      <c r="L22" s="269" cm="1">
        <f t="array" ref="L22">L$6+INDEX(Step6!H:H, 0 + ROW(L22)*3)</f>
        <v>17796</v>
      </c>
      <c r="M22" s="270" cm="1">
        <f t="array" ref="M22">INDEX(Step6!H:H, 1 + ROW(L22)*3)</f>
        <v>0.60809999999999997</v>
      </c>
      <c r="N22" s="270" cm="1">
        <f t="array" ref="N22">INDEX(Step6!H:H, 2 + ROW(L22)*3)</f>
        <v>1.1111</v>
      </c>
      <c r="O22" s="269" cm="1">
        <f t="array" ref="O22">O$9+INDEX(Step7!H:H, 35 + ROW(O22)*3)</f>
        <v>21510</v>
      </c>
      <c r="P22" s="270" cm="1">
        <f t="array" ref="P22">INDEX(Step7!H:H, 36 + ROW(O22)*3)</f>
        <v>0.5514</v>
      </c>
      <c r="Q22" s="270" cm="1">
        <f t="array" ref="Q22">INDEX(Step7!H:H, 37 + ROW(O22)*3)</f>
        <v>1.0846</v>
      </c>
    </row>
    <row r="23" spans="1:17" x14ac:dyDescent="0.3">
      <c r="A23">
        <v>21</v>
      </c>
      <c r="B23" s="269">
        <v>26000</v>
      </c>
      <c r="C23" s="269" cm="1">
        <f t="array" ref="C23">INDEX(Step1_final!H:H, 0 + (ROW(C23)-7)*3)</f>
        <v>5271</v>
      </c>
      <c r="D23" s="270" cm="1">
        <f t="array" ref="D23">INDEX(Step1_final!H:H, 1 + (ROW(C23)-7)*3)</f>
        <v>0.72499999999999998</v>
      </c>
      <c r="E23" s="270" cm="1">
        <f t="array" ref="E23">INDEX(Step1_final!H:H, 2 + (ROW(C23)-7)*3)</f>
        <v>1.1168</v>
      </c>
      <c r="F23" s="269" cm="1">
        <f t="array" ref="F23">F$6+INDEX(Step2!N:N, 1 + ROW(F23)*3)</f>
        <v>15705</v>
      </c>
      <c r="G23" s="270" cm="1">
        <f t="array" ref="G23">INDEX(Step2!N:N, 2 + ROW(F23)*3)</f>
        <v>0.60119999999999996</v>
      </c>
      <c r="H23" s="270" cm="1">
        <f t="array" ref="H23">INDEX(Step2!N:N, 3 + ROW(F23)*3)</f>
        <v>1.103</v>
      </c>
      <c r="I23" s="269" cm="1">
        <f t="array" ref="I23">I$6+INDEX(Step5!H:H, 0 + ROW(I23)*3)</f>
        <v>16805</v>
      </c>
      <c r="J23" s="270" cm="1">
        <f t="array" ref="J23">INDEX(Step5!H:H, 1 + ROW(I23)*3)</f>
        <v>0.59260000000000002</v>
      </c>
      <c r="K23" s="270" cm="1">
        <f t="array" ref="K23">INDEX(Step5!H:H, 2 + ROW(I23)*3)</f>
        <v>1.0964</v>
      </c>
      <c r="L23" s="269" cm="1">
        <f t="array" ref="L23">L$6+INDEX(Step6!H:H, 0 + ROW(L23)*3)</f>
        <v>18199</v>
      </c>
      <c r="M23" s="270" cm="1">
        <f t="array" ref="M23">INDEX(Step6!H:H, 1 + ROW(L23)*3)</f>
        <v>0.59970000000000001</v>
      </c>
      <c r="N23" s="270" cm="1">
        <f t="array" ref="N23">INDEX(Step6!H:H, 2 + ROW(L23)*3)</f>
        <v>1.1073</v>
      </c>
      <c r="O23" s="269" cm="1">
        <f t="array" ref="O23">O$9+INDEX(Step7!H:H, 35 + ROW(O23)*3)</f>
        <v>21900</v>
      </c>
      <c r="P23" s="270" cm="1">
        <f t="array" ref="P23">INDEX(Step7!H:H, 36 + ROW(O23)*3)</f>
        <v>0.54310000000000003</v>
      </c>
      <c r="Q23" s="270" cm="1">
        <f t="array" ref="Q23">INDEX(Step7!H:H, 37 + ROW(O23)*3)</f>
        <v>1.0901000000000001</v>
      </c>
    </row>
    <row r="24" spans="1:17" x14ac:dyDescent="0.3">
      <c r="A24">
        <v>22</v>
      </c>
      <c r="B24" s="269">
        <v>28000</v>
      </c>
      <c r="C24" s="269" cm="1">
        <f t="array" ref="C24">INDEX(Step1_final!H:H, 0 + (ROW(C24)-7)*3)</f>
        <v>5663</v>
      </c>
      <c r="D24" s="270" cm="1">
        <f t="array" ref="D24">INDEX(Step1_final!H:H, 1 + (ROW(C24)-7)*3)</f>
        <v>0.7137</v>
      </c>
      <c r="E24" s="270" cm="1">
        <f t="array" ref="E24">INDEX(Step1_final!H:H, 2 + (ROW(C24)-7)*3)</f>
        <v>1.1120000000000001</v>
      </c>
      <c r="F24" s="269" cm="1">
        <f t="array" ref="F24">F$6+INDEX(Step2!N:N, 1 + ROW(F24)*3)</f>
        <v>16113</v>
      </c>
      <c r="G24" s="270" cm="1">
        <f t="array" ref="G24">INDEX(Step2!N:N, 2 + ROW(F24)*3)</f>
        <v>0.59030000000000005</v>
      </c>
      <c r="H24" s="270" cm="1">
        <f t="array" ref="H24">INDEX(Step2!N:N, 3 + ROW(F24)*3)</f>
        <v>1.1143000000000001</v>
      </c>
      <c r="I24" s="269" cm="1">
        <f t="array" ref="I24">I$6+INDEX(Step5!H:H, 0 + ROW(I24)*3)</f>
        <v>17195</v>
      </c>
      <c r="J24" s="270" cm="1">
        <f t="array" ref="J24">INDEX(Step5!H:H, 1 + ROW(I24)*3)</f>
        <v>0.58299999999999996</v>
      </c>
      <c r="K24" s="270" cm="1">
        <f t="array" ref="K24">INDEX(Step5!H:H, 2 + ROW(I24)*3)</f>
        <v>1.0824</v>
      </c>
      <c r="L24" s="269" cm="1">
        <f t="array" ref="L24">L$6+INDEX(Step6!H:H, 0 + ROW(L24)*3)</f>
        <v>18600</v>
      </c>
      <c r="M24" s="270" cm="1">
        <f t="array" ref="M24">INDEX(Step6!H:H, 1 + ROW(L24)*3)</f>
        <v>0.58850000000000002</v>
      </c>
      <c r="N24" s="270" cm="1">
        <f t="array" ref="N24">INDEX(Step6!H:H, 2 + ROW(L24)*3)</f>
        <v>1.0965</v>
      </c>
      <c r="O24" s="269" cm="1">
        <f t="array" ref="O24">O$9+INDEX(Step7!H:H, 35 + ROW(O24)*3)</f>
        <v>22289</v>
      </c>
      <c r="P24" s="270" cm="1">
        <f t="array" ref="P24">INDEX(Step7!H:H, 36 + ROW(O24)*3)</f>
        <v>0.53469999999999995</v>
      </c>
      <c r="Q24" s="270" cm="1">
        <f t="array" ref="Q24">INDEX(Step7!H:H, 37 + ROW(O24)*3)</f>
        <v>1.0941000000000001</v>
      </c>
    </row>
    <row r="25" spans="1:17" x14ac:dyDescent="0.3">
      <c r="A25">
        <v>23</v>
      </c>
      <c r="B25" s="269">
        <v>30000</v>
      </c>
      <c r="C25" s="269" cm="1">
        <f t="array" ref="C25">INDEX(Step1_final!H:H, 0 + (ROW(C25)-7)*3)</f>
        <v>6052</v>
      </c>
      <c r="D25" s="270" cm="1">
        <f t="array" ref="D25">INDEX(Step1_final!H:H, 1 + (ROW(C25)-7)*3)</f>
        <v>0.69569999999999999</v>
      </c>
      <c r="E25" s="270" cm="1">
        <f t="array" ref="E25">INDEX(Step1_final!H:H, 2 + (ROW(C25)-7)*3)</f>
        <v>1.1207</v>
      </c>
      <c r="F25" s="269" cm="1">
        <f t="array" ref="F25">F$6+INDEX(Step2!N:N, 1 + ROW(F25)*3)</f>
        <v>16518</v>
      </c>
      <c r="G25" s="270" cm="1">
        <f t="array" ref="G25">INDEX(Step2!N:N, 2 + ROW(F25)*3)</f>
        <v>0.58699999999999997</v>
      </c>
      <c r="H25" s="270" cm="1">
        <f t="array" ref="H25">INDEX(Step2!N:N, 3 + ROW(F25)*3)</f>
        <v>1.0862000000000001</v>
      </c>
      <c r="I25" s="269" cm="1">
        <f t="array" ref="I25">I$6+INDEX(Step5!H:H, 0 + ROW(I25)*3)</f>
        <v>17586</v>
      </c>
      <c r="J25" s="270" cm="1">
        <f t="array" ref="J25">INDEX(Step5!H:H, 1 + ROW(I25)*3)</f>
        <v>0.57809999999999995</v>
      </c>
      <c r="K25" s="270" cm="1">
        <f t="array" ref="K25">INDEX(Step5!H:H, 2 + ROW(I25)*3)</f>
        <v>1.0722</v>
      </c>
      <c r="L25" s="269" cm="1">
        <f t="array" ref="L25">L$6+INDEX(Step6!H:H, 0 + ROW(L25)*3)</f>
        <v>19001</v>
      </c>
      <c r="M25" s="270" cm="1">
        <f t="array" ref="M25">INDEX(Step6!H:H, 1 + ROW(L25)*3)</f>
        <v>0.58450000000000002</v>
      </c>
      <c r="N25" s="270" cm="1">
        <f t="array" ref="N25">INDEX(Step6!H:H, 2 + ROW(L25)*3)</f>
        <v>1.1164000000000001</v>
      </c>
      <c r="O25" s="269" cm="1">
        <f t="array" ref="O25">O$9+INDEX(Step7!H:H, 35 + ROW(O25)*3)</f>
        <v>22679</v>
      </c>
      <c r="P25" s="270" cm="1">
        <f t="array" ref="P25">INDEX(Step7!H:H, 36 + ROW(O25)*3)</f>
        <v>0.53820000000000001</v>
      </c>
      <c r="Q25" s="270" cm="1">
        <f t="array" ref="Q25">INDEX(Step7!H:H, 37 + ROW(O25)*3)</f>
        <v>1.1066</v>
      </c>
    </row>
    <row r="26" spans="1:17" x14ac:dyDescent="0.3">
      <c r="A26">
        <v>24</v>
      </c>
      <c r="B26" s="269">
        <v>32000</v>
      </c>
      <c r="C26" s="269" cm="1">
        <f t="array" ref="C26">INDEX(Step1_final!H:H, 0 + (ROW(C26)-7)*3)</f>
        <v>6441</v>
      </c>
      <c r="D26" s="270" cm="1">
        <f t="array" ref="D26">INDEX(Step1_final!H:H, 1 + (ROW(C26)-7)*3)</f>
        <v>0.69140000000000001</v>
      </c>
      <c r="E26" s="270" cm="1">
        <f t="array" ref="E26">INDEX(Step1_final!H:H, 2 + (ROW(C26)-7)*3)</f>
        <v>1.0867</v>
      </c>
      <c r="F26" s="269" cm="1">
        <f t="array" ref="F26">F$6+INDEX(Step2!N:N, 1 + ROW(F26)*3)</f>
        <v>16916</v>
      </c>
      <c r="G26" s="270" cm="1">
        <f t="array" ref="G26">INDEX(Step2!N:N, 2 + ROW(F26)*3)</f>
        <v>0.57840000000000003</v>
      </c>
      <c r="H26" s="270" cm="1">
        <f t="array" ref="H26">INDEX(Step2!N:N, 3 + ROW(F26)*3)</f>
        <v>1.1161000000000001</v>
      </c>
      <c r="I26" s="269" cm="1">
        <f t="array" ref="I26">I$6+INDEX(Step5!H:H, 0 + ROW(I26)*3)</f>
        <v>17987</v>
      </c>
      <c r="J26" s="270" cm="1">
        <f t="array" ref="J26">INDEX(Step5!H:H, 1 + ROW(I26)*3)</f>
        <v>0.57030000000000003</v>
      </c>
      <c r="K26" s="270" cm="1">
        <f t="array" ref="K26">INDEX(Step5!H:H, 2 + ROW(I26)*3)</f>
        <v>1.0884</v>
      </c>
      <c r="L26" s="269" cm="1">
        <f t="array" ref="L26">L$6+INDEX(Step6!H:H, 0 + ROW(L26)*3)</f>
        <v>19398</v>
      </c>
      <c r="M26" s="270" cm="1">
        <f t="array" ref="M26">INDEX(Step6!H:H, 1 + ROW(L26)*3)</f>
        <v>0.57689999999999997</v>
      </c>
      <c r="N26" s="270" cm="1">
        <f t="array" ref="N26">INDEX(Step6!H:H, 2 + ROW(L26)*3)</f>
        <v>1.1020000000000001</v>
      </c>
      <c r="O26" s="269" cm="1">
        <f t="array" ref="O26">O$9+INDEX(Step7!H:H, 35 + ROW(O26)*3)</f>
        <v>23068</v>
      </c>
      <c r="P26" s="270" cm="1">
        <f t="array" ref="P26">INDEX(Step7!H:H, 36 + ROW(O26)*3)</f>
        <v>0.52880000000000005</v>
      </c>
      <c r="Q26" s="270" cm="1">
        <f t="array" ref="Q26">INDEX(Step7!H:H, 37 + ROW(O26)*3)</f>
        <v>1.1020000000000001</v>
      </c>
    </row>
    <row r="27" spans="1:17" x14ac:dyDescent="0.3">
      <c r="A27">
        <v>25</v>
      </c>
      <c r="B27" s="269">
        <v>34000</v>
      </c>
      <c r="C27" s="269" cm="1">
        <f t="array" ref="C27">INDEX(Step1_final!H:H, 0 + (ROW(C27)-7)*3)</f>
        <v>6830</v>
      </c>
      <c r="D27" s="270" cm="1">
        <f t="array" ref="D27">INDEX(Step1_final!H:H, 1 + (ROW(C27)-7)*3)</f>
        <v>0.68410000000000004</v>
      </c>
      <c r="E27" s="270" cm="1">
        <f t="array" ref="E27">INDEX(Step1_final!H:H, 2 + (ROW(C27)-7)*3)</f>
        <v>1.1002000000000001</v>
      </c>
      <c r="F27" s="269" cm="1">
        <f t="array" ref="F27">F$6+INDEX(Step2!N:N, 1 + ROW(F27)*3)</f>
        <v>17316</v>
      </c>
      <c r="G27" s="270" cm="1">
        <f t="array" ref="G27">INDEX(Step2!N:N, 2 + ROW(F27)*3)</f>
        <v>0.5726</v>
      </c>
      <c r="H27" s="270" cm="1">
        <f t="array" ref="H27">INDEX(Step2!N:N, 3 + ROW(F27)*3)</f>
        <v>1.1119000000000001</v>
      </c>
      <c r="I27" s="269" cm="1">
        <f t="array" ref="I27">I$6+INDEX(Step5!H:H, 0 + ROW(I27)*3)</f>
        <v>18392</v>
      </c>
      <c r="J27" s="270" cm="1">
        <f t="array" ref="J27">INDEX(Step5!H:H, 1 + ROW(I27)*3)</f>
        <v>0.56469999999999998</v>
      </c>
      <c r="K27" s="270" cm="1">
        <f t="array" ref="K27">INDEX(Step5!H:H, 2 + ROW(I27)*3)</f>
        <v>1.0879000000000001</v>
      </c>
      <c r="L27" s="269" cm="1">
        <f t="array" ref="L27">L$6+INDEX(Step6!H:H, 0 + ROW(L27)*3)</f>
        <v>19791</v>
      </c>
      <c r="M27" s="270" cm="1">
        <f t="array" ref="M27">INDEX(Step6!H:H, 1 + ROW(L27)*3)</f>
        <v>0.57069999999999999</v>
      </c>
      <c r="N27" s="270" cm="1">
        <f t="array" ref="N27">INDEX(Step6!H:H, 2 + ROW(L27)*3)</f>
        <v>1.1073</v>
      </c>
      <c r="O27" s="269" cm="1">
        <f t="array" ref="O27">O$9+INDEX(Step7!H:H, 35 + ROW(O27)*3)</f>
        <v>23458</v>
      </c>
      <c r="P27" s="270" cm="1">
        <f t="array" ref="P27">INDEX(Step7!H:H, 36 + ROW(O27)*3)</f>
        <v>0.52510000000000001</v>
      </c>
      <c r="Q27" s="270" cm="1">
        <f t="array" ref="Q27">INDEX(Step7!H:H, 37 + ROW(O27)*3)</f>
        <v>1.1028</v>
      </c>
    </row>
    <row r="28" spans="1:17" x14ac:dyDescent="0.3">
      <c r="A28">
        <v>26</v>
      </c>
      <c r="B28" s="269">
        <v>36000</v>
      </c>
      <c r="C28" s="269" cm="1">
        <f t="array" ref="C28">INDEX(Step1_final!H:H, 0 + (ROW(C28)-7)*3)</f>
        <v>7219</v>
      </c>
      <c r="D28" s="270" cm="1">
        <f t="array" ref="D28">INDEX(Step1_final!H:H, 1 + (ROW(C28)-7)*3)</f>
        <v>0.66720000000000002</v>
      </c>
      <c r="E28" s="270" cm="1">
        <f t="array" ref="E28">INDEX(Step1_final!H:H, 2 + (ROW(C28)-7)*3)</f>
        <v>1.0941000000000001</v>
      </c>
      <c r="F28" s="269" cm="1">
        <f t="array" ref="F28">F$6+INDEX(Step2!N:N, 1 + ROW(F28)*3)</f>
        <v>17737</v>
      </c>
      <c r="G28" s="270" cm="1">
        <f t="array" ref="G28">INDEX(Step2!N:N, 2 + ROW(F28)*3)</f>
        <v>0.56789999999999996</v>
      </c>
      <c r="H28" s="270" cm="1">
        <f t="array" ref="H28">INDEX(Step2!N:N, 3 + ROW(F28)*3)</f>
        <v>1.1134999999999999</v>
      </c>
      <c r="I28" s="269" cm="1">
        <f t="array" ref="I28">I$6+INDEX(Step5!H:H, 0 + ROW(I28)*3)</f>
        <v>18799</v>
      </c>
      <c r="J28" s="270" cm="1">
        <f t="array" ref="J28">INDEX(Step5!H:H, 1 + ROW(I28)*3)</f>
        <v>0.56079999999999997</v>
      </c>
      <c r="K28" s="270" cm="1">
        <f t="array" ref="K28">INDEX(Step5!H:H, 2 + ROW(I28)*3)</f>
        <v>1.0927</v>
      </c>
      <c r="L28" s="269" cm="1">
        <f t="array" ref="L28">L$6+INDEX(Step6!H:H, 0 + ROW(L28)*3)</f>
        <v>20181</v>
      </c>
      <c r="M28" s="270" cm="1">
        <f t="array" ref="M28">INDEX(Step6!H:H, 1 + ROW(L28)*3)</f>
        <v>0.56479999999999997</v>
      </c>
      <c r="N28" s="270" cm="1">
        <f t="array" ref="N28">INDEX(Step6!H:H, 2 + ROW(L28)*3)</f>
        <v>1.1102000000000001</v>
      </c>
      <c r="O28" s="269" cm="1">
        <f t="array" ref="O28">O$9+INDEX(Step7!H:H, 35 + ROW(O28)*3)</f>
        <v>23847</v>
      </c>
      <c r="P28" s="270" cm="1">
        <f t="array" ref="P28">INDEX(Step7!H:H, 36 + ROW(O28)*3)</f>
        <v>0.52349999999999997</v>
      </c>
      <c r="Q28" s="270" cm="1">
        <f t="array" ref="Q28">INDEX(Step7!H:H, 37 + ROW(O28)*3)</f>
        <v>1.0886</v>
      </c>
    </row>
    <row r="29" spans="1:17" x14ac:dyDescent="0.3">
      <c r="A29">
        <v>27</v>
      </c>
      <c r="B29" s="269">
        <v>38000</v>
      </c>
      <c r="C29" s="269" cm="1">
        <f t="array" ref="C29">INDEX(Step1_final!H:H, 0 + (ROW(C29)-7)*3)</f>
        <v>7608</v>
      </c>
      <c r="D29" s="270" cm="1">
        <f t="array" ref="D29">INDEX(Step1_final!H:H, 1 + (ROW(C29)-7)*3)</f>
        <v>0.67020000000000002</v>
      </c>
      <c r="E29" s="270" cm="1">
        <f t="array" ref="E29">INDEX(Step1_final!H:H, 2 + (ROW(C29)-7)*3)</f>
        <v>1.0975999999999999</v>
      </c>
      <c r="F29" s="269" cm="1">
        <f t="array" ref="F29">F$6+INDEX(Step2!N:N, 1 + ROW(F29)*3)</f>
        <v>18161</v>
      </c>
      <c r="G29" s="270" cm="1">
        <f t="array" ref="G29">INDEX(Step2!N:N, 2 + ROW(F29)*3)</f>
        <v>0.56499999999999995</v>
      </c>
      <c r="H29" s="270" cm="1">
        <f t="array" ref="H29">INDEX(Step2!N:N, 3 + ROW(F29)*3)</f>
        <v>1.1189</v>
      </c>
      <c r="I29" s="269" cm="1">
        <f t="array" ref="I29">I$6+INDEX(Step5!H:H, 0 + ROW(I29)*3)</f>
        <v>19197</v>
      </c>
      <c r="J29" s="270" cm="1">
        <f t="array" ref="J29">INDEX(Step5!H:H, 1 + ROW(I29)*3)</f>
        <v>0.55730000000000002</v>
      </c>
      <c r="K29" s="270" cm="1">
        <f t="array" ref="K29">INDEX(Step5!H:H, 2 + ROW(I29)*3)</f>
        <v>1.0944</v>
      </c>
      <c r="L29" s="269" cm="1">
        <f t="array" ref="L29">L$6+INDEX(Step6!H:H, 0 + ROW(L29)*3)</f>
        <v>20571</v>
      </c>
      <c r="M29" s="270" cm="1">
        <f t="array" ref="M29">INDEX(Step6!H:H, 1 + ROW(L29)*3)</f>
        <v>0.55759999999999998</v>
      </c>
      <c r="N29" s="270" cm="1">
        <f t="array" ref="N29">INDEX(Step6!H:H, 2 + ROW(L29)*3)</f>
        <v>1.1217999999999999</v>
      </c>
      <c r="O29" s="269" cm="1">
        <f t="array" ref="O29">O$9+INDEX(Step7!H:H, 35 + ROW(O29)*3)</f>
        <v>24237</v>
      </c>
      <c r="P29" s="270" cm="1">
        <f t="array" ref="P29">INDEX(Step7!H:H, 36 + ROW(O29)*3)</f>
        <v>0.51749999999999996</v>
      </c>
      <c r="Q29" s="270" cm="1">
        <f t="array" ref="Q29">INDEX(Step7!H:H, 37 + ROW(O29)*3)</f>
        <v>1.0985</v>
      </c>
    </row>
    <row r="30" spans="1:17" x14ac:dyDescent="0.3">
      <c r="A30">
        <v>28</v>
      </c>
      <c r="B30" s="269">
        <v>40000</v>
      </c>
      <c r="C30" s="269" cm="1">
        <f t="array" ref="C30">INDEX(Step1_final!H:H, 0 + (ROW(C30)-7)*3)</f>
        <v>7997</v>
      </c>
      <c r="D30" s="270" cm="1">
        <f t="array" ref="D30">INDEX(Step1_final!H:H, 1 + (ROW(C30)-7)*3)</f>
        <v>0.66039999999999999</v>
      </c>
      <c r="E30" s="270" cm="1">
        <f t="array" ref="E30">INDEX(Step1_final!H:H, 2 + (ROW(C30)-7)*3)</f>
        <v>1.0815999999999999</v>
      </c>
      <c r="F30" s="269" cm="1">
        <f t="array" ref="F30">F$6+INDEX(Step2!N:N, 1 + ROW(F30)*3)</f>
        <v>18572</v>
      </c>
      <c r="G30" s="270" cm="1">
        <f t="array" ref="G30">INDEX(Step2!N:N, 2 + ROW(F30)*3)</f>
        <v>0.5575</v>
      </c>
      <c r="H30" s="270" cm="1">
        <f t="array" ref="H30">INDEX(Step2!N:N, 3 + ROW(F30)*3)</f>
        <v>1.1158999999999999</v>
      </c>
      <c r="I30" s="269" cm="1">
        <f t="array" ref="I30">I$6+INDEX(Step5!H:H, 0 + ROW(I30)*3)</f>
        <v>19595</v>
      </c>
      <c r="J30" s="270" cm="1">
        <f t="array" ref="J30">INDEX(Step5!H:H, 1 + ROW(I30)*3)</f>
        <v>0.54890000000000005</v>
      </c>
      <c r="K30" s="270" cm="1">
        <f t="array" ref="K30">INDEX(Step5!H:H, 2 + ROW(I30)*3)</f>
        <v>1.0873999999999999</v>
      </c>
      <c r="L30" s="269" cm="1">
        <f t="array" ref="L30">L$6+INDEX(Step6!H:H, 0 + ROW(L30)*3)</f>
        <v>20973</v>
      </c>
      <c r="M30" s="270" cm="1">
        <f t="array" ref="M30">INDEX(Step6!H:H, 1 + ROW(L30)*3)</f>
        <v>0.55020000000000002</v>
      </c>
      <c r="N30" s="270" cm="1">
        <f t="array" ref="N30">INDEX(Step6!H:H, 2 + ROW(L30)*3)</f>
        <v>1.1036999999999999</v>
      </c>
      <c r="O30" s="269" cm="1">
        <f t="array" ref="O30">O$9+INDEX(Step7!H:H, 35 + ROW(O30)*3)</f>
        <v>24626</v>
      </c>
      <c r="P30" s="270" cm="1">
        <f t="array" ref="P30">INDEX(Step7!H:H, 36 + ROW(O30)*3)</f>
        <v>0.51</v>
      </c>
      <c r="Q30" s="270" cm="1">
        <f t="array" ref="Q30">INDEX(Step7!H:H, 37 + ROW(O30)*3)</f>
        <v>1.1101000000000001</v>
      </c>
    </row>
    <row r="31" spans="1:17" x14ac:dyDescent="0.3">
      <c r="A31">
        <v>29</v>
      </c>
      <c r="B31" s="269">
        <v>42000</v>
      </c>
      <c r="C31" s="269" cm="1">
        <f t="array" ref="C31">INDEX(Step1_final!H:H, 0 + (ROW(C31)-7)*3)</f>
        <v>8386</v>
      </c>
      <c r="D31" s="270" cm="1">
        <f t="array" ref="D31">INDEX(Step1_final!H:H, 1 + (ROW(C31)-7)*3)</f>
        <v>0.65869999999999995</v>
      </c>
      <c r="E31" s="270" cm="1">
        <f t="array" ref="E31">INDEX(Step1_final!H:H, 2 + (ROW(C31)-7)*3)</f>
        <v>1.0797000000000001</v>
      </c>
      <c r="F31" s="269" cm="1">
        <f t="array" ref="F31">F$6+INDEX(Step2!N:N, 1 + ROW(F31)*3)</f>
        <v>18981</v>
      </c>
      <c r="G31" s="270" cm="1">
        <f t="array" ref="G31">INDEX(Step2!N:N, 2 + ROW(F31)*3)</f>
        <v>0.55410000000000004</v>
      </c>
      <c r="H31" s="270" cm="1">
        <f t="array" ref="H31">INDEX(Step2!N:N, 3 + ROW(F31)*3)</f>
        <v>1.1227</v>
      </c>
      <c r="I31" s="269" cm="1">
        <f t="array" ref="I31">I$6+INDEX(Step5!H:H, 0 + ROW(I31)*3)</f>
        <v>19993</v>
      </c>
      <c r="J31" s="270" cm="1">
        <f t="array" ref="J31">INDEX(Step5!H:H, 1 + ROW(I31)*3)</f>
        <v>0.54820000000000002</v>
      </c>
      <c r="K31" s="270" cm="1">
        <f t="array" ref="K31">INDEX(Step5!H:H, 2 + ROW(I31)*3)</f>
        <v>1.1028</v>
      </c>
      <c r="L31" s="269" cm="1">
        <f t="array" ref="L31">L$6+INDEX(Step6!H:H, 0 + ROW(L31)*3)</f>
        <v>21370</v>
      </c>
      <c r="M31" s="270" cm="1">
        <f t="array" ref="M31">INDEX(Step6!H:H, 1 + ROW(L31)*3)</f>
        <v>0.54810000000000003</v>
      </c>
      <c r="N31" s="270" cm="1">
        <f t="array" ref="N31">INDEX(Step6!H:H, 2 + ROW(L31)*3)</f>
        <v>1.1079000000000001</v>
      </c>
      <c r="O31" s="269" cm="1">
        <f t="array" ref="O31">O$9+INDEX(Step7!H:H, 35 + ROW(O31)*3)</f>
        <v>25016</v>
      </c>
      <c r="P31" s="270" cm="1">
        <f t="array" ref="P31">INDEX(Step7!H:H, 36 + ROW(O31)*3)</f>
        <v>0.50980000000000003</v>
      </c>
      <c r="Q31" s="270" cm="1">
        <f t="array" ref="Q31">INDEX(Step7!H:H, 37 + ROW(O31)*3)</f>
        <v>1.1064000000000001</v>
      </c>
    </row>
    <row r="32" spans="1:17" x14ac:dyDescent="0.3">
      <c r="A32">
        <v>30</v>
      </c>
      <c r="B32" s="269">
        <v>44000</v>
      </c>
      <c r="C32" s="269" cm="1">
        <f t="array" ref="C32">INDEX(Step1_final!H:H, 0 + (ROW(C32)-7)*3)</f>
        <v>8775</v>
      </c>
      <c r="D32" s="270" cm="1">
        <f t="array" ref="D32">INDEX(Step1_final!H:H, 1 + (ROW(C32)-7)*3)</f>
        <v>0.64890000000000003</v>
      </c>
      <c r="E32" s="270" cm="1">
        <f t="array" ref="E32">INDEX(Step1_final!H:H, 2 + (ROW(C32)-7)*3)</f>
        <v>1.0988</v>
      </c>
      <c r="F32" s="269" cm="1">
        <f t="array" ref="F32">F$6+INDEX(Step2!N:N, 1 + ROW(F32)*3)</f>
        <v>19402</v>
      </c>
      <c r="G32" s="270" cm="1">
        <f t="array" ref="G32">INDEX(Step2!N:N, 2 + ROW(F32)*3)</f>
        <v>0.55359999999999998</v>
      </c>
      <c r="H32" s="270" cm="1">
        <f t="array" ref="H32">INDEX(Step2!N:N, 3 + ROW(F32)*3)</f>
        <v>1.1377999999999999</v>
      </c>
      <c r="I32" s="269" cm="1">
        <f t="array" ref="I32">I$6+INDEX(Step5!H:H, 0 + ROW(I32)*3)</f>
        <v>20386</v>
      </c>
      <c r="J32" s="270" cm="1">
        <f t="array" ref="J32">INDEX(Step5!H:H, 1 + ROW(I32)*3)</f>
        <v>0.54759999999999998</v>
      </c>
      <c r="K32" s="270" cm="1">
        <f t="array" ref="K32">INDEX(Step5!H:H, 2 + ROW(I32)*3)</f>
        <v>1.1124000000000001</v>
      </c>
      <c r="L32" s="269" cm="1">
        <f t="array" ref="L32">L$6+INDEX(Step6!H:H, 0 + ROW(L32)*3)</f>
        <v>21769</v>
      </c>
      <c r="M32" s="270" cm="1">
        <f t="array" ref="M32">INDEX(Step6!H:H, 1 + ROW(L32)*3)</f>
        <v>0.54459999999999997</v>
      </c>
      <c r="N32" s="270" cm="1">
        <f t="array" ref="N32">INDEX(Step6!H:H, 2 + ROW(L32)*3)</f>
        <v>1.1059000000000001</v>
      </c>
      <c r="O32" s="269" cm="1">
        <f t="array" ref="O32">O$9+INDEX(Step7!H:H, 35 + ROW(O32)*3)</f>
        <v>25405</v>
      </c>
      <c r="P32" s="270" cm="1">
        <f t="array" ref="P32">INDEX(Step7!H:H, 36 + ROW(O32)*3)</f>
        <v>0.50429999999999997</v>
      </c>
      <c r="Q32" s="270" cm="1">
        <f t="array" ref="Q32">INDEX(Step7!H:H, 37 + ROW(O32)*3)</f>
        <v>1.1020000000000001</v>
      </c>
    </row>
    <row r="33" spans="1:17" x14ac:dyDescent="0.3">
      <c r="A33">
        <v>31</v>
      </c>
      <c r="B33" s="269">
        <v>46000</v>
      </c>
      <c r="C33" s="269" cm="1">
        <f t="array" ref="C33">INDEX(Step1_final!H:H, 0 + (ROW(C33)-7)*3)</f>
        <v>9164</v>
      </c>
      <c r="D33" s="270" cm="1">
        <f t="array" ref="D33">INDEX(Step1_final!H:H, 1 + (ROW(C33)-7)*3)</f>
        <v>0.64749999999999996</v>
      </c>
      <c r="E33" s="270" cm="1">
        <f t="array" ref="E33">INDEX(Step1_final!H:H, 2 + (ROW(C33)-7)*3)</f>
        <v>1.0981000000000001</v>
      </c>
      <c r="F33" s="269" cm="1">
        <f t="array" ref="F33">F$6+INDEX(Step2!N:N, 1 + ROW(F33)*3)</f>
        <v>19809</v>
      </c>
      <c r="G33" s="270" cm="1">
        <f t="array" ref="G33">INDEX(Step2!N:N, 2 + ROW(F33)*3)</f>
        <v>0.54610000000000003</v>
      </c>
      <c r="H33" s="270" cm="1">
        <f t="array" ref="H33">INDEX(Step2!N:N, 3 + ROW(F33)*3)</f>
        <v>1.1335</v>
      </c>
      <c r="I33" s="269" cm="1">
        <f t="array" ref="I33">I$6+INDEX(Step5!H:H, 0 + ROW(I33)*3)</f>
        <v>20776</v>
      </c>
      <c r="J33" s="270" cm="1">
        <f t="array" ref="J33">INDEX(Step5!H:H, 1 + ROW(I33)*3)</f>
        <v>0.54120000000000001</v>
      </c>
      <c r="K33" s="270" cm="1">
        <f t="array" ref="K33">INDEX(Step5!H:H, 2 + ROW(I33)*3)</f>
        <v>1.1064000000000001</v>
      </c>
      <c r="L33" s="269" cm="1">
        <f t="array" ref="L33">L$6+INDEX(Step6!H:H, 0 + ROW(L33)*3)</f>
        <v>22171</v>
      </c>
      <c r="M33" s="270" cm="1">
        <f t="array" ref="M33">INDEX(Step6!H:H, 1 + ROW(L33)*3)</f>
        <v>0.53990000000000005</v>
      </c>
      <c r="N33" s="270" cm="1">
        <f t="array" ref="N33">INDEX(Step6!H:H, 2 + ROW(L33)*3)</f>
        <v>1.1378999999999999</v>
      </c>
      <c r="O33" s="269" cm="1">
        <f t="array" ref="O33">O$9+INDEX(Step7!H:H, 35 + ROW(O33)*3)</f>
        <v>25795</v>
      </c>
      <c r="P33" s="270" cm="1">
        <f t="array" ref="P33">INDEX(Step7!H:H, 36 + ROW(O33)*3)</f>
        <v>0.49840000000000001</v>
      </c>
      <c r="Q33" s="270" cm="1">
        <f t="array" ref="Q33">INDEX(Step7!H:H, 37 + ROW(O33)*3)</f>
        <v>1.1062000000000001</v>
      </c>
    </row>
    <row r="34" spans="1:17" x14ac:dyDescent="0.3">
      <c r="A34">
        <v>32</v>
      </c>
      <c r="B34" s="269">
        <v>48000</v>
      </c>
      <c r="C34" s="269" cm="1">
        <f t="array" ref="C34">INDEX(Step1_final!H:H, 0 + (ROW(C34)-7)*3)</f>
        <v>9553</v>
      </c>
      <c r="D34" s="270" cm="1">
        <f t="array" ref="D34">INDEX(Step1_final!H:H, 1 + (ROW(C34)-7)*3)</f>
        <v>0.64149999999999996</v>
      </c>
      <c r="E34" s="270" cm="1">
        <f t="array" ref="E34">INDEX(Step1_final!H:H, 2 + (ROW(C34)-7)*3)</f>
        <v>1.0946</v>
      </c>
      <c r="F34" s="269" cm="1">
        <f t="array" ref="F34">F$6+INDEX(Step2!N:N, 1 + ROW(F34)*3)</f>
        <v>20205</v>
      </c>
      <c r="G34" s="270" cm="1">
        <f t="array" ref="G34">INDEX(Step2!N:N, 2 + ROW(F34)*3)</f>
        <v>0.54249999999999998</v>
      </c>
      <c r="H34" s="270" cm="1">
        <f t="array" ref="H34">INDEX(Step2!N:N, 3 + ROW(F34)*3)</f>
        <v>1.1294</v>
      </c>
      <c r="I34" s="269" cm="1">
        <f t="array" ref="I34">I$6+INDEX(Step5!H:H, 0 + ROW(I34)*3)</f>
        <v>21165</v>
      </c>
      <c r="J34" s="270" cm="1">
        <f t="array" ref="J34">INDEX(Step5!H:H, 1 + ROW(I34)*3)</f>
        <v>0.53710000000000002</v>
      </c>
      <c r="K34" s="270" cm="1">
        <f t="array" ref="K34">INDEX(Step5!H:H, 2 + ROW(I34)*3)</f>
        <v>1.1097999999999999</v>
      </c>
      <c r="L34" s="269" cm="1">
        <f t="array" ref="L34">L$6+INDEX(Step6!H:H, 0 + ROW(L34)*3)</f>
        <v>22578</v>
      </c>
      <c r="M34" s="270" cm="1">
        <f t="array" ref="M34">INDEX(Step6!H:H, 1 + ROW(L34)*3)</f>
        <v>0.53779999999999994</v>
      </c>
      <c r="N34" s="270" cm="1">
        <f t="array" ref="N34">INDEX(Step6!H:H, 2 + ROW(L34)*3)</f>
        <v>1.1434</v>
      </c>
      <c r="O34" s="269" cm="1">
        <f t="array" ref="O34">O$9+INDEX(Step7!H:H, 35 + ROW(O34)*3)</f>
        <v>26185</v>
      </c>
      <c r="P34" s="270" cm="1">
        <f t="array" ref="P34">INDEX(Step7!H:H, 36 + ROW(O34)*3)</f>
        <v>0.50270000000000004</v>
      </c>
      <c r="Q34" s="270" cm="1">
        <f t="array" ref="Q34">INDEX(Step7!H:H, 37 + ROW(O34)*3)</f>
        <v>1.1084000000000001</v>
      </c>
    </row>
    <row r="35" spans="1:17" x14ac:dyDescent="0.3">
      <c r="A35">
        <v>33</v>
      </c>
      <c r="B35" s="269">
        <v>50000</v>
      </c>
      <c r="C35" s="269" cm="1">
        <f t="array" ref="C35">INDEX(Step1_final!H:H, 0 + (ROW(C35)-7)*3)</f>
        <v>9942</v>
      </c>
      <c r="D35" s="270" cm="1">
        <f t="array" ref="D35">INDEX(Step1_final!H:H, 1 + (ROW(C35)-7)*3)</f>
        <v>0.63570000000000004</v>
      </c>
      <c r="E35" s="270" cm="1">
        <f t="array" ref="E35">INDEX(Step1_final!H:H, 2 + (ROW(C35)-7)*3)</f>
        <v>1.0862000000000001</v>
      </c>
      <c r="F35" s="269" cm="1">
        <f t="array" ref="F35">F$6+INDEX(Step2!N:N, 1 + ROW(F35)*3)</f>
        <v>20596</v>
      </c>
      <c r="G35" s="270" cm="1">
        <f t="array" ref="G35">INDEX(Step2!N:N, 2 + ROW(F35)*3)</f>
        <v>0.54010000000000002</v>
      </c>
      <c r="H35" s="270" cm="1">
        <f t="array" ref="H35">INDEX(Step2!N:N, 3 + ROW(F35)*3)</f>
        <v>1.1419999999999999</v>
      </c>
      <c r="I35" s="269" cm="1">
        <f t="array" ref="I35">I$6+INDEX(Step5!H:H, 0 + ROW(I35)*3)</f>
        <v>21561</v>
      </c>
      <c r="J35" s="270" cm="1">
        <f t="array" ref="J35">INDEX(Step5!H:H, 1 + ROW(I35)*3)</f>
        <v>0.53400000000000003</v>
      </c>
      <c r="K35" s="270" cm="1">
        <f t="array" ref="K35">INDEX(Step5!H:H, 2 + ROW(I35)*3)</f>
        <v>1.1172</v>
      </c>
      <c r="L35" s="269" cm="1">
        <f t="array" ref="L35">L$6+INDEX(Step6!H:H, 0 + ROW(L35)*3)</f>
        <v>22980</v>
      </c>
      <c r="M35" s="270" cm="1">
        <f t="array" ref="M35">INDEX(Step6!H:H, 1 + ROW(L35)*3)</f>
        <v>0.52990000000000004</v>
      </c>
      <c r="N35" s="270" cm="1">
        <f t="array" ref="N35">INDEX(Step6!H:H, 2 + ROW(L35)*3)</f>
        <v>1.1331</v>
      </c>
      <c r="O35" s="269" cm="1">
        <f t="array" ref="O35">O$9+INDEX(Step7!H:H, 35 + ROW(O35)*3)</f>
        <v>26574</v>
      </c>
      <c r="P35" s="270" cm="1">
        <f t="array" ref="P35">INDEX(Step7!H:H, 36 + ROW(O35)*3)</f>
        <v>0.49930000000000002</v>
      </c>
      <c r="Q35" s="270" cm="1">
        <f t="array" ref="Q35">INDEX(Step7!H:H, 37 + ROW(O35)*3)</f>
        <v>1.1147</v>
      </c>
    </row>
    <row r="36" spans="1:17" x14ac:dyDescent="0.3">
      <c r="A36">
        <v>34</v>
      </c>
      <c r="B36" s="269">
        <v>52000</v>
      </c>
      <c r="C36" s="269" cm="1">
        <f t="array" ref="C36">INDEX(Step1_final!H:H, 0 + (ROW(C36)-7)*3)</f>
        <v>10331</v>
      </c>
      <c r="D36" s="270" cm="1">
        <f t="array" ref="D36">INDEX(Step1_final!H:H, 1 + (ROW(C36)-7)*3)</f>
        <v>0.63219999999999998</v>
      </c>
      <c r="E36" s="270" cm="1">
        <f t="array" ref="E36">INDEX(Step1_final!H:H, 2 + (ROW(C36)-7)*3)</f>
        <v>1.1021000000000001</v>
      </c>
      <c r="F36" s="269" cm="1">
        <f t="array" ref="F36">F$6+INDEX(Step2!N:N, 1 + ROW(F36)*3)</f>
        <v>20985</v>
      </c>
      <c r="G36" s="270" cm="1">
        <f t="array" ref="G36">INDEX(Step2!N:N, 2 + ROW(F36)*3)</f>
        <v>0.53200000000000003</v>
      </c>
      <c r="H36" s="270" cm="1">
        <f t="array" ref="H36">INDEX(Step2!N:N, 3 + ROW(F36)*3)</f>
        <v>1.1347</v>
      </c>
      <c r="I36" s="269" cm="1">
        <f t="array" ref="I36">I$6+INDEX(Step5!H:H, 0 + ROW(I36)*3)</f>
        <v>21960</v>
      </c>
      <c r="J36" s="270" cm="1">
        <f t="array" ref="J36">INDEX(Step5!H:H, 1 + ROW(I36)*3)</f>
        <v>0.52639999999999998</v>
      </c>
      <c r="K36" s="270" cm="1">
        <f t="array" ref="K36">INDEX(Step5!H:H, 2 + ROW(I36)*3)</f>
        <v>1.1089</v>
      </c>
      <c r="L36" s="269" cm="1">
        <f t="array" ref="L36">L$6+INDEX(Step6!H:H, 0 + ROW(L36)*3)</f>
        <v>23382</v>
      </c>
      <c r="M36" s="270" cm="1">
        <f t="array" ref="M36">INDEX(Step6!H:H, 1 + ROW(L36)*3)</f>
        <v>0.52439999999999998</v>
      </c>
      <c r="N36" s="270" cm="1">
        <f t="array" ref="N36">INDEX(Step6!H:H, 2 + ROW(L36)*3)</f>
        <v>1.1408</v>
      </c>
      <c r="O36" s="269" cm="1">
        <f t="array" ref="O36">O$9+INDEX(Step7!H:H, 35 + ROW(O36)*3)</f>
        <v>26964</v>
      </c>
      <c r="P36" s="270" cm="1">
        <f t="array" ref="P36">INDEX(Step7!H:H, 36 + ROW(O36)*3)</f>
        <v>0.49459999999999998</v>
      </c>
      <c r="Q36" s="270" cm="1">
        <f t="array" ref="Q36">INDEX(Step7!H:H, 37 + ROW(O36)*3)</f>
        <v>1.1062000000000001</v>
      </c>
    </row>
    <row r="37" spans="1:17" x14ac:dyDescent="0.3">
      <c r="A37">
        <v>35</v>
      </c>
      <c r="B37" s="269">
        <v>54000</v>
      </c>
      <c r="C37" s="269" cm="1">
        <f t="array" ref="C37">INDEX(Step1_final!H:H, 0 + (ROW(C37)-7)*3)</f>
        <v>10720</v>
      </c>
      <c r="D37" s="270" cm="1">
        <f t="array" ref="D37">INDEX(Step1_final!H:H, 1 + (ROW(C37)-7)*3)</f>
        <v>0.62070000000000003</v>
      </c>
      <c r="E37" s="270" cm="1">
        <f t="array" ref="E37">INDEX(Step1_final!H:H, 2 + (ROW(C37)-7)*3)</f>
        <v>1.0851</v>
      </c>
      <c r="F37" s="269" cm="1">
        <f t="array" ref="F37">F$6+INDEX(Step2!N:N, 1 + ROW(F37)*3)</f>
        <v>21375</v>
      </c>
      <c r="G37" s="270" cm="1">
        <f t="array" ref="G37">INDEX(Step2!N:N, 2 + ROW(F37)*3)</f>
        <v>0.52729999999999999</v>
      </c>
      <c r="H37" s="270" cm="1">
        <f t="array" ref="H37">INDEX(Step2!N:N, 3 + ROW(F37)*3)</f>
        <v>1.1379999999999999</v>
      </c>
      <c r="I37" s="269" cm="1">
        <f t="array" ref="I37">I$6+INDEX(Step5!H:H, 0 + ROW(I37)*3)</f>
        <v>22361</v>
      </c>
      <c r="J37" s="270" cm="1">
        <f t="array" ref="J37">INDEX(Step5!H:H, 1 + ROW(I37)*3)</f>
        <v>0.52159999999999995</v>
      </c>
      <c r="K37" s="270" cm="1">
        <f t="array" ref="K37">INDEX(Step5!H:H, 2 + ROW(I37)*3)</f>
        <v>1.1167</v>
      </c>
      <c r="L37" s="269" cm="1">
        <f t="array" ref="L37">L$6+INDEX(Step6!H:H, 0 + ROW(L37)*3)</f>
        <v>23784</v>
      </c>
      <c r="M37" s="270" cm="1">
        <f t="array" ref="M37">INDEX(Step6!H:H, 1 + ROW(L37)*3)</f>
        <v>0.52239999999999998</v>
      </c>
      <c r="N37" s="270" cm="1">
        <f t="array" ref="N37">INDEX(Step6!H:H, 2 + ROW(L37)*3)</f>
        <v>1.127</v>
      </c>
      <c r="O37" s="269" cm="1">
        <f t="array" ref="O37">O$9+INDEX(Step7!H:H, 35 + ROW(O37)*3)</f>
        <v>27353</v>
      </c>
      <c r="P37" s="270" cm="1">
        <f t="array" ref="P37">INDEX(Step7!H:H, 36 + ROW(O37)*3)</f>
        <v>0.49099999999999999</v>
      </c>
      <c r="Q37" s="270" cm="1">
        <f t="array" ref="Q37">INDEX(Step7!H:H, 37 + ROW(O37)*3)</f>
        <v>1.1143000000000001</v>
      </c>
    </row>
    <row r="38" spans="1:17" x14ac:dyDescent="0.3">
      <c r="A38">
        <v>36</v>
      </c>
      <c r="B38" s="269">
        <v>56000</v>
      </c>
      <c r="C38" s="269" cm="1">
        <f t="array" ref="C38">INDEX(Step1_final!H:H, 0 + (ROW(C38)-7)*3)</f>
        <v>11109</v>
      </c>
      <c r="D38" s="270" cm="1">
        <f t="array" ref="D38">INDEX(Step1_final!H:H, 1 + (ROW(C38)-7)*3)</f>
        <v>0.61950000000000005</v>
      </c>
      <c r="E38" s="270" cm="1">
        <f t="array" ref="E38">INDEX(Step1_final!H:H, 2 + (ROW(C38)-7)*3)</f>
        <v>1.0730999999999999</v>
      </c>
      <c r="F38" s="269" cm="1">
        <f t="array" ref="F38">F$6+INDEX(Step2!N:N, 1 + ROW(F38)*3)</f>
        <v>21765</v>
      </c>
      <c r="G38" s="270" cm="1">
        <f t="array" ref="G38">INDEX(Step2!N:N, 2 + ROW(F38)*3)</f>
        <v>0.5252</v>
      </c>
      <c r="H38" s="270" cm="1">
        <f t="array" ref="H38">INDEX(Step2!N:N, 3 + ROW(F38)*3)</f>
        <v>1.1593</v>
      </c>
      <c r="I38" s="269" cm="1">
        <f t="array" ref="I38">I$6+INDEX(Step5!H:H, 0 + ROW(I38)*3)</f>
        <v>22764</v>
      </c>
      <c r="J38" s="270" cm="1">
        <f t="array" ref="J38">INDEX(Step5!H:H, 1 + ROW(I38)*3)</f>
        <v>0.52029999999999998</v>
      </c>
      <c r="K38" s="270" cm="1">
        <f t="array" ref="K38">INDEX(Step5!H:H, 2 + ROW(I38)*3)</f>
        <v>1.1234999999999999</v>
      </c>
      <c r="L38" s="269" cm="1">
        <f t="array" ref="L38">L$6+INDEX(Step6!H:H, 0 + ROW(L38)*3)</f>
        <v>24190</v>
      </c>
      <c r="M38" s="270" cm="1">
        <f t="array" ref="M38">INDEX(Step6!H:H, 1 + ROW(L38)*3)</f>
        <v>0.51649999999999996</v>
      </c>
      <c r="N38" s="270" cm="1">
        <f t="array" ref="N38">INDEX(Step6!H:H, 2 + ROW(L38)*3)</f>
        <v>1.1449</v>
      </c>
      <c r="O38" s="269" cm="1">
        <f t="array" ref="O38">O$9+INDEX(Step7!H:H, 35 + ROW(O38)*3)</f>
        <v>27743</v>
      </c>
      <c r="P38" s="270" cm="1">
        <f t="array" ref="P38">INDEX(Step7!H:H, 36 + ROW(O38)*3)</f>
        <v>0.4904</v>
      </c>
      <c r="Q38" s="270" cm="1">
        <f t="array" ref="Q38">INDEX(Step7!H:H, 37 + ROW(O38)*3)</f>
        <v>1.1218999999999999</v>
      </c>
    </row>
    <row r="39" spans="1:17" x14ac:dyDescent="0.3">
      <c r="A39">
        <v>37</v>
      </c>
      <c r="B39" s="269">
        <v>58000</v>
      </c>
      <c r="C39" s="269" cm="1">
        <f t="array" ref="C39">INDEX(Step1_final!H:H, 0 + (ROW(C39)-7)*3)</f>
        <v>11498</v>
      </c>
      <c r="D39" s="270" cm="1">
        <f t="array" ref="D39">INDEX(Step1_final!H:H, 1 + (ROW(C39)-7)*3)</f>
        <v>0.61739999999999995</v>
      </c>
      <c r="E39" s="270" cm="1">
        <f t="array" ref="E39">INDEX(Step1_final!H:H, 2 + (ROW(C39)-7)*3)</f>
        <v>1.0915999999999999</v>
      </c>
      <c r="F39" s="269" cm="1">
        <f t="array" ref="F39">F$6+INDEX(Step2!N:N, 1 + ROW(F39)*3)</f>
        <v>22174</v>
      </c>
      <c r="G39" s="270" cm="1">
        <f t="array" ref="G39">INDEX(Step2!N:N, 2 + ROW(F39)*3)</f>
        <v>0.52159999999999995</v>
      </c>
      <c r="H39" s="270" cm="1">
        <f t="array" ref="H39">INDEX(Step2!N:N, 3 + ROW(F39)*3)</f>
        <v>1.1419999999999999</v>
      </c>
      <c r="I39" s="269" cm="1">
        <f t="array" ref="I39">I$6+INDEX(Step5!H:H, 0 + ROW(I39)*3)</f>
        <v>23157</v>
      </c>
      <c r="J39" s="270" cm="1">
        <f t="array" ref="J39">INDEX(Step5!H:H, 1 + ROW(I39)*3)</f>
        <v>0.51690000000000003</v>
      </c>
      <c r="K39" s="270" cm="1">
        <f t="array" ref="K39">INDEX(Step5!H:H, 2 + ROW(I39)*3)</f>
        <v>1.1061000000000001</v>
      </c>
      <c r="L39" s="269" cm="1">
        <f t="array" ref="L39">L$6+INDEX(Step6!H:H, 0 + ROW(L39)*3)</f>
        <v>24602</v>
      </c>
      <c r="M39" s="270" cm="1">
        <f t="array" ref="M39">INDEX(Step6!H:H, 1 + ROW(L39)*3)</f>
        <v>0.51829999999999998</v>
      </c>
      <c r="N39" s="270" cm="1">
        <f t="array" ref="N39">INDEX(Step6!H:H, 2 + ROW(L39)*3)</f>
        <v>1.1359999999999999</v>
      </c>
      <c r="O39" s="269" cm="1">
        <f t="array" ref="O39">O$9+INDEX(Step7!H:H, 35 + ROW(O39)*3)</f>
        <v>28132</v>
      </c>
      <c r="P39" s="270" cm="1">
        <f t="array" ref="P39">INDEX(Step7!H:H, 36 + ROW(O39)*3)</f>
        <v>0.4849</v>
      </c>
      <c r="Q39" s="270" cm="1">
        <f t="array" ref="Q39">INDEX(Step7!H:H, 37 + ROW(O39)*3)</f>
        <v>1.1337999999999999</v>
      </c>
    </row>
    <row r="40" spans="1:17" x14ac:dyDescent="0.3">
      <c r="A40">
        <v>38</v>
      </c>
      <c r="B40" s="269">
        <v>60000</v>
      </c>
      <c r="C40" s="269" cm="1">
        <f t="array" ref="C40">INDEX(Step1_final!H:H, 0 + (ROW(C40)-7)*3)</f>
        <v>11886</v>
      </c>
      <c r="D40" s="270" cm="1">
        <f t="array" ref="D40">INDEX(Step1_final!H:H, 1 + (ROW(C40)-7)*3)</f>
        <v>0.61419999999999997</v>
      </c>
      <c r="E40" s="270" cm="1">
        <f t="array" ref="E40">INDEX(Step1_final!H:H, 2 + (ROW(C40)-7)*3)</f>
        <v>1.089</v>
      </c>
      <c r="F40" s="269" cm="1">
        <f t="array" ref="F40">F$6+INDEX(Step2!N:N, 1 + ROW(F40)*3)</f>
        <v>22577</v>
      </c>
      <c r="G40" s="270" cm="1">
        <f t="array" ref="G40">INDEX(Step2!N:N, 2 + ROW(F40)*3)</f>
        <v>0.51270000000000004</v>
      </c>
      <c r="H40" s="270" cm="1">
        <f t="array" ref="H40">INDEX(Step2!N:N, 3 + ROW(F40)*3)</f>
        <v>1.1579999999999999</v>
      </c>
      <c r="I40" s="269" cm="1">
        <f t="array" ref="I40">I$6+INDEX(Step5!H:H, 0 + ROW(I40)*3)</f>
        <v>23546</v>
      </c>
      <c r="J40" s="270" cm="1">
        <f t="array" ref="J40">INDEX(Step5!H:H, 1 + ROW(I40)*3)</f>
        <v>0.50870000000000004</v>
      </c>
      <c r="K40" s="270" cm="1">
        <f t="array" ref="K40">INDEX(Step5!H:H, 2 + ROW(I40)*3)</f>
        <v>1.1243000000000001</v>
      </c>
      <c r="L40" s="269" cm="1">
        <f t="array" ref="L40">L$6+INDEX(Step6!H:H, 0 + ROW(L40)*3)</f>
        <v>25005</v>
      </c>
      <c r="M40" s="270" cm="1">
        <f t="array" ref="M40">INDEX(Step6!H:H, 1 + ROW(L40)*3)</f>
        <v>0.51029999999999998</v>
      </c>
      <c r="N40" s="270" cm="1">
        <f t="array" ref="N40">INDEX(Step6!H:H, 2 + ROW(L40)*3)</f>
        <v>1.1402000000000001</v>
      </c>
      <c r="O40" s="269" cm="1">
        <f t="array" ref="O40">O$9+INDEX(Step7!H:H, 35 + ROW(O40)*3)</f>
        <v>28522</v>
      </c>
      <c r="P40" s="270" cm="1">
        <f t="array" ref="P40">INDEX(Step7!H:H, 36 + ROW(O40)*3)</f>
        <v>0.48359999999999997</v>
      </c>
      <c r="Q40" s="270" cm="1">
        <f t="array" ref="Q40">INDEX(Step7!H:H, 37 + ROW(O40)*3)</f>
        <v>1.1138999999999999</v>
      </c>
    </row>
    <row r="41" spans="1:17" x14ac:dyDescent="0.3">
      <c r="A41">
        <v>39</v>
      </c>
      <c r="B41" s="269">
        <v>62000</v>
      </c>
      <c r="C41" s="269" cm="1">
        <f t="array" ref="C41">INDEX(Step1_final!H:H, 0 + (ROW(C41)-7)*3)</f>
        <v>12279</v>
      </c>
      <c r="D41" s="270" cm="1">
        <f t="array" ref="D41">INDEX(Step1_final!H:H, 1 + (ROW(C41)-7)*3)</f>
        <v>0.6179</v>
      </c>
      <c r="E41" s="270" cm="1">
        <f t="array" ref="E41">INDEX(Step1_final!H:H, 2 + (ROW(C41)-7)*3)</f>
        <v>1.1023000000000001</v>
      </c>
      <c r="F41" s="269" cm="1">
        <f t="array" ref="F41">F$6+INDEX(Step2!N:N, 1 + ROW(F41)*3)</f>
        <v>22981</v>
      </c>
      <c r="G41" s="270" cm="1">
        <f t="array" ref="G41">INDEX(Step2!N:N, 2 + ROW(F41)*3)</f>
        <v>0.51349999999999996</v>
      </c>
      <c r="H41" s="270" cm="1">
        <f t="array" ref="H41">INDEX(Step2!N:N, 3 + ROW(F41)*3)</f>
        <v>1.1413</v>
      </c>
      <c r="I41" s="269" cm="1">
        <f t="array" ref="I41">I$6+INDEX(Step5!H:H, 0 + ROW(I41)*3)</f>
        <v>23935</v>
      </c>
      <c r="J41" s="270" cm="1">
        <f t="array" ref="J41">INDEX(Step5!H:H, 1 + ROW(I41)*3)</f>
        <v>0.50829999999999997</v>
      </c>
      <c r="K41" s="270" cm="1">
        <f t="array" ref="K41">INDEX(Step5!H:H, 2 + ROW(I41)*3)</f>
        <v>1.1166</v>
      </c>
      <c r="L41" s="269" cm="1">
        <f t="array" ref="L41">L$6+INDEX(Step6!H:H, 0 + ROW(L41)*3)</f>
        <v>25408</v>
      </c>
      <c r="M41" s="270" cm="1">
        <f t="array" ref="M41">INDEX(Step6!H:H, 1 + ROW(L41)*3)</f>
        <v>0.51280000000000003</v>
      </c>
      <c r="N41" s="270" cm="1">
        <f t="array" ref="N41">INDEX(Step6!H:H, 2 + ROW(L41)*3)</f>
        <v>1.1531</v>
      </c>
      <c r="O41" s="269" cm="1">
        <f t="array" ref="O41">O$9+INDEX(Step7!H:H, 35 + ROW(O41)*3)</f>
        <v>28911</v>
      </c>
      <c r="P41" s="270" cm="1">
        <f t="array" ref="P41">INDEX(Step7!H:H, 36 + ROW(O41)*3)</f>
        <v>0.48309999999999997</v>
      </c>
      <c r="Q41" s="270" cm="1">
        <f t="array" ref="Q41">INDEX(Step7!H:H, 37 + ROW(O41)*3)</f>
        <v>1.1198999999999999</v>
      </c>
    </row>
    <row r="42" spans="1:17" x14ac:dyDescent="0.3">
      <c r="A42">
        <v>40</v>
      </c>
      <c r="B42" s="269">
        <v>64000</v>
      </c>
      <c r="C42" s="269" cm="1">
        <f t="array" ref="C42">INDEX(Step1_final!H:H, 0 + (ROW(C42)-7)*3)</f>
        <v>12669</v>
      </c>
      <c r="D42" s="270" cm="1">
        <f t="array" ref="D42">INDEX(Step1_final!H:H, 1 + (ROW(C42)-7)*3)</f>
        <v>0.60429999999999995</v>
      </c>
      <c r="E42" s="270" cm="1">
        <f t="array" ref="E42">INDEX(Step1_final!H:H, 2 + (ROW(C42)-7)*3)</f>
        <v>1.0961000000000001</v>
      </c>
      <c r="F42" s="269" cm="1">
        <f t="array" ref="F42">F$6+INDEX(Step2!N:N, 1 + ROW(F42)*3)</f>
        <v>23383</v>
      </c>
      <c r="G42" s="270" cm="1">
        <f t="array" ref="G42">INDEX(Step2!N:N, 2 + ROW(F42)*3)</f>
        <v>0.51339999999999997</v>
      </c>
      <c r="H42" s="270" cm="1">
        <f t="array" ref="H42">INDEX(Step2!N:N, 3 + ROW(F42)*3)</f>
        <v>1.1601999999999999</v>
      </c>
      <c r="I42" s="269" cm="1">
        <f t="array" ref="I42">I$6+INDEX(Step5!H:H, 0 + ROW(I42)*3)</f>
        <v>24325</v>
      </c>
      <c r="J42" s="270" cm="1">
        <f t="array" ref="J42">INDEX(Step5!H:H, 1 + ROW(I42)*3)</f>
        <v>0.50939999999999996</v>
      </c>
      <c r="K42" s="270" cm="1">
        <f t="array" ref="K42">INDEX(Step5!H:H, 2 + ROW(I42)*3)</f>
        <v>1.1183000000000001</v>
      </c>
      <c r="L42" s="269" cm="1">
        <f t="array" ref="L42">L$6+INDEX(Step6!H:H, 0 + ROW(L42)*3)</f>
        <v>25802</v>
      </c>
      <c r="M42" s="270" cm="1">
        <f t="array" ref="M42">INDEX(Step6!H:H, 1 + ROW(L42)*3)</f>
        <v>0.50849999999999995</v>
      </c>
      <c r="N42" s="270" cm="1">
        <f t="array" ref="N42">INDEX(Step6!H:H, 2 + ROW(L42)*3)</f>
        <v>1.1453</v>
      </c>
      <c r="O42" s="269" cm="1">
        <f t="array" ref="O42">O$9+INDEX(Step7!H:H, 35 + ROW(O42)*3)</f>
        <v>29301</v>
      </c>
      <c r="P42" s="270" cm="1">
        <f t="array" ref="P42">INDEX(Step7!H:H, 36 + ROW(O42)*3)</f>
        <v>0.47739999999999999</v>
      </c>
      <c r="Q42" s="270" cm="1">
        <f t="array" ref="Q42">INDEX(Step7!H:H, 37 + ROW(O42)*3)</f>
        <v>1.1398999999999999</v>
      </c>
    </row>
    <row r="43" spans="1:17" x14ac:dyDescent="0.3">
      <c r="A43">
        <v>41</v>
      </c>
      <c r="B43" s="269">
        <v>66000</v>
      </c>
      <c r="C43" s="269" cm="1">
        <f t="array" ref="C43">INDEX(Step1_final!H:H, 0 + (ROW(C43)-7)*3)</f>
        <v>13058</v>
      </c>
      <c r="D43" s="270" cm="1">
        <f t="array" ref="D43">INDEX(Step1_final!H:H, 1 + (ROW(C43)-7)*3)</f>
        <v>0.60599999999999998</v>
      </c>
      <c r="E43" s="270" cm="1">
        <f t="array" ref="E43">INDEX(Step1_final!H:H, 2 + (ROW(C43)-7)*3)</f>
        <v>1.1083000000000001</v>
      </c>
      <c r="F43" s="269" cm="1">
        <f t="array" ref="F43">F$6+INDEX(Step2!N:N, 1 + ROW(F43)*3)</f>
        <v>23786</v>
      </c>
      <c r="G43" s="270" cm="1">
        <f t="array" ref="G43">INDEX(Step2!N:N, 2 + ROW(F43)*3)</f>
        <v>0.50700000000000001</v>
      </c>
      <c r="H43" s="270" cm="1">
        <f t="array" ref="H43">INDEX(Step2!N:N, 3 + ROW(F43)*3)</f>
        <v>1.1484000000000001</v>
      </c>
      <c r="I43" s="269" cm="1">
        <f t="array" ref="I43">I$6+INDEX(Step5!H:H, 0 + ROW(I43)*3)</f>
        <v>24714</v>
      </c>
      <c r="J43" s="270" cm="1">
        <f t="array" ref="J43">INDEX(Step5!H:H, 1 + ROW(I43)*3)</f>
        <v>0.50439999999999996</v>
      </c>
      <c r="K43" s="270" cm="1">
        <f t="array" ref="K43">INDEX(Step5!H:H, 2 + ROW(I43)*3)</f>
        <v>1.1302000000000001</v>
      </c>
      <c r="L43" s="269" cm="1">
        <f t="array" ref="L43">L$6+INDEX(Step6!H:H, 0 + ROW(L43)*3)</f>
        <v>26191</v>
      </c>
      <c r="M43" s="270" cm="1">
        <f t="array" ref="M43">INDEX(Step6!H:H, 1 + ROW(L43)*3)</f>
        <v>0.50549999999999995</v>
      </c>
      <c r="N43" s="270" cm="1">
        <f t="array" ref="N43">INDEX(Step6!H:H, 2 + ROW(L43)*3)</f>
        <v>1.1353</v>
      </c>
      <c r="O43" s="269" cm="1">
        <f t="array" ref="O43">O$9+INDEX(Step7!H:H, 35 + ROW(O43)*3)</f>
        <v>29690</v>
      </c>
      <c r="P43" s="270" cm="1">
        <f t="array" ref="P43">INDEX(Step7!H:H, 36 + ROW(O43)*3)</f>
        <v>0.4763</v>
      </c>
      <c r="Q43" s="270" cm="1">
        <f t="array" ref="Q43">INDEX(Step7!H:H, 37 + ROW(O43)*3)</f>
        <v>1.141</v>
      </c>
    </row>
    <row r="44" spans="1:17" x14ac:dyDescent="0.3">
      <c r="A44">
        <v>42</v>
      </c>
      <c r="B44" s="269">
        <v>68000</v>
      </c>
      <c r="C44" s="269" cm="1">
        <f t="array" ref="C44">INDEX(Step1_final!H:H, 0 + (ROW(C44)-7)*3)</f>
        <v>13447</v>
      </c>
      <c r="D44" s="270" cm="1">
        <f t="array" ref="D44">INDEX(Step1_final!H:H, 1 + (ROW(C44)-7)*3)</f>
        <v>0.60370000000000001</v>
      </c>
      <c r="E44" s="270" cm="1">
        <f t="array" ref="E44">INDEX(Step1_final!H:H, 2 + (ROW(C44)-7)*3)</f>
        <v>1.0986</v>
      </c>
      <c r="F44" s="269" cm="1">
        <f t="array" ref="F44">F$6+INDEX(Step2!N:N, 1 + ROW(F44)*3)</f>
        <v>24189</v>
      </c>
      <c r="G44" s="270" cm="1">
        <f t="array" ref="G44">INDEX(Step2!N:N, 2 + ROW(F44)*3)</f>
        <v>0.50770000000000004</v>
      </c>
      <c r="H44" s="270" cm="1">
        <f t="array" ref="H44">INDEX(Step2!N:N, 3 + ROW(F44)*3)</f>
        <v>1.1433</v>
      </c>
      <c r="I44" s="269" cm="1">
        <f t="array" ref="I44">I$6+INDEX(Step5!H:H, 0 + ROW(I44)*3)</f>
        <v>25107</v>
      </c>
      <c r="J44" s="270" cm="1">
        <f t="array" ref="J44">INDEX(Step5!H:H, 1 + ROW(I44)*3)</f>
        <v>0.50229999999999997</v>
      </c>
      <c r="K44" s="270" cm="1">
        <f t="array" ref="K44">INDEX(Step5!H:H, 2 + ROW(I44)*3)</f>
        <v>1.1177999999999999</v>
      </c>
      <c r="L44" s="269" cm="1">
        <f t="array" ref="L44">L$6+INDEX(Step6!H:H, 0 + ROW(L44)*3)</f>
        <v>26581</v>
      </c>
      <c r="M44" s="270" cm="1">
        <f t="array" ref="M44">INDEX(Step6!H:H, 1 + ROW(L44)*3)</f>
        <v>0.50329999999999997</v>
      </c>
      <c r="N44" s="270" cm="1">
        <f t="array" ref="N44">INDEX(Step6!H:H, 2 + ROW(L44)*3)</f>
        <v>1.1503000000000001</v>
      </c>
      <c r="O44" s="269" cm="1">
        <f t="array" ref="O44">O$9+INDEX(Step7!H:H, 35 + ROW(O44)*3)</f>
        <v>30080</v>
      </c>
      <c r="P44" s="270" cm="1">
        <f t="array" ref="P44">INDEX(Step7!H:H, 36 + ROW(O44)*3)</f>
        <v>0.47270000000000001</v>
      </c>
      <c r="Q44" s="270" cm="1">
        <f t="array" ref="Q44">INDEX(Step7!H:H, 37 + ROW(O44)*3)</f>
        <v>1.143</v>
      </c>
    </row>
    <row r="45" spans="1:17" x14ac:dyDescent="0.3">
      <c r="A45">
        <v>43</v>
      </c>
      <c r="B45" s="269">
        <v>70000</v>
      </c>
      <c r="C45" s="269" cm="1">
        <f t="array" ref="C45">INDEX(Step1_final!H:H, 0 + (ROW(C45)-7)*3)</f>
        <v>13836</v>
      </c>
      <c r="D45" s="270" cm="1">
        <f t="array" ref="D45">INDEX(Step1_final!H:H, 1 + (ROW(C45)-7)*3)</f>
        <v>0.60460000000000003</v>
      </c>
      <c r="E45" s="270" cm="1">
        <f t="array" ref="E45">INDEX(Step1_final!H:H, 2 + (ROW(C45)-7)*3)</f>
        <v>1.1014999999999999</v>
      </c>
      <c r="F45" s="269" cm="1">
        <f t="array" ref="F45">F$6+INDEX(Step2!N:N, 1 + ROW(F45)*3)</f>
        <v>24590</v>
      </c>
      <c r="G45" s="270" cm="1">
        <f t="array" ref="G45">INDEX(Step2!N:N, 2 + ROW(F45)*3)</f>
        <v>0.50060000000000004</v>
      </c>
      <c r="H45" s="270" cm="1">
        <f t="array" ref="H45">INDEX(Step2!N:N, 3 + ROW(F45)*3)</f>
        <v>1.1556</v>
      </c>
      <c r="I45" s="269" cm="1">
        <f t="array" ref="I45">I$6+INDEX(Step5!H:H, 0 + ROW(I45)*3)</f>
        <v>25498</v>
      </c>
      <c r="J45" s="270" cm="1">
        <f t="array" ref="J45">INDEX(Step5!H:H, 1 + ROW(I45)*3)</f>
        <v>0.49709999999999999</v>
      </c>
      <c r="K45" s="270" cm="1">
        <f t="array" ref="K45">INDEX(Step5!H:H, 2 + ROW(I45)*3)</f>
        <v>1.1323000000000001</v>
      </c>
      <c r="L45" s="269" cm="1">
        <f t="array" ref="L45">L$6+INDEX(Step6!H:H, 0 + ROW(L45)*3)</f>
        <v>26970</v>
      </c>
      <c r="M45" s="270" cm="1">
        <f t="array" ref="M45">INDEX(Step6!H:H, 1 + ROW(L45)*3)</f>
        <v>0.49380000000000002</v>
      </c>
      <c r="N45" s="270" cm="1">
        <f t="array" ref="N45">INDEX(Step6!H:H, 2 + ROW(L45)*3)</f>
        <v>1.145</v>
      </c>
      <c r="O45" s="269" cm="1">
        <f t="array" ref="O45">O$9+INDEX(Step7!H:H, 35 + ROW(O45)*3)</f>
        <v>30469</v>
      </c>
      <c r="P45" s="270" cm="1">
        <f t="array" ref="P45">INDEX(Step7!H:H, 36 + ROW(O45)*3)</f>
        <v>0.47</v>
      </c>
      <c r="Q45" s="270" cm="1">
        <f t="array" ref="Q45">INDEX(Step7!H:H, 37 + ROW(O45)*3)</f>
        <v>1.1509</v>
      </c>
    </row>
    <row r="46" spans="1:17" x14ac:dyDescent="0.3">
      <c r="A46">
        <v>44</v>
      </c>
      <c r="B46" s="269">
        <v>72000</v>
      </c>
      <c r="C46" s="269" cm="1">
        <f t="array" ref="C46">INDEX(Step1_final!H:H, 0 + (ROW(C46)-7)*3)</f>
        <v>14226</v>
      </c>
      <c r="D46" s="270" cm="1">
        <f t="array" ref="D46">INDEX(Step1_final!H:H, 1 + (ROW(C46)-7)*3)</f>
        <v>0.59709999999999996</v>
      </c>
      <c r="E46" s="270" cm="1">
        <f t="array" ref="E46">INDEX(Step1_final!H:H, 2 + (ROW(C46)-7)*3)</f>
        <v>1.0801000000000001</v>
      </c>
      <c r="F46" s="269" cm="1">
        <f t="array" ref="F46">F$6+INDEX(Step2!N:N, 1 + ROW(F46)*3)</f>
        <v>24993</v>
      </c>
      <c r="G46" s="270" cm="1">
        <f t="array" ref="G46">INDEX(Step2!N:N, 2 + ROW(F46)*3)</f>
        <v>0.50109999999999999</v>
      </c>
      <c r="H46" s="270" cm="1">
        <f t="array" ref="H46">INDEX(Step2!N:N, 3 + ROW(F46)*3)</f>
        <v>1.1563000000000001</v>
      </c>
      <c r="I46" s="269" cm="1">
        <f t="array" ref="I46">I$6+INDEX(Step5!H:H, 0 + ROW(I46)*3)</f>
        <v>25888</v>
      </c>
      <c r="J46" s="270" cm="1">
        <f t="array" ref="J46">INDEX(Step5!H:H, 1 + ROW(I46)*3)</f>
        <v>0.49480000000000002</v>
      </c>
      <c r="K46" s="270" cm="1">
        <f t="array" ref="K46">INDEX(Step5!H:H, 2 + ROW(I46)*3)</f>
        <v>1.1353</v>
      </c>
      <c r="L46" s="269" cm="1">
        <f t="array" ref="L46">L$6+INDEX(Step6!H:H, 0 + ROW(L46)*3)</f>
        <v>27360</v>
      </c>
      <c r="M46" s="270" cm="1">
        <f t="array" ref="M46">INDEX(Step6!H:H, 1 + ROW(L46)*3)</f>
        <v>0.50019999999999998</v>
      </c>
      <c r="N46" s="270" cm="1">
        <f t="array" ref="N46">INDEX(Step6!H:H, 2 + ROW(L46)*3)</f>
        <v>1.1519999999999999</v>
      </c>
      <c r="O46" s="269" cm="1">
        <f t="array" ref="O46">O$9+INDEX(Step7!H:H, 35 + ROW(O46)*3)</f>
        <v>30859</v>
      </c>
      <c r="P46" s="270" cm="1">
        <f t="array" ref="P46">INDEX(Step7!H:H, 36 + ROW(O46)*3)</f>
        <v>0.47020000000000001</v>
      </c>
      <c r="Q46" s="270" cm="1">
        <f t="array" ref="Q46">INDEX(Step7!H:H, 37 + ROW(O46)*3)</f>
        <v>1.1516999999999999</v>
      </c>
    </row>
    <row r="47" spans="1:17" x14ac:dyDescent="0.3">
      <c r="A47">
        <v>45</v>
      </c>
      <c r="B47" s="269">
        <v>74000</v>
      </c>
      <c r="C47" s="269" cm="1">
        <f t="array" ref="C47">INDEX(Step1_final!H:H, 0 + (ROW(C47)-7)*3)</f>
        <v>14625</v>
      </c>
      <c r="D47" s="270" cm="1">
        <f t="array" ref="D47">INDEX(Step1_final!H:H, 1 + (ROW(C47)-7)*3)</f>
        <v>0.59499999999999997</v>
      </c>
      <c r="E47" s="270" cm="1">
        <f t="array" ref="E47">INDEX(Step1_final!H:H, 2 + (ROW(C47)-7)*3)</f>
        <v>1.0885</v>
      </c>
      <c r="F47" s="269" cm="1">
        <f t="array" ref="F47">F$6+INDEX(Step2!N:N, 1 + ROW(F47)*3)</f>
        <v>25396</v>
      </c>
      <c r="G47" s="270" cm="1">
        <f t="array" ref="G47">INDEX(Step2!N:N, 2 + ROW(F47)*3)</f>
        <v>0.49440000000000001</v>
      </c>
      <c r="H47" s="270" cm="1">
        <f t="array" ref="H47">INDEX(Step2!N:N, 3 + ROW(F47)*3)</f>
        <v>1.1600999999999999</v>
      </c>
      <c r="I47" s="269" cm="1">
        <f t="array" ref="I47">I$6+INDEX(Step5!H:H, 0 + ROW(I47)*3)</f>
        <v>26277</v>
      </c>
      <c r="J47" s="270" cm="1">
        <f t="array" ref="J47">INDEX(Step5!H:H, 1 + ROW(I47)*3)</f>
        <v>0.48980000000000001</v>
      </c>
      <c r="K47" s="270" cm="1">
        <f t="array" ref="K47">INDEX(Step5!H:H, 2 + ROW(I47)*3)</f>
        <v>1.1325000000000001</v>
      </c>
      <c r="L47" s="269" cm="1">
        <f t="array" ref="L47">L$6+INDEX(Step6!H:H, 0 + ROW(L47)*3)</f>
        <v>27749</v>
      </c>
      <c r="M47" s="270" cm="1">
        <f t="array" ref="M47">INDEX(Step6!H:H, 1 + ROW(L47)*3)</f>
        <v>0.48820000000000002</v>
      </c>
      <c r="N47" s="270" cm="1">
        <f t="array" ref="N47">INDEX(Step6!H:H, 2 + ROW(L47)*3)</f>
        <v>1.1731</v>
      </c>
      <c r="O47" s="269" cm="1">
        <f t="array" ref="O47">O$9+INDEX(Step7!H:H, 35 + ROW(O47)*3)</f>
        <v>31248</v>
      </c>
      <c r="P47" s="270" cm="1">
        <f t="array" ref="P47">INDEX(Step7!H:H, 36 + ROW(O47)*3)</f>
        <v>0.46650000000000003</v>
      </c>
      <c r="Q47" s="270" cm="1">
        <f t="array" ref="Q47">INDEX(Step7!H:H, 37 + ROW(O47)*3)</f>
        <v>1.1395999999999999</v>
      </c>
    </row>
    <row r="48" spans="1:17" x14ac:dyDescent="0.3">
      <c r="A48">
        <v>46</v>
      </c>
      <c r="B48" s="269">
        <v>76000</v>
      </c>
      <c r="C48" s="269" cm="1">
        <f t="array" ref="C48">INDEX(Step1_final!H:H, 0 + (ROW(C48)-7)*3)</f>
        <v>15034</v>
      </c>
      <c r="D48" s="270" cm="1">
        <f t="array" ref="D48">INDEX(Step1_final!H:H, 1 + (ROW(C48)-7)*3)</f>
        <v>0.59379999999999999</v>
      </c>
      <c r="E48" s="270" cm="1">
        <f t="array" ref="E48">INDEX(Step1_final!H:H, 2 + (ROW(C48)-7)*3)</f>
        <v>1.0889</v>
      </c>
      <c r="F48" s="269" cm="1">
        <f t="array" ref="F48">F$6+INDEX(Step2!N:N, 1 + ROW(F48)*3)</f>
        <v>25798</v>
      </c>
      <c r="G48" s="270" cm="1">
        <f t="array" ref="G48">INDEX(Step2!N:N, 2 + ROW(F48)*3)</f>
        <v>0.49020000000000002</v>
      </c>
      <c r="H48" s="270" cm="1">
        <f t="array" ref="H48">INDEX(Step2!N:N, 3 + ROW(F48)*3)</f>
        <v>1.1651</v>
      </c>
      <c r="I48" s="269" cm="1">
        <f t="array" ref="I48">I$6+INDEX(Step5!H:H, 0 + ROW(I48)*3)</f>
        <v>26672</v>
      </c>
      <c r="J48" s="270" cm="1">
        <f t="array" ref="J48">INDEX(Step5!H:H, 1 + ROW(I48)*3)</f>
        <v>0.48570000000000002</v>
      </c>
      <c r="K48" s="270" cm="1">
        <f t="array" ref="K48">INDEX(Step5!H:H, 2 + ROW(I48)*3)</f>
        <v>1.1373</v>
      </c>
      <c r="L48" s="269" cm="1">
        <f t="array" ref="L48">L$6+INDEX(Step6!H:H, 0 + ROW(L48)*3)</f>
        <v>28139</v>
      </c>
      <c r="M48" s="270" cm="1">
        <f t="array" ref="M48">INDEX(Step6!H:H, 1 + ROW(L48)*3)</f>
        <v>0.4874</v>
      </c>
      <c r="N48" s="270" cm="1">
        <f t="array" ref="N48">INDEX(Step6!H:H, 2 + ROW(L48)*3)</f>
        <v>1.1593</v>
      </c>
      <c r="O48" s="269" cm="1">
        <f t="array" ref="O48">O$9+INDEX(Step7!H:H, 35 + ROW(O48)*3)</f>
        <v>31638</v>
      </c>
      <c r="P48" s="270" cm="1">
        <f t="array" ref="P48">INDEX(Step7!H:H, 36 + ROW(O48)*3)</f>
        <v>0.46820000000000001</v>
      </c>
      <c r="Q48" s="270" cm="1">
        <f t="array" ref="Q48">INDEX(Step7!H:H, 37 + ROW(O48)*3)</f>
        <v>1.1341000000000001</v>
      </c>
    </row>
    <row r="49" spans="1:17" x14ac:dyDescent="0.3">
      <c r="A49">
        <v>47</v>
      </c>
      <c r="B49" s="269">
        <v>78000</v>
      </c>
      <c r="C49" s="269" cm="1">
        <f t="array" ref="C49">INDEX(Step1_final!H:H, 0 + (ROW(C49)-7)*3)</f>
        <v>15450</v>
      </c>
      <c r="D49" s="270" cm="1">
        <f t="array" ref="D49">INDEX(Step1_final!H:H, 1 + (ROW(C49)-7)*3)</f>
        <v>0.58730000000000004</v>
      </c>
      <c r="E49" s="270" cm="1">
        <f t="array" ref="E49">INDEX(Step1_final!H:H, 2 + (ROW(C49)-7)*3)</f>
        <v>1.0972</v>
      </c>
      <c r="F49" s="269" cm="1">
        <f t="array" ref="F49">F$6+INDEX(Step2!N:N, 1 + ROW(F49)*3)</f>
        <v>26191</v>
      </c>
      <c r="G49" s="270" cm="1">
        <f t="array" ref="G49">INDEX(Step2!N:N, 2 + ROW(F49)*3)</f>
        <v>0.49070000000000003</v>
      </c>
      <c r="H49" s="270" cm="1">
        <f t="array" ref="H49">INDEX(Step2!N:N, 3 + ROW(F49)*3)</f>
        <v>1.1546000000000001</v>
      </c>
      <c r="I49" s="269" cm="1">
        <f t="array" ref="I49">I$6+INDEX(Step5!H:H, 0 + ROW(I49)*3)</f>
        <v>27079</v>
      </c>
      <c r="J49" s="270" cm="1">
        <f t="array" ref="J49">INDEX(Step5!H:H, 1 + ROW(I49)*3)</f>
        <v>0.4859</v>
      </c>
      <c r="K49" s="270" cm="1">
        <f t="array" ref="K49">INDEX(Step5!H:H, 2 + ROW(I49)*3)</f>
        <v>1.1404000000000001</v>
      </c>
      <c r="L49" s="269" cm="1">
        <f t="array" ref="L49">L$6+INDEX(Step6!H:H, 0 + ROW(L49)*3)</f>
        <v>28529</v>
      </c>
      <c r="M49" s="270" cm="1">
        <f t="array" ref="M49">INDEX(Step6!H:H, 1 + ROW(L49)*3)</f>
        <v>0.48159999999999997</v>
      </c>
      <c r="N49" s="270" cm="1">
        <f t="array" ref="N49">INDEX(Step6!H:H, 2 + ROW(L49)*3)</f>
        <v>1.1868000000000001</v>
      </c>
      <c r="O49" s="269" cm="1">
        <f t="array" ref="O49">O$9+INDEX(Step7!H:H, 35 + ROW(O49)*3)</f>
        <v>32027</v>
      </c>
      <c r="P49" s="270" cm="1">
        <f t="array" ref="P49">INDEX(Step7!H:H, 36 + ROW(O49)*3)</f>
        <v>0.4627</v>
      </c>
      <c r="Q49" s="270" cm="1">
        <f t="array" ref="Q49">INDEX(Step7!H:H, 37 + ROW(O49)*3)</f>
        <v>1.135</v>
      </c>
    </row>
    <row r="50" spans="1:17" x14ac:dyDescent="0.3">
      <c r="A50">
        <v>48</v>
      </c>
      <c r="B50" s="269">
        <v>80000</v>
      </c>
      <c r="C50" s="269" cm="1">
        <f t="array" ref="C50">INDEX(Step1_final!H:H, 0 + (ROW(C50)-7)*3)</f>
        <v>15861</v>
      </c>
      <c r="D50" s="270" cm="1">
        <f t="array" ref="D50">INDEX(Step1_final!H:H, 1 + (ROW(C50)-7)*3)</f>
        <v>0.58220000000000005</v>
      </c>
      <c r="E50" s="270" cm="1">
        <f t="array" ref="E50">INDEX(Step1_final!H:H, 2 + (ROW(C50)-7)*3)</f>
        <v>1.1042000000000001</v>
      </c>
      <c r="F50" s="269" cm="1">
        <f t="array" ref="F50">F$6+INDEX(Step2!N:N, 1 + ROW(F50)*3)</f>
        <v>26583</v>
      </c>
      <c r="G50" s="270" cm="1">
        <f t="array" ref="G50">INDEX(Step2!N:N, 2 + ROW(F50)*3)</f>
        <v>0.4899</v>
      </c>
      <c r="H50" s="270" cm="1">
        <f t="array" ref="H50">INDEX(Step2!N:N, 3 + ROW(F50)*3)</f>
        <v>1.1783999999999999</v>
      </c>
      <c r="I50" s="269" cm="1">
        <f t="array" ref="I50">I$6+INDEX(Step5!H:H, 0 + ROW(I50)*3)</f>
        <v>27483</v>
      </c>
      <c r="J50" s="270" cm="1">
        <f t="array" ref="J50">INDEX(Step5!H:H, 1 + ROW(I50)*3)</f>
        <v>0.48620000000000002</v>
      </c>
      <c r="K50" s="270" cm="1">
        <f t="array" ref="K50">INDEX(Step5!H:H, 2 + ROW(I50)*3)</f>
        <v>1.1314</v>
      </c>
      <c r="L50" s="269" cm="1">
        <f t="array" ref="L50">L$6+INDEX(Step6!H:H, 0 + ROW(L50)*3)</f>
        <v>28918</v>
      </c>
      <c r="M50" s="270" cm="1">
        <f t="array" ref="M50">INDEX(Step6!H:H, 1 + ROW(L50)*3)</f>
        <v>0.48430000000000001</v>
      </c>
      <c r="N50" s="270" cm="1">
        <f t="array" ref="N50">INDEX(Step6!H:H, 2 + ROW(L50)*3)</f>
        <v>1.1605000000000001</v>
      </c>
      <c r="O50" s="269" cm="1">
        <f t="array" ref="O50">O$9+INDEX(Step7!H:H, 35 + ROW(O50)*3)</f>
        <v>32417</v>
      </c>
      <c r="P50" s="270" cm="1">
        <f t="array" ref="P50">INDEX(Step7!H:H, 36 + ROW(O50)*3)</f>
        <v>0.45440000000000003</v>
      </c>
      <c r="Q50" s="270" cm="1">
        <f t="array" ref="Q50">INDEX(Step7!H:H, 37 + ROW(O50)*3)</f>
        <v>1.1315</v>
      </c>
    </row>
    <row r="51" spans="1:17" x14ac:dyDescent="0.3">
      <c r="A51">
        <v>49</v>
      </c>
      <c r="B51" s="269">
        <v>82000</v>
      </c>
      <c r="C51" s="269" cm="1">
        <f t="array" ref="C51">INDEX(Step1_final!H:H, 0 + (ROW(C51)-7)*3)</f>
        <v>16265</v>
      </c>
      <c r="D51" s="270" cm="1">
        <f t="array" ref="D51">INDEX(Step1_final!H:H, 1 + (ROW(C51)-7)*3)</f>
        <v>0.58640000000000003</v>
      </c>
      <c r="E51" s="270" cm="1">
        <f t="array" ref="E51">INDEX(Step1_final!H:H, 2 + (ROW(C51)-7)*3)</f>
        <v>1.1012</v>
      </c>
      <c r="F51" s="269" cm="1">
        <f t="array" ref="F51">F$6+INDEX(Step2!N:N, 1 + ROW(F51)*3)</f>
        <v>26977</v>
      </c>
      <c r="G51" s="270" cm="1">
        <f t="array" ref="G51">INDEX(Step2!N:N, 2 + ROW(F51)*3)</f>
        <v>0.48709999999999998</v>
      </c>
      <c r="H51" s="270" cm="1">
        <f t="array" ref="H51">INDEX(Step2!N:N, 3 + ROW(F51)*3)</f>
        <v>1.1788000000000001</v>
      </c>
      <c r="I51" s="269" cm="1">
        <f t="array" ref="I51">I$6+INDEX(Step5!H:H, 0 + ROW(I51)*3)</f>
        <v>27902</v>
      </c>
      <c r="J51" s="270" cm="1">
        <f t="array" ref="J51">INDEX(Step5!H:H, 1 + ROW(I51)*3)</f>
        <v>0.48249999999999998</v>
      </c>
      <c r="K51" s="270" cm="1">
        <f t="array" ref="K51">INDEX(Step5!H:H, 2 + ROW(I51)*3)</f>
        <v>1.1553</v>
      </c>
      <c r="L51" s="269" cm="1">
        <f t="array" ref="L51">L$6+INDEX(Step6!H:H, 0 + ROW(L51)*3)</f>
        <v>29308</v>
      </c>
      <c r="M51" s="270" cm="1">
        <f t="array" ref="M51">INDEX(Step6!H:H, 1 + ROW(L51)*3)</f>
        <v>0.48230000000000001</v>
      </c>
      <c r="N51" s="270" cm="1">
        <f t="array" ref="N51">INDEX(Step6!H:H, 2 + ROW(L51)*3)</f>
        <v>1.1525000000000001</v>
      </c>
      <c r="O51" s="269" cm="1">
        <f t="array" ref="O51">O$9+INDEX(Step7!H:H, 35 + ROW(O51)*3)</f>
        <v>32806</v>
      </c>
      <c r="P51" s="270" cm="1">
        <f t="array" ref="P51">INDEX(Step7!H:H, 36 + ROW(O51)*3)</f>
        <v>0.46050000000000002</v>
      </c>
      <c r="Q51" s="270" cm="1">
        <f t="array" ref="Q51">INDEX(Step7!H:H, 37 + ROW(O51)*3)</f>
        <v>1.1535</v>
      </c>
    </row>
    <row r="52" spans="1:17" x14ac:dyDescent="0.3">
      <c r="A52">
        <v>50</v>
      </c>
      <c r="B52" s="269">
        <v>84000</v>
      </c>
      <c r="C52" s="269" cm="1">
        <f t="array" ref="C52">INDEX(Step1_final!H:H, 0 + (ROW(C52)-7)*3)</f>
        <v>16670</v>
      </c>
      <c r="D52" s="270" cm="1">
        <f t="array" ref="D52">INDEX(Step1_final!H:H, 1 + (ROW(C52)-7)*3)</f>
        <v>0.5766</v>
      </c>
      <c r="E52" s="270" cm="1">
        <f t="array" ref="E52">INDEX(Step1_final!H:H, 2 + (ROW(C52)-7)*3)</f>
        <v>1.0942000000000001</v>
      </c>
      <c r="F52" s="269" cm="1">
        <f t="array" ref="F52">F$6+INDEX(Step2!N:N, 1 + ROW(F52)*3)</f>
        <v>27371</v>
      </c>
      <c r="G52" s="270" cm="1">
        <f t="array" ref="G52">INDEX(Step2!N:N, 2 + ROW(F52)*3)</f>
        <v>0.48580000000000001</v>
      </c>
      <c r="H52" s="270" cm="1">
        <f t="array" ref="H52">INDEX(Step2!N:N, 3 + ROW(F52)*3)</f>
        <v>1.1865000000000001</v>
      </c>
      <c r="I52" s="269" cm="1">
        <f t="array" ref="I52">I$6+INDEX(Step5!H:H, 0 + ROW(I52)*3)</f>
        <v>28295</v>
      </c>
      <c r="J52" s="270" cm="1">
        <f t="array" ref="J52">INDEX(Step5!H:H, 1 + ROW(I52)*3)</f>
        <v>0.48060000000000003</v>
      </c>
      <c r="K52" s="270" cm="1">
        <f t="array" ref="K52">INDEX(Step5!H:H, 2 + ROW(I52)*3)</f>
        <v>1.1578999999999999</v>
      </c>
      <c r="L52" s="269" cm="1">
        <f t="array" ref="L52">L$6+INDEX(Step6!H:H, 0 + ROW(L52)*3)</f>
        <v>29697</v>
      </c>
      <c r="M52" s="270" cm="1">
        <f t="array" ref="M52">INDEX(Step6!H:H, 1 + ROW(L52)*3)</f>
        <v>0.48120000000000002</v>
      </c>
      <c r="N52" s="270" cm="1">
        <f t="array" ref="N52">INDEX(Step6!H:H, 2 + ROW(L52)*3)</f>
        <v>1.1675</v>
      </c>
      <c r="O52" s="269" cm="1">
        <f t="array" ref="O52">O$9+INDEX(Step7!H:H, 35 + ROW(O52)*3)</f>
        <v>33196</v>
      </c>
      <c r="P52" s="270" cm="1">
        <f t="array" ref="P52">INDEX(Step7!H:H, 36 + ROW(O52)*3)</f>
        <v>0.46410000000000001</v>
      </c>
      <c r="Q52" s="270" cm="1">
        <f t="array" ref="Q52">INDEX(Step7!H:H, 37 + ROW(O52)*3)</f>
        <v>1.1592</v>
      </c>
    </row>
    <row r="53" spans="1:17" x14ac:dyDescent="0.3">
      <c r="A53">
        <v>51</v>
      </c>
      <c r="B53" s="269">
        <v>86000</v>
      </c>
      <c r="C53" s="269" cm="1">
        <f t="array" ref="C53">INDEX(Step1_final!H:H, 0 + (ROW(C53)-7)*3)</f>
        <v>17078</v>
      </c>
      <c r="D53" s="270" cm="1">
        <f t="array" ref="D53">INDEX(Step1_final!H:H, 1 + (ROW(C53)-7)*3)</f>
        <v>0.57920000000000005</v>
      </c>
      <c r="E53" s="270" cm="1">
        <f t="array" ref="E53">INDEX(Step1_final!H:H, 2 + (ROW(C53)-7)*3)</f>
        <v>1.1026</v>
      </c>
      <c r="F53" s="269" cm="1">
        <f t="array" ref="F53">F$6+INDEX(Step2!N:N, 1 + ROW(F53)*3)</f>
        <v>27772</v>
      </c>
      <c r="G53" s="270" cm="1">
        <f t="array" ref="G53">INDEX(Step2!N:N, 2 + ROW(F53)*3)</f>
        <v>0.48420000000000002</v>
      </c>
      <c r="H53" s="270" cm="1">
        <f t="array" ref="H53">INDEX(Step2!N:N, 3 + ROW(F53)*3)</f>
        <v>1.1727000000000001</v>
      </c>
      <c r="I53" s="269" cm="1">
        <f t="array" ref="I53">I$6+INDEX(Step5!H:H, 0 + ROW(I53)*3)</f>
        <v>28686</v>
      </c>
      <c r="J53" s="270" cm="1">
        <f t="array" ref="J53">INDEX(Step5!H:H, 1 + ROW(I53)*3)</f>
        <v>0.48020000000000002</v>
      </c>
      <c r="K53" s="270" cm="1">
        <f t="array" ref="K53">INDEX(Step5!H:H, 2 + ROW(I53)*3)</f>
        <v>1.1412</v>
      </c>
      <c r="L53" s="269" cm="1">
        <f t="array" ref="L53">L$6+INDEX(Step6!H:H, 0 + ROW(L53)*3)</f>
        <v>30087</v>
      </c>
      <c r="M53" s="270" cm="1">
        <f t="array" ref="M53">INDEX(Step6!H:H, 1 + ROW(L53)*3)</f>
        <v>0.47939999999999999</v>
      </c>
      <c r="N53" s="270" cm="1">
        <f t="array" ref="N53">INDEX(Step6!H:H, 2 + ROW(L53)*3)</f>
        <v>1.1706000000000001</v>
      </c>
      <c r="O53" s="269" cm="1">
        <f t="array" ref="O53">O$9+INDEX(Step7!H:H, 35 + ROW(O53)*3)</f>
        <v>33585</v>
      </c>
      <c r="P53" s="270" cm="1">
        <f t="array" ref="P53">INDEX(Step7!H:H, 36 + ROW(O53)*3)</f>
        <v>0.45650000000000002</v>
      </c>
      <c r="Q53" s="270" cm="1">
        <f t="array" ref="Q53">INDEX(Step7!H:H, 37 + ROW(O53)*3)</f>
        <v>1.1512</v>
      </c>
    </row>
    <row r="54" spans="1:17" x14ac:dyDescent="0.3">
      <c r="A54">
        <v>52</v>
      </c>
      <c r="B54" s="269">
        <v>88000</v>
      </c>
      <c r="C54" s="269" cm="1">
        <f t="array" ref="C54">INDEX(Step1_final!H:H, 0 + (ROW(C54)-7)*3)</f>
        <v>17484</v>
      </c>
      <c r="D54" s="270" cm="1">
        <f t="array" ref="D54">INDEX(Step1_final!H:H, 1 + (ROW(C54)-7)*3)</f>
        <v>0.57920000000000005</v>
      </c>
      <c r="E54" s="270" cm="1">
        <f t="array" ref="E54">INDEX(Step1_final!H:H, 2 + (ROW(C54)-7)*3)</f>
        <v>1.1153</v>
      </c>
      <c r="F54" s="269" cm="1">
        <f t="array" ref="F54">F$6+INDEX(Step2!N:N, 1 + ROW(F54)*3)</f>
        <v>28170</v>
      </c>
      <c r="G54" s="270" cm="1">
        <f t="array" ref="G54">INDEX(Step2!N:N, 2 + ROW(F54)*3)</f>
        <v>0.47860000000000003</v>
      </c>
      <c r="H54" s="270" cm="1">
        <f t="array" ref="H54">INDEX(Step2!N:N, 3 + ROW(F54)*3)</f>
        <v>1.1700999999999999</v>
      </c>
      <c r="I54" s="269" cm="1">
        <f t="array" ref="I54">I$6+INDEX(Step5!H:H, 0 + ROW(I54)*3)</f>
        <v>29091</v>
      </c>
      <c r="J54" s="270" cm="1">
        <f t="array" ref="J54">INDEX(Step5!H:H, 1 + ROW(I54)*3)</f>
        <v>0.47520000000000001</v>
      </c>
      <c r="K54" s="270" cm="1">
        <f t="array" ref="K54">INDEX(Step5!H:H, 2 + ROW(I54)*3)</f>
        <v>1.1317999999999999</v>
      </c>
      <c r="L54" s="269" cm="1">
        <f t="array" ref="L54">L$6+INDEX(Step6!H:H, 0 + ROW(L54)*3)</f>
        <v>30477</v>
      </c>
      <c r="M54" s="270" cm="1">
        <f t="array" ref="M54">INDEX(Step6!H:H, 1 + ROW(L54)*3)</f>
        <v>0.47249999999999998</v>
      </c>
      <c r="N54" s="270" cm="1">
        <f t="array" ref="N54">INDEX(Step6!H:H, 2 + ROW(L54)*3)</f>
        <v>1.1807000000000001</v>
      </c>
      <c r="O54" s="269" cm="1">
        <f t="array" ref="O54">O$9+INDEX(Step7!H:H, 35 + ROW(O54)*3)</f>
        <v>33975</v>
      </c>
      <c r="P54" s="270" cm="1">
        <f t="array" ref="P54">INDEX(Step7!H:H, 36 + ROW(O54)*3)</f>
        <v>0.45429999999999998</v>
      </c>
      <c r="Q54" s="270" cm="1">
        <f t="array" ref="Q54">INDEX(Step7!H:H, 37 + ROW(O54)*3)</f>
        <v>1.1557999999999999</v>
      </c>
    </row>
    <row r="55" spans="1:17" x14ac:dyDescent="0.3">
      <c r="A55">
        <v>53</v>
      </c>
      <c r="B55" s="269">
        <v>90000</v>
      </c>
      <c r="C55" s="269" cm="1">
        <f t="array" ref="C55">INDEX(Step1_final!H:H, 0 + (ROW(C55)-7)*3)</f>
        <v>17881</v>
      </c>
      <c r="D55" s="270" cm="1">
        <f t="array" ref="D55">INDEX(Step1_final!H:H, 1 + (ROW(C55)-7)*3)</f>
        <v>0.57210000000000005</v>
      </c>
      <c r="E55" s="270" cm="1">
        <f t="array" ref="E55">INDEX(Step1_final!H:H, 2 + (ROW(C55)-7)*3)</f>
        <v>1.0904</v>
      </c>
      <c r="F55" s="269"/>
      <c r="G55" s="270"/>
      <c r="H55" s="270"/>
      <c r="I55" s="269" cm="1">
        <f t="array" ref="I55">I$6+INDEX(Step5!H:H, 0 + ROW(I55)*3)</f>
        <v>29484</v>
      </c>
      <c r="J55" s="270" cm="1">
        <f t="array" ref="J55">INDEX(Step5!H:H, 1 + ROW(I55)*3)</f>
        <v>0.47289999999999999</v>
      </c>
      <c r="K55" s="270" cm="1">
        <f t="array" ref="K55">INDEX(Step5!H:H, 2 + ROW(I55)*3)</f>
        <v>1.1446000000000001</v>
      </c>
      <c r="L55" s="269" cm="1">
        <f t="array" ref="L55">L$6+INDEX(Step6!H:H, 0 + ROW(L55)*3)</f>
        <v>30866</v>
      </c>
      <c r="M55" s="270" cm="1">
        <f t="array" ref="M55">INDEX(Step6!H:H, 1 + ROW(L55)*3)</f>
        <v>0.47360000000000002</v>
      </c>
      <c r="N55" s="270" cm="1">
        <f t="array" ref="N55">INDEX(Step6!H:H, 2 + ROW(L55)*3)</f>
        <v>1.1847000000000001</v>
      </c>
      <c r="O55" s="269" cm="1">
        <f t="array" ref="O55">O$9+INDEX(Step7!H:H, 35 + ROW(O55)*3)</f>
        <v>34364</v>
      </c>
      <c r="P55" s="270" cm="1">
        <f t="array" ref="P55">INDEX(Step7!H:H, 36 + ROW(O55)*3)</f>
        <v>0.45350000000000001</v>
      </c>
      <c r="Q55" s="270" cm="1">
        <f t="array" ref="Q55">INDEX(Step7!H:H, 37 + ROW(O55)*3)</f>
        <v>1.1497999999999999</v>
      </c>
    </row>
    <row r="56" spans="1:17" x14ac:dyDescent="0.3">
      <c r="A56">
        <v>54</v>
      </c>
      <c r="B56" s="269">
        <v>92000</v>
      </c>
      <c r="C56" s="269" cm="1">
        <f t="array" ref="C56">INDEX(Step1_final!H:H, 0 + (ROW(C56)-7)*3)</f>
        <v>18279</v>
      </c>
      <c r="D56" s="270" cm="1">
        <f t="array" ref="D56">INDEX(Step1_final!H:H, 1 + (ROW(C56)-7)*3)</f>
        <v>0.57230000000000003</v>
      </c>
      <c r="E56" s="270" cm="1">
        <f t="array" ref="E56">INDEX(Step1_final!H:H, 2 + (ROW(C56)-7)*3)</f>
        <v>1.0885</v>
      </c>
      <c r="F56" s="269"/>
      <c r="G56" s="270"/>
      <c r="H56" s="270"/>
      <c r="I56" s="269" cm="1">
        <f t="array" ref="I56">I$6+INDEX(Step5!H:H, 0 + ROW(I56)*3)</f>
        <v>29874</v>
      </c>
      <c r="J56" s="270" cm="1">
        <f t="array" ref="J56">INDEX(Step5!H:H, 1 + ROW(I56)*3)</f>
        <v>0.4667</v>
      </c>
      <c r="K56" s="270" cm="1">
        <f t="array" ref="K56">INDEX(Step5!H:H, 2 + ROW(I56)*3)</f>
        <v>1.1516999999999999</v>
      </c>
      <c r="L56" s="269" cm="1">
        <f t="array" ref="L56">L$6+INDEX(Step6!H:H, 0 + ROW(L56)*3)</f>
        <v>31256</v>
      </c>
      <c r="M56" s="270" cm="1">
        <f t="array" ref="M56">INDEX(Step6!H:H, 1 + ROW(L56)*3)</f>
        <v>0.47</v>
      </c>
      <c r="N56" s="270" cm="1">
        <f t="array" ref="N56">INDEX(Step6!H:H, 2 + ROW(L56)*3)</f>
        <v>1.1722999999999999</v>
      </c>
      <c r="O56" s="269" cm="1">
        <f t="array" ref="O56">O$9+INDEX(Step7!H:H, 35 + ROW(O56)*3)</f>
        <v>34754</v>
      </c>
      <c r="P56" s="270" cm="1">
        <f t="array" ref="P56">INDEX(Step7!H:H, 36 + ROW(O56)*3)</f>
        <v>0.45660000000000001</v>
      </c>
      <c r="Q56" s="270" cm="1">
        <f t="array" ref="Q56">INDEX(Step7!H:H, 37 + ROW(O56)*3)</f>
        <v>1.1436999999999999</v>
      </c>
    </row>
    <row r="57" spans="1:17" x14ac:dyDescent="0.3">
      <c r="A57">
        <v>55</v>
      </c>
      <c r="B57" s="269">
        <v>94000</v>
      </c>
      <c r="C57" s="269" cm="1">
        <f t="array" ref="C57">INDEX(Step1_final!H:H, 0 + (ROW(C57)-7)*3)</f>
        <v>18692</v>
      </c>
      <c r="D57" s="270" cm="1">
        <f t="array" ref="D57">INDEX(Step1_final!H:H, 1 + (ROW(C57)-7)*3)</f>
        <v>0.57489999999999997</v>
      </c>
      <c r="E57" s="270" cm="1">
        <f t="array" ref="E57">INDEX(Step1_final!H:H, 2 + (ROW(C57)-7)*3)</f>
        <v>1.1071</v>
      </c>
      <c r="F57" s="269"/>
      <c r="G57" s="270"/>
      <c r="H57" s="270"/>
      <c r="I57" s="269" cm="1">
        <f t="array" ref="I57">I$6+INDEX(Step5!H:H, 0 + ROW(I57)*3)</f>
        <v>30264</v>
      </c>
      <c r="J57" s="270" cm="1">
        <f t="array" ref="J57">INDEX(Step5!H:H, 1 + ROW(I57)*3)</f>
        <v>0.47199999999999998</v>
      </c>
      <c r="K57" s="270" cm="1">
        <f t="array" ref="K57">INDEX(Step5!H:H, 2 + ROW(I57)*3)</f>
        <v>1.1552</v>
      </c>
      <c r="L57" s="269" cm="1">
        <f t="array" ref="L57">L$6+INDEX(Step6!H:H, 0 + ROW(L57)*3)</f>
        <v>31645</v>
      </c>
      <c r="M57" s="270" cm="1">
        <f t="array" ref="M57">INDEX(Step6!H:H, 1 + ROW(L57)*3)</f>
        <v>0.46899999999999997</v>
      </c>
      <c r="N57" s="270" cm="1">
        <f t="array" ref="N57">INDEX(Step6!H:H, 2 + ROW(L57)*3)</f>
        <v>1.1846000000000001</v>
      </c>
      <c r="O57" s="269" cm="1">
        <f t="array" ref="O57">O$9+INDEX(Step7!H:H, 35 + ROW(O57)*3)</f>
        <v>35143</v>
      </c>
      <c r="P57" s="270" cm="1">
        <f t="array" ref="P57">INDEX(Step7!H:H, 36 + ROW(O57)*3)</f>
        <v>0.45150000000000001</v>
      </c>
      <c r="Q57" s="270" cm="1">
        <f t="array" ref="Q57">INDEX(Step7!H:H, 37 + ROW(O57)*3)</f>
        <v>1.155</v>
      </c>
    </row>
    <row r="58" spans="1:17" x14ac:dyDescent="0.3">
      <c r="A58">
        <v>56</v>
      </c>
      <c r="B58" s="269">
        <v>96000</v>
      </c>
      <c r="C58" s="269" cm="1">
        <f t="array" ref="C58">INDEX(Step1_final!H:H, 0 + (ROW(C58)-7)*3)</f>
        <v>19121</v>
      </c>
      <c r="D58" s="270" cm="1">
        <f t="array" ref="D58">INDEX(Step1_final!H:H, 1 + (ROW(C58)-7)*3)</f>
        <v>0.56920000000000004</v>
      </c>
      <c r="E58" s="270" cm="1">
        <f t="array" ref="E58">INDEX(Step1_final!H:H, 2 + (ROW(C58)-7)*3)</f>
        <v>1.0980000000000001</v>
      </c>
      <c r="F58" s="269"/>
      <c r="G58" s="270"/>
      <c r="H58" s="270"/>
      <c r="I58" s="269" cm="1">
        <f t="array" ref="I58">I$6+INDEX(Step5!H:H, 0 + ROW(I58)*3)</f>
        <v>30653</v>
      </c>
      <c r="J58" s="270" cm="1">
        <f t="array" ref="J58">INDEX(Step5!H:H, 1 + ROW(I58)*3)</f>
        <v>0.46889999999999998</v>
      </c>
      <c r="K58" s="270" cm="1">
        <f t="array" ref="K58">INDEX(Step5!H:H, 2 + ROW(I58)*3)</f>
        <v>1.1608000000000001</v>
      </c>
      <c r="L58" s="269" cm="1">
        <f t="array" ref="L58">L$6+INDEX(Step6!H:H, 0 + ROW(L58)*3)</f>
        <v>32035</v>
      </c>
      <c r="M58" s="270" cm="1">
        <f t="array" ref="M58">INDEX(Step6!H:H, 1 + ROW(L58)*3)</f>
        <v>0.46260000000000001</v>
      </c>
      <c r="N58" s="270" cm="1">
        <f t="array" ref="N58">INDEX(Step6!H:H, 2 + ROW(L58)*3)</f>
        <v>1.1746000000000001</v>
      </c>
      <c r="O58" s="269" cm="1">
        <f t="array" ref="O58">O$9+INDEX(Step7!H:H, 35 + ROW(O58)*3)</f>
        <v>35533</v>
      </c>
      <c r="P58" s="270" cm="1">
        <f t="array" ref="P58">INDEX(Step7!H:H, 36 + ROW(O58)*3)</f>
        <v>0.44819999999999999</v>
      </c>
      <c r="Q58" s="270" cm="1">
        <f t="array" ref="Q58">INDEX(Step7!H:H, 37 + ROW(O58)*3)</f>
        <v>1.1624000000000001</v>
      </c>
    </row>
    <row r="59" spans="1:17" x14ac:dyDescent="0.3">
      <c r="A59">
        <v>57</v>
      </c>
      <c r="B59" s="269">
        <v>98000</v>
      </c>
      <c r="C59" s="269" cm="1">
        <f t="array" ref="C59">INDEX(Step1_final!H:H, 0 + (ROW(C59)-7)*3)</f>
        <v>19532</v>
      </c>
      <c r="D59" s="270" cm="1">
        <f t="array" ref="D59">INDEX(Step1_final!H:H, 1 + (ROW(C59)-7)*3)</f>
        <v>0.56659999999999999</v>
      </c>
      <c r="E59" s="270" cm="1">
        <f t="array" ref="E59">INDEX(Step1_final!H:H, 2 + (ROW(C59)-7)*3)</f>
        <v>1.1112</v>
      </c>
      <c r="F59" s="269"/>
      <c r="G59" s="270"/>
      <c r="H59" s="270"/>
      <c r="I59" s="269" cm="1">
        <f t="array" ref="I59">I$6+INDEX(Step5!H:H, 0 + ROW(I59)*3)</f>
        <v>31042</v>
      </c>
      <c r="J59" s="270" cm="1">
        <f t="array" ref="J59">INDEX(Step5!H:H, 1 + ROW(I59)*3)</f>
        <v>0.46260000000000001</v>
      </c>
      <c r="K59" s="270" cm="1">
        <f t="array" ref="K59">INDEX(Step5!H:H, 2 + ROW(I59)*3)</f>
        <v>1.1632</v>
      </c>
      <c r="L59" s="269" cm="1">
        <f t="array" ref="L59">L$6+INDEX(Step6!H:H, 0 + ROW(L59)*3)</f>
        <v>32425</v>
      </c>
      <c r="M59" s="270" cm="1">
        <f t="array" ref="M59">INDEX(Step6!H:H, 1 + ROW(L59)*3)</f>
        <v>0.45910000000000001</v>
      </c>
      <c r="N59" s="270" cm="1">
        <f t="array" ref="N59">INDEX(Step6!H:H, 2 + ROW(L59)*3)</f>
        <v>1.1734</v>
      </c>
      <c r="O59" s="269" cm="1">
        <f t="array" ref="O59">O$9+INDEX(Step7!H:H, 35 + ROW(O59)*3)</f>
        <v>35922</v>
      </c>
      <c r="P59" s="270" cm="1">
        <f t="array" ref="P59">INDEX(Step7!H:H, 36 + ROW(O59)*3)</f>
        <v>0.44500000000000001</v>
      </c>
      <c r="Q59" s="270" cm="1">
        <f t="array" ref="Q59">INDEX(Step7!H:H, 37 + ROW(O59)*3)</f>
        <v>1.1475</v>
      </c>
    </row>
    <row r="60" spans="1:17" x14ac:dyDescent="0.3">
      <c r="A60">
        <v>58</v>
      </c>
      <c r="B60" s="269">
        <v>100000</v>
      </c>
      <c r="C60" s="269" cm="1">
        <f t="array" ref="C60">INDEX(Step1_final!H:H, 0 + (ROW(C60)-7)*3)</f>
        <v>19924</v>
      </c>
      <c r="D60" s="270" cm="1">
        <f t="array" ref="D60">INDEX(Step1_final!H:H, 1 + (ROW(C60)-7)*3)</f>
        <v>0.56620000000000004</v>
      </c>
      <c r="E60" s="270" cm="1">
        <f t="array" ref="E60">INDEX(Step1_final!H:H, 2 + (ROW(C60)-7)*3)</f>
        <v>1.0931</v>
      </c>
      <c r="F60" s="269"/>
      <c r="G60" s="270"/>
      <c r="H60" s="270"/>
      <c r="I60" s="269" cm="1">
        <f t="array" ref="I60">I$6+INDEX(Step5!H:H, 0 + ROW(I60)*3)</f>
        <v>31432</v>
      </c>
      <c r="J60" s="270" cm="1">
        <f t="array" ref="J60">INDEX(Step5!H:H, 1 + ROW(I60)*3)</f>
        <v>0.46710000000000002</v>
      </c>
      <c r="K60" s="270" cm="1">
        <f t="array" ref="K60">INDEX(Step5!H:H, 2 + ROW(I60)*3)</f>
        <v>1.1383000000000001</v>
      </c>
      <c r="L60" s="269" cm="1">
        <f t="array" ref="L60">L$6+INDEX(Step6!H:H, 0 + ROW(L60)*3)</f>
        <v>32814</v>
      </c>
      <c r="M60" s="270" cm="1">
        <f t="array" ref="M60">INDEX(Step6!H:H, 1 + ROW(L60)*3)</f>
        <v>0.46439999999999998</v>
      </c>
      <c r="N60" s="270" cm="1">
        <f t="array" ref="N60">INDEX(Step6!H:H, 2 + ROW(L60)*3)</f>
        <v>1.1873</v>
      </c>
      <c r="O60" s="269" cm="1">
        <f t="array" ref="O60">O$9+INDEX(Step7!H:H, 35 + ROW(O60)*3)</f>
        <v>36312</v>
      </c>
      <c r="P60" s="270" cm="1">
        <f t="array" ref="P60">INDEX(Step7!H:H, 36 + ROW(O60)*3)</f>
        <v>0.44319999999999998</v>
      </c>
      <c r="Q60" s="270" cm="1">
        <f t="array" ref="Q60">INDEX(Step7!H:H, 37 + ROW(O60)*3)</f>
        <v>1.1469</v>
      </c>
    </row>
    <row r="61" spans="1:17" x14ac:dyDescent="0.3">
      <c r="A61">
        <v>59</v>
      </c>
      <c r="B61" s="269">
        <v>102000</v>
      </c>
      <c r="C61" s="269" cm="1">
        <f t="array" ref="C61">INDEX(Step1_final!H:H, 0 + (ROW(C61)-7)*3)</f>
        <v>20313</v>
      </c>
      <c r="D61" s="270" cm="1">
        <f t="array" ref="D61">INDEX(Step1_final!H:H, 1 + (ROW(C61)-7)*3)</f>
        <v>0.55920000000000003</v>
      </c>
      <c r="E61" s="270" cm="1">
        <f t="array" ref="E61">INDEX(Step1_final!H:H, 2 + (ROW(C61)-7)*3)</f>
        <v>1.1073</v>
      </c>
      <c r="F61" s="269"/>
      <c r="G61" s="270"/>
      <c r="H61" s="270"/>
      <c r="I61" s="269" cm="1">
        <f t="array" ref="I61">I$6+INDEX(Step5!H:H, 0 + ROW(I61)*3)</f>
        <v>31829</v>
      </c>
      <c r="J61" s="270" cm="1">
        <f t="array" ref="J61">INDEX(Step5!H:H, 1 + ROW(I61)*3)</f>
        <v>0.45960000000000001</v>
      </c>
      <c r="K61" s="270" cm="1">
        <f t="array" ref="K61">INDEX(Step5!H:H, 2 + ROW(I61)*3)</f>
        <v>1.1595</v>
      </c>
      <c r="L61" s="269" cm="1">
        <f t="array" ref="L61">L$6+INDEX(Step6!H:H, 0 + ROW(L61)*3)</f>
        <v>33204</v>
      </c>
      <c r="M61" s="270" cm="1">
        <f t="array" ref="M61">INDEX(Step6!H:H, 1 + ROW(L61)*3)</f>
        <v>0.45500000000000002</v>
      </c>
      <c r="N61" s="270" cm="1">
        <f t="array" ref="N61">INDEX(Step6!H:H, 2 + ROW(L61)*3)</f>
        <v>1.1947000000000001</v>
      </c>
      <c r="O61" s="269" cm="1">
        <f t="array" ref="O61">O$9+INDEX(Step7!H:H, 35 + ROW(O61)*3)</f>
        <v>36710</v>
      </c>
      <c r="P61" s="270" cm="1">
        <f t="array" ref="P61">INDEX(Step7!H:H, 36 + ROW(O61)*3)</f>
        <v>0.4486</v>
      </c>
      <c r="Q61" s="270" cm="1">
        <f t="array" ref="Q61">INDEX(Step7!H:H, 37 + ROW(O61)*3)</f>
        <v>1.1551</v>
      </c>
    </row>
    <row r="62" spans="1:17" x14ac:dyDescent="0.3">
      <c r="A62">
        <v>60</v>
      </c>
      <c r="B62" s="269">
        <v>104000</v>
      </c>
      <c r="C62" s="269" cm="1">
        <f t="array" ref="C62">INDEX(Step1_final!H:H, 0 + (ROW(C62)-7)*3)</f>
        <v>20703</v>
      </c>
      <c r="D62" s="270" cm="1">
        <f t="array" ref="D62">INDEX(Step1_final!H:H, 1 + (ROW(C62)-7)*3)</f>
        <v>0.56259999999999999</v>
      </c>
      <c r="E62" s="270" cm="1">
        <f t="array" ref="E62">INDEX(Step1_final!H:H, 2 + (ROW(C62)-7)*3)</f>
        <v>1.0905</v>
      </c>
      <c r="F62" s="269"/>
      <c r="G62" s="270"/>
      <c r="H62" s="270"/>
      <c r="I62" s="269" cm="1">
        <f t="array" ref="I62">I$6+INDEX(Step5!H:H, 0 + ROW(I62)*3)</f>
        <v>32239</v>
      </c>
      <c r="J62" s="270" cm="1">
        <f t="array" ref="J62">INDEX(Step5!H:H, 1 + ROW(I62)*3)</f>
        <v>0.46239999999999998</v>
      </c>
      <c r="K62" s="270" cm="1">
        <f t="array" ref="K62">INDEX(Step5!H:H, 2 + ROW(I62)*3)</f>
        <v>1.1564000000000001</v>
      </c>
      <c r="L62" s="269" cm="1">
        <f t="array" ref="L62">L$6+INDEX(Step6!H:H, 0 + ROW(L62)*3)</f>
        <v>33593</v>
      </c>
      <c r="M62" s="270" cm="1">
        <f t="array" ref="M62">INDEX(Step6!H:H, 1 + ROW(L62)*3)</f>
        <v>0.4597</v>
      </c>
      <c r="N62" s="270" cm="1">
        <f t="array" ref="N62">INDEX(Step6!H:H, 2 + ROW(L62)*3)</f>
        <v>1.1794</v>
      </c>
      <c r="O62" s="269" cm="1">
        <f t="array" ref="O62">O$9+INDEX(Step7!H:H, 35 + ROW(O62)*3)</f>
        <v>37109</v>
      </c>
      <c r="P62" s="270" cm="1">
        <f t="array" ref="P62">INDEX(Step7!H:H, 36 + ROW(O62)*3)</f>
        <v>0.44240000000000002</v>
      </c>
      <c r="Q62" s="270" cm="1">
        <f t="array" ref="Q62">INDEX(Step7!H:H, 37 + ROW(O62)*3)</f>
        <v>1.1546000000000001</v>
      </c>
    </row>
    <row r="63" spans="1:17" x14ac:dyDescent="0.3">
      <c r="A63">
        <v>61</v>
      </c>
      <c r="B63" s="269">
        <v>106000</v>
      </c>
      <c r="C63" s="269" cm="1">
        <f t="array" ref="C63">INDEX(Step1_final!H:H, 0 + (ROW(C63)-7)*3)</f>
        <v>21092</v>
      </c>
      <c r="D63" s="270" cm="1">
        <f t="array" ref="D63">INDEX(Step1_final!H:H, 1 + (ROW(C63)-7)*3)</f>
        <v>0.56210000000000004</v>
      </c>
      <c r="E63" s="270" cm="1">
        <f t="array" ref="E63">INDEX(Step1_final!H:H, 2 + (ROW(C63)-7)*3)</f>
        <v>1.0895999999999999</v>
      </c>
      <c r="F63" s="269"/>
      <c r="G63" s="270"/>
      <c r="H63" s="270"/>
      <c r="I63" s="269" cm="1">
        <f t="array" ref="I63">I$6+INDEX(Step5!H:H, 0 + ROW(I63)*3)</f>
        <v>32651</v>
      </c>
      <c r="J63" s="270" cm="1">
        <f t="array" ref="J63">INDEX(Step5!H:H, 1 + ROW(I63)*3)</f>
        <v>0.4541</v>
      </c>
      <c r="K63" s="270" cm="1">
        <f t="array" ref="K63">INDEX(Step5!H:H, 2 + ROW(I63)*3)</f>
        <v>1.173</v>
      </c>
      <c r="L63" s="269" cm="1">
        <f t="array" ref="L63">L$6+INDEX(Step6!H:H, 0 + ROW(L63)*3)</f>
        <v>33983</v>
      </c>
      <c r="M63" s="270" cm="1">
        <f t="array" ref="M63">INDEX(Step6!H:H, 1 + ROW(L63)*3)</f>
        <v>0.45329999999999998</v>
      </c>
      <c r="N63" s="270" cm="1">
        <f t="array" ref="N63">INDEX(Step6!H:H, 2 + ROW(L63)*3)</f>
        <v>1.1839</v>
      </c>
      <c r="O63" s="269" cm="1">
        <f t="array" ref="O63">O$9+INDEX(Step7!H:H, 35 + ROW(O63)*3)</f>
        <v>37514</v>
      </c>
      <c r="P63" s="270" cm="1">
        <f t="array" ref="P63">INDEX(Step7!H:H, 36 + ROW(O63)*3)</f>
        <v>0.44319999999999998</v>
      </c>
      <c r="Q63" s="270" cm="1">
        <f t="array" ref="Q63">INDEX(Step7!H:H, 37 + ROW(O63)*3)</f>
        <v>1.1429</v>
      </c>
    </row>
    <row r="64" spans="1:17" x14ac:dyDescent="0.3">
      <c r="A64">
        <v>62</v>
      </c>
      <c r="B64" s="269">
        <v>108000</v>
      </c>
      <c r="C64" s="269" cm="1">
        <f t="array" ref="C64">INDEX(Step1_final!H:H, 0 + (ROW(C64)-7)*3)</f>
        <v>21481</v>
      </c>
      <c r="D64" s="270" cm="1">
        <f t="array" ref="D64">INDEX(Step1_final!H:H, 1 + (ROW(C64)-7)*3)</f>
        <v>0.55759999999999998</v>
      </c>
      <c r="E64" s="270" cm="1">
        <f t="array" ref="E64">INDEX(Step1_final!H:H, 2 + (ROW(C64)-7)*3)</f>
        <v>1.1165</v>
      </c>
      <c r="F64" s="269"/>
      <c r="G64" s="270"/>
      <c r="H64" s="270"/>
      <c r="I64" s="269"/>
      <c r="J64" s="270"/>
      <c r="K64" s="270"/>
      <c r="L64" s="269" cm="1">
        <f t="array" ref="L64">L$6+INDEX(Step6!H:H, 0 + ROW(L64)*3)</f>
        <v>34373</v>
      </c>
      <c r="M64" s="270" cm="1">
        <f t="array" ref="M64">INDEX(Step6!H:H, 1 + ROW(L64)*3)</f>
        <v>0.45340000000000003</v>
      </c>
      <c r="N64" s="270" cm="1">
        <f t="array" ref="N64">INDEX(Step6!H:H, 2 + ROW(L64)*3)</f>
        <v>1.1944999999999999</v>
      </c>
      <c r="O64" s="269" cm="1">
        <f t="array" ref="O64">O$9+INDEX(Step7!H:H, 35 + ROW(O64)*3)</f>
        <v>37917</v>
      </c>
      <c r="P64" s="270" cm="1">
        <f t="array" ref="P64">INDEX(Step7!H:H, 36 + ROW(O64)*3)</f>
        <v>0.43809999999999999</v>
      </c>
      <c r="Q64" s="270" cm="1">
        <f t="array" ref="Q64">INDEX(Step7!H:H, 37 + ROW(O64)*3)</f>
        <v>1.1528</v>
      </c>
    </row>
    <row r="65" spans="1:17" x14ac:dyDescent="0.3">
      <c r="A65">
        <v>63</v>
      </c>
      <c r="B65" s="269">
        <v>110000</v>
      </c>
      <c r="C65" s="269" cm="1">
        <f t="array" ref="C65">INDEX(Step1_final!H:H, 0 + (ROW(C65)-7)*3)</f>
        <v>21870</v>
      </c>
      <c r="D65" s="270" cm="1">
        <f t="array" ref="D65">INDEX(Step1_final!H:H, 1 + (ROW(C65)-7)*3)</f>
        <v>0.55520000000000003</v>
      </c>
      <c r="E65" s="270" cm="1">
        <f t="array" ref="E65">INDEX(Step1_final!H:H, 2 + (ROW(C65)-7)*3)</f>
        <v>1.1081000000000001</v>
      </c>
      <c r="F65" s="269"/>
      <c r="G65" s="270"/>
      <c r="H65" s="270"/>
      <c r="I65" s="269"/>
      <c r="J65" s="270"/>
      <c r="K65" s="270"/>
      <c r="L65" s="269" cm="1">
        <f t="array" ref="L65">L$6+INDEX(Step6!H:H, 0 + ROW(L65)*3)</f>
        <v>34762</v>
      </c>
      <c r="M65" s="270" cm="1">
        <f t="array" ref="M65">INDEX(Step6!H:H, 1 + ROW(L65)*3)</f>
        <v>0.45129999999999998</v>
      </c>
      <c r="N65" s="270" cm="1">
        <f t="array" ref="N65">INDEX(Step6!H:H, 2 + ROW(L65)*3)</f>
        <v>1.1850000000000001</v>
      </c>
      <c r="O65" s="269" cm="1">
        <f t="array" ref="O65">O$9+INDEX(Step7!H:H, 35 + ROW(O65)*3)</f>
        <v>38319</v>
      </c>
      <c r="P65" s="270" cm="1">
        <f t="array" ref="P65">INDEX(Step7!H:H, 36 + ROW(O65)*3)</f>
        <v>0.44080000000000003</v>
      </c>
      <c r="Q65" s="270" cm="1">
        <f t="array" ref="Q65">INDEX(Step7!H:H, 37 + ROW(O65)*3)</f>
        <v>1.1588000000000001</v>
      </c>
    </row>
    <row r="66" spans="1:17" x14ac:dyDescent="0.3">
      <c r="A66">
        <v>64</v>
      </c>
      <c r="B66" s="269">
        <v>112000</v>
      </c>
      <c r="C66" s="269" cm="1">
        <f t="array" ref="C66">INDEX(Step1_final!H:H, 0 + (ROW(C66)-7)*3)</f>
        <v>22260</v>
      </c>
      <c r="D66" s="270" cm="1">
        <f t="array" ref="D66">INDEX(Step1_final!H:H, 1 + (ROW(C66)-7)*3)</f>
        <v>0.55449999999999999</v>
      </c>
      <c r="E66" s="270" cm="1">
        <f t="array" ref="E66">INDEX(Step1_final!H:H, 2 + (ROW(C66)-7)*3)</f>
        <v>1.1175999999999999</v>
      </c>
      <c r="F66" s="269"/>
      <c r="G66" s="270"/>
      <c r="H66" s="270"/>
      <c r="I66" s="269"/>
      <c r="J66" s="270"/>
      <c r="K66" s="270"/>
      <c r="L66" s="269" cm="1">
        <f t="array" ref="L66">L$6+INDEX(Step6!H:H, 0 + ROW(L66)*3)</f>
        <v>35152</v>
      </c>
      <c r="M66" s="270" cm="1">
        <f t="array" ref="M66">INDEX(Step6!H:H, 1 + ROW(L66)*3)</f>
        <v>0.45040000000000002</v>
      </c>
      <c r="N66" s="270" cm="1">
        <f t="array" ref="N66">INDEX(Step6!H:H, 2 + ROW(L66)*3)</f>
        <v>1.2053</v>
      </c>
      <c r="O66" s="269"/>
      <c r="P66" s="270"/>
      <c r="Q66" s="270"/>
    </row>
    <row r="67" spans="1:17" x14ac:dyDescent="0.3">
      <c r="A67">
        <v>65</v>
      </c>
      <c r="B67" s="269">
        <v>114000</v>
      </c>
      <c r="C67" s="269" cm="1">
        <f t="array" ref="C67">INDEX(Step1_final!H:H, 0 + (ROW(C67)-7)*3)</f>
        <v>22649</v>
      </c>
      <c r="D67" s="270" cm="1">
        <f t="array" ref="D67">INDEX(Step1_final!H:H, 1 + (ROW(C67)-7)*3)</f>
        <v>0.55189999999999995</v>
      </c>
      <c r="E67" s="270" cm="1">
        <f t="array" ref="E67">INDEX(Step1_final!H:H, 2 + (ROW(C67)-7)*3)</f>
        <v>1.1191</v>
      </c>
      <c r="F67" s="269"/>
      <c r="G67" s="270"/>
      <c r="H67" s="270"/>
      <c r="I67" s="269"/>
      <c r="J67" s="270"/>
      <c r="K67" s="270"/>
      <c r="L67" s="269" cm="1">
        <f t="array" ref="L67">L$6+INDEX(Step6!H:H, 0 + ROW(L67)*3)</f>
        <v>35541</v>
      </c>
      <c r="M67" s="270" cm="1">
        <f t="array" ref="M67">INDEX(Step6!H:H, 1 + ROW(L67)*3)</f>
        <v>0.44740000000000002</v>
      </c>
      <c r="N67" s="270" cm="1">
        <f t="array" ref="N67">INDEX(Step6!H:H, 2 + ROW(L67)*3)</f>
        <v>1.1909000000000001</v>
      </c>
      <c r="O67" s="269"/>
      <c r="P67" s="270"/>
      <c r="Q67" s="270"/>
    </row>
    <row r="68" spans="1:17" x14ac:dyDescent="0.3">
      <c r="A68">
        <v>66</v>
      </c>
      <c r="B68" s="269">
        <v>116000</v>
      </c>
      <c r="C68" s="269" cm="1">
        <f t="array" ref="C68">INDEX(Step1_final!H:H, 0 + (ROW(C68)-7)*3)</f>
        <v>23038</v>
      </c>
      <c r="D68" s="270" cm="1">
        <f t="array" ref="D68">INDEX(Step1_final!H:H, 1 + (ROW(C68)-7)*3)</f>
        <v>0.54759999999999998</v>
      </c>
      <c r="E68" s="270" cm="1">
        <f t="array" ref="E68">INDEX(Step1_final!H:H, 2 + (ROW(C68)-7)*3)</f>
        <v>1.1147</v>
      </c>
      <c r="F68" s="269"/>
      <c r="G68" s="270"/>
      <c r="H68" s="270"/>
      <c r="I68" s="269"/>
      <c r="J68" s="270"/>
      <c r="K68" s="270"/>
      <c r="L68" s="269" cm="1">
        <f t="array" ref="L68">L$6+INDEX(Step6!H:H, 0 + ROW(L68)*3)</f>
        <v>35931</v>
      </c>
      <c r="M68" s="270" cm="1">
        <f t="array" ref="M68">INDEX(Step6!H:H, 1 + ROW(L68)*3)</f>
        <v>0.44769999999999999</v>
      </c>
      <c r="N68" s="270" cm="1">
        <f t="array" ref="N68">INDEX(Step6!H:H, 2 + ROW(L68)*3)</f>
        <v>1.1981999999999999</v>
      </c>
      <c r="O68" s="269"/>
      <c r="P68" s="270"/>
      <c r="Q68" s="270"/>
    </row>
    <row r="69" spans="1:17" x14ac:dyDescent="0.3">
      <c r="A69">
        <v>67</v>
      </c>
      <c r="B69" s="269">
        <v>118000</v>
      </c>
      <c r="C69" s="269" cm="1">
        <f t="array" ref="C69">INDEX(Step1_final!H:H, 0 + (ROW(C69)-7)*3)</f>
        <v>23427</v>
      </c>
      <c r="D69" s="270" cm="1">
        <f t="array" ref="D69">INDEX(Step1_final!H:H, 1 + (ROW(C69)-7)*3)</f>
        <v>0.54769999999999996</v>
      </c>
      <c r="E69" s="270" cm="1">
        <f t="array" ref="E69">INDEX(Step1_final!H:H, 2 + (ROW(C69)-7)*3)</f>
        <v>1.1008</v>
      </c>
      <c r="F69" s="269"/>
      <c r="G69" s="270"/>
      <c r="H69" s="270"/>
      <c r="I69" s="269"/>
      <c r="J69" s="270"/>
      <c r="K69" s="270"/>
      <c r="L69" s="269" cm="1">
        <f t="array" ref="L69">L$6+INDEX(Step6!H:H, 0 + ROW(L69)*3)</f>
        <v>36321</v>
      </c>
      <c r="M69" s="270" cm="1">
        <f t="array" ref="M69">INDEX(Step6!H:H, 1 + ROW(L69)*3)</f>
        <v>0.44290000000000002</v>
      </c>
      <c r="N69" s="270" cm="1">
        <f t="array" ref="N69">INDEX(Step6!H:H, 2 + ROW(L69)*3)</f>
        <v>1.1971000000000001</v>
      </c>
      <c r="O69" s="269"/>
      <c r="P69" s="270"/>
      <c r="Q69" s="270"/>
    </row>
    <row r="70" spans="1:17" x14ac:dyDescent="0.3">
      <c r="A70">
        <v>68</v>
      </c>
      <c r="B70" s="269">
        <v>120000</v>
      </c>
      <c r="C70" s="269" cm="1">
        <f t="array" ref="C70">INDEX(Step1_final!H:H, 0 + (ROW(C70)-7)*3)</f>
        <v>23816</v>
      </c>
      <c r="D70" s="270" cm="1">
        <f t="array" ref="D70">INDEX(Step1_final!H:H, 1 + (ROW(C70)-7)*3)</f>
        <v>0.55079999999999996</v>
      </c>
      <c r="E70" s="270" cm="1">
        <f t="array" ref="E70">INDEX(Step1_final!H:H, 2 + (ROW(C70)-7)*3)</f>
        <v>1.1224000000000001</v>
      </c>
      <c r="F70" s="269"/>
      <c r="G70" s="270"/>
      <c r="H70" s="270"/>
      <c r="I70" s="269"/>
      <c r="J70" s="270"/>
      <c r="K70" s="270"/>
      <c r="L70" s="269" cm="1">
        <f t="array" ref="L70">L$6+INDEX(Step6!H:H, 0 + ROW(L70)*3)</f>
        <v>36710</v>
      </c>
      <c r="M70" s="270" cm="1">
        <f t="array" ref="M70">INDEX(Step6!H:H, 1 + ROW(L70)*3)</f>
        <v>0.44790000000000002</v>
      </c>
      <c r="N70" s="270" cm="1">
        <f t="array" ref="N70">INDEX(Step6!H:H, 2 + ROW(L70)*3)</f>
        <v>1.2174</v>
      </c>
      <c r="O70" s="269"/>
      <c r="P70" s="270"/>
      <c r="Q70" s="270"/>
    </row>
    <row r="71" spans="1:17" x14ac:dyDescent="0.3">
      <c r="A71">
        <v>69</v>
      </c>
      <c r="B71" s="269">
        <v>122000</v>
      </c>
      <c r="C71" s="269" cm="1">
        <f t="array" ref="C71">INDEX(Step1_final!H:H, 0 + (ROW(C71)-7)*3)</f>
        <v>24205</v>
      </c>
      <c r="D71" s="270" cm="1">
        <f t="array" ref="D71">INDEX(Step1_final!H:H, 1 + (ROW(C71)-7)*3)</f>
        <v>0.54720000000000002</v>
      </c>
      <c r="E71" s="270" cm="1">
        <f t="array" ref="E71">INDEX(Step1_final!H:H, 2 + (ROW(C71)-7)*3)</f>
        <v>1.1316999999999999</v>
      </c>
      <c r="F71" s="269"/>
      <c r="G71" s="270"/>
      <c r="H71" s="270"/>
      <c r="I71" s="269"/>
      <c r="J71" s="270"/>
      <c r="K71" s="270"/>
      <c r="L71" s="269" cm="1">
        <f t="array" ref="L71">L$6+INDEX(Step6!H:H, 0 + ROW(L71)*3)</f>
        <v>37100</v>
      </c>
      <c r="M71" s="270" cm="1">
        <f t="array" ref="M71">INDEX(Step6!H:H, 1 + ROW(L71)*3)</f>
        <v>0.44879999999999998</v>
      </c>
      <c r="N71" s="270" cm="1">
        <f t="array" ref="N71">INDEX(Step6!H:H, 2 + ROW(L71)*3)</f>
        <v>1.2192000000000001</v>
      </c>
      <c r="O71" s="269"/>
      <c r="P71" s="270"/>
      <c r="Q71" s="270"/>
    </row>
    <row r="72" spans="1:17" x14ac:dyDescent="0.3">
      <c r="A72">
        <v>70</v>
      </c>
      <c r="B72" s="269">
        <v>124000</v>
      </c>
      <c r="C72" s="269" cm="1">
        <f t="array" ref="C72">INDEX(Step1_final!H:H, 0 + (ROW(C72)-7)*3)</f>
        <v>24632</v>
      </c>
      <c r="D72" s="270" cm="1">
        <f t="array" ref="D72">INDEX(Step1_final!H:H, 1 + (ROW(C72)-7)*3)</f>
        <v>0.54700000000000004</v>
      </c>
      <c r="E72" s="270" cm="1">
        <f t="array" ref="E72">INDEX(Step1_final!H:H, 2 + (ROW(C72)-7)*3)</f>
        <v>1.1429</v>
      </c>
      <c r="F72" s="269"/>
      <c r="G72" s="270"/>
      <c r="H72" s="270"/>
      <c r="I72" s="269"/>
      <c r="J72" s="270"/>
      <c r="K72" s="270"/>
      <c r="L72" s="269" cm="1">
        <f t="array" ref="L72">L$6+INDEX(Step6!H:H, 0 + ROW(L72)*3)</f>
        <v>37489</v>
      </c>
      <c r="M72" s="270" cm="1">
        <f t="array" ref="M72">INDEX(Step6!H:H, 1 + ROW(L72)*3)</f>
        <v>0.44679999999999997</v>
      </c>
      <c r="N72" s="270" cm="1">
        <f t="array" ref="N72">INDEX(Step6!H:H, 2 + ROW(L72)*3)</f>
        <v>1.2074</v>
      </c>
      <c r="O72" s="269"/>
      <c r="P72" s="270"/>
      <c r="Q72" s="270"/>
    </row>
    <row r="73" spans="1:17" x14ac:dyDescent="0.3">
      <c r="A73">
        <v>71</v>
      </c>
      <c r="B73" s="269">
        <v>126000</v>
      </c>
      <c r="C73" s="269" cm="1">
        <f t="array" ref="C73">INDEX(Step1_final!H:H, 0 + (ROW(C73)-7)*3)</f>
        <v>25025</v>
      </c>
      <c r="D73" s="270" cm="1">
        <f t="array" ref="D73">INDEX(Step1_final!H:H, 1 + (ROW(C73)-7)*3)</f>
        <v>0.54590000000000005</v>
      </c>
      <c r="E73" s="270" cm="1">
        <f t="array" ref="E73">INDEX(Step1_final!H:H, 2 + (ROW(C73)-7)*3)</f>
        <v>1.1480999999999999</v>
      </c>
      <c r="F73" s="269"/>
      <c r="G73" s="270"/>
      <c r="H73" s="270"/>
      <c r="I73" s="269"/>
      <c r="J73" s="270"/>
      <c r="K73" s="270"/>
      <c r="L73" s="269" cm="1">
        <f t="array" ref="L73">L$6+INDEX(Step6!H:H, 0 + ROW(L73)*3)</f>
        <v>37879</v>
      </c>
      <c r="M73" s="270" cm="1">
        <f t="array" ref="M73">INDEX(Step6!H:H, 1 + ROW(L73)*3)</f>
        <v>0.4425</v>
      </c>
      <c r="N73" s="270" cm="1">
        <f t="array" ref="N73">INDEX(Step6!H:H, 2 + ROW(L73)*3)</f>
        <v>1.1960999999999999</v>
      </c>
      <c r="O73" s="269"/>
      <c r="P73" s="270"/>
      <c r="Q73" s="270"/>
    </row>
    <row r="74" spans="1:17" x14ac:dyDescent="0.3">
      <c r="A74">
        <v>72</v>
      </c>
      <c r="B74" s="269">
        <v>128000</v>
      </c>
      <c r="C74" s="269" cm="1">
        <f t="array" ref="C74">INDEX(Step1_final!H:H, 0 + (ROW(C74)-7)*3)</f>
        <v>25420</v>
      </c>
      <c r="D74" s="270" cm="1">
        <f t="array" ref="D74">INDEX(Step1_final!H:H, 1 + (ROW(C74)-7)*3)</f>
        <v>0.54469999999999996</v>
      </c>
      <c r="E74" s="270" cm="1">
        <f t="array" ref="E74">INDEX(Step1_final!H:H, 2 + (ROW(C74)-7)*3)</f>
        <v>1.123</v>
      </c>
      <c r="F74" s="269"/>
      <c r="G74" s="270"/>
      <c r="H74" s="270"/>
      <c r="I74" s="269"/>
      <c r="J74" s="270"/>
      <c r="K74" s="270"/>
      <c r="L74" s="269" cm="1">
        <f t="array" ref="L74">L$6+INDEX(Step6!H:H, 0 + ROW(L74)*3)</f>
        <v>38269</v>
      </c>
      <c r="M74" s="270" cm="1">
        <f t="array" ref="M74">INDEX(Step6!H:H, 1 + ROW(L74)*3)</f>
        <v>0.442</v>
      </c>
      <c r="N74" s="270" cm="1">
        <f t="array" ref="N74">INDEX(Step6!H:H, 2 + ROW(L74)*3)</f>
        <v>1.2190000000000001</v>
      </c>
      <c r="O74" s="269"/>
      <c r="P74" s="270"/>
      <c r="Q74" s="270"/>
    </row>
    <row r="75" spans="1:17" x14ac:dyDescent="0.3">
      <c r="A75">
        <v>73</v>
      </c>
      <c r="B75" s="269">
        <v>130000</v>
      </c>
      <c r="C75" s="269" cm="1">
        <f t="array" ref="C75">INDEX(Step1_final!H:H, 0 + (ROW(C75)-7)*3)</f>
        <v>25825</v>
      </c>
      <c r="D75" s="270" cm="1">
        <f t="array" ref="D75">INDEX(Step1_final!H:H, 1 + (ROW(C75)-7)*3)</f>
        <v>0.54179999999999995</v>
      </c>
      <c r="E75" s="270" cm="1">
        <f t="array" ref="E75">INDEX(Step1_final!H:H, 2 + (ROW(C75)-7)*3)</f>
        <v>1.1152</v>
      </c>
      <c r="F75" s="269"/>
      <c r="G75" s="270"/>
      <c r="H75" s="270"/>
      <c r="I75" s="269"/>
      <c r="J75" s="270"/>
      <c r="K75" s="270"/>
      <c r="L75" s="269"/>
      <c r="M75" s="270"/>
      <c r="N75" s="270"/>
      <c r="O75" s="269"/>
      <c r="P75" s="270"/>
      <c r="Q75" s="270"/>
    </row>
    <row r="76" spans="1:17" x14ac:dyDescent="0.3">
      <c r="A76">
        <v>74</v>
      </c>
      <c r="B76" s="269">
        <v>132000</v>
      </c>
      <c r="C76" s="269" cm="1">
        <f t="array" ref="C76">INDEX(Step1_final!H:H, 0 + (ROW(C76)-7)*3)</f>
        <v>26218</v>
      </c>
      <c r="D76" s="270" cm="1">
        <f t="array" ref="D76">INDEX(Step1_final!H:H, 1 + (ROW(C76)-7)*3)</f>
        <v>0.53590000000000004</v>
      </c>
      <c r="E76" s="270" cm="1">
        <f t="array" ref="E76">INDEX(Step1_final!H:H, 2 + (ROW(C76)-7)*3)</f>
        <v>1.1394</v>
      </c>
      <c r="F76" s="269"/>
      <c r="G76" s="270"/>
      <c r="H76" s="270"/>
      <c r="I76" s="269"/>
      <c r="J76" s="270"/>
      <c r="K76" s="270"/>
      <c r="L76" s="269"/>
      <c r="M76" s="270"/>
      <c r="N76" s="270"/>
      <c r="O76" s="269"/>
      <c r="P76" s="270"/>
      <c r="Q76" s="270"/>
    </row>
    <row r="77" spans="1:17" x14ac:dyDescent="0.3">
      <c r="A77">
        <v>75</v>
      </c>
      <c r="B77" s="269">
        <v>134000</v>
      </c>
      <c r="C77" s="269" cm="1">
        <f t="array" ref="C77">INDEX(Step1_final!H:H, 0 + (ROW(C77)-7)*3)</f>
        <v>26607</v>
      </c>
      <c r="D77" s="270" cm="1">
        <f t="array" ref="D77">INDEX(Step1_final!H:H, 1 + (ROW(C77)-7)*3)</f>
        <v>0.5353</v>
      </c>
      <c r="E77" s="270" cm="1">
        <f t="array" ref="E77">INDEX(Step1_final!H:H, 2 + (ROW(C77)-7)*3)</f>
        <v>1.1135999999999999</v>
      </c>
      <c r="F77" s="269"/>
      <c r="G77" s="270"/>
      <c r="H77" s="270"/>
      <c r="I77" s="269"/>
      <c r="J77" s="270"/>
      <c r="K77" s="270"/>
      <c r="L77" s="269"/>
      <c r="M77" s="270"/>
      <c r="N77" s="270"/>
      <c r="O77" s="269"/>
      <c r="P77" s="270"/>
      <c r="Q77" s="270"/>
    </row>
    <row r="78" spans="1:17" x14ac:dyDescent="0.3">
      <c r="A78">
        <v>76</v>
      </c>
      <c r="B78" s="269">
        <v>136000</v>
      </c>
      <c r="C78" s="269" cm="1">
        <f t="array" ref="C78">INDEX(Step1_final!H:H, 0 + (ROW(C78)-7)*3)</f>
        <v>26996</v>
      </c>
      <c r="D78" s="270" cm="1">
        <f t="array" ref="D78">INDEX(Step1_final!H:H, 1 + (ROW(C78)-7)*3)</f>
        <v>0.53869999999999996</v>
      </c>
      <c r="E78" s="270" cm="1">
        <f t="array" ref="E78">INDEX(Step1_final!H:H, 2 + (ROW(C78)-7)*3)</f>
        <v>1.1188</v>
      </c>
      <c r="F78" s="269"/>
      <c r="G78" s="270"/>
      <c r="H78" s="270"/>
      <c r="I78" s="269"/>
      <c r="J78" s="270"/>
      <c r="K78" s="270"/>
      <c r="L78" s="269"/>
      <c r="M78" s="270"/>
      <c r="N78" s="270"/>
      <c r="O78" s="269"/>
      <c r="P78" s="270"/>
      <c r="Q78" s="270"/>
    </row>
    <row r="79" spans="1:17" x14ac:dyDescent="0.3">
      <c r="A79">
        <v>77</v>
      </c>
      <c r="B79" s="269">
        <v>138000</v>
      </c>
      <c r="C79" s="269" cm="1">
        <f t="array" ref="C79">INDEX(Step1_final!H:H, 0 + (ROW(C79)-7)*3)</f>
        <v>27386</v>
      </c>
      <c r="D79" s="270" cm="1">
        <f t="array" ref="D79">INDEX(Step1_final!H:H, 1 + (ROW(C79)-7)*3)</f>
        <v>0.53779999999999994</v>
      </c>
      <c r="E79" s="270" cm="1">
        <f t="array" ref="E79">INDEX(Step1_final!H:H, 2 + (ROW(C79)-7)*3)</f>
        <v>1.1093</v>
      </c>
      <c r="F79" s="269"/>
      <c r="G79" s="270"/>
      <c r="H79" s="270"/>
      <c r="I79" s="269"/>
      <c r="J79" s="270"/>
      <c r="K79" s="270"/>
      <c r="L79" s="269"/>
      <c r="M79" s="270"/>
      <c r="N79" s="270"/>
      <c r="O79" s="269"/>
      <c r="P79" s="270"/>
      <c r="Q79" s="270"/>
    </row>
    <row r="80" spans="1:17" x14ac:dyDescent="0.3">
      <c r="A80">
        <v>78</v>
      </c>
      <c r="B80" s="269">
        <v>140000</v>
      </c>
      <c r="C80" s="269" cm="1">
        <f t="array" ref="C80">INDEX(Step1_final!H:H, 0 + (ROW(C80)-7)*3)</f>
        <v>27775</v>
      </c>
      <c r="D80" s="270" cm="1">
        <f t="array" ref="D80">INDEX(Step1_final!H:H, 1 + (ROW(C80)-7)*3)</f>
        <v>0.53520000000000001</v>
      </c>
      <c r="E80" s="270" cm="1">
        <f t="array" ref="E80">INDEX(Step1_final!H:H, 2 + (ROW(C80)-7)*3)</f>
        <v>1.1453</v>
      </c>
      <c r="F80" s="269"/>
      <c r="G80" s="270"/>
      <c r="H80" s="270"/>
      <c r="I80" s="269"/>
      <c r="J80" s="270"/>
      <c r="K80" s="270"/>
      <c r="L80" s="269"/>
      <c r="M80" s="270"/>
      <c r="N80" s="270"/>
      <c r="O80" s="269"/>
      <c r="P80" s="270"/>
      <c r="Q80" s="270"/>
    </row>
    <row r="81" spans="1:17" x14ac:dyDescent="0.3">
      <c r="A81">
        <v>79</v>
      </c>
      <c r="B81" s="269">
        <v>142000</v>
      </c>
      <c r="C81" s="269" cm="1">
        <f t="array" ref="C81">INDEX(Step1_final!H:H, 0 + (ROW(C81)-7)*3)</f>
        <v>28164</v>
      </c>
      <c r="D81" s="270" cm="1">
        <f t="array" ref="D81">INDEX(Step1_final!H:H, 1 + (ROW(C81)-7)*3)</f>
        <v>0.53049999999999997</v>
      </c>
      <c r="E81" s="270" cm="1">
        <f t="array" ref="E81">INDEX(Step1_final!H:H, 2 + (ROW(C81)-7)*3)</f>
        <v>1.1173</v>
      </c>
      <c r="F81" s="269"/>
      <c r="G81" s="270"/>
      <c r="H81" s="270"/>
      <c r="I81" s="269"/>
      <c r="J81" s="270"/>
      <c r="K81" s="270"/>
      <c r="L81" s="269"/>
      <c r="M81" s="270"/>
      <c r="N81" s="270"/>
      <c r="O81" s="269"/>
      <c r="P81" s="270"/>
      <c r="Q81" s="270"/>
    </row>
    <row r="82" spans="1:17" x14ac:dyDescent="0.3">
      <c r="A82">
        <v>80</v>
      </c>
      <c r="B82" s="269">
        <v>144000</v>
      </c>
      <c r="C82" s="269" cm="1">
        <f t="array" ref="C82">INDEX(Step1_final!H:H, 0 + (ROW(C82)-7)*3)</f>
        <v>28553</v>
      </c>
      <c r="D82" s="270" cm="1">
        <f t="array" ref="D82">INDEX(Step1_final!H:H, 1 + (ROW(C82)-7)*3)</f>
        <v>0.53149999999999997</v>
      </c>
      <c r="E82" s="270" cm="1">
        <f t="array" ref="E82">INDEX(Step1_final!H:H, 2 + (ROW(C82)-7)*3)</f>
        <v>1.1328</v>
      </c>
      <c r="F82" s="269"/>
      <c r="G82" s="270"/>
      <c r="H82" s="270"/>
      <c r="I82" s="269"/>
      <c r="J82" s="270"/>
      <c r="K82" s="270"/>
      <c r="L82" s="269"/>
      <c r="M82" s="270"/>
      <c r="N82" s="270"/>
      <c r="O82" s="269"/>
      <c r="P82" s="270"/>
      <c r="Q82" s="270"/>
    </row>
    <row r="83" spans="1:17" x14ac:dyDescent="0.3">
      <c r="A83">
        <v>81</v>
      </c>
      <c r="B83" s="269">
        <v>146000</v>
      </c>
      <c r="C83" s="269" cm="1">
        <f t="array" ref="C83">INDEX(Step1_final!H:H, 0 + (ROW(C83)-7)*3)</f>
        <v>28942</v>
      </c>
      <c r="D83" s="270" cm="1">
        <f t="array" ref="D83">INDEX(Step1_final!H:H, 1 + (ROW(C83)-7)*3)</f>
        <v>0.53049999999999997</v>
      </c>
      <c r="E83" s="270" cm="1">
        <f t="array" ref="E83">INDEX(Step1_final!H:H, 2 + (ROW(C83)-7)*3)</f>
        <v>1.1435</v>
      </c>
      <c r="F83" s="269"/>
      <c r="G83" s="270"/>
      <c r="H83" s="270"/>
      <c r="I83" s="269"/>
      <c r="J83" s="270"/>
      <c r="K83" s="270"/>
      <c r="L83" s="269"/>
      <c r="M83" s="270"/>
      <c r="N83" s="270"/>
      <c r="O83" s="269"/>
      <c r="P83" s="270"/>
      <c r="Q83" s="270"/>
    </row>
    <row r="84" spans="1:17" x14ac:dyDescent="0.3">
      <c r="A84">
        <v>82</v>
      </c>
      <c r="B84" s="269">
        <v>148000</v>
      </c>
      <c r="C84" s="269" cm="1">
        <f t="array" ref="C84">INDEX(Step1_final!H:H, 0 + (ROW(C84)-7)*3)</f>
        <v>29350</v>
      </c>
      <c r="D84" s="270" cm="1">
        <f t="array" ref="D84">INDEX(Step1_final!H:H, 1 + (ROW(C84)-7)*3)</f>
        <v>0.52680000000000005</v>
      </c>
      <c r="E84" s="270" cm="1">
        <f t="array" ref="E84">INDEX(Step1_final!H:H, 2 + (ROW(C84)-7)*3)</f>
        <v>1.1306</v>
      </c>
      <c r="F84" s="269"/>
      <c r="G84" s="270"/>
      <c r="H84" s="270"/>
      <c r="I84" s="269"/>
      <c r="J84" s="270"/>
      <c r="K84" s="270"/>
      <c r="L84" s="269"/>
      <c r="M84" s="270"/>
      <c r="N84" s="270"/>
      <c r="O84" s="269"/>
      <c r="P84" s="270"/>
      <c r="Q84" s="270"/>
    </row>
    <row r="85" spans="1:17" x14ac:dyDescent="0.3">
      <c r="A85">
        <v>83</v>
      </c>
      <c r="B85" s="269">
        <v>150000</v>
      </c>
      <c r="C85" s="269" cm="1">
        <f t="array" ref="C85">INDEX(Step1_final!H:H, 0 + (ROW(C85)-7)*3)</f>
        <v>29749</v>
      </c>
      <c r="D85" s="270" cm="1">
        <f t="array" ref="D85">INDEX(Step1_final!H:H, 1 + (ROW(C85)-7)*3)</f>
        <v>0.53190000000000004</v>
      </c>
      <c r="E85" s="270" cm="1">
        <f t="array" ref="E85">INDEX(Step1_final!H:H, 2 + (ROW(C85)-7)*3)</f>
        <v>1.149</v>
      </c>
      <c r="F85" s="269"/>
      <c r="G85" s="270"/>
      <c r="H85" s="270"/>
      <c r="I85" s="269"/>
      <c r="J85" s="270"/>
      <c r="K85" s="270"/>
      <c r="L85" s="269"/>
      <c r="M85" s="270"/>
      <c r="N85" s="270"/>
      <c r="O85" s="269"/>
      <c r="P85" s="270"/>
      <c r="Q85" s="270"/>
    </row>
    <row r="86" spans="1:17" x14ac:dyDescent="0.3">
      <c r="A86">
        <v>84</v>
      </c>
      <c r="B86" s="269">
        <v>152000</v>
      </c>
      <c r="C86" s="269" cm="1">
        <f t="array" ref="C86">INDEX(Step1_final!H:H, 0 + (ROW(C86)-7)*3)</f>
        <v>30157</v>
      </c>
      <c r="D86" s="270" cm="1">
        <f t="array" ref="D86">INDEX(Step1_final!H:H, 1 + (ROW(C86)-7)*3)</f>
        <v>0.52349999999999997</v>
      </c>
      <c r="E86" s="270" cm="1">
        <f t="array" ref="E86">INDEX(Step1_final!H:H, 2 + (ROW(C86)-7)*3)</f>
        <v>1.1357999999999999</v>
      </c>
      <c r="F86" s="269"/>
      <c r="G86" s="270"/>
      <c r="H86" s="270"/>
      <c r="I86" s="269"/>
      <c r="J86" s="270"/>
      <c r="K86" s="270"/>
      <c r="L86" s="269"/>
      <c r="M86" s="270"/>
      <c r="N86" s="270"/>
      <c r="O86" s="269"/>
      <c r="P86" s="270"/>
      <c r="Q86" s="270"/>
    </row>
    <row r="87" spans="1:17" x14ac:dyDescent="0.3">
      <c r="A87">
        <v>85</v>
      </c>
      <c r="B87" s="269">
        <v>154000</v>
      </c>
      <c r="C87" s="269" cm="1">
        <f t="array" ref="C87">INDEX(Step1_final!H:H, 0 + (ROW(C87)-7)*3)</f>
        <v>30595</v>
      </c>
      <c r="D87" s="270" cm="1">
        <f t="array" ref="D87">INDEX(Step1_final!H:H, 1 + (ROW(C87)-7)*3)</f>
        <v>0.52729999999999999</v>
      </c>
      <c r="E87" s="270" cm="1">
        <f t="array" ref="E87">INDEX(Step1_final!H:H, 2 + (ROW(C87)-7)*3)</f>
        <v>1.1341000000000001</v>
      </c>
      <c r="F87" s="269"/>
      <c r="G87" s="270"/>
      <c r="H87" s="270"/>
      <c r="I87" s="269"/>
      <c r="J87" s="270"/>
      <c r="K87" s="270"/>
      <c r="L87" s="269"/>
      <c r="M87" s="270"/>
      <c r="N87" s="270"/>
      <c r="O87" s="269"/>
      <c r="P87" s="270"/>
      <c r="Q87" s="270"/>
    </row>
    <row r="88" spans="1:17" x14ac:dyDescent="0.3">
      <c r="A88">
        <v>86</v>
      </c>
      <c r="B88" s="269">
        <v>156000</v>
      </c>
      <c r="C88" s="269" cm="1">
        <f t="array" ref="C88">INDEX(Step1_final!H:H, 0 + (ROW(C88)-7)*3)</f>
        <v>31012</v>
      </c>
      <c r="D88" s="270" cm="1">
        <f t="array" ref="D88">INDEX(Step1_final!H:H, 1 + (ROW(C88)-7)*3)</f>
        <v>0.53159999999999996</v>
      </c>
      <c r="E88" s="270" cm="1">
        <f t="array" ref="E88">INDEX(Step1_final!H:H, 2 + (ROW(C88)-7)*3)</f>
        <v>1.1252</v>
      </c>
      <c r="F88" s="269"/>
      <c r="G88" s="270"/>
      <c r="H88" s="270"/>
      <c r="I88" s="269"/>
      <c r="J88" s="270"/>
      <c r="K88" s="270"/>
      <c r="L88" s="269"/>
      <c r="M88" s="270"/>
      <c r="N88" s="270"/>
      <c r="O88" s="269"/>
      <c r="P88" s="270"/>
      <c r="Q88" s="270"/>
    </row>
    <row r="89" spans="1:17" x14ac:dyDescent="0.3">
      <c r="A89">
        <v>87</v>
      </c>
      <c r="B89" s="269">
        <v>158000</v>
      </c>
      <c r="C89" s="269" cm="1">
        <f t="array" ref="C89">INDEX(Step1_final!H:H, 0 + (ROW(C89)-7)*3)</f>
        <v>31421</v>
      </c>
      <c r="D89" s="270" cm="1">
        <f t="array" ref="D89">INDEX(Step1_final!H:H, 1 + (ROW(C89)-7)*3)</f>
        <v>0.5252</v>
      </c>
      <c r="E89" s="270" cm="1">
        <f t="array" ref="E89">INDEX(Step1_final!H:H, 2 + (ROW(C89)-7)*3)</f>
        <v>1.1281000000000001</v>
      </c>
      <c r="F89" s="269"/>
      <c r="G89" s="270"/>
      <c r="H89" s="270"/>
      <c r="I89" s="269"/>
      <c r="J89" s="270"/>
      <c r="K89" s="270"/>
      <c r="L89" s="269"/>
      <c r="M89" s="270"/>
      <c r="N89" s="270"/>
      <c r="O89" s="269"/>
      <c r="P89" s="270"/>
      <c r="Q89" s="270"/>
    </row>
    <row r="90" spans="1:17" x14ac:dyDescent="0.3">
      <c r="A90">
        <v>88</v>
      </c>
      <c r="B90" s="269">
        <v>160000</v>
      </c>
      <c r="C90" s="269" cm="1">
        <f t="array" ref="C90">INDEX(Step1_final!H:H, 0 + (ROW(C90)-7)*3)</f>
        <v>31822</v>
      </c>
      <c r="D90" s="270" cm="1">
        <f t="array" ref="D90">INDEX(Step1_final!H:H, 1 + (ROW(C90)-7)*3)</f>
        <v>0.52390000000000003</v>
      </c>
      <c r="E90" s="270" cm="1">
        <f t="array" ref="E90">INDEX(Step1_final!H:H, 2 + (ROW(C90)-7)*3)</f>
        <v>1.1281000000000001</v>
      </c>
      <c r="F90" s="269"/>
      <c r="G90" s="270"/>
      <c r="H90" s="270"/>
      <c r="I90" s="269"/>
      <c r="J90" s="270"/>
      <c r="K90" s="270"/>
      <c r="L90" s="269"/>
      <c r="M90" s="270"/>
      <c r="N90" s="270"/>
      <c r="O90" s="269"/>
      <c r="P90" s="270"/>
      <c r="Q90" s="270"/>
    </row>
    <row r="91" spans="1:17" x14ac:dyDescent="0.3">
      <c r="A91">
        <v>89</v>
      </c>
      <c r="B91" s="269">
        <v>162000</v>
      </c>
      <c r="C91" s="269" cm="1">
        <f t="array" ref="C91">INDEX(Step1_final!H:H, 0 + (ROW(C91)-7)*3)</f>
        <v>32222</v>
      </c>
      <c r="D91" s="270" cm="1">
        <f t="array" ref="D91">INDEX(Step1_final!H:H, 1 + (ROW(C91)-7)*3)</f>
        <v>0.52410000000000001</v>
      </c>
      <c r="E91" s="270" cm="1">
        <f t="array" ref="E91">INDEX(Step1_final!H:H, 2 + (ROW(C91)-7)*3)</f>
        <v>1.1312</v>
      </c>
      <c r="F91" s="269"/>
      <c r="G91" s="270"/>
      <c r="H91" s="270"/>
      <c r="I91" s="269"/>
      <c r="J91" s="270"/>
      <c r="K91" s="270"/>
      <c r="L91" s="269"/>
      <c r="M91" s="270"/>
      <c r="N91" s="270"/>
      <c r="O91" s="269"/>
      <c r="P91" s="270"/>
      <c r="Q91" s="270"/>
    </row>
    <row r="92" spans="1:17" x14ac:dyDescent="0.3">
      <c r="A92">
        <v>90</v>
      </c>
      <c r="B92" s="269">
        <v>164000</v>
      </c>
      <c r="C92" s="269" cm="1">
        <f t="array" ref="C92">INDEX(Step1_final!H:H, 0 + (ROW(C92)-7)*3)</f>
        <v>32635</v>
      </c>
      <c r="D92" s="270" cm="1">
        <f t="array" ref="D92">INDEX(Step1_final!H:H, 1 + (ROW(C92)-7)*3)</f>
        <v>0.52059999999999995</v>
      </c>
      <c r="E92" s="270" cm="1">
        <f t="array" ref="E92">INDEX(Step1_final!H:H, 2 + (ROW(C92)-7)*3)</f>
        <v>1.1457999999999999</v>
      </c>
      <c r="F92" s="269"/>
      <c r="G92" s="270"/>
      <c r="H92" s="270"/>
      <c r="I92" s="269"/>
      <c r="J92" s="270"/>
      <c r="K92" s="270"/>
      <c r="L92" s="269"/>
      <c r="M92" s="270"/>
      <c r="N92" s="270"/>
      <c r="O92" s="269"/>
      <c r="P92" s="270"/>
      <c r="Q92" s="270"/>
    </row>
    <row r="93" spans="1:17" x14ac:dyDescent="0.3">
      <c r="A93">
        <v>91</v>
      </c>
      <c r="B93" s="269">
        <v>166000</v>
      </c>
      <c r="C93" s="269" cm="1">
        <f t="array" ref="C93">INDEX(Step1_final!H:H, 0 + (ROW(C93)-7)*3)</f>
        <v>33049</v>
      </c>
      <c r="D93" s="270" cm="1">
        <f t="array" ref="D93">INDEX(Step1_final!H:H, 1 + (ROW(C93)-7)*3)</f>
        <v>0.52229999999999999</v>
      </c>
      <c r="E93" s="270" cm="1">
        <f t="array" ref="E93">INDEX(Step1_final!H:H, 2 + (ROW(C93)-7)*3)</f>
        <v>1.127</v>
      </c>
      <c r="F93" s="269"/>
      <c r="G93" s="270"/>
      <c r="H93" s="270"/>
      <c r="I93" s="269"/>
      <c r="J93" s="270"/>
      <c r="K93" s="270"/>
      <c r="L93" s="269"/>
      <c r="M93" s="270"/>
      <c r="N93" s="270"/>
      <c r="O93" s="269"/>
      <c r="P93" s="270"/>
      <c r="Q93" s="270"/>
    </row>
    <row r="94" spans="1:17" x14ac:dyDescent="0.3">
      <c r="A94">
        <v>92</v>
      </c>
      <c r="B94" s="269">
        <v>168000</v>
      </c>
      <c r="C94" s="269" cm="1">
        <f t="array" ref="C94">INDEX(Step1_final!H:H, 0 + (ROW(C94)-7)*3)</f>
        <v>33457</v>
      </c>
      <c r="D94" s="270" cm="1">
        <f t="array" ref="D94">INDEX(Step1_final!H:H, 1 + (ROW(C94)-7)*3)</f>
        <v>0.51719999999999999</v>
      </c>
      <c r="E94" s="270" cm="1">
        <f t="array" ref="E94">INDEX(Step1_final!H:H, 2 + (ROW(C94)-7)*3)</f>
        <v>1.1372</v>
      </c>
      <c r="F94" s="269"/>
      <c r="G94" s="270"/>
      <c r="H94" s="270"/>
      <c r="I94" s="269"/>
      <c r="J94" s="270"/>
      <c r="K94" s="270"/>
      <c r="L94" s="269"/>
      <c r="M94" s="270"/>
      <c r="N94" s="270"/>
      <c r="O94" s="269"/>
      <c r="P94" s="270"/>
      <c r="Q94" s="270"/>
    </row>
    <row r="95" spans="1:17" x14ac:dyDescent="0.3">
      <c r="A95">
        <v>93</v>
      </c>
      <c r="B95" s="269">
        <v>170000</v>
      </c>
      <c r="C95" s="269" cm="1">
        <f t="array" ref="C95">INDEX(Step1_final!H:H, 0 + (ROW(C95)-7)*3)</f>
        <v>33861</v>
      </c>
      <c r="D95" s="270" cm="1">
        <f t="array" ref="D95">INDEX(Step1_final!H:H, 1 + (ROW(C95)-7)*3)</f>
        <v>0.52010000000000001</v>
      </c>
      <c r="E95" s="270" cm="1">
        <f t="array" ref="E95">INDEX(Step1_final!H:H, 2 + (ROW(C95)-7)*3)</f>
        <v>1.1349</v>
      </c>
      <c r="F95" s="269"/>
      <c r="G95" s="270"/>
      <c r="H95" s="270"/>
      <c r="I95" s="269"/>
      <c r="J95" s="270"/>
      <c r="K95" s="270"/>
      <c r="L95" s="269"/>
      <c r="M95" s="270"/>
      <c r="N95" s="270"/>
      <c r="O95" s="269"/>
      <c r="P95" s="270"/>
      <c r="Q95" s="270"/>
    </row>
    <row r="96" spans="1:17" x14ac:dyDescent="0.3">
      <c r="A96">
        <v>94</v>
      </c>
      <c r="B96" s="269">
        <v>172000</v>
      </c>
      <c r="C96" s="269" cm="1">
        <f t="array" ref="C96">INDEX(Step1_final!H:H, 0 + (ROW(C96)-7)*3)</f>
        <v>34263</v>
      </c>
      <c r="D96" s="270" cm="1">
        <f t="array" ref="D96">INDEX(Step1_final!H:H, 1 + (ROW(C96)-7)*3)</f>
        <v>0.51449999999999996</v>
      </c>
      <c r="E96" s="270" cm="1">
        <f t="array" ref="E96">INDEX(Step1_final!H:H, 2 + (ROW(C96)-7)*3)</f>
        <v>1.1317999999999999</v>
      </c>
      <c r="F96" s="269"/>
      <c r="G96" s="270"/>
      <c r="H96" s="270"/>
      <c r="I96" s="269"/>
      <c r="J96" s="270"/>
      <c r="K96" s="270"/>
      <c r="L96" s="269"/>
      <c r="M96" s="270"/>
      <c r="N96" s="270"/>
      <c r="O96" s="269"/>
      <c r="P96" s="270"/>
      <c r="Q96" s="270"/>
    </row>
    <row r="97" spans="1:17" x14ac:dyDescent="0.3">
      <c r="A97">
        <v>95</v>
      </c>
      <c r="B97" s="269">
        <v>174000</v>
      </c>
      <c r="C97" s="269" cm="1">
        <f t="array" ref="C97">INDEX(Step1_final!H:H, 0 + (ROW(C97)-7)*3)</f>
        <v>34690</v>
      </c>
      <c r="D97" s="270" cm="1">
        <f t="array" ref="D97">INDEX(Step1_final!H:H, 1 + (ROW(C97)-7)*3)</f>
        <v>0.5141</v>
      </c>
      <c r="E97" s="270" cm="1">
        <f t="array" ref="E97">INDEX(Step1_final!H:H, 2 + (ROW(C97)-7)*3)</f>
        <v>1.1402000000000001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</row>
    <row r="98" spans="1:17" x14ac:dyDescent="0.3">
      <c r="A98">
        <v>96</v>
      </c>
      <c r="B98" s="269">
        <v>176000</v>
      </c>
      <c r="C98" s="269" cm="1">
        <f t="array" ref="C98">INDEX(Step1_final!H:H, 0 + (ROW(C98)-7)*3)</f>
        <v>35094</v>
      </c>
      <c r="D98" s="270" cm="1">
        <f t="array" ref="D98">INDEX(Step1_final!H:H, 1 + (ROW(C98)-7)*3)</f>
        <v>0.51739999999999997</v>
      </c>
      <c r="E98" s="270" cm="1">
        <f t="array" ref="E98">INDEX(Step1_final!H:H, 2 + (ROW(C98)-7)*3)</f>
        <v>1.141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</row>
    <row r="99" spans="1:17" x14ac:dyDescent="0.3">
      <c r="A99">
        <v>97</v>
      </c>
      <c r="B99" s="269">
        <v>178000</v>
      </c>
      <c r="C99" s="269" cm="1">
        <f t="array" ref="C99">INDEX(Step1_final!H:H, 0 + (ROW(C99)-7)*3)</f>
        <v>35488</v>
      </c>
      <c r="D99" s="270" cm="1">
        <f t="array" ref="D99">INDEX(Step1_final!H:H, 1 + (ROW(C99)-7)*3)</f>
        <v>0.5161</v>
      </c>
      <c r="E99" s="270" cm="1">
        <f t="array" ref="E99">INDEX(Step1_final!H:H, 2 + (ROW(C99)-7)*3)</f>
        <v>1.1429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</row>
    <row r="100" spans="1:17" x14ac:dyDescent="0.3">
      <c r="A100">
        <v>98</v>
      </c>
      <c r="B100" s="269">
        <v>180000</v>
      </c>
      <c r="C100" s="269" cm="1">
        <f t="array" ref="C100">INDEX(Step1_final!H:H, 0 + (ROW(C100)-7)*3)</f>
        <v>35936</v>
      </c>
      <c r="D100" s="270" cm="1">
        <f t="array" ref="D100">INDEX(Step1_final!H:H, 1 + (ROW(C100)-7)*3)</f>
        <v>0.51270000000000004</v>
      </c>
      <c r="E100" s="270" cm="1">
        <f t="array" ref="E100">INDEX(Step1_final!H:H, 2 + (ROW(C100)-7)*3)</f>
        <v>1.1398999999999999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</row>
    <row r="101" spans="1:17" x14ac:dyDescent="0.3">
      <c r="A101">
        <v>99</v>
      </c>
      <c r="B101" s="269">
        <v>182000</v>
      </c>
      <c r="C101" s="269" cm="1">
        <f t="array" ref="C101">INDEX(Step1_final!H:H, 0 + (ROW(C101)-7)*3)</f>
        <v>36364</v>
      </c>
      <c r="D101" s="270" cm="1">
        <f t="array" ref="D101">INDEX(Step1_final!H:H, 1 + (ROW(C101)-7)*3)</f>
        <v>0.51100000000000001</v>
      </c>
      <c r="E101" s="270" cm="1">
        <f t="array" ref="E101">INDEX(Step1_final!H:H, 2 + (ROW(C101)-7)*3)</f>
        <v>1.1528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</row>
    <row r="102" spans="1:17" x14ac:dyDescent="0.3">
      <c r="A102">
        <v>100</v>
      </c>
      <c r="B102" s="269">
        <v>184000</v>
      </c>
      <c r="C102" s="269" cm="1">
        <f t="array" ref="C102">INDEX(Step1_final!H:H, 0 + (ROW(C102)-7)*3)</f>
        <v>36774</v>
      </c>
      <c r="D102" s="270" cm="1">
        <f t="array" ref="D102">INDEX(Step1_final!H:H, 1 + (ROW(C102)-7)*3)</f>
        <v>0.51570000000000005</v>
      </c>
      <c r="E102" s="270" cm="1">
        <f t="array" ref="E102">INDEX(Step1_final!H:H, 2 + (ROW(C102)-7)*3)</f>
        <v>1.1357999999999999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</row>
    <row r="103" spans="1:17" x14ac:dyDescent="0.3">
      <c r="A103">
        <v>101</v>
      </c>
      <c r="B103" s="269">
        <v>186000</v>
      </c>
      <c r="C103" s="269" cm="1">
        <f t="array" ref="C103">INDEX(Step1_final!H:H, 0 + (ROW(C103)-7)*3)</f>
        <v>37177</v>
      </c>
      <c r="D103" s="270" cm="1">
        <f t="array" ref="D103">INDEX(Step1_final!H:H, 1 + (ROW(C103)-7)*3)</f>
        <v>0.50890000000000002</v>
      </c>
      <c r="E103" s="270" cm="1">
        <f t="array" ref="E103">INDEX(Step1_final!H:H, 2 + (ROW(C103)-7)*3)</f>
        <v>1.1626000000000001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</row>
    <row r="104" spans="1:17" x14ac:dyDescent="0.3">
      <c r="A104">
        <v>102</v>
      </c>
      <c r="B104" s="269">
        <v>188000</v>
      </c>
      <c r="C104" s="269" cm="1">
        <f t="array" ref="C104">INDEX(Step1_final!H:H, 0 + (ROW(C104)-7)*3)</f>
        <v>37604</v>
      </c>
      <c r="D104" s="270" cm="1">
        <f t="array" ref="D104">INDEX(Step1_final!H:H, 1 + (ROW(C104)-7)*3)</f>
        <v>0.51759999999999995</v>
      </c>
      <c r="E104" s="270" cm="1">
        <f t="array" ref="E104">INDEX(Step1_final!H:H, 2 + (ROW(C104)-7)*3)</f>
        <v>1.1234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</row>
    <row r="105" spans="1:17" x14ac:dyDescent="0.3">
      <c r="A105">
        <v>103</v>
      </c>
      <c r="B105" s="269">
        <v>190000</v>
      </c>
      <c r="C105" s="269" cm="1">
        <f t="array" ref="C105">INDEX(Step1_final!H:H, 0 + (ROW(C105)-7)*3)</f>
        <v>38010</v>
      </c>
      <c r="D105" s="270" cm="1">
        <f t="array" ref="D105">INDEX(Step1_final!H:H, 1 + (ROW(C105)-7)*3)</f>
        <v>0.51100000000000001</v>
      </c>
      <c r="E105" s="270" cm="1">
        <f t="array" ref="E105">INDEX(Step1_final!H:H, 2 + (ROW(C105)-7)*3)</f>
        <v>1.1368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</row>
    <row r="106" spans="1:17" x14ac:dyDescent="0.3">
      <c r="A106">
        <v>104</v>
      </c>
      <c r="B106" s="269">
        <v>192000</v>
      </c>
      <c r="C106" s="269" cm="1">
        <f t="array" ref="C106">INDEX(Step1_final!H:H, 0 + (ROW(C106)-7)*3)</f>
        <v>38403</v>
      </c>
      <c r="D106" s="270" cm="1">
        <f t="array" ref="D106">INDEX(Step1_final!H:H, 1 + (ROW(C106)-7)*3)</f>
        <v>0.50690000000000002</v>
      </c>
      <c r="E106" s="270" cm="1">
        <f t="array" ref="E106">INDEX(Step1_final!H:H, 2 + (ROW(C106)-7)*3)</f>
        <v>1.139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</row>
    <row r="107" spans="1:17" x14ac:dyDescent="0.3">
      <c r="A107">
        <v>105</v>
      </c>
      <c r="B107" s="269">
        <v>194000</v>
      </c>
      <c r="C107" s="269" cm="1">
        <f t="array" ref="C107">INDEX(Step1_final!H:H, 0 + (ROW(C107)-7)*3)</f>
        <v>38793</v>
      </c>
      <c r="D107" s="270" cm="1">
        <f t="array" ref="D107">INDEX(Step1_final!H:H, 1 + (ROW(C107)-7)*3)</f>
        <v>0.50990000000000002</v>
      </c>
      <c r="E107" s="270" cm="1">
        <f t="array" ref="E107">INDEX(Step1_final!H:H, 2 + (ROW(C107)-7)*3)</f>
        <v>1.1604000000000001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</row>
    <row r="108" spans="1:17" x14ac:dyDescent="0.3">
      <c r="A108">
        <v>106</v>
      </c>
      <c r="B108" s="269">
        <v>196000</v>
      </c>
      <c r="C108" s="269" cm="1">
        <f t="array" ref="C108">INDEX(Step1_final!H:H, 0 + (ROW(C108)-7)*3)</f>
        <v>39193</v>
      </c>
      <c r="D108" s="270" cm="1">
        <f t="array" ref="D108">INDEX(Step1_final!H:H, 1 + (ROW(C108)-7)*3)</f>
        <v>0.50349999999999995</v>
      </c>
      <c r="E108" s="270" cm="1">
        <f t="array" ref="E108">INDEX(Step1_final!H:H, 2 + (ROW(C108)-7)*3)</f>
        <v>1.1503000000000001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198000</v>
      </c>
      <c r="C109" s="269" cm="1">
        <f t="array" ref="C109">INDEX(Step1_final!H:H, 0 + (ROW(C109)-7)*3)</f>
        <v>39598</v>
      </c>
      <c r="D109" s="270" cm="1">
        <f t="array" ref="D109">INDEX(Step1_final!H:H, 1 + (ROW(C109)-7)*3)</f>
        <v>0.50719999999999998</v>
      </c>
      <c r="E109" s="270" cm="1">
        <f t="array" ref="E109">INDEX(Step1_final!H:H, 2 + (ROW(C109)-7)*3)</f>
        <v>1.1399999999999999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200000</v>
      </c>
      <c r="C110" s="269" cm="1">
        <f t="array" ref="C110">INDEX(Step1_final!H:H, 0 + (ROW(C110)-7)*3)</f>
        <v>40003</v>
      </c>
      <c r="D110" s="270" cm="1">
        <f t="array" ref="D110">INDEX(Step1_final!H:H, 1 + (ROW(C110)-7)*3)</f>
        <v>0.50680000000000003</v>
      </c>
      <c r="E110" s="270" cm="1">
        <f t="array" ref="E110">INDEX(Step1_final!H:H, 2 + (ROW(C110)-7)*3)</f>
        <v>1.1378999999999999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202000</v>
      </c>
      <c r="C111" s="269" cm="1">
        <f t="array" ref="C111">INDEX(Step1_final!H:H, 0 + (ROW(C111)-7)*3)</f>
        <v>40405</v>
      </c>
      <c r="D111" s="270" cm="1">
        <f t="array" ref="D111">INDEX(Step1_final!H:H, 1 + (ROW(C111)-7)*3)</f>
        <v>0.50619999999999998</v>
      </c>
      <c r="E111" s="270" cm="1">
        <f t="array" ref="E111">INDEX(Step1_final!H:H, 2 + (ROW(C111)-7)*3)</f>
        <v>1.1429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204000</v>
      </c>
      <c r="C112" s="269" cm="1">
        <f t="array" ref="C112">INDEX(Step1_final!H:H, 0 + (ROW(C112)-7)*3)</f>
        <v>40809</v>
      </c>
      <c r="D112" s="270" cm="1">
        <f t="array" ref="D112">INDEX(Step1_final!H:H, 1 + (ROW(C112)-7)*3)</f>
        <v>0.50229999999999997</v>
      </c>
      <c r="E112" s="270" cm="1">
        <f t="array" ref="E112">INDEX(Step1_final!H:H, 2 + (ROW(C112)-7)*3)</f>
        <v>1.1555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206000</v>
      </c>
      <c r="C113" s="269" cm="1">
        <f t="array" ref="C113">INDEX(Step1_final!H:H, 0 + (ROW(C113)-7)*3)</f>
        <v>41216</v>
      </c>
      <c r="D113" s="270" cm="1">
        <f t="array" ref="D113">INDEX(Step1_final!H:H, 1 + (ROW(C113)-7)*3)</f>
        <v>0.50339999999999996</v>
      </c>
      <c r="E113" s="270" cm="1">
        <f t="array" ref="E113">INDEX(Step1_final!H:H, 2 + (ROW(C113)-7)*3)</f>
        <v>1.1589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208000</v>
      </c>
      <c r="C114" s="269" cm="1">
        <f t="array" ref="C114">INDEX(Step1_final!H:H, 0 + (ROW(C114)-7)*3)</f>
        <v>41621</v>
      </c>
      <c r="D114" s="270" cm="1">
        <f t="array" ref="D114">INDEX(Step1_final!H:H, 1 + (ROW(C114)-7)*3)</f>
        <v>0.50280000000000002</v>
      </c>
      <c r="E114" s="270" cm="1">
        <f t="array" ref="E114">INDEX(Step1_final!H:H, 2 + (ROW(C114)-7)*3)</f>
        <v>1.1589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210000</v>
      </c>
      <c r="C115" s="269" cm="1">
        <f t="array" ref="C115">INDEX(Step1_final!H:H, 0 + (ROW(C115)-7)*3)</f>
        <v>42027</v>
      </c>
      <c r="D115" s="270" cm="1">
        <f t="array" ref="D115">INDEX(Step1_final!H:H, 1 + (ROW(C115)-7)*3)</f>
        <v>0.49990000000000001</v>
      </c>
      <c r="E115" s="270" cm="1">
        <f t="array" ref="E115">INDEX(Step1_final!H:H, 2 + (ROW(C115)-7)*3)</f>
        <v>1.1391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212000</v>
      </c>
      <c r="C116" s="269" cm="1">
        <f t="array" ref="C116">INDEX(Step1_final!H:H, 0 + (ROW(C116)-7)*3)</f>
        <v>42432</v>
      </c>
      <c r="D116" s="270" cm="1">
        <f t="array" ref="D116">INDEX(Step1_final!H:H, 1 + (ROW(C116)-7)*3)</f>
        <v>0.50439999999999996</v>
      </c>
      <c r="E116" s="270" cm="1">
        <f t="array" ref="E116">INDEX(Step1_final!H:H, 2 + (ROW(C116)-7)*3)</f>
        <v>1.157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214000</v>
      </c>
      <c r="C117" s="269" cm="1">
        <f t="array" ref="C117">INDEX(Step1_final!H:H, 0 + (ROW(C117)-7)*3)</f>
        <v>42838</v>
      </c>
      <c r="D117" s="270" cm="1">
        <f t="array" ref="D117">INDEX(Step1_final!H:H, 1 + (ROW(C117)-7)*3)</f>
        <v>0.50180000000000002</v>
      </c>
      <c r="E117" s="270" cm="1">
        <f t="array" ref="E117">INDEX(Step1_final!H:H, 2 + (ROW(C117)-7)*3)</f>
        <v>1.139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</row>
    <row r="118" spans="1:17" x14ac:dyDescent="0.3">
      <c r="A118">
        <v>116</v>
      </c>
      <c r="B118" s="269">
        <v>216000</v>
      </c>
      <c r="C118" s="269" cm="1">
        <f t="array" ref="C118">INDEX(Step1_final!H:H, 0 + (ROW(C118)-7)*3)</f>
        <v>43246</v>
      </c>
      <c r="D118" s="270" cm="1">
        <f t="array" ref="D118">INDEX(Step1_final!H:H, 1 + (ROW(C118)-7)*3)</f>
        <v>0.49940000000000001</v>
      </c>
      <c r="E118" s="270" cm="1">
        <f t="array" ref="E118">INDEX(Step1_final!H:H, 2 + (ROW(C118)-7)*3)</f>
        <v>1.131</v>
      </c>
      <c r="F118" s="269"/>
      <c r="G118" s="270"/>
      <c r="H118" s="270"/>
      <c r="I118" s="269"/>
      <c r="J118" s="270"/>
      <c r="K118" s="270"/>
      <c r="L118" s="269"/>
      <c r="M118" s="270"/>
      <c r="N118" s="270"/>
      <c r="O118" s="269"/>
      <c r="P118" s="270"/>
      <c r="Q118" s="270"/>
    </row>
    <row r="119" spans="1:17" x14ac:dyDescent="0.3">
      <c r="A119">
        <v>117</v>
      </c>
      <c r="B119" s="269">
        <v>218000</v>
      </c>
      <c r="C119" s="269" cm="1">
        <f t="array" ref="C119">INDEX(Step1_final!H:H, 0 + (ROW(C119)-7)*3)</f>
        <v>43653</v>
      </c>
      <c r="D119" s="270" cm="1">
        <f t="array" ref="D119">INDEX(Step1_final!H:H, 1 + (ROW(C119)-7)*3)</f>
        <v>0.50490000000000002</v>
      </c>
      <c r="E119" s="270" cm="1">
        <f t="array" ref="E119">INDEX(Step1_final!H:H, 2 + (ROW(C119)-7)*3)</f>
        <v>1.149</v>
      </c>
      <c r="F119" s="269"/>
      <c r="G119" s="270"/>
      <c r="H119" s="270"/>
      <c r="I119" s="269"/>
      <c r="J119" s="270"/>
      <c r="K119" s="270"/>
      <c r="L119" s="269"/>
      <c r="M119" s="270"/>
      <c r="N119" s="270"/>
      <c r="O119" s="269"/>
      <c r="P119" s="270"/>
      <c r="Q119" s="270"/>
    </row>
    <row r="120" spans="1:17" x14ac:dyDescent="0.3">
      <c r="A120">
        <v>118</v>
      </c>
      <c r="B120" s="269">
        <v>220000</v>
      </c>
      <c r="C120" s="269" cm="1">
        <f t="array" ref="C120">INDEX(Step1_final!H:H, 0 + (ROW(C120)-7)*3)</f>
        <v>44059</v>
      </c>
      <c r="D120" s="270" cm="1">
        <f t="array" ref="D120">INDEX(Step1_final!H:H, 1 + (ROW(C120)-7)*3)</f>
        <v>0.50139999999999996</v>
      </c>
      <c r="E120" s="270" cm="1">
        <f t="array" ref="E120">INDEX(Step1_final!H:H, 2 + (ROW(C120)-7)*3)</f>
        <v>1.1291</v>
      </c>
      <c r="F120" s="269"/>
      <c r="G120" s="270"/>
      <c r="H120" s="270"/>
      <c r="I120" s="269"/>
      <c r="J120" s="270"/>
      <c r="K120" s="270"/>
      <c r="L120" s="269"/>
      <c r="M120" s="270"/>
      <c r="N120" s="270"/>
      <c r="O120" s="269"/>
      <c r="P120" s="270"/>
      <c r="Q120" s="270"/>
    </row>
    <row r="121" spans="1:17" x14ac:dyDescent="0.3">
      <c r="C121" s="269"/>
      <c r="D121" s="270"/>
      <c r="E121" s="270"/>
      <c r="F121" s="269"/>
      <c r="G121" s="270"/>
      <c r="H121" s="270"/>
      <c r="I121" s="269"/>
      <c r="J121" s="270"/>
      <c r="K121" s="270"/>
      <c r="L121" s="269"/>
      <c r="M121" s="270"/>
      <c r="N121" s="270"/>
    </row>
    <row r="122" spans="1:17" x14ac:dyDescent="0.3">
      <c r="C122" s="269"/>
      <c r="D122" s="270"/>
      <c r="E122" s="270"/>
      <c r="F122" s="269"/>
      <c r="G122" s="270"/>
      <c r="H122" s="270"/>
      <c r="I122" s="269"/>
      <c r="J122" s="270"/>
      <c r="K122" s="270"/>
      <c r="L122" s="269"/>
      <c r="M122" s="270"/>
      <c r="N122" s="270"/>
    </row>
    <row r="123" spans="1:17" x14ac:dyDescent="0.3">
      <c r="C123" s="269"/>
      <c r="D123" s="270"/>
      <c r="E123" s="270"/>
      <c r="F123" s="269"/>
      <c r="G123" s="270"/>
      <c r="H123" s="270"/>
      <c r="I123" s="269"/>
      <c r="J123" s="270"/>
      <c r="K123" s="270"/>
      <c r="L123" s="269"/>
      <c r="M123" s="270"/>
      <c r="N123" s="270"/>
    </row>
    <row r="124" spans="1:17" x14ac:dyDescent="0.3">
      <c r="C124" s="269"/>
      <c r="D124" s="270"/>
      <c r="E124" s="270"/>
      <c r="F124" s="269"/>
      <c r="G124" s="270"/>
      <c r="H124" s="270"/>
      <c r="I124" s="269"/>
      <c r="J124" s="270"/>
      <c r="K124" s="270"/>
      <c r="L124" s="269"/>
      <c r="M124" s="270"/>
      <c r="N124" s="270"/>
    </row>
    <row r="125" spans="1:17" x14ac:dyDescent="0.3">
      <c r="C125" s="269"/>
      <c r="D125" s="270"/>
      <c r="E125" s="270"/>
      <c r="F125" s="269"/>
      <c r="G125" s="270"/>
      <c r="H125" s="270"/>
      <c r="I125" s="269"/>
      <c r="J125" s="270"/>
      <c r="K125" s="270"/>
      <c r="L125" s="269"/>
      <c r="M125" s="270"/>
      <c r="N125" s="270"/>
    </row>
    <row r="126" spans="1:17" x14ac:dyDescent="0.3">
      <c r="C126" s="269"/>
      <c r="D126" s="270"/>
      <c r="E126" s="270"/>
      <c r="F126" s="269"/>
      <c r="G126" s="270"/>
      <c r="H126" s="270"/>
      <c r="I126" s="269"/>
      <c r="J126" s="270"/>
      <c r="K126" s="270"/>
      <c r="L126" s="269"/>
      <c r="M126" s="270"/>
      <c r="N126" s="270"/>
    </row>
    <row r="127" spans="1:17" x14ac:dyDescent="0.3">
      <c r="C127" s="269"/>
      <c r="D127" s="270"/>
      <c r="E127" s="270"/>
      <c r="F127" s="269"/>
      <c r="G127" s="270"/>
      <c r="H127" s="270"/>
      <c r="I127" s="269"/>
      <c r="J127" s="270"/>
      <c r="K127" s="270"/>
      <c r="L127" s="269"/>
      <c r="M127" s="270"/>
      <c r="N127" s="270"/>
    </row>
    <row r="128" spans="1:17" x14ac:dyDescent="0.3">
      <c r="C128" s="269"/>
      <c r="D128" s="270"/>
      <c r="E128" s="270"/>
      <c r="F128" s="269"/>
      <c r="G128" s="270"/>
      <c r="H128" s="270"/>
      <c r="I128" s="269"/>
      <c r="J128" s="270"/>
      <c r="K128" s="270"/>
      <c r="L128" s="269"/>
      <c r="M128" s="270"/>
      <c r="N128" s="270"/>
    </row>
    <row r="129" spans="3:14" x14ac:dyDescent="0.3">
      <c r="C129" s="269"/>
      <c r="D129" s="270"/>
      <c r="E129" s="270"/>
      <c r="F129" s="269"/>
      <c r="G129" s="270"/>
      <c r="H129" s="270"/>
      <c r="I129" s="269"/>
      <c r="J129" s="270"/>
      <c r="K129" s="270"/>
      <c r="L129" s="269"/>
      <c r="M129" s="270"/>
      <c r="N129" s="270"/>
    </row>
    <row r="130" spans="3:14" x14ac:dyDescent="0.3">
      <c r="C130" s="269"/>
      <c r="D130" s="270"/>
      <c r="E130" s="270"/>
      <c r="F130" s="269"/>
      <c r="G130" s="270"/>
      <c r="H130" s="270"/>
      <c r="I130" s="269"/>
      <c r="J130" s="270"/>
      <c r="K130" s="270"/>
      <c r="L130" s="269"/>
      <c r="M130" s="270"/>
      <c r="N130" s="270"/>
    </row>
    <row r="131" spans="3:14" x14ac:dyDescent="0.3">
      <c r="C131" s="269"/>
      <c r="D131" s="270"/>
      <c r="E131" s="270"/>
      <c r="F131" s="269"/>
      <c r="G131" s="270"/>
      <c r="H131" s="270"/>
      <c r="I131" s="269"/>
      <c r="J131" s="270"/>
      <c r="K131" s="270"/>
      <c r="L131" s="269"/>
      <c r="M131" s="270"/>
      <c r="N131" s="270"/>
    </row>
    <row r="132" spans="3:14" x14ac:dyDescent="0.3">
      <c r="C132" s="269"/>
      <c r="D132" s="270"/>
      <c r="E132" s="270"/>
      <c r="F132" s="269"/>
      <c r="G132" s="270"/>
      <c r="H132" s="270"/>
      <c r="I132" s="269"/>
      <c r="J132" s="270"/>
      <c r="K132" s="270"/>
      <c r="L132" s="269"/>
      <c r="M132" s="270"/>
      <c r="N132" s="270"/>
    </row>
    <row r="133" spans="3:14" x14ac:dyDescent="0.3">
      <c r="C133" s="269"/>
      <c r="D133" s="270"/>
      <c r="E133" s="270"/>
      <c r="F133" s="269"/>
      <c r="G133" s="270"/>
      <c r="H133" s="270"/>
      <c r="I133" s="269"/>
      <c r="J133" s="270"/>
      <c r="K133" s="270"/>
      <c r="L133" s="269"/>
      <c r="M133" s="270"/>
      <c r="N133" s="270"/>
    </row>
    <row r="134" spans="3:14" x14ac:dyDescent="0.3">
      <c r="C134" s="269"/>
      <c r="D134" s="270"/>
      <c r="E134" s="270"/>
      <c r="F134" s="269"/>
      <c r="G134" s="270"/>
      <c r="H134" s="270"/>
      <c r="I134" s="269"/>
      <c r="J134" s="270"/>
      <c r="K134" s="270"/>
      <c r="L134" s="269"/>
      <c r="M134" s="270"/>
      <c r="N134" s="270"/>
    </row>
    <row r="135" spans="3:14" x14ac:dyDescent="0.3">
      <c r="C135" s="269"/>
      <c r="D135" s="270"/>
      <c r="E135" s="270"/>
      <c r="F135" s="269"/>
      <c r="G135" s="270"/>
      <c r="H135" s="270"/>
      <c r="I135" s="269"/>
      <c r="J135" s="270"/>
      <c r="K135" s="270"/>
      <c r="L135" s="269"/>
      <c r="M135" s="270"/>
      <c r="N135" s="270"/>
    </row>
    <row r="136" spans="3:14" x14ac:dyDescent="0.3">
      <c r="C136" s="269"/>
      <c r="D136" s="270"/>
      <c r="E136" s="270"/>
      <c r="F136" s="269"/>
      <c r="G136" s="270"/>
      <c r="H136" s="270"/>
      <c r="I136" s="269"/>
      <c r="J136" s="270"/>
      <c r="K136" s="270"/>
      <c r="L136" s="269"/>
      <c r="M136" s="270"/>
      <c r="N136" s="270"/>
    </row>
    <row r="137" spans="3:14" x14ac:dyDescent="0.3">
      <c r="C137" s="269"/>
      <c r="D137" s="270"/>
      <c r="E137" s="270"/>
      <c r="F137" s="269"/>
      <c r="G137" s="270"/>
      <c r="H137" s="270"/>
      <c r="I137" s="269"/>
      <c r="J137" s="270"/>
      <c r="K137" s="270"/>
      <c r="L137" s="269"/>
      <c r="M137" s="270"/>
      <c r="N137" s="270"/>
    </row>
    <row r="138" spans="3:14" x14ac:dyDescent="0.3">
      <c r="C138" s="269"/>
      <c r="D138" s="270"/>
      <c r="E138" s="270"/>
      <c r="F138" s="269"/>
      <c r="G138" s="270"/>
      <c r="H138" s="270"/>
      <c r="I138" s="269"/>
      <c r="J138" s="270"/>
      <c r="K138" s="270"/>
      <c r="L138" s="269"/>
      <c r="M138" s="270"/>
      <c r="N138" s="270"/>
    </row>
    <row r="139" spans="3:14" x14ac:dyDescent="0.3">
      <c r="C139" s="269"/>
      <c r="D139" s="270"/>
      <c r="E139" s="270"/>
      <c r="F139" s="269"/>
      <c r="G139" s="270"/>
      <c r="H139" s="270"/>
      <c r="I139" s="269"/>
      <c r="J139" s="270"/>
      <c r="K139" s="270"/>
      <c r="L139" s="269"/>
      <c r="M139" s="270"/>
      <c r="N139" s="270"/>
    </row>
    <row r="140" spans="3:14" x14ac:dyDescent="0.3">
      <c r="C140" s="269"/>
      <c r="D140" s="270"/>
      <c r="E140" s="270"/>
      <c r="F140" s="269"/>
      <c r="G140" s="270"/>
      <c r="H140" s="270"/>
      <c r="I140" s="269"/>
      <c r="J140" s="270"/>
      <c r="K140" s="270"/>
      <c r="L140" s="269"/>
      <c r="M140" s="270"/>
      <c r="N140" s="270"/>
    </row>
    <row r="141" spans="3:14" x14ac:dyDescent="0.3">
      <c r="C141" s="269"/>
      <c r="D141" s="270"/>
      <c r="E141" s="270"/>
      <c r="F141" s="269"/>
      <c r="G141" s="270"/>
      <c r="H141" s="270"/>
      <c r="I141" s="269"/>
      <c r="J141" s="270"/>
      <c r="K141" s="270"/>
      <c r="L141" s="269"/>
      <c r="M141" s="270"/>
      <c r="N141" s="270"/>
    </row>
    <row r="142" spans="3:14" x14ac:dyDescent="0.3">
      <c r="C142" s="269"/>
      <c r="D142" s="270"/>
      <c r="E142" s="270"/>
      <c r="F142" s="269"/>
      <c r="G142" s="270"/>
      <c r="H142" s="270"/>
      <c r="I142" s="269"/>
      <c r="J142" s="270"/>
      <c r="K142" s="270"/>
      <c r="L142" s="269"/>
      <c r="M142" s="270"/>
      <c r="N142" s="270"/>
    </row>
    <row r="143" spans="3:14" x14ac:dyDescent="0.3">
      <c r="C143" s="269"/>
      <c r="D143" s="270"/>
      <c r="E143" s="270"/>
      <c r="F143" s="269"/>
      <c r="G143" s="270"/>
      <c r="H143" s="270"/>
      <c r="I143" s="269"/>
      <c r="J143" s="270"/>
      <c r="K143" s="270"/>
      <c r="L143" s="269"/>
      <c r="M143" s="270"/>
      <c r="N143" s="270"/>
    </row>
    <row r="144" spans="3:14" x14ac:dyDescent="0.3">
      <c r="C144" s="269"/>
      <c r="D144" s="270"/>
      <c r="E144" s="270"/>
      <c r="F144" s="269"/>
      <c r="G144" s="270"/>
      <c r="H144" s="270"/>
      <c r="I144" s="269"/>
      <c r="J144" s="270"/>
      <c r="K144" s="270"/>
      <c r="L144" s="269"/>
      <c r="M144" s="270"/>
      <c r="N144" s="270"/>
    </row>
    <row r="145" spans="3:14" x14ac:dyDescent="0.3">
      <c r="C145" s="269"/>
      <c r="D145" s="270"/>
      <c r="E145" s="270"/>
      <c r="F145" s="269"/>
      <c r="G145" s="270"/>
      <c r="H145" s="270"/>
      <c r="I145" s="269"/>
      <c r="J145" s="270"/>
      <c r="K145" s="270"/>
      <c r="L145" s="269"/>
      <c r="M145" s="270"/>
      <c r="N145" s="270"/>
    </row>
    <row r="146" spans="3:14" x14ac:dyDescent="0.3">
      <c r="C146" s="269"/>
      <c r="D146" s="270"/>
      <c r="E146" s="270"/>
      <c r="F146" s="269"/>
      <c r="G146" s="270"/>
      <c r="H146" s="270"/>
      <c r="I146" s="269"/>
      <c r="J146" s="270"/>
      <c r="K146" s="270"/>
      <c r="L146" s="269"/>
      <c r="M146" s="270"/>
      <c r="N146" s="270"/>
    </row>
    <row r="147" spans="3:14" x14ac:dyDescent="0.3">
      <c r="C147" s="269"/>
      <c r="D147" s="270"/>
      <c r="E147" s="270"/>
      <c r="F147" s="269"/>
      <c r="G147" s="270"/>
      <c r="H147" s="270"/>
      <c r="I147" s="269"/>
      <c r="J147" s="270"/>
      <c r="K147" s="270"/>
      <c r="L147" s="269"/>
      <c r="M147" s="270"/>
      <c r="N147" s="270"/>
    </row>
    <row r="148" spans="3:14" x14ac:dyDescent="0.3">
      <c r="C148" s="269"/>
      <c r="D148" s="270"/>
      <c r="E148" s="270"/>
      <c r="F148" s="269"/>
      <c r="G148" s="270"/>
      <c r="H148" s="270"/>
      <c r="I148" s="269"/>
      <c r="J148" s="270"/>
      <c r="K148" s="270"/>
      <c r="L148" s="269"/>
      <c r="M148" s="270"/>
      <c r="N148" s="270"/>
    </row>
    <row r="149" spans="3:14" x14ac:dyDescent="0.3">
      <c r="C149" s="269"/>
      <c r="D149" s="270"/>
      <c r="E149" s="270"/>
      <c r="F149" s="269"/>
      <c r="G149" s="270"/>
      <c r="H149" s="270"/>
      <c r="I149" s="269"/>
      <c r="J149" s="270"/>
      <c r="K149" s="270"/>
      <c r="L149" s="269"/>
      <c r="M149" s="270"/>
      <c r="N149" s="270"/>
    </row>
    <row r="150" spans="3:14" x14ac:dyDescent="0.3">
      <c r="C150" s="269"/>
      <c r="D150" s="270"/>
      <c r="E150" s="270"/>
      <c r="F150" s="269"/>
      <c r="G150" s="270"/>
      <c r="H150" s="270"/>
      <c r="I150" s="269"/>
      <c r="J150" s="270"/>
      <c r="K150" s="270"/>
      <c r="L150" s="269"/>
      <c r="M150" s="270"/>
      <c r="N150" s="270"/>
    </row>
    <row r="151" spans="3:14" x14ac:dyDescent="0.3">
      <c r="C151" s="269"/>
      <c r="D151" s="270"/>
      <c r="E151" s="270"/>
      <c r="F151" s="269"/>
      <c r="G151" s="270"/>
      <c r="H151" s="270"/>
      <c r="I151" s="269"/>
      <c r="J151" s="270"/>
      <c r="K151" s="270"/>
      <c r="L151" s="269"/>
      <c r="M151" s="270"/>
      <c r="N151" s="270"/>
    </row>
    <row r="152" spans="3:14" x14ac:dyDescent="0.3">
      <c r="C152" s="269"/>
      <c r="D152" s="270"/>
      <c r="E152" s="270"/>
      <c r="F152" s="269"/>
      <c r="G152" s="270"/>
      <c r="H152" s="270"/>
      <c r="I152" s="269"/>
      <c r="J152" s="270"/>
      <c r="K152" s="270"/>
      <c r="L152" s="269"/>
      <c r="M152" s="270"/>
      <c r="N152" s="270"/>
    </row>
    <row r="153" spans="3:14" x14ac:dyDescent="0.3">
      <c r="C153" s="269"/>
      <c r="D153" s="270"/>
      <c r="E153" s="270"/>
      <c r="F153" s="269"/>
      <c r="G153" s="270"/>
      <c r="H153" s="270"/>
      <c r="I153" s="269"/>
      <c r="J153" s="270"/>
      <c r="K153" s="270"/>
      <c r="L153" s="269"/>
      <c r="M153" s="270"/>
      <c r="N153" s="270"/>
    </row>
    <row r="154" spans="3:14" x14ac:dyDescent="0.3">
      <c r="C154" s="269"/>
      <c r="D154" s="270"/>
      <c r="E154" s="270"/>
      <c r="F154" s="269"/>
      <c r="G154" s="270"/>
      <c r="H154" s="270"/>
      <c r="I154" s="269"/>
      <c r="J154" s="270"/>
      <c r="K154" s="270"/>
      <c r="L154" s="269"/>
      <c r="M154" s="270"/>
      <c r="N154" s="270"/>
    </row>
    <row r="155" spans="3:14" x14ac:dyDescent="0.3">
      <c r="C155" s="269"/>
      <c r="D155" s="270"/>
      <c r="E155" s="270"/>
      <c r="F155" s="269"/>
      <c r="G155" s="270"/>
      <c r="H155" s="270"/>
      <c r="I155" s="269"/>
      <c r="J155" s="270"/>
      <c r="K155" s="270"/>
      <c r="L155" s="269"/>
      <c r="M155" s="270"/>
      <c r="N155" s="270"/>
    </row>
    <row r="156" spans="3:14" x14ac:dyDescent="0.3">
      <c r="C156" s="269"/>
      <c r="D156" s="270"/>
      <c r="E156" s="270"/>
      <c r="F156" s="269"/>
      <c r="G156" s="270"/>
      <c r="H156" s="270"/>
      <c r="I156" s="269"/>
      <c r="J156" s="270"/>
      <c r="K156" s="270"/>
      <c r="L156" s="269"/>
      <c r="M156" s="270"/>
      <c r="N156" s="270"/>
    </row>
    <row r="157" spans="3:14" x14ac:dyDescent="0.3">
      <c r="C157" s="269"/>
      <c r="D157" s="270"/>
      <c r="E157" s="270"/>
      <c r="F157" s="269"/>
      <c r="G157" s="270"/>
      <c r="H157" s="270"/>
      <c r="I157" s="269"/>
      <c r="J157" s="270"/>
      <c r="K157" s="270"/>
      <c r="L157" s="269"/>
      <c r="M157" s="270"/>
      <c r="N157" s="270"/>
    </row>
    <row r="158" spans="3:14" x14ac:dyDescent="0.3">
      <c r="C158" s="269"/>
      <c r="D158" s="270"/>
      <c r="E158" s="270"/>
      <c r="F158" s="269"/>
      <c r="G158" s="270"/>
      <c r="H158" s="270"/>
      <c r="I158" s="269"/>
      <c r="J158" s="270"/>
      <c r="K158" s="270"/>
      <c r="L158" s="269"/>
      <c r="M158" s="270"/>
      <c r="N158" s="270"/>
    </row>
    <row r="159" spans="3:14" x14ac:dyDescent="0.3">
      <c r="C159" s="269"/>
      <c r="D159" s="270"/>
      <c r="E159" s="270"/>
      <c r="F159" s="269"/>
      <c r="G159" s="270"/>
      <c r="H159" s="270"/>
      <c r="I159" s="269"/>
      <c r="J159" s="270"/>
      <c r="K159" s="270"/>
      <c r="L159" s="269"/>
      <c r="M159" s="270"/>
      <c r="N159" s="270"/>
    </row>
    <row r="160" spans="3:14" x14ac:dyDescent="0.3">
      <c r="C160" s="269"/>
      <c r="D160" s="270"/>
      <c r="E160" s="270"/>
      <c r="F160" s="269"/>
      <c r="G160" s="270"/>
      <c r="H160" s="270"/>
      <c r="I160" s="269"/>
      <c r="J160" s="270"/>
      <c r="K160" s="270"/>
      <c r="L160" s="269"/>
      <c r="M160" s="270"/>
      <c r="N160" s="270"/>
    </row>
    <row r="161" spans="3:14" x14ac:dyDescent="0.3">
      <c r="C161" s="269"/>
      <c r="D161" s="270"/>
      <c r="E161" s="270"/>
      <c r="F161" s="269"/>
      <c r="G161" s="270"/>
      <c r="H161" s="270"/>
      <c r="I161" s="269"/>
      <c r="J161" s="270"/>
      <c r="K161" s="270"/>
      <c r="L161" s="269"/>
      <c r="M161" s="270"/>
      <c r="N161" s="270"/>
    </row>
    <row r="162" spans="3:14" x14ac:dyDescent="0.3">
      <c r="C162" s="269"/>
      <c r="D162" s="270"/>
      <c r="E162" s="270"/>
      <c r="F162" s="269"/>
      <c r="G162" s="270"/>
      <c r="H162" s="270"/>
      <c r="I162" s="269"/>
      <c r="J162" s="270"/>
      <c r="K162" s="270"/>
      <c r="L162" s="269"/>
      <c r="M162" s="270"/>
      <c r="N162" s="270"/>
    </row>
    <row r="163" spans="3:14" x14ac:dyDescent="0.3">
      <c r="C163" s="269"/>
      <c r="D163" s="270"/>
      <c r="E163" s="270"/>
      <c r="F163" s="269"/>
      <c r="G163" s="270"/>
      <c r="H163" s="270"/>
      <c r="I163" s="269"/>
      <c r="J163" s="270"/>
      <c r="K163" s="270"/>
      <c r="L163" s="269"/>
      <c r="M163" s="270"/>
      <c r="N163" s="270"/>
    </row>
    <row r="164" spans="3:14" x14ac:dyDescent="0.3">
      <c r="C164" s="269"/>
      <c r="D164" s="270"/>
      <c r="E164" s="270"/>
      <c r="F164" s="269"/>
      <c r="G164" s="270"/>
      <c r="H164" s="270"/>
      <c r="I164" s="269"/>
      <c r="J164" s="270"/>
      <c r="K164" s="270"/>
      <c r="L164" s="269"/>
      <c r="M164" s="270"/>
      <c r="N164" s="270"/>
    </row>
    <row r="165" spans="3:14" x14ac:dyDescent="0.3">
      <c r="C165" s="269"/>
      <c r="D165" s="270"/>
      <c r="E165" s="270"/>
      <c r="F165" s="269"/>
      <c r="G165" s="270"/>
      <c r="H165" s="270"/>
      <c r="I165" s="269"/>
      <c r="J165" s="270"/>
      <c r="K165" s="270"/>
      <c r="L165" s="269"/>
      <c r="M165" s="270"/>
      <c r="N165" s="270"/>
    </row>
    <row r="166" spans="3:14" x14ac:dyDescent="0.3">
      <c r="C166" s="269"/>
      <c r="D166" s="270"/>
      <c r="E166" s="270"/>
      <c r="F166" s="269"/>
      <c r="G166" s="270"/>
      <c r="H166" s="270"/>
      <c r="I166" s="269"/>
      <c r="J166" s="270"/>
      <c r="K166" s="270"/>
      <c r="L166" s="269"/>
      <c r="M166" s="270"/>
      <c r="N166" s="270"/>
    </row>
    <row r="167" spans="3:14" x14ac:dyDescent="0.3">
      <c r="C167" s="269"/>
      <c r="D167" s="270"/>
      <c r="E167" s="270"/>
      <c r="F167" s="269"/>
      <c r="G167" s="270"/>
      <c r="H167" s="270"/>
      <c r="I167" s="269"/>
      <c r="J167" s="270"/>
      <c r="K167" s="270"/>
      <c r="L167" s="269"/>
      <c r="M167" s="270"/>
      <c r="N167" s="270"/>
    </row>
    <row r="168" spans="3:14" x14ac:dyDescent="0.3">
      <c r="C168" s="269"/>
      <c r="D168" s="270"/>
      <c r="E168" s="270"/>
      <c r="F168" s="269"/>
      <c r="G168" s="270"/>
      <c r="H168" s="270"/>
      <c r="I168" s="269"/>
      <c r="J168" s="270"/>
      <c r="K168" s="270"/>
      <c r="L168" s="269"/>
      <c r="M168" s="270"/>
      <c r="N168" s="270"/>
    </row>
    <row r="169" spans="3:14" x14ac:dyDescent="0.3">
      <c r="C169" s="269"/>
      <c r="D169" s="270"/>
      <c r="E169" s="270"/>
      <c r="F169" s="269"/>
      <c r="G169" s="270"/>
      <c r="H169" s="270"/>
      <c r="I169" s="269"/>
      <c r="J169" s="270"/>
      <c r="K169" s="270"/>
      <c r="L169" s="269"/>
      <c r="M169" s="270"/>
      <c r="N169" s="270"/>
    </row>
    <row r="170" spans="3:14" x14ac:dyDescent="0.3">
      <c r="C170" s="269"/>
      <c r="D170" s="270"/>
      <c r="E170" s="270"/>
      <c r="F170" s="269"/>
      <c r="G170" s="270"/>
      <c r="H170" s="270"/>
      <c r="I170" s="269"/>
      <c r="J170" s="270"/>
      <c r="K170" s="270"/>
      <c r="L170" s="269"/>
      <c r="M170" s="270"/>
      <c r="N170" s="270"/>
    </row>
    <row r="171" spans="3:14" x14ac:dyDescent="0.3">
      <c r="C171" s="269"/>
      <c r="D171" s="270"/>
      <c r="E171" s="270"/>
      <c r="F171" s="269"/>
      <c r="G171" s="270"/>
      <c r="H171" s="270"/>
      <c r="I171" s="269"/>
      <c r="J171" s="270"/>
      <c r="K171" s="270"/>
      <c r="L171" s="269"/>
      <c r="M171" s="270"/>
      <c r="N171" s="270"/>
    </row>
    <row r="172" spans="3:14" x14ac:dyDescent="0.3">
      <c r="C172" s="269"/>
      <c r="D172" s="270"/>
      <c r="E172" s="270"/>
      <c r="F172" s="269"/>
      <c r="G172" s="270"/>
      <c r="H172" s="270"/>
      <c r="I172" s="269"/>
      <c r="J172" s="270"/>
      <c r="K172" s="270"/>
      <c r="L172" s="269"/>
      <c r="M172" s="270"/>
      <c r="N172" s="270"/>
    </row>
    <row r="173" spans="3:14" x14ac:dyDescent="0.3">
      <c r="C173" s="269"/>
      <c r="D173" s="270"/>
      <c r="E173" s="270"/>
      <c r="F173" s="269"/>
      <c r="G173" s="270"/>
      <c r="H173" s="270"/>
      <c r="I173" s="269"/>
      <c r="J173" s="270"/>
      <c r="K173" s="270"/>
      <c r="L173" s="269"/>
      <c r="M173" s="270"/>
      <c r="N173" s="270"/>
    </row>
    <row r="174" spans="3:14" x14ac:dyDescent="0.3">
      <c r="C174" s="269"/>
      <c r="D174" s="270"/>
      <c r="E174" s="270"/>
      <c r="F174" s="269"/>
      <c r="G174" s="270"/>
      <c r="H174" s="270"/>
      <c r="I174" s="269"/>
      <c r="J174" s="270"/>
      <c r="K174" s="270"/>
      <c r="L174" s="269"/>
      <c r="M174" s="270"/>
      <c r="N174" s="270"/>
    </row>
    <row r="175" spans="3:14" x14ac:dyDescent="0.3">
      <c r="C175" s="269"/>
      <c r="D175" s="270"/>
      <c r="E175" s="270"/>
      <c r="F175" s="269"/>
      <c r="G175" s="270"/>
      <c r="H175" s="270"/>
      <c r="I175" s="269"/>
      <c r="J175" s="270"/>
      <c r="K175" s="270"/>
      <c r="L175" s="269"/>
      <c r="M175" s="270"/>
      <c r="N175" s="270"/>
    </row>
    <row r="176" spans="3:14" x14ac:dyDescent="0.3">
      <c r="C176" s="269"/>
      <c r="D176" s="270"/>
      <c r="E176" s="270"/>
      <c r="F176" s="269"/>
      <c r="G176" s="270"/>
      <c r="H176" s="270"/>
      <c r="I176" s="269"/>
      <c r="J176" s="270"/>
      <c r="K176" s="270"/>
      <c r="L176" s="269"/>
      <c r="M176" s="270"/>
      <c r="N176" s="270"/>
    </row>
    <row r="177" spans="3:14" x14ac:dyDescent="0.3">
      <c r="C177" s="269"/>
      <c r="D177" s="270"/>
      <c r="E177" s="270"/>
      <c r="F177" s="269"/>
      <c r="G177" s="270"/>
      <c r="H177" s="270"/>
      <c r="I177" s="269"/>
      <c r="J177" s="270"/>
      <c r="K177" s="270"/>
      <c r="L177" s="269"/>
      <c r="M177" s="270"/>
      <c r="N177" s="270"/>
    </row>
    <row r="178" spans="3:14" x14ac:dyDescent="0.3">
      <c r="C178" s="269"/>
      <c r="D178" s="270"/>
      <c r="E178" s="270"/>
      <c r="F178" s="269"/>
      <c r="G178" s="270"/>
      <c r="H178" s="270"/>
      <c r="I178" s="269"/>
      <c r="J178" s="270"/>
      <c r="K178" s="270"/>
      <c r="L178" s="269"/>
      <c r="M178" s="270"/>
      <c r="N178" s="270"/>
    </row>
    <row r="179" spans="3:14" x14ac:dyDescent="0.3">
      <c r="C179" s="269"/>
      <c r="D179" s="270"/>
      <c r="E179" s="270"/>
      <c r="F179" s="269"/>
      <c r="G179" s="270"/>
      <c r="H179" s="270"/>
      <c r="I179" s="269"/>
      <c r="J179" s="270"/>
      <c r="K179" s="270"/>
      <c r="L179" s="269"/>
      <c r="M179" s="270"/>
      <c r="N179" s="270"/>
    </row>
    <row r="180" spans="3:14" x14ac:dyDescent="0.3">
      <c r="C180" s="269"/>
      <c r="D180" s="270"/>
      <c r="E180" s="270"/>
      <c r="F180" s="269"/>
      <c r="G180" s="270"/>
      <c r="H180" s="270"/>
      <c r="I180" s="269"/>
      <c r="J180" s="270"/>
      <c r="K180" s="270"/>
      <c r="L180" s="269"/>
      <c r="M180" s="270"/>
      <c r="N180" s="270"/>
    </row>
    <row r="181" spans="3:14" x14ac:dyDescent="0.3">
      <c r="C181" s="269"/>
      <c r="D181" s="270"/>
      <c r="E181" s="270"/>
      <c r="F181" s="269"/>
      <c r="G181" s="270"/>
      <c r="H181" s="270"/>
      <c r="I181" s="269"/>
      <c r="J181" s="270"/>
      <c r="K181" s="270"/>
      <c r="L181" s="269"/>
      <c r="M181" s="270"/>
      <c r="N181" s="270"/>
    </row>
    <row r="182" spans="3:14" x14ac:dyDescent="0.3">
      <c r="C182" s="269"/>
      <c r="D182" s="270"/>
      <c r="E182" s="270"/>
      <c r="F182" s="269"/>
      <c r="G182" s="270"/>
      <c r="H182" s="270"/>
      <c r="I182" s="269"/>
      <c r="J182" s="270"/>
      <c r="K182" s="270"/>
      <c r="L182" s="269"/>
      <c r="M182" s="270"/>
      <c r="N182" s="270"/>
    </row>
    <row r="183" spans="3:14" x14ac:dyDescent="0.3">
      <c r="C183" s="269"/>
      <c r="D183" s="270"/>
      <c r="E183" s="270"/>
      <c r="F183" s="269"/>
      <c r="G183" s="270"/>
      <c r="H183" s="270"/>
      <c r="I183" s="269"/>
      <c r="J183" s="270"/>
      <c r="K183" s="270"/>
      <c r="L183" s="269"/>
      <c r="M183" s="270"/>
      <c r="N183" s="270"/>
    </row>
    <row r="184" spans="3:14" x14ac:dyDescent="0.3">
      <c r="C184" s="269"/>
      <c r="D184" s="270"/>
      <c r="E184" s="270"/>
      <c r="F184" s="269"/>
      <c r="G184" s="270"/>
      <c r="H184" s="270"/>
      <c r="I184" s="269"/>
      <c r="J184" s="270"/>
      <c r="K184" s="270"/>
      <c r="L184" s="269"/>
      <c r="M184" s="270"/>
      <c r="N184" s="270"/>
    </row>
    <row r="185" spans="3:14" x14ac:dyDescent="0.3">
      <c r="C185" s="269"/>
      <c r="D185" s="270"/>
      <c r="E185" s="270"/>
      <c r="F185" s="269"/>
      <c r="G185" s="270"/>
      <c r="H185" s="270"/>
      <c r="I185" s="269"/>
      <c r="J185" s="270"/>
      <c r="K185" s="270"/>
      <c r="L185" s="269"/>
      <c r="M185" s="270"/>
      <c r="N185" s="270"/>
    </row>
    <row r="186" spans="3:14" x14ac:dyDescent="0.3">
      <c r="C186" s="269"/>
      <c r="D186" s="270"/>
      <c r="E186" s="270"/>
      <c r="F186" s="269"/>
      <c r="G186" s="270"/>
      <c r="H186" s="270"/>
      <c r="I186" s="269"/>
      <c r="J186" s="270"/>
      <c r="K186" s="270"/>
      <c r="L186" s="269"/>
      <c r="M186" s="270"/>
      <c r="N186" s="270"/>
    </row>
    <row r="187" spans="3:14" x14ac:dyDescent="0.3">
      <c r="C187" s="269"/>
      <c r="D187" s="270"/>
      <c r="E187" s="270"/>
      <c r="F187" s="269"/>
      <c r="G187" s="270"/>
      <c r="H187" s="270"/>
      <c r="I187" s="269"/>
      <c r="J187" s="270"/>
      <c r="K187" s="270"/>
      <c r="L187" s="269"/>
      <c r="M187" s="270"/>
      <c r="N187" s="270"/>
    </row>
    <row r="188" spans="3:14" x14ac:dyDescent="0.3">
      <c r="C188" s="269"/>
      <c r="D188" s="270"/>
      <c r="E188" s="270"/>
      <c r="F188" s="269"/>
      <c r="G188" s="270"/>
      <c r="H188" s="270"/>
      <c r="I188" s="269"/>
      <c r="J188" s="270"/>
      <c r="K188" s="270"/>
      <c r="L188" s="269"/>
      <c r="M188" s="270"/>
      <c r="N188" s="270"/>
    </row>
    <row r="189" spans="3:14" x14ac:dyDescent="0.3">
      <c r="C189" s="269"/>
      <c r="D189" s="270"/>
      <c r="E189" s="270"/>
      <c r="F189" s="269"/>
      <c r="G189" s="270"/>
      <c r="H189" s="270"/>
      <c r="I189" s="269"/>
      <c r="J189" s="270"/>
      <c r="K189" s="270"/>
      <c r="L189" s="269"/>
      <c r="M189" s="270"/>
      <c r="N189" s="270"/>
    </row>
    <row r="190" spans="3:14" x14ac:dyDescent="0.3">
      <c r="C190" s="269"/>
      <c r="D190" s="270"/>
      <c r="E190" s="270"/>
      <c r="F190" s="269"/>
      <c r="G190" s="270"/>
      <c r="H190" s="270"/>
      <c r="I190" s="269"/>
      <c r="J190" s="270"/>
      <c r="K190" s="270"/>
      <c r="L190" s="269"/>
      <c r="M190" s="270"/>
      <c r="N190" s="270"/>
    </row>
    <row r="191" spans="3:14" x14ac:dyDescent="0.3">
      <c r="C191" s="269"/>
      <c r="D191" s="270"/>
      <c r="E191" s="270"/>
      <c r="F191" s="269"/>
      <c r="G191" s="270"/>
      <c r="H191" s="270"/>
      <c r="I191" s="269"/>
      <c r="J191" s="270"/>
      <c r="K191" s="270"/>
      <c r="L191" s="269"/>
      <c r="M191" s="270"/>
      <c r="N191" s="270"/>
    </row>
    <row r="192" spans="3:14" x14ac:dyDescent="0.3">
      <c r="C192" s="269"/>
      <c r="D192" s="270"/>
      <c r="E192" s="270"/>
      <c r="F192" s="269"/>
      <c r="G192" s="270"/>
      <c r="H192" s="270"/>
      <c r="I192" s="269"/>
      <c r="J192" s="270"/>
      <c r="K192" s="270"/>
      <c r="L192" s="269"/>
      <c r="M192" s="270"/>
      <c r="N192" s="270"/>
    </row>
    <row r="193" spans="3:14" x14ac:dyDescent="0.3">
      <c r="C193" s="269"/>
      <c r="D193" s="270"/>
      <c r="E193" s="270"/>
      <c r="F193" s="269"/>
      <c r="G193" s="270"/>
      <c r="H193" s="270"/>
      <c r="I193" s="269"/>
      <c r="J193" s="270"/>
      <c r="K193" s="270"/>
      <c r="L193" s="269"/>
      <c r="M193" s="270"/>
      <c r="N193" s="270"/>
    </row>
    <row r="194" spans="3:14" x14ac:dyDescent="0.3">
      <c r="C194" s="269"/>
      <c r="D194" s="270"/>
      <c r="E194" s="270"/>
    </row>
    <row r="195" spans="3:14" x14ac:dyDescent="0.3">
      <c r="C195" s="269"/>
      <c r="D195" s="270"/>
      <c r="E195" s="270"/>
    </row>
    <row r="196" spans="3:14" x14ac:dyDescent="0.3">
      <c r="C196" s="269"/>
      <c r="D196" s="270"/>
      <c r="E196" s="270"/>
    </row>
    <row r="197" spans="3:14" x14ac:dyDescent="0.3">
      <c r="C197" s="269"/>
      <c r="D197" s="270"/>
      <c r="E197" s="270"/>
    </row>
    <row r="198" spans="3:14" x14ac:dyDescent="0.3">
      <c r="C198" s="269"/>
      <c r="D198" s="270"/>
      <c r="E198" s="270"/>
    </row>
    <row r="199" spans="3:14" x14ac:dyDescent="0.3">
      <c r="C199" s="269"/>
      <c r="D199" s="270"/>
      <c r="E199" s="270"/>
    </row>
    <row r="200" spans="3:14" x14ac:dyDescent="0.3">
      <c r="C200" s="269"/>
      <c r="D200" s="270"/>
      <c r="E200" s="270"/>
    </row>
    <row r="201" spans="3:14" x14ac:dyDescent="0.3">
      <c r="C201" s="269"/>
      <c r="D201" s="270"/>
      <c r="E201" s="270"/>
    </row>
    <row r="202" spans="3:14" x14ac:dyDescent="0.3">
      <c r="C202" s="269"/>
      <c r="D202" s="270"/>
      <c r="E202" s="270"/>
    </row>
    <row r="203" spans="3:14" x14ac:dyDescent="0.3">
      <c r="C203" s="269"/>
      <c r="D203" s="270"/>
      <c r="E203" s="270"/>
    </row>
    <row r="204" spans="3:14" x14ac:dyDescent="0.3">
      <c r="C204" s="269"/>
      <c r="D204" s="270"/>
      <c r="E204" s="270"/>
    </row>
    <row r="205" spans="3:14" x14ac:dyDescent="0.3">
      <c r="C205" s="269"/>
      <c r="D205" s="270"/>
      <c r="E205" s="270"/>
    </row>
    <row r="206" spans="3:14" x14ac:dyDescent="0.3">
      <c r="C206" s="269"/>
      <c r="D206" s="270"/>
      <c r="E206" s="270"/>
    </row>
    <row r="207" spans="3:14" x14ac:dyDescent="0.3">
      <c r="C207" s="269"/>
      <c r="D207" s="270"/>
      <c r="E207" s="270"/>
    </row>
    <row r="208" spans="3:14" x14ac:dyDescent="0.3">
      <c r="D208" s="270"/>
      <c r="E208" s="270"/>
    </row>
    <row r="209" spans="4:5" x14ac:dyDescent="0.3">
      <c r="D209" s="270"/>
      <c r="E209" s="270"/>
    </row>
    <row r="210" spans="4:5" x14ac:dyDescent="0.3">
      <c r="D210" s="270"/>
      <c r="E210" s="270"/>
    </row>
    <row r="211" spans="4:5" x14ac:dyDescent="0.3">
      <c r="D211" s="270"/>
      <c r="E211" s="270"/>
    </row>
    <row r="212" spans="4:5" x14ac:dyDescent="0.3">
      <c r="D212" s="270"/>
      <c r="E212" s="270"/>
    </row>
    <row r="213" spans="4:5" x14ac:dyDescent="0.3">
      <c r="D213" s="270"/>
      <c r="E213" s="270"/>
    </row>
    <row r="214" spans="4:5" x14ac:dyDescent="0.3">
      <c r="D214" s="270"/>
      <c r="E214" s="270"/>
    </row>
    <row r="215" spans="4:5" x14ac:dyDescent="0.3">
      <c r="D215" s="270"/>
      <c r="E215" s="270"/>
    </row>
    <row r="216" spans="4:5" x14ac:dyDescent="0.3">
      <c r="D216" s="270"/>
      <c r="E216" s="270"/>
    </row>
    <row r="217" spans="4:5" x14ac:dyDescent="0.3">
      <c r="D217" s="270"/>
      <c r="E217" s="270"/>
    </row>
    <row r="218" spans="4:5" x14ac:dyDescent="0.3">
      <c r="D218" s="270"/>
      <c r="E218" s="270"/>
    </row>
    <row r="219" spans="4:5" x14ac:dyDescent="0.3">
      <c r="D219" s="270"/>
      <c r="E219" s="270"/>
    </row>
    <row r="220" spans="4:5" x14ac:dyDescent="0.3">
      <c r="D220" s="270"/>
      <c r="E220" s="270"/>
    </row>
    <row r="221" spans="4:5" x14ac:dyDescent="0.3">
      <c r="D221" s="270"/>
      <c r="E221" s="270"/>
    </row>
    <row r="222" spans="4:5" x14ac:dyDescent="0.3">
      <c r="D222" s="270"/>
      <c r="E222" s="270"/>
    </row>
    <row r="223" spans="4:5" x14ac:dyDescent="0.3">
      <c r="D223" s="270"/>
      <c r="E223" s="270"/>
    </row>
    <row r="224" spans="4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4D17-F871-4C3A-82F9-779E887132DF}">
  <dimension ref="A1"/>
  <sheetViews>
    <sheetView workbookViewId="0">
      <selection activeCell="U27" sqref="U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F2DB-1E25-4508-8C90-0B1D8FC323EF}">
  <dimension ref="A1"/>
  <sheetViews>
    <sheetView topLeftCell="A7" workbookViewId="0">
      <selection activeCell="U34" sqref="U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0AAB-F1C2-4B56-BEB6-97DA3D390DFD}">
  <dimension ref="A1:AE140"/>
  <sheetViews>
    <sheetView topLeftCell="A97" workbookViewId="0">
      <selection activeCell="AA107" sqref="AA107"/>
    </sheetView>
  </sheetViews>
  <sheetFormatPr defaultRowHeight="14.4" x14ac:dyDescent="0.3"/>
  <cols>
    <col min="2" max="3" width="10.44140625" bestFit="1" customWidth="1"/>
    <col min="4" max="4" width="8.33203125" bestFit="1" customWidth="1"/>
    <col min="5" max="6" width="10.33203125" bestFit="1" customWidth="1"/>
    <col min="7" max="7" width="9" bestFit="1" customWidth="1"/>
    <col min="8" max="14" width="10" bestFit="1" customWidth="1"/>
    <col min="15" max="24" width="10" customWidth="1"/>
  </cols>
  <sheetData>
    <row r="1" spans="1:31" x14ac:dyDescent="0.3">
      <c r="A1" t="s">
        <v>85</v>
      </c>
    </row>
    <row r="2" spans="1:31" x14ac:dyDescent="0.3">
      <c r="A2" t="s">
        <v>61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72</v>
      </c>
      <c r="H2" t="s">
        <v>71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91</v>
      </c>
      <c r="U2" t="s">
        <v>92</v>
      </c>
      <c r="V2" t="s">
        <v>93</v>
      </c>
      <c r="W2" t="s">
        <v>96</v>
      </c>
      <c r="Y2" t="s">
        <v>48</v>
      </c>
      <c r="Z2" t="s">
        <v>9</v>
      </c>
      <c r="AA2" t="s">
        <v>10</v>
      </c>
    </row>
    <row r="3" spans="1:31" x14ac:dyDescent="0.3">
      <c r="A3">
        <v>50</v>
      </c>
      <c r="B3" s="263"/>
      <c r="C3" s="263">
        <v>-37.83</v>
      </c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AB3" s="263">
        <f t="shared" ref="AB3:AB8" si="0">D3-B4</f>
        <v>6.41</v>
      </c>
      <c r="AC3" s="263">
        <f t="shared" ref="AC3:AC8" si="1">E3-C4</f>
        <v>3.18</v>
      </c>
      <c r="AD3" s="263">
        <f t="shared" ref="AD3:AD8" si="2">F3-B5</f>
        <v>2.54</v>
      </c>
      <c r="AE3" s="263">
        <f t="shared" ref="AE3:AE8" si="3">AB3+AC3+AD3</f>
        <v>12.129999999999999</v>
      </c>
    </row>
    <row r="4" spans="1:31" x14ac:dyDescent="0.3">
      <c r="A4">
        <v>100</v>
      </c>
      <c r="B4" s="263">
        <v>-6.41</v>
      </c>
      <c r="C4" s="263">
        <v>-3.18</v>
      </c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AB4" s="263">
        <f t="shared" si="0"/>
        <v>2.54</v>
      </c>
      <c r="AC4" s="263">
        <f t="shared" si="1"/>
        <v>1.66</v>
      </c>
      <c r="AD4" s="263">
        <f t="shared" si="2"/>
        <v>1.6</v>
      </c>
      <c r="AE4" s="263">
        <f t="shared" si="3"/>
        <v>5.8000000000000007</v>
      </c>
    </row>
    <row r="5" spans="1:31" x14ac:dyDescent="0.3">
      <c r="A5">
        <v>150</v>
      </c>
      <c r="B5" s="263">
        <v>-2.54</v>
      </c>
      <c r="C5" s="263">
        <v>-1.66</v>
      </c>
      <c r="D5" s="263">
        <v>-2.09</v>
      </c>
      <c r="E5" s="263">
        <v>-5.53</v>
      </c>
      <c r="F5" s="263">
        <v>-1.39</v>
      </c>
      <c r="G5" s="263">
        <v>-38.840000000000003</v>
      </c>
      <c r="H5" s="263">
        <v>-11.01</v>
      </c>
      <c r="I5" s="263">
        <v>-4.9400000000000004</v>
      </c>
      <c r="J5" s="263">
        <v>-2.65</v>
      </c>
      <c r="K5" s="263">
        <v>-1.78</v>
      </c>
      <c r="L5" s="263">
        <v>-1.45</v>
      </c>
      <c r="M5" s="263">
        <v>-1.31</v>
      </c>
      <c r="N5" s="263">
        <v>-1.06</v>
      </c>
      <c r="O5" s="263">
        <v>-0.68</v>
      </c>
      <c r="P5" s="263">
        <v>-0.73</v>
      </c>
      <c r="Q5" s="263"/>
      <c r="R5" s="263"/>
      <c r="S5" s="263"/>
      <c r="T5" s="263"/>
      <c r="U5" s="263"/>
      <c r="V5" s="263"/>
      <c r="W5" s="263"/>
      <c r="X5" s="263"/>
      <c r="Y5">
        <v>45000</v>
      </c>
      <c r="Z5">
        <v>1.1728000000000001</v>
      </c>
      <c r="AA5">
        <v>1.6163000000000001</v>
      </c>
      <c r="AB5" s="263">
        <f t="shared" si="0"/>
        <v>-0.48999999999999977</v>
      </c>
      <c r="AC5" s="263">
        <f t="shared" si="1"/>
        <v>-4.29</v>
      </c>
      <c r="AD5" s="263">
        <f t="shared" si="2"/>
        <v>-0.36999999999999988</v>
      </c>
      <c r="AE5" s="263">
        <f t="shared" si="3"/>
        <v>-5.1499999999999995</v>
      </c>
    </row>
    <row r="6" spans="1:31" x14ac:dyDescent="0.3">
      <c r="A6" s="266">
        <v>200</v>
      </c>
      <c r="B6" s="267">
        <v>-1.6</v>
      </c>
      <c r="C6" s="267">
        <v>-1.24</v>
      </c>
      <c r="D6" s="267">
        <v>-1.22</v>
      </c>
      <c r="E6" s="267">
        <v>-4.17</v>
      </c>
      <c r="F6" s="267">
        <v>-1.1000000000000001</v>
      </c>
      <c r="G6" s="267">
        <v>-38.74</v>
      </c>
      <c r="H6" s="267">
        <v>-11.31</v>
      </c>
      <c r="I6" s="267">
        <v>-5.19</v>
      </c>
      <c r="J6" s="267">
        <v>-2.69</v>
      </c>
      <c r="K6" s="267">
        <v>-1.89</v>
      </c>
      <c r="L6" s="267">
        <v>-1.33</v>
      </c>
      <c r="M6" s="267">
        <v>-1.22</v>
      </c>
      <c r="N6" s="267">
        <v>-1.1499999999999999</v>
      </c>
      <c r="O6" s="267">
        <v>-0.55000000000000004</v>
      </c>
      <c r="P6" s="267">
        <v>-0.78</v>
      </c>
      <c r="Q6" s="267"/>
      <c r="R6" s="267"/>
      <c r="S6" s="267"/>
      <c r="T6" s="267"/>
      <c r="U6" s="267"/>
      <c r="V6" s="267"/>
      <c r="W6" s="267"/>
      <c r="X6" s="267"/>
      <c r="Y6" s="266">
        <v>45000</v>
      </c>
      <c r="Z6" s="266">
        <v>1.1713</v>
      </c>
      <c r="AA6" s="266">
        <v>1.6298999999999999</v>
      </c>
      <c r="AB6" s="263">
        <f t="shared" si="0"/>
        <v>-0.19999999999999996</v>
      </c>
      <c r="AC6" s="263">
        <f t="shared" si="1"/>
        <v>-3.2199999999999998</v>
      </c>
      <c r="AD6" s="263">
        <f t="shared" si="2"/>
        <v>-0.4900000000000001</v>
      </c>
      <c r="AE6" s="263">
        <f t="shared" si="3"/>
        <v>-3.91</v>
      </c>
    </row>
    <row r="7" spans="1:31" x14ac:dyDescent="0.3">
      <c r="A7">
        <v>250</v>
      </c>
      <c r="B7" s="263">
        <v>-1.02</v>
      </c>
      <c r="C7" s="263">
        <v>-0.95</v>
      </c>
      <c r="D7" s="263">
        <v>0.83</v>
      </c>
      <c r="E7" s="263">
        <v>-4.5199999999999996</v>
      </c>
      <c r="F7" s="263">
        <v>-0.85</v>
      </c>
      <c r="G7" s="263">
        <v>-39.090000000000003</v>
      </c>
      <c r="H7" s="263">
        <v>-11.26</v>
      </c>
      <c r="I7" s="263">
        <v>-5.0599999999999996</v>
      </c>
      <c r="J7" s="263">
        <v>-2.59</v>
      </c>
      <c r="K7" s="263">
        <v>-1.91</v>
      </c>
      <c r="L7" s="263">
        <v>-1.37</v>
      </c>
      <c r="M7" s="263">
        <v>-1.22</v>
      </c>
      <c r="N7" s="263">
        <v>-1.06</v>
      </c>
      <c r="O7" s="263">
        <v>-0.64</v>
      </c>
      <c r="P7" s="263">
        <v>-0.87</v>
      </c>
      <c r="Q7" s="263"/>
      <c r="R7" s="263"/>
      <c r="S7" s="263"/>
      <c r="T7" s="263"/>
      <c r="U7" s="263"/>
      <c r="V7" s="263"/>
      <c r="W7" s="263"/>
      <c r="X7" s="263"/>
      <c r="Y7">
        <v>45000</v>
      </c>
      <c r="Z7">
        <v>1.1728000000000001</v>
      </c>
      <c r="AA7">
        <v>1.6281000000000001</v>
      </c>
      <c r="AB7" s="263">
        <f t="shared" si="0"/>
        <v>1.44</v>
      </c>
      <c r="AC7" s="263">
        <f t="shared" si="1"/>
        <v>-3.8499999999999996</v>
      </c>
      <c r="AD7" s="263">
        <f t="shared" si="2"/>
        <v>-0.53</v>
      </c>
      <c r="AE7" s="263">
        <f t="shared" si="3"/>
        <v>-2.9399999999999995</v>
      </c>
    </row>
    <row r="8" spans="1:31" x14ac:dyDescent="0.3">
      <c r="A8">
        <v>300</v>
      </c>
      <c r="B8" s="263">
        <v>-0.61</v>
      </c>
      <c r="C8" s="263">
        <v>-0.67</v>
      </c>
      <c r="D8" s="263">
        <v>2.72</v>
      </c>
      <c r="E8" s="263">
        <v>-4.9000000000000004</v>
      </c>
      <c r="F8" s="263">
        <v>-1.28</v>
      </c>
      <c r="G8" s="263">
        <v>-39.26</v>
      </c>
      <c r="H8" s="263">
        <v>-11.25</v>
      </c>
      <c r="I8" s="263">
        <v>-5.12</v>
      </c>
      <c r="J8" s="263">
        <v>-2.67</v>
      </c>
      <c r="K8" s="263">
        <v>-1.94</v>
      </c>
      <c r="L8" s="263">
        <v>-1.32</v>
      </c>
      <c r="M8" s="263">
        <v>-1.32</v>
      </c>
      <c r="N8" s="263">
        <v>-1.1100000000000001</v>
      </c>
      <c r="O8" s="263">
        <v>-0.64</v>
      </c>
      <c r="P8" s="263">
        <v>-0.69</v>
      </c>
      <c r="Q8" s="263"/>
      <c r="R8" s="263"/>
      <c r="S8" s="263"/>
      <c r="T8" s="263"/>
      <c r="U8" s="263"/>
      <c r="V8" s="263"/>
      <c r="W8" s="263"/>
      <c r="X8" s="263"/>
      <c r="Y8">
        <v>45000</v>
      </c>
      <c r="Z8">
        <v>1.1725000000000001</v>
      </c>
      <c r="AA8">
        <v>1.6235999999999999</v>
      </c>
      <c r="AB8" s="263">
        <f t="shared" si="0"/>
        <v>3.04</v>
      </c>
      <c r="AC8" s="263">
        <f t="shared" si="1"/>
        <v>-4.5200000000000005</v>
      </c>
      <c r="AD8" s="263">
        <f t="shared" si="2"/>
        <v>-0.83000000000000007</v>
      </c>
      <c r="AE8" s="263">
        <f t="shared" si="3"/>
        <v>-2.3100000000000005</v>
      </c>
    </row>
    <row r="9" spans="1:31" x14ac:dyDescent="0.3">
      <c r="A9">
        <v>350</v>
      </c>
      <c r="B9" s="263">
        <v>-0.32</v>
      </c>
      <c r="C9" s="263">
        <v>-0.38</v>
      </c>
      <c r="D9" s="263">
        <v>0.24</v>
      </c>
      <c r="E9" s="263">
        <v>-2.77</v>
      </c>
      <c r="F9" s="263">
        <v>-0.36</v>
      </c>
      <c r="G9" s="263">
        <v>-37.58</v>
      </c>
      <c r="H9" s="263">
        <v>-11.34</v>
      </c>
      <c r="I9" s="263">
        <v>-4.74</v>
      </c>
      <c r="J9" s="263">
        <v>-2.91</v>
      </c>
      <c r="K9" s="263">
        <v>-1.75</v>
      </c>
      <c r="L9" s="263">
        <v>-1.47</v>
      </c>
      <c r="M9" s="263">
        <v>-1.28</v>
      </c>
      <c r="N9" s="263">
        <v>-0.87</v>
      </c>
      <c r="O9" s="263">
        <v>-0.71</v>
      </c>
      <c r="P9" s="263"/>
      <c r="Q9" s="263"/>
      <c r="R9" s="263"/>
      <c r="S9" s="263"/>
      <c r="T9" s="263"/>
      <c r="U9" s="263"/>
      <c r="V9" s="263"/>
      <c r="W9" s="263"/>
      <c r="X9" s="263"/>
      <c r="Y9">
        <v>40000</v>
      </c>
      <c r="Z9">
        <v>1.1815</v>
      </c>
      <c r="AA9">
        <v>1.6324000000000001</v>
      </c>
      <c r="AB9" s="263">
        <f t="shared" ref="AB9" si="4">D9-B10</f>
        <v>0.69</v>
      </c>
      <c r="AC9" s="263">
        <f t="shared" ref="AC9" si="5">E9-C10</f>
        <v>-2.4300000000000002</v>
      </c>
      <c r="AD9" s="263">
        <f t="shared" ref="AD9" si="6">F9-B11</f>
        <v>-9.9999999999999978E-2</v>
      </c>
      <c r="AE9" s="263">
        <f>AB9+AC9+AD9</f>
        <v>-1.8400000000000003</v>
      </c>
    </row>
    <row r="10" spans="1:31" x14ac:dyDescent="0.3">
      <c r="A10" s="261">
        <v>400</v>
      </c>
      <c r="B10" s="262">
        <v>-0.45</v>
      </c>
      <c r="C10" s="262">
        <v>-0.34</v>
      </c>
      <c r="D10" s="262">
        <v>7.61</v>
      </c>
      <c r="E10" s="262"/>
      <c r="F10" s="262"/>
      <c r="G10" s="262">
        <v>-45.04</v>
      </c>
      <c r="H10" s="262">
        <v>-11.62</v>
      </c>
      <c r="I10" s="262">
        <v>-5.03</v>
      </c>
      <c r="J10" s="262">
        <v>-2.6</v>
      </c>
      <c r="K10" s="262">
        <v>-1.92</v>
      </c>
      <c r="L10" s="262">
        <v>-1.34</v>
      </c>
      <c r="M10" s="262">
        <v>-1.4</v>
      </c>
      <c r="N10" s="262">
        <v>-0.94</v>
      </c>
      <c r="O10" s="262">
        <v>-0.76</v>
      </c>
      <c r="P10" s="262"/>
      <c r="Q10" s="262"/>
      <c r="R10" s="262"/>
      <c r="S10" s="262"/>
      <c r="T10" s="262"/>
      <c r="U10" s="262"/>
      <c r="V10" s="262"/>
      <c r="W10" s="262"/>
      <c r="X10" s="262"/>
      <c r="Y10" s="261">
        <v>40000</v>
      </c>
      <c r="Z10" s="261">
        <v>1.1781999999999999</v>
      </c>
      <c r="AA10" s="261">
        <v>1.6099000000000001</v>
      </c>
      <c r="AB10" s="262">
        <f t="shared" ref="AB10:AB13" si="7">D10-B11</f>
        <v>7.87</v>
      </c>
      <c r="AC10" s="262">
        <f t="shared" ref="AC10:AC13" si="8">E10-C11</f>
        <v>0.41</v>
      </c>
      <c r="AD10" s="262">
        <f t="shared" ref="AD10:AD13" si="9">F10-B12</f>
        <v>0.26</v>
      </c>
      <c r="AE10" s="262">
        <f t="shared" ref="AE10:AE13" si="10">AB10+AC10+AD10</f>
        <v>8.5399999999999991</v>
      </c>
    </row>
    <row r="11" spans="1:31" x14ac:dyDescent="0.3">
      <c r="A11">
        <v>450</v>
      </c>
      <c r="B11" s="263">
        <v>-0.26</v>
      </c>
      <c r="C11" s="263">
        <v>-0.41</v>
      </c>
      <c r="D11" s="263">
        <v>6.14</v>
      </c>
      <c r="E11" s="263">
        <v>-6.81</v>
      </c>
      <c r="F11" s="263">
        <v>-0.99</v>
      </c>
      <c r="G11" s="263">
        <v>-37.81</v>
      </c>
      <c r="H11" s="263">
        <v>-11.9</v>
      </c>
      <c r="I11" s="263">
        <v>-4.67</v>
      </c>
      <c r="J11" s="263">
        <v>-2.84</v>
      </c>
      <c r="K11" s="263">
        <v>-1.78</v>
      </c>
      <c r="L11" s="263">
        <v>-1.54</v>
      </c>
      <c r="M11" s="263">
        <v>-1.38</v>
      </c>
      <c r="N11" s="263">
        <v>-0.77</v>
      </c>
      <c r="O11" s="263">
        <v>-0.75</v>
      </c>
      <c r="P11" s="263"/>
      <c r="Q11" s="263"/>
      <c r="R11" s="263"/>
      <c r="S11" s="263"/>
      <c r="T11" s="263"/>
      <c r="U11" s="263"/>
      <c r="V11" s="263"/>
      <c r="W11" s="263"/>
      <c r="X11" s="263"/>
      <c r="Y11">
        <v>40000</v>
      </c>
      <c r="Z11">
        <v>1.1819</v>
      </c>
      <c r="AA11">
        <v>1.6275999999999999</v>
      </c>
      <c r="AB11" s="263">
        <f t="shared" si="7"/>
        <v>6.3999999999999995</v>
      </c>
      <c r="AC11" s="263">
        <f t="shared" si="8"/>
        <v>-6.6999999999999993</v>
      </c>
      <c r="AD11" s="263">
        <f t="shared" si="9"/>
        <v>-0.99</v>
      </c>
      <c r="AE11" s="263">
        <f t="shared" si="10"/>
        <v>-1.2899999999999998</v>
      </c>
    </row>
    <row r="12" spans="1:31" x14ac:dyDescent="0.3">
      <c r="A12">
        <v>500</v>
      </c>
      <c r="B12" s="263">
        <v>-0.26</v>
      </c>
      <c r="C12" s="263">
        <v>-0.11</v>
      </c>
      <c r="D12" s="263">
        <v>0.97</v>
      </c>
      <c r="E12" s="263">
        <v>-2.44</v>
      </c>
      <c r="F12" s="263">
        <v>-0.55000000000000004</v>
      </c>
      <c r="G12" s="263">
        <v>-38.130000000000003</v>
      </c>
      <c r="H12" s="263">
        <v>-12.01</v>
      </c>
      <c r="I12" s="263">
        <v>-4.9000000000000004</v>
      </c>
      <c r="J12" s="263">
        <v>-2.8</v>
      </c>
      <c r="K12" s="263">
        <v>-1.77</v>
      </c>
      <c r="L12" s="263">
        <v>-1.5</v>
      </c>
      <c r="M12" s="263">
        <v>-1.31</v>
      </c>
      <c r="N12" s="263">
        <v>-0.74</v>
      </c>
      <c r="O12" s="263">
        <v>-0.87</v>
      </c>
      <c r="P12" s="263"/>
      <c r="Q12" s="263"/>
      <c r="R12" s="263"/>
      <c r="S12" s="263"/>
      <c r="T12" s="263"/>
      <c r="U12" s="263"/>
      <c r="V12" s="263"/>
      <c r="W12" s="263"/>
      <c r="X12" s="263"/>
      <c r="Y12">
        <v>40000</v>
      </c>
      <c r="Z12">
        <v>1.1801999999999999</v>
      </c>
      <c r="AA12">
        <v>1.6425000000000001</v>
      </c>
      <c r="AB12" s="263">
        <f t="shared" si="7"/>
        <v>0.97</v>
      </c>
      <c r="AC12" s="263">
        <f t="shared" si="8"/>
        <v>-2.44</v>
      </c>
      <c r="AD12" s="263">
        <f t="shared" si="9"/>
        <v>-0.55000000000000004</v>
      </c>
      <c r="AE12" s="263">
        <f t="shared" si="10"/>
        <v>-2.02</v>
      </c>
    </row>
    <row r="13" spans="1:31" x14ac:dyDescent="0.3">
      <c r="A13">
        <v>550</v>
      </c>
      <c r="B13" s="263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AB13" s="263">
        <f t="shared" si="7"/>
        <v>0</v>
      </c>
      <c r="AC13" s="263">
        <f t="shared" si="8"/>
        <v>0</v>
      </c>
      <c r="AD13" s="263">
        <f t="shared" si="9"/>
        <v>0</v>
      </c>
      <c r="AE13" s="263">
        <f t="shared" si="10"/>
        <v>0</v>
      </c>
    </row>
    <row r="14" spans="1:31" x14ac:dyDescent="0.3">
      <c r="A14">
        <v>600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AB14" s="263"/>
      <c r="AC14" s="263"/>
      <c r="AD14" s="263"/>
    </row>
    <row r="15" spans="1:31" x14ac:dyDescent="0.3">
      <c r="AB15" s="263"/>
      <c r="AC15" s="263"/>
      <c r="AD15" s="263"/>
    </row>
    <row r="16" spans="1:31" x14ac:dyDescent="0.3">
      <c r="A16" t="s">
        <v>84</v>
      </c>
    </row>
    <row r="17" spans="1:31" x14ac:dyDescent="0.3">
      <c r="A17" t="s">
        <v>61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72</v>
      </c>
      <c r="H17" t="s">
        <v>71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  <c r="P17" t="s">
        <v>80</v>
      </c>
      <c r="Q17" t="s">
        <v>81</v>
      </c>
      <c r="R17" t="s">
        <v>82</v>
      </c>
      <c r="S17" t="s">
        <v>83</v>
      </c>
      <c r="T17" t="s">
        <v>91</v>
      </c>
      <c r="U17" t="s">
        <v>92</v>
      </c>
      <c r="V17" t="s">
        <v>93</v>
      </c>
      <c r="W17" t="s">
        <v>96</v>
      </c>
      <c r="Y17" t="s">
        <v>48</v>
      </c>
      <c r="Z17" t="s">
        <v>9</v>
      </c>
      <c r="AA17" t="s">
        <v>10</v>
      </c>
    </row>
    <row r="18" spans="1:31" x14ac:dyDescent="0.3">
      <c r="A18">
        <v>50</v>
      </c>
      <c r="B18" s="263"/>
      <c r="C18" s="263">
        <v>-35.22</v>
      </c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AA18" s="265"/>
      <c r="AB18" s="263">
        <f t="shared" ref="AB18" si="11">D18-B19</f>
        <v>5</v>
      </c>
      <c r="AC18" s="263">
        <f t="shared" ref="AC18" si="12">E18-C19</f>
        <v>2.66</v>
      </c>
      <c r="AD18" s="263">
        <f t="shared" ref="AD18" si="13">F18-B20</f>
        <v>1.66</v>
      </c>
      <c r="AE18" s="263">
        <f t="shared" ref="AE18" si="14">AB18+AC18+AD18</f>
        <v>9.32</v>
      </c>
    </row>
    <row r="19" spans="1:31" x14ac:dyDescent="0.3">
      <c r="A19">
        <v>100</v>
      </c>
      <c r="B19" s="263">
        <v>-5</v>
      </c>
      <c r="C19" s="263">
        <v>-2.66</v>
      </c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AA19" s="265"/>
      <c r="AB19" s="263">
        <f t="shared" ref="AB19:AB32" si="15">D19-B20</f>
        <v>1.66</v>
      </c>
      <c r="AC19" s="263">
        <f t="shared" ref="AC19:AC32" si="16">E19-C20</f>
        <v>1.1299999999999999</v>
      </c>
      <c r="AD19" s="263">
        <f t="shared" ref="AD19:AD31" si="17">F19-B21</f>
        <v>1.2</v>
      </c>
      <c r="AE19" s="263">
        <f t="shared" ref="AE19:AE32" si="18">AB19+AC19+AD19</f>
        <v>3.99</v>
      </c>
    </row>
    <row r="20" spans="1:31" x14ac:dyDescent="0.3">
      <c r="A20">
        <v>150</v>
      </c>
      <c r="B20" s="263">
        <v>-1.66</v>
      </c>
      <c r="C20" s="263">
        <v>-1.1299999999999999</v>
      </c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AA20" s="265"/>
      <c r="AB20" s="263">
        <f t="shared" si="15"/>
        <v>1.2</v>
      </c>
      <c r="AC20" s="263">
        <f t="shared" si="16"/>
        <v>0.53</v>
      </c>
      <c r="AD20" s="263">
        <f t="shared" si="17"/>
        <v>0.56000000000000005</v>
      </c>
      <c r="AE20" s="263">
        <f t="shared" si="18"/>
        <v>2.29</v>
      </c>
    </row>
    <row r="21" spans="1:31" x14ac:dyDescent="0.3">
      <c r="A21">
        <v>200</v>
      </c>
      <c r="B21" s="263">
        <v>-1.2</v>
      </c>
      <c r="C21" s="263">
        <v>-0.53</v>
      </c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AA21" s="265"/>
      <c r="AB21" s="263">
        <f t="shared" si="15"/>
        <v>0.56000000000000005</v>
      </c>
      <c r="AC21" s="263">
        <f t="shared" si="16"/>
        <v>0.77</v>
      </c>
      <c r="AD21" s="263">
        <f t="shared" si="17"/>
        <v>-0.01</v>
      </c>
      <c r="AE21" s="263">
        <f t="shared" si="18"/>
        <v>1.32</v>
      </c>
    </row>
    <row r="22" spans="1:31" x14ac:dyDescent="0.3">
      <c r="A22">
        <v>250</v>
      </c>
      <c r="B22" s="263">
        <v>-0.56000000000000005</v>
      </c>
      <c r="C22" s="263">
        <v>-0.77</v>
      </c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AA22" s="265"/>
      <c r="AB22" s="263">
        <f t="shared" si="15"/>
        <v>-0.01</v>
      </c>
      <c r="AC22" s="263">
        <f t="shared" si="16"/>
        <v>0.59</v>
      </c>
      <c r="AD22" s="263">
        <f t="shared" si="17"/>
        <v>0.25</v>
      </c>
      <c r="AE22" s="263">
        <f t="shared" si="18"/>
        <v>0.83</v>
      </c>
    </row>
    <row r="23" spans="1:31" x14ac:dyDescent="0.3">
      <c r="A23">
        <v>300</v>
      </c>
      <c r="B23" s="263">
        <v>0.01</v>
      </c>
      <c r="C23" s="263">
        <v>-0.59</v>
      </c>
      <c r="D23" s="263">
        <v>3.07</v>
      </c>
      <c r="E23" s="263">
        <v>-4.58</v>
      </c>
      <c r="F23" s="263">
        <v>-0.9</v>
      </c>
      <c r="G23" s="263">
        <v>-34.33</v>
      </c>
      <c r="H23" s="263">
        <v>-10.84</v>
      </c>
      <c r="I23" s="263">
        <v>-5.8</v>
      </c>
      <c r="J23" s="263">
        <v>-2.87</v>
      </c>
      <c r="K23" s="263">
        <v>-2.16</v>
      </c>
      <c r="L23" s="263">
        <v>-1.5</v>
      </c>
      <c r="M23" s="263">
        <v>-1.0900000000000001</v>
      </c>
      <c r="N23" s="263">
        <v>-1.1299999999999999</v>
      </c>
      <c r="O23" s="263">
        <v>-0.76</v>
      </c>
      <c r="P23" s="263">
        <v>-0.55000000000000004</v>
      </c>
      <c r="Q23" s="263"/>
      <c r="R23" s="263"/>
      <c r="S23" s="263"/>
      <c r="T23" s="263"/>
      <c r="U23" s="263"/>
      <c r="V23" s="263"/>
      <c r="W23" s="263"/>
      <c r="X23" s="263"/>
      <c r="Y23">
        <v>45000</v>
      </c>
      <c r="Z23">
        <v>0.9849</v>
      </c>
      <c r="AA23" s="265">
        <v>1.4779</v>
      </c>
      <c r="AB23" s="263">
        <f t="shared" si="15"/>
        <v>3.32</v>
      </c>
      <c r="AC23" s="263">
        <f t="shared" si="16"/>
        <v>-4.17</v>
      </c>
      <c r="AD23" s="263">
        <f t="shared" si="17"/>
        <v>-0.67</v>
      </c>
      <c r="AE23" s="263">
        <f t="shared" si="18"/>
        <v>-1.52</v>
      </c>
    </row>
    <row r="24" spans="1:31" x14ac:dyDescent="0.3">
      <c r="A24">
        <v>350</v>
      </c>
      <c r="B24" s="263">
        <v>-0.25</v>
      </c>
      <c r="C24" s="263">
        <v>-0.41</v>
      </c>
      <c r="D24" s="263">
        <v>3.65</v>
      </c>
      <c r="E24" s="263">
        <v>-4.6399999999999997</v>
      </c>
      <c r="F24" s="263">
        <v>-1.05</v>
      </c>
      <c r="G24" s="263">
        <v>-35.229999999999997</v>
      </c>
      <c r="H24" s="263">
        <v>-10.5</v>
      </c>
      <c r="I24" s="263">
        <v>-6.33</v>
      </c>
      <c r="J24" s="263">
        <v>-3.09</v>
      </c>
      <c r="K24" s="263">
        <v>-2.23</v>
      </c>
      <c r="L24" s="263">
        <v>-1.49</v>
      </c>
      <c r="M24" s="263">
        <v>-1.0900000000000001</v>
      </c>
      <c r="N24" s="263">
        <v>-1.21</v>
      </c>
      <c r="O24" s="263">
        <v>-0.74</v>
      </c>
      <c r="P24" s="263">
        <v>-0.56000000000000005</v>
      </c>
      <c r="Q24" s="263"/>
      <c r="R24" s="263"/>
      <c r="S24" s="263"/>
      <c r="T24" s="263"/>
      <c r="U24" s="263"/>
      <c r="V24" s="263"/>
      <c r="W24" s="263"/>
      <c r="X24" s="263"/>
      <c r="Y24">
        <v>45000</v>
      </c>
      <c r="Z24">
        <v>0.98529999999999995</v>
      </c>
      <c r="AA24" s="265">
        <v>1.484</v>
      </c>
      <c r="AB24" s="263">
        <f t="shared" si="15"/>
        <v>3.88</v>
      </c>
      <c r="AC24" s="263">
        <f t="shared" si="16"/>
        <v>-4.4499999999999993</v>
      </c>
      <c r="AD24" s="263">
        <f t="shared" si="17"/>
        <v>-0.74</v>
      </c>
      <c r="AE24" s="263">
        <f t="shared" si="18"/>
        <v>-1.3099999999999994</v>
      </c>
    </row>
    <row r="25" spans="1:31" x14ac:dyDescent="0.3">
      <c r="A25" s="261">
        <v>400</v>
      </c>
      <c r="B25" s="262">
        <v>-0.23</v>
      </c>
      <c r="C25" s="262">
        <v>-0.19</v>
      </c>
      <c r="D25" s="262">
        <v>5.29</v>
      </c>
      <c r="E25" s="262">
        <v>-5.68</v>
      </c>
      <c r="F25" s="262">
        <v>-1.1599999999999999</v>
      </c>
      <c r="G25" s="262">
        <v>-36.43</v>
      </c>
      <c r="H25" s="262">
        <v>-9.7899999999999991</v>
      </c>
      <c r="I25" s="262">
        <v>-5.45</v>
      </c>
      <c r="J25" s="262">
        <v>-3.97</v>
      </c>
      <c r="K25" s="262">
        <v>-2.4500000000000002</v>
      </c>
      <c r="L25" s="262">
        <v>-1.81</v>
      </c>
      <c r="M25" s="262">
        <v>-1.17</v>
      </c>
      <c r="N25" s="262">
        <v>-1.26</v>
      </c>
      <c r="O25" s="262">
        <v>-0.73</v>
      </c>
      <c r="P25" s="262">
        <v>-0.57999999999999996</v>
      </c>
      <c r="Q25" s="262"/>
      <c r="R25" s="262"/>
      <c r="S25" s="262"/>
      <c r="T25" s="262"/>
      <c r="U25" s="262"/>
      <c r="V25" s="262"/>
      <c r="W25" s="262"/>
      <c r="X25" s="262"/>
      <c r="Y25" s="261">
        <v>45000</v>
      </c>
      <c r="Z25" s="261">
        <v>0.98929999999999996</v>
      </c>
      <c r="AA25" s="264">
        <v>1.4690000000000001</v>
      </c>
      <c r="AB25" s="262">
        <f t="shared" si="15"/>
        <v>5.6</v>
      </c>
      <c r="AC25" s="262">
        <f t="shared" si="16"/>
        <v>-5.63</v>
      </c>
      <c r="AD25" s="262">
        <f t="shared" si="17"/>
        <v>-1.0699999999999998</v>
      </c>
      <c r="AE25" s="262">
        <f t="shared" si="18"/>
        <v>-1.1000000000000001</v>
      </c>
    </row>
    <row r="26" spans="1:31" x14ac:dyDescent="0.3">
      <c r="A26">
        <v>450</v>
      </c>
      <c r="B26" s="263">
        <v>-0.31</v>
      </c>
      <c r="C26" s="263">
        <v>-0.05</v>
      </c>
      <c r="D26" s="263">
        <v>4.05</v>
      </c>
      <c r="E26" s="263">
        <v>-4.7300000000000004</v>
      </c>
      <c r="F26" s="263">
        <v>-0.96</v>
      </c>
      <c r="G26" s="263">
        <v>-36.79</v>
      </c>
      <c r="H26" s="263">
        <v>-10.050000000000001</v>
      </c>
      <c r="I26" s="263">
        <v>-4.45</v>
      </c>
      <c r="J26" s="263">
        <v>-2.89</v>
      </c>
      <c r="K26" s="263">
        <v>-3.16</v>
      </c>
      <c r="L26" s="263">
        <v>-2.2400000000000002</v>
      </c>
      <c r="M26" s="263">
        <v>-1.43</v>
      </c>
      <c r="N26" s="263">
        <v>-1.35</v>
      </c>
      <c r="O26" s="263">
        <v>-0.86</v>
      </c>
      <c r="P26" s="263">
        <v>-0.62</v>
      </c>
      <c r="Q26" s="263"/>
      <c r="R26" s="263"/>
      <c r="S26" s="263"/>
      <c r="T26" s="263"/>
      <c r="U26" s="263"/>
      <c r="V26" s="263"/>
      <c r="W26" s="263"/>
      <c r="X26" s="263"/>
      <c r="Y26">
        <v>45000</v>
      </c>
      <c r="Z26">
        <v>0.99490000000000001</v>
      </c>
      <c r="AA26" s="265">
        <v>1.4786999999999999</v>
      </c>
      <c r="AB26" s="263">
        <f t="shared" si="15"/>
        <v>4.1399999999999997</v>
      </c>
      <c r="AC26" s="263">
        <f t="shared" si="16"/>
        <v>-4.3800000000000008</v>
      </c>
      <c r="AD26" s="263">
        <f t="shared" si="17"/>
        <v>-0.83</v>
      </c>
      <c r="AE26" s="263">
        <f t="shared" si="18"/>
        <v>-1.0700000000000012</v>
      </c>
    </row>
    <row r="27" spans="1:31" x14ac:dyDescent="0.3">
      <c r="A27">
        <v>500</v>
      </c>
      <c r="B27" s="263">
        <v>-0.09</v>
      </c>
      <c r="C27" s="263">
        <v>-0.35</v>
      </c>
      <c r="D27" s="263">
        <v>0.98</v>
      </c>
      <c r="E27" s="263">
        <v>-1.77</v>
      </c>
      <c r="F27" s="263">
        <v>-0.88</v>
      </c>
      <c r="G27" s="263">
        <v>-37.57</v>
      </c>
      <c r="H27" s="263">
        <v>-9.82</v>
      </c>
      <c r="I27" s="263">
        <v>-4.68</v>
      </c>
      <c r="J27" s="263">
        <v>-2.5099999999999998</v>
      </c>
      <c r="K27" s="263">
        <v>-2.2000000000000002</v>
      </c>
      <c r="L27" s="263">
        <v>-1.82</v>
      </c>
      <c r="M27" s="263">
        <v>-1.41</v>
      </c>
      <c r="N27" s="263">
        <v>-1.43</v>
      </c>
      <c r="O27" s="263">
        <v>-0.98</v>
      </c>
      <c r="P27" s="263">
        <v>-0.86</v>
      </c>
      <c r="Q27" s="263"/>
      <c r="R27" s="263"/>
      <c r="S27" s="263"/>
      <c r="T27" s="263"/>
      <c r="U27" s="263"/>
      <c r="V27" s="263"/>
      <c r="W27" s="263"/>
      <c r="X27" s="263"/>
      <c r="Y27">
        <v>45000</v>
      </c>
      <c r="Z27">
        <v>1.0139</v>
      </c>
      <c r="AA27" s="265">
        <v>1.5418000000000001</v>
      </c>
      <c r="AB27" s="263">
        <f t="shared" si="15"/>
        <v>1.1099999999999999</v>
      </c>
      <c r="AC27" s="263">
        <f t="shared" si="16"/>
        <v>-1.71</v>
      </c>
      <c r="AD27" s="263">
        <f t="shared" si="17"/>
        <v>-0.64</v>
      </c>
      <c r="AE27" s="263">
        <f t="shared" si="18"/>
        <v>-1.2400000000000002</v>
      </c>
    </row>
    <row r="28" spans="1:31" x14ac:dyDescent="0.3">
      <c r="A28">
        <v>550</v>
      </c>
      <c r="B28" s="263">
        <v>-0.13</v>
      </c>
      <c r="C28" s="263">
        <v>-0.06</v>
      </c>
      <c r="D28" s="263">
        <v>9.42</v>
      </c>
      <c r="E28" s="263">
        <v>-9.43</v>
      </c>
      <c r="F28" s="263">
        <v>-0.8</v>
      </c>
      <c r="G28" s="263">
        <v>-38.54</v>
      </c>
      <c r="H28" s="263">
        <v>-10.15</v>
      </c>
      <c r="I28" s="263">
        <v>-4.6500000000000004</v>
      </c>
      <c r="J28" s="263">
        <v>-2.6</v>
      </c>
      <c r="K28" s="263">
        <v>-2.59</v>
      </c>
      <c r="L28" s="263">
        <v>-2.11</v>
      </c>
      <c r="M28" s="263">
        <v>-1.78</v>
      </c>
      <c r="N28" s="263">
        <v>-1.6</v>
      </c>
      <c r="O28" s="263">
        <v>-1.07</v>
      </c>
      <c r="P28" s="263">
        <v>-0.9</v>
      </c>
      <c r="Q28" s="263">
        <v>-1.07</v>
      </c>
      <c r="R28" s="263">
        <v>-0.7</v>
      </c>
      <c r="S28" s="263">
        <v>-0.64</v>
      </c>
      <c r="T28" s="263"/>
      <c r="U28" s="263"/>
      <c r="V28" s="263"/>
      <c r="W28" s="263"/>
      <c r="X28" s="263"/>
      <c r="Y28">
        <v>60000</v>
      </c>
      <c r="Z28">
        <v>0.97540000000000004</v>
      </c>
      <c r="AA28">
        <v>1.4922</v>
      </c>
      <c r="AB28" s="263">
        <f t="shared" si="15"/>
        <v>9.66</v>
      </c>
      <c r="AC28" s="263">
        <f t="shared" si="16"/>
        <v>-9.31</v>
      </c>
      <c r="AD28" s="263">
        <f t="shared" si="17"/>
        <v>-0.68</v>
      </c>
      <c r="AE28" s="263">
        <f t="shared" si="18"/>
        <v>-0.3300000000000004</v>
      </c>
    </row>
    <row r="29" spans="1:31" x14ac:dyDescent="0.3">
      <c r="A29">
        <v>600</v>
      </c>
      <c r="B29" s="263">
        <v>-0.24</v>
      </c>
      <c r="C29" s="263">
        <v>-0.12</v>
      </c>
      <c r="D29" s="263">
        <v>0.71</v>
      </c>
      <c r="E29" s="263">
        <v>-1.28</v>
      </c>
      <c r="F29" s="263">
        <v>-1.25</v>
      </c>
      <c r="G29" s="263">
        <v>-39.47</v>
      </c>
      <c r="H29" s="263">
        <v>-10.38</v>
      </c>
      <c r="I29" s="263">
        <v>-4.5599999999999996</v>
      </c>
      <c r="J29" s="263">
        <v>-2.77</v>
      </c>
      <c r="K29" s="263">
        <v>-2.76</v>
      </c>
      <c r="L29" s="263">
        <v>-2.2000000000000002</v>
      </c>
      <c r="M29" s="263">
        <v>-1.7</v>
      </c>
      <c r="N29" s="263">
        <v>-1.57</v>
      </c>
      <c r="O29" s="263">
        <v>-1.1499999999999999</v>
      </c>
      <c r="P29" s="263">
        <v>-0.77</v>
      </c>
      <c r="Q29" s="263">
        <v>-1.06</v>
      </c>
      <c r="R29" s="263">
        <v>-0.54</v>
      </c>
      <c r="S29" s="263">
        <v>-0.71</v>
      </c>
      <c r="T29" s="263"/>
      <c r="U29" s="263"/>
      <c r="V29" s="263"/>
      <c r="W29" s="263"/>
      <c r="X29" s="263"/>
      <c r="Y29">
        <v>60000</v>
      </c>
      <c r="Z29">
        <v>0.97519999999999996</v>
      </c>
      <c r="AA29">
        <v>1.5024</v>
      </c>
      <c r="AB29" s="263">
        <f t="shared" si="15"/>
        <v>0.83</v>
      </c>
      <c r="AC29" s="263">
        <f t="shared" si="16"/>
        <v>-1.1300000000000001</v>
      </c>
      <c r="AD29" s="263">
        <f t="shared" si="17"/>
        <v>-0.97</v>
      </c>
      <c r="AE29" s="263">
        <f t="shared" si="18"/>
        <v>-1.27</v>
      </c>
    </row>
    <row r="30" spans="1:31" x14ac:dyDescent="0.3">
      <c r="A30">
        <v>650</v>
      </c>
      <c r="B30" s="263">
        <v>-0.12</v>
      </c>
      <c r="C30" s="263">
        <v>-0.15</v>
      </c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AB30" s="263">
        <f t="shared" si="15"/>
        <v>0.28000000000000003</v>
      </c>
      <c r="AC30" s="263">
        <f t="shared" si="16"/>
        <v>0.22</v>
      </c>
      <c r="AD30" s="263">
        <f t="shared" si="17"/>
        <v>0.06</v>
      </c>
      <c r="AE30" s="263">
        <f t="shared" si="18"/>
        <v>0.56000000000000005</v>
      </c>
    </row>
    <row r="31" spans="1:31" x14ac:dyDescent="0.3">
      <c r="A31">
        <v>700</v>
      </c>
      <c r="B31" s="263">
        <v>-0.28000000000000003</v>
      </c>
      <c r="C31" s="263">
        <v>-0.22</v>
      </c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AB31" s="263">
        <f t="shared" si="15"/>
        <v>0.06</v>
      </c>
      <c r="AC31" s="263">
        <f t="shared" si="16"/>
        <v>0.16</v>
      </c>
      <c r="AD31" s="263">
        <f t="shared" si="17"/>
        <v>0.03</v>
      </c>
      <c r="AE31" s="263">
        <f t="shared" si="18"/>
        <v>0.25</v>
      </c>
    </row>
    <row r="32" spans="1:31" x14ac:dyDescent="0.3">
      <c r="A32">
        <v>750</v>
      </c>
      <c r="B32" s="263">
        <v>-0.06</v>
      </c>
      <c r="C32" s="263">
        <v>-0.16</v>
      </c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AB32" s="263">
        <f t="shared" si="15"/>
        <v>0.03</v>
      </c>
      <c r="AC32" s="263">
        <f t="shared" si="16"/>
        <v>0.4</v>
      </c>
      <c r="AD32" s="263"/>
      <c r="AE32" s="263">
        <f t="shared" si="18"/>
        <v>0.43000000000000005</v>
      </c>
    </row>
    <row r="33" spans="1:31" x14ac:dyDescent="0.3">
      <c r="A33">
        <v>800</v>
      </c>
      <c r="B33" s="263">
        <v>-0.03</v>
      </c>
      <c r="C33" s="263">
        <v>-0.4</v>
      </c>
      <c r="D33" s="263">
        <v>2.4300000000000002</v>
      </c>
      <c r="E33" s="263">
        <v>-2.83</v>
      </c>
      <c r="F33" s="263">
        <v>-0.94</v>
      </c>
      <c r="G33" s="263">
        <v>-43.44</v>
      </c>
      <c r="H33" s="263">
        <v>-10.75</v>
      </c>
      <c r="I33" s="263">
        <v>-4.79</v>
      </c>
      <c r="J33" s="263">
        <v>-2.83</v>
      </c>
      <c r="K33" s="263">
        <v>-2.42</v>
      </c>
      <c r="L33" s="263">
        <v>-2.25</v>
      </c>
      <c r="M33" s="263">
        <v>-2.0099999999999998</v>
      </c>
      <c r="N33" s="263">
        <v>-1.69</v>
      </c>
      <c r="O33" s="263">
        <v>-1.39</v>
      </c>
      <c r="P33" s="263">
        <v>-0.79</v>
      </c>
      <c r="Q33" s="263">
        <v>-1</v>
      </c>
      <c r="R33" s="263">
        <v>-0.71</v>
      </c>
      <c r="S33" s="263">
        <v>-0.61</v>
      </c>
      <c r="T33" s="263"/>
      <c r="U33" s="263"/>
      <c r="V33" s="263"/>
      <c r="W33" s="263"/>
      <c r="X33" s="263"/>
      <c r="Y33">
        <v>60000</v>
      </c>
      <c r="Z33">
        <v>0.97529999999999994</v>
      </c>
      <c r="AA33">
        <v>1.4863</v>
      </c>
      <c r="AB33" s="263"/>
      <c r="AC33" s="263"/>
      <c r="AD33" s="263"/>
      <c r="AE33" s="263"/>
    </row>
    <row r="35" spans="1:31" x14ac:dyDescent="0.3">
      <c r="A35" t="s">
        <v>86</v>
      </c>
    </row>
    <row r="36" spans="1:31" x14ac:dyDescent="0.3">
      <c r="A36" t="s">
        <v>61</v>
      </c>
      <c r="B36" t="s">
        <v>66</v>
      </c>
      <c r="C36" t="s">
        <v>67</v>
      </c>
      <c r="D36" t="s">
        <v>68</v>
      </c>
      <c r="E36" t="s">
        <v>69</v>
      </c>
      <c r="F36" t="s">
        <v>70</v>
      </c>
      <c r="G36" t="s">
        <v>72</v>
      </c>
      <c r="H36" t="s">
        <v>71</v>
      </c>
      <c r="I36" t="s">
        <v>73</v>
      </c>
      <c r="J36" t="s">
        <v>74</v>
      </c>
      <c r="K36" t="s">
        <v>75</v>
      </c>
      <c r="L36" t="s">
        <v>76</v>
      </c>
      <c r="M36" t="s">
        <v>77</v>
      </c>
      <c r="N36" t="s">
        <v>78</v>
      </c>
      <c r="O36" t="s">
        <v>79</v>
      </c>
      <c r="P36" t="s">
        <v>80</v>
      </c>
      <c r="Q36" t="s">
        <v>81</v>
      </c>
      <c r="R36" t="s">
        <v>82</v>
      </c>
      <c r="S36" t="s">
        <v>83</v>
      </c>
      <c r="T36" t="s">
        <v>91</v>
      </c>
      <c r="U36" t="s">
        <v>92</v>
      </c>
      <c r="V36" t="s">
        <v>93</v>
      </c>
      <c r="W36" t="s">
        <v>96</v>
      </c>
      <c r="Y36" t="s">
        <v>48</v>
      </c>
      <c r="Z36" t="s">
        <v>9</v>
      </c>
      <c r="AA36" t="s">
        <v>10</v>
      </c>
    </row>
    <row r="37" spans="1:31" x14ac:dyDescent="0.3">
      <c r="A37">
        <v>50</v>
      </c>
      <c r="B37" s="263"/>
      <c r="C37" s="263">
        <v>-32.58</v>
      </c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Z37" s="265"/>
      <c r="AA37" s="265"/>
      <c r="AB37" s="263">
        <f t="shared" ref="AB37" si="19">D37-B38</f>
        <v>10.210000000000001</v>
      </c>
      <c r="AC37" s="263">
        <f t="shared" ref="AC37" si="20">E37-C38</f>
        <v>2.86</v>
      </c>
      <c r="AD37" s="263">
        <f t="shared" ref="AD37" si="21">F37-B39</f>
        <v>1.8</v>
      </c>
      <c r="AE37" s="263">
        <f t="shared" ref="AE37" si="22">AB37+AC37+AD37</f>
        <v>14.870000000000001</v>
      </c>
    </row>
    <row r="38" spans="1:31" x14ac:dyDescent="0.3">
      <c r="A38">
        <v>100</v>
      </c>
      <c r="B38" s="263">
        <v>-10.210000000000001</v>
      </c>
      <c r="C38" s="263">
        <v>-2.86</v>
      </c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Z38" s="265"/>
      <c r="AA38" s="265"/>
      <c r="AB38" s="263">
        <f t="shared" ref="AB38:AB51" si="23">D38-B39</f>
        <v>1.8</v>
      </c>
      <c r="AC38" s="263">
        <f t="shared" ref="AC38:AC51" si="24">E38-C39</f>
        <v>1.35</v>
      </c>
      <c r="AD38" s="263">
        <f t="shared" ref="AD38:AD50" si="25">F38-B40</f>
        <v>1.1100000000000001</v>
      </c>
      <c r="AE38" s="263">
        <f t="shared" ref="AE38:AE51" si="26">AB38+AC38+AD38</f>
        <v>4.2600000000000007</v>
      </c>
    </row>
    <row r="39" spans="1:31" x14ac:dyDescent="0.3">
      <c r="A39">
        <v>150</v>
      </c>
      <c r="B39" s="263">
        <v>-1.8</v>
      </c>
      <c r="C39" s="263">
        <v>-1.35</v>
      </c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Z39" s="265"/>
      <c r="AA39" s="265"/>
      <c r="AB39" s="263">
        <f t="shared" si="23"/>
        <v>1.1100000000000001</v>
      </c>
      <c r="AC39" s="263">
        <f t="shared" si="24"/>
        <v>0.79</v>
      </c>
      <c r="AD39" s="263">
        <f t="shared" si="25"/>
        <v>0.86</v>
      </c>
      <c r="AE39" s="263">
        <f t="shared" si="26"/>
        <v>2.7600000000000002</v>
      </c>
    </row>
    <row r="40" spans="1:31" x14ac:dyDescent="0.3">
      <c r="A40">
        <v>200</v>
      </c>
      <c r="B40" s="263">
        <v>-1.1100000000000001</v>
      </c>
      <c r="C40" s="263">
        <v>-0.79</v>
      </c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Z40" s="265"/>
      <c r="AA40" s="265"/>
      <c r="AB40" s="263">
        <f t="shared" si="23"/>
        <v>0.86</v>
      </c>
      <c r="AC40" s="263">
        <f t="shared" si="24"/>
        <v>0.4</v>
      </c>
      <c r="AD40" s="263">
        <f t="shared" si="25"/>
        <v>0.61</v>
      </c>
      <c r="AE40" s="263">
        <f t="shared" si="26"/>
        <v>1.87</v>
      </c>
    </row>
    <row r="41" spans="1:31" x14ac:dyDescent="0.3">
      <c r="A41">
        <v>250</v>
      </c>
      <c r="B41" s="263">
        <v>-0.86</v>
      </c>
      <c r="C41" s="263">
        <v>-0.4</v>
      </c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Z41" s="265"/>
      <c r="AA41" s="265"/>
      <c r="AB41" s="263">
        <f t="shared" si="23"/>
        <v>0.61</v>
      </c>
      <c r="AC41" s="263">
        <f t="shared" si="24"/>
        <v>0.3</v>
      </c>
      <c r="AD41" s="263">
        <f t="shared" si="25"/>
        <v>0.35</v>
      </c>
      <c r="AE41" s="263">
        <f t="shared" si="26"/>
        <v>1.2599999999999998</v>
      </c>
    </row>
    <row r="42" spans="1:31" x14ac:dyDescent="0.3">
      <c r="A42" s="261">
        <v>300</v>
      </c>
      <c r="B42" s="262">
        <v>-0.61</v>
      </c>
      <c r="C42" s="262">
        <v>-0.3</v>
      </c>
      <c r="D42" s="262">
        <v>0.1</v>
      </c>
      <c r="E42" s="262">
        <v>-2.77</v>
      </c>
      <c r="F42" s="262">
        <v>-1.1299999999999999</v>
      </c>
      <c r="G42" s="262">
        <v>-32.36</v>
      </c>
      <c r="H42" s="262">
        <v>-9.94</v>
      </c>
      <c r="I42" s="262">
        <v>-5.81</v>
      </c>
      <c r="J42" s="262">
        <v>-3.25</v>
      </c>
      <c r="K42" s="262">
        <v>-2.11</v>
      </c>
      <c r="L42" s="262">
        <v>-1.54</v>
      </c>
      <c r="M42" s="262">
        <v>-1.1200000000000001</v>
      </c>
      <c r="N42" s="262">
        <v>-0.91</v>
      </c>
      <c r="O42" s="262">
        <v>-0.91</v>
      </c>
      <c r="P42" s="262"/>
      <c r="Q42" s="262"/>
      <c r="R42" s="262"/>
      <c r="S42" s="262"/>
      <c r="T42" s="262"/>
      <c r="U42" s="262"/>
      <c r="V42" s="262"/>
      <c r="W42" s="262"/>
      <c r="X42" s="262"/>
      <c r="Y42" s="261">
        <v>40000</v>
      </c>
      <c r="Z42" s="264">
        <v>1.0525</v>
      </c>
      <c r="AA42" s="264">
        <v>1.4733000000000001</v>
      </c>
      <c r="AB42" s="262">
        <f t="shared" si="23"/>
        <v>0.44999999999999996</v>
      </c>
      <c r="AC42" s="262">
        <f t="shared" si="24"/>
        <v>-2.4700000000000002</v>
      </c>
      <c r="AD42" s="262">
        <f t="shared" si="25"/>
        <v>-0.71</v>
      </c>
      <c r="AE42" s="262">
        <f t="shared" si="26"/>
        <v>-2.7300000000000004</v>
      </c>
    </row>
    <row r="43" spans="1:31" x14ac:dyDescent="0.3">
      <c r="A43">
        <v>350</v>
      </c>
      <c r="B43" s="263">
        <v>-0.35</v>
      </c>
      <c r="C43" s="263">
        <v>-0.3</v>
      </c>
      <c r="D43" s="263">
        <v>0.14000000000000001</v>
      </c>
      <c r="E43" s="263">
        <v>-2.38</v>
      </c>
      <c r="F43" s="263">
        <v>-1.19</v>
      </c>
      <c r="G43" s="263">
        <v>-32.86</v>
      </c>
      <c r="H43" s="263">
        <v>-9.81</v>
      </c>
      <c r="I43" s="263">
        <v>-5.45</v>
      </c>
      <c r="J43" s="263">
        <v>-3.53</v>
      </c>
      <c r="K43" s="263">
        <v>-2.21</v>
      </c>
      <c r="L43" s="263">
        <v>-1.53</v>
      </c>
      <c r="M43" s="263">
        <v>-1.3</v>
      </c>
      <c r="N43" s="263">
        <v>-0.9</v>
      </c>
      <c r="O43" s="263">
        <v>-0.9</v>
      </c>
      <c r="P43" s="263"/>
      <c r="Q43" s="263"/>
      <c r="R43" s="263"/>
      <c r="S43" s="263"/>
      <c r="T43" s="263"/>
      <c r="U43" s="263"/>
      <c r="V43" s="263"/>
      <c r="W43" s="263"/>
      <c r="X43" s="263"/>
      <c r="Y43">
        <v>40000</v>
      </c>
      <c r="Z43" s="265">
        <v>1.0564</v>
      </c>
      <c r="AA43" s="265">
        <v>1.4903999999999999</v>
      </c>
      <c r="AB43" s="263">
        <f t="shared" si="23"/>
        <v>0.56000000000000005</v>
      </c>
      <c r="AC43" s="263">
        <f t="shared" si="24"/>
        <v>-2.23</v>
      </c>
      <c r="AD43" s="263">
        <f t="shared" si="25"/>
        <v>-0.87999999999999989</v>
      </c>
      <c r="AE43" s="263">
        <f t="shared" si="26"/>
        <v>-2.5499999999999998</v>
      </c>
    </row>
    <row r="44" spans="1:31" x14ac:dyDescent="0.3">
      <c r="A44">
        <v>400</v>
      </c>
      <c r="B44" s="263">
        <v>-0.42</v>
      </c>
      <c r="C44" s="263">
        <v>-0.15</v>
      </c>
      <c r="D44" s="263">
        <v>6.13</v>
      </c>
      <c r="E44" s="263">
        <v>-7.37</v>
      </c>
      <c r="F44" s="263">
        <v>-1.19</v>
      </c>
      <c r="G44" s="263">
        <v>-33.46</v>
      </c>
      <c r="H44" s="263">
        <v>-9.9499999999999993</v>
      </c>
      <c r="I44" s="263">
        <v>-5.6</v>
      </c>
      <c r="J44" s="263">
        <v>-3.2</v>
      </c>
      <c r="K44" s="263">
        <v>-2.17</v>
      </c>
      <c r="L44" s="263">
        <v>-1.55</v>
      </c>
      <c r="M44" s="263">
        <v>-1.21</v>
      </c>
      <c r="N44" s="263">
        <v>-1.07</v>
      </c>
      <c r="O44" s="263">
        <v>-0.92</v>
      </c>
      <c r="P44" s="263">
        <v>-0.8</v>
      </c>
      <c r="Q44" s="263"/>
      <c r="R44" s="263"/>
      <c r="S44" s="263"/>
      <c r="T44" s="263"/>
      <c r="U44" s="263"/>
      <c r="V44" s="263"/>
      <c r="W44" s="263"/>
      <c r="X44" s="263"/>
      <c r="Y44">
        <v>45000</v>
      </c>
      <c r="Z44" s="265">
        <v>1.0443</v>
      </c>
      <c r="AA44" s="265">
        <v>1.48</v>
      </c>
      <c r="AB44" s="263">
        <f t="shared" si="23"/>
        <v>6.4399999999999995</v>
      </c>
      <c r="AC44" s="263">
        <f t="shared" si="24"/>
        <v>-7.0600000000000005</v>
      </c>
      <c r="AD44" s="263">
        <f t="shared" si="25"/>
        <v>-1.03</v>
      </c>
      <c r="AE44" s="263">
        <f t="shared" si="26"/>
        <v>-1.650000000000001</v>
      </c>
    </row>
    <row r="45" spans="1:31" x14ac:dyDescent="0.3">
      <c r="A45">
        <v>450</v>
      </c>
      <c r="B45" s="263">
        <v>-0.31</v>
      </c>
      <c r="C45" s="263">
        <v>-0.31</v>
      </c>
      <c r="D45" s="263">
        <v>1.66</v>
      </c>
      <c r="E45" s="263">
        <v>-3.01</v>
      </c>
      <c r="F45" s="263">
        <v>-0.87</v>
      </c>
      <c r="G45" s="263">
        <v>-34.24</v>
      </c>
      <c r="H45" s="263">
        <v>-10.050000000000001</v>
      </c>
      <c r="I45" s="263">
        <v>-5.6</v>
      </c>
      <c r="J45" s="263">
        <v>-3.5</v>
      </c>
      <c r="K45" s="263">
        <v>-2.1</v>
      </c>
      <c r="L45" s="263">
        <v>-1.65</v>
      </c>
      <c r="M45" s="263">
        <v>-1.18</v>
      </c>
      <c r="N45" s="263">
        <v>-0.83</v>
      </c>
      <c r="O45" s="263">
        <v>-0.97</v>
      </c>
      <c r="P45" s="263"/>
      <c r="Q45" s="263"/>
      <c r="R45" s="263"/>
      <c r="S45" s="263"/>
      <c r="T45" s="263"/>
      <c r="U45" s="263"/>
      <c r="V45" s="263"/>
      <c r="W45" s="263"/>
      <c r="X45" s="263"/>
      <c r="Y45">
        <v>40000</v>
      </c>
      <c r="Z45" s="265">
        <v>1.0569999999999999</v>
      </c>
      <c r="AA45" s="265">
        <v>1.4773000000000001</v>
      </c>
      <c r="AB45" s="263">
        <f t="shared" si="23"/>
        <v>1.8199999999999998</v>
      </c>
      <c r="AC45" s="263">
        <f t="shared" si="24"/>
        <v>-2.82</v>
      </c>
      <c r="AD45" s="263">
        <f t="shared" si="25"/>
        <v>-0.87</v>
      </c>
      <c r="AE45" s="263">
        <f t="shared" si="26"/>
        <v>-1.87</v>
      </c>
    </row>
    <row r="46" spans="1:31" x14ac:dyDescent="0.3">
      <c r="A46">
        <v>500</v>
      </c>
      <c r="B46" s="263">
        <v>-0.16</v>
      </c>
      <c r="C46" s="263">
        <v>-0.19</v>
      </c>
      <c r="D46" s="263">
        <v>1.22</v>
      </c>
      <c r="E46" s="263">
        <v>-2.64</v>
      </c>
      <c r="F46" s="263">
        <v>-0.77</v>
      </c>
      <c r="G46" s="263">
        <v>-35.119999999999997</v>
      </c>
      <c r="H46" s="263">
        <v>-9.66</v>
      </c>
      <c r="I46" s="263">
        <v>-5.19</v>
      </c>
      <c r="J46" s="263">
        <v>-3.59</v>
      </c>
      <c r="K46" s="263">
        <v>-2.36</v>
      </c>
      <c r="L46" s="263">
        <v>-1.66</v>
      </c>
      <c r="M46" s="263">
        <v>-1.31</v>
      </c>
      <c r="N46" s="263">
        <v>-1.07</v>
      </c>
      <c r="O46" s="263">
        <v>-1.03</v>
      </c>
      <c r="P46" s="263">
        <v>-0.83</v>
      </c>
      <c r="Q46" s="263">
        <v>-0.53</v>
      </c>
      <c r="R46" s="263"/>
      <c r="S46" s="263"/>
      <c r="T46" s="263"/>
      <c r="U46" s="263"/>
      <c r="V46" s="263"/>
      <c r="W46" s="263"/>
      <c r="X46" s="263"/>
      <c r="Y46">
        <v>50000</v>
      </c>
      <c r="Z46" s="265">
        <v>1.0404</v>
      </c>
      <c r="AA46" s="265">
        <v>1.4743999999999999</v>
      </c>
      <c r="AB46" s="263">
        <f t="shared" si="23"/>
        <v>1.22</v>
      </c>
      <c r="AC46" s="263">
        <f t="shared" si="24"/>
        <v>-2.25</v>
      </c>
      <c r="AD46" s="263">
        <f t="shared" si="25"/>
        <v>-0.56000000000000005</v>
      </c>
      <c r="AE46" s="263">
        <f t="shared" si="26"/>
        <v>-1.59</v>
      </c>
    </row>
    <row r="47" spans="1:31" x14ac:dyDescent="0.3">
      <c r="A47">
        <v>550</v>
      </c>
      <c r="B47" s="263">
        <v>0</v>
      </c>
      <c r="C47" s="263">
        <v>-0.39</v>
      </c>
      <c r="D47" s="263">
        <v>5.72</v>
      </c>
      <c r="E47" s="263">
        <v>-6.44</v>
      </c>
      <c r="F47" s="263">
        <v>-0.87</v>
      </c>
      <c r="G47" s="263">
        <v>-35.840000000000003</v>
      </c>
      <c r="H47" s="263">
        <v>-9.84</v>
      </c>
      <c r="I47" s="263">
        <v>-5.77</v>
      </c>
      <c r="J47" s="263">
        <v>-3.66</v>
      </c>
      <c r="K47" s="263">
        <v>-2.35</v>
      </c>
      <c r="L47" s="263">
        <v>-1.7</v>
      </c>
      <c r="M47" s="263">
        <v>-1.32</v>
      </c>
      <c r="N47" s="263">
        <v>-0.97</v>
      </c>
      <c r="O47" s="263">
        <v>-0.95</v>
      </c>
      <c r="P47" s="263"/>
      <c r="Q47" s="263"/>
      <c r="R47" s="263"/>
      <c r="S47" s="263"/>
      <c r="T47" s="263"/>
      <c r="U47" s="263"/>
      <c r="V47" s="263"/>
      <c r="W47" s="263"/>
      <c r="X47" s="263"/>
      <c r="Y47">
        <v>40000</v>
      </c>
      <c r="Z47" s="265">
        <v>1.0539000000000001</v>
      </c>
      <c r="AA47" s="265">
        <v>1.4776</v>
      </c>
      <c r="AB47" s="263">
        <f t="shared" si="23"/>
        <v>5.93</v>
      </c>
      <c r="AC47" s="263">
        <f t="shared" si="24"/>
        <v>-6.44</v>
      </c>
      <c r="AD47" s="263">
        <f t="shared" si="25"/>
        <v>-0.75</v>
      </c>
      <c r="AE47" s="263">
        <f t="shared" si="26"/>
        <v>-1.2600000000000007</v>
      </c>
    </row>
    <row r="48" spans="1:31" x14ac:dyDescent="0.3">
      <c r="A48">
        <v>600</v>
      </c>
      <c r="B48" s="263">
        <v>-0.21</v>
      </c>
      <c r="C48" s="263">
        <v>0</v>
      </c>
      <c r="D48" s="263">
        <v>13.24</v>
      </c>
      <c r="E48" s="263">
        <v>-12.32</v>
      </c>
      <c r="F48" s="263">
        <v>-0.9</v>
      </c>
      <c r="G48" s="263">
        <v>-36.9</v>
      </c>
      <c r="H48" s="263">
        <v>-9.84</v>
      </c>
      <c r="I48" s="263">
        <v>-5.0599999999999996</v>
      </c>
      <c r="J48" s="263">
        <v>-3.52</v>
      </c>
      <c r="K48" s="263">
        <v>-2.48</v>
      </c>
      <c r="L48" s="263">
        <v>-1.9</v>
      </c>
      <c r="M48" s="263">
        <v>-1.35</v>
      </c>
      <c r="N48" s="263">
        <v>-1.06</v>
      </c>
      <c r="O48" s="263">
        <v>-0.92</v>
      </c>
      <c r="P48" s="263">
        <v>-0.97</v>
      </c>
      <c r="Q48" s="263"/>
      <c r="R48" s="263"/>
      <c r="S48" s="263"/>
      <c r="T48" s="263"/>
      <c r="U48" s="263"/>
      <c r="V48" s="263"/>
      <c r="W48" s="263"/>
      <c r="X48" s="263"/>
      <c r="Y48">
        <v>45000</v>
      </c>
      <c r="Z48" s="265">
        <v>1.0505</v>
      </c>
      <c r="AA48" s="265">
        <v>1.4824999999999999</v>
      </c>
      <c r="AB48" s="263">
        <f t="shared" si="23"/>
        <v>13.36</v>
      </c>
      <c r="AC48" s="263">
        <f t="shared" si="24"/>
        <v>-12.41</v>
      </c>
      <c r="AD48" s="263">
        <f t="shared" si="25"/>
        <v>-0.71</v>
      </c>
      <c r="AE48" s="263">
        <f t="shared" si="26"/>
        <v>0.23999999999999932</v>
      </c>
    </row>
    <row r="49" spans="1:31" x14ac:dyDescent="0.3">
      <c r="A49">
        <v>650</v>
      </c>
      <c r="B49" s="263">
        <v>-0.12</v>
      </c>
      <c r="C49" s="263">
        <v>0.09</v>
      </c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Z49" s="265"/>
      <c r="AA49" s="265"/>
      <c r="AB49" s="263">
        <f t="shared" si="23"/>
        <v>0.19</v>
      </c>
      <c r="AC49" s="263">
        <f t="shared" si="24"/>
        <v>-0.05</v>
      </c>
      <c r="AD49" s="263">
        <f t="shared" si="25"/>
        <v>0.21</v>
      </c>
      <c r="AE49" s="263">
        <f t="shared" si="26"/>
        <v>0.35</v>
      </c>
    </row>
    <row r="50" spans="1:31" x14ac:dyDescent="0.3">
      <c r="A50">
        <v>700</v>
      </c>
      <c r="B50" s="263">
        <v>-0.19</v>
      </c>
      <c r="C50" s="263">
        <v>0.05</v>
      </c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Z50" s="265"/>
      <c r="AA50" s="265"/>
      <c r="AB50" s="263">
        <f t="shared" si="23"/>
        <v>0.21</v>
      </c>
      <c r="AC50" s="263">
        <f t="shared" si="24"/>
        <v>0.15</v>
      </c>
      <c r="AD50" s="263">
        <f t="shared" si="25"/>
        <v>0.05</v>
      </c>
      <c r="AE50" s="263">
        <f t="shared" si="26"/>
        <v>0.41</v>
      </c>
    </row>
    <row r="51" spans="1:31" x14ac:dyDescent="0.3">
      <c r="A51">
        <v>750</v>
      </c>
      <c r="B51" s="263">
        <v>-0.21</v>
      </c>
      <c r="C51" s="263">
        <v>-0.15</v>
      </c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Z51" s="265"/>
      <c r="AA51" s="265"/>
      <c r="AB51" s="263">
        <f t="shared" si="23"/>
        <v>0.05</v>
      </c>
      <c r="AC51" s="263">
        <f t="shared" si="24"/>
        <v>0.18</v>
      </c>
      <c r="AD51" s="263"/>
      <c r="AE51" s="263">
        <f t="shared" si="26"/>
        <v>0.22999999999999998</v>
      </c>
    </row>
    <row r="52" spans="1:31" x14ac:dyDescent="0.3">
      <c r="A52">
        <v>800</v>
      </c>
      <c r="B52" s="263">
        <v>-0.05</v>
      </c>
      <c r="C52" s="263">
        <v>-0.18</v>
      </c>
      <c r="D52" s="263">
        <v>13.42</v>
      </c>
      <c r="E52" s="263">
        <v>-12.64</v>
      </c>
      <c r="F52" s="263">
        <v>-1.1100000000000001</v>
      </c>
      <c r="G52" s="263">
        <v>-42.33</v>
      </c>
      <c r="H52" s="263">
        <v>-9.86</v>
      </c>
      <c r="I52" s="263">
        <v>-4.6500000000000004</v>
      </c>
      <c r="J52" s="263">
        <v>-3.13</v>
      </c>
      <c r="K52" s="263">
        <v>-2.87</v>
      </c>
      <c r="L52" s="263">
        <v>-2.02</v>
      </c>
      <c r="M52" s="263">
        <v>-1.51</v>
      </c>
      <c r="N52" s="263">
        <v>-1.21</v>
      </c>
      <c r="O52" s="263">
        <v>-1.08</v>
      </c>
      <c r="P52" s="263">
        <v>-0.9</v>
      </c>
      <c r="Q52" s="263">
        <v>-0.69</v>
      </c>
      <c r="R52" s="263"/>
      <c r="S52" s="263"/>
      <c r="T52" s="263"/>
      <c r="U52" s="263"/>
      <c r="V52" s="263"/>
      <c r="W52" s="263"/>
      <c r="X52" s="263"/>
      <c r="Y52">
        <v>50000</v>
      </c>
      <c r="Z52" s="265">
        <v>1.0471999999999999</v>
      </c>
      <c r="AA52" s="265">
        <v>1.4770000000000001</v>
      </c>
      <c r="AB52" s="263"/>
      <c r="AC52" s="263"/>
      <c r="AD52" s="263"/>
      <c r="AE52" s="263"/>
    </row>
    <row r="53" spans="1:31" x14ac:dyDescent="0.3">
      <c r="AB53" s="263"/>
      <c r="AC53" s="263"/>
      <c r="AD53" s="263"/>
      <c r="AE53" s="263"/>
    </row>
    <row r="54" spans="1:31" x14ac:dyDescent="0.3">
      <c r="A54" t="s">
        <v>87</v>
      </c>
    </row>
    <row r="55" spans="1:31" x14ac:dyDescent="0.3">
      <c r="A55" t="s">
        <v>61</v>
      </c>
      <c r="B55" t="s">
        <v>66</v>
      </c>
      <c r="C55" t="s">
        <v>67</v>
      </c>
      <c r="D55" t="s">
        <v>68</v>
      </c>
      <c r="E55" t="s">
        <v>69</v>
      </c>
      <c r="F55" t="s">
        <v>70</v>
      </c>
      <c r="G55" t="s">
        <v>72</v>
      </c>
      <c r="H55" t="s">
        <v>71</v>
      </c>
      <c r="I55" t="s">
        <v>73</v>
      </c>
      <c r="J55" t="s">
        <v>74</v>
      </c>
      <c r="K55" t="s">
        <v>75</v>
      </c>
      <c r="L55" t="s">
        <v>76</v>
      </c>
      <c r="M55" t="s">
        <v>77</v>
      </c>
      <c r="N55" t="s">
        <v>78</v>
      </c>
      <c r="O55" t="s">
        <v>79</v>
      </c>
      <c r="P55" t="s">
        <v>80</v>
      </c>
      <c r="Q55" t="s">
        <v>81</v>
      </c>
      <c r="R55" t="s">
        <v>82</v>
      </c>
      <c r="S55" t="s">
        <v>83</v>
      </c>
      <c r="T55" t="s">
        <v>91</v>
      </c>
      <c r="U55" t="s">
        <v>92</v>
      </c>
      <c r="V55" t="s">
        <v>93</v>
      </c>
      <c r="W55" t="s">
        <v>96</v>
      </c>
      <c r="Y55" t="s">
        <v>48</v>
      </c>
      <c r="Z55" t="s">
        <v>9</v>
      </c>
      <c r="AA55" t="s">
        <v>10</v>
      </c>
    </row>
    <row r="56" spans="1:31" x14ac:dyDescent="0.3">
      <c r="A56">
        <v>50</v>
      </c>
      <c r="B56" s="35"/>
      <c r="C56" s="35">
        <v>-23.83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263"/>
      <c r="T56" s="263"/>
      <c r="U56" s="263"/>
      <c r="V56" s="263"/>
      <c r="W56" s="263"/>
      <c r="X56" s="263"/>
      <c r="Z56" s="265"/>
      <c r="AA56" s="265"/>
      <c r="AB56" s="263">
        <f t="shared" ref="AB56" si="27">D56-B57</f>
        <v>4.93</v>
      </c>
      <c r="AC56" s="263">
        <f t="shared" ref="AC56" si="28">E56-C57</f>
        <v>1.9</v>
      </c>
      <c r="AD56" s="263">
        <f t="shared" ref="AD56" si="29">F56-B58</f>
        <v>1.1299999999999999</v>
      </c>
      <c r="AE56" s="263">
        <f t="shared" ref="AE56" si="30">AB56+AC56+AD56</f>
        <v>7.96</v>
      </c>
    </row>
    <row r="57" spans="1:31" x14ac:dyDescent="0.3">
      <c r="A57">
        <v>100</v>
      </c>
      <c r="B57" s="35">
        <v>-4.93</v>
      </c>
      <c r="C57" s="35">
        <v>-1.9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263"/>
      <c r="T57" s="263"/>
      <c r="U57" s="263"/>
      <c r="V57" s="263"/>
      <c r="W57" s="263"/>
      <c r="X57" s="263"/>
      <c r="Z57" s="265"/>
      <c r="AA57" s="265"/>
      <c r="AB57" s="263">
        <f t="shared" ref="AB57:AB71" si="31">D57-B58</f>
        <v>1.1299999999999999</v>
      </c>
      <c r="AC57" s="263">
        <f t="shared" ref="AC57:AC71" si="32">E57-C58</f>
        <v>0.63</v>
      </c>
      <c r="AD57" s="263">
        <f t="shared" ref="AD57:AD70" si="33">F57-B59</f>
        <v>0.59</v>
      </c>
      <c r="AE57" s="263">
        <f t="shared" ref="AE57:AE71" si="34">AB57+AC57+AD57</f>
        <v>2.3499999999999996</v>
      </c>
    </row>
    <row r="58" spans="1:31" x14ac:dyDescent="0.3">
      <c r="A58">
        <v>150</v>
      </c>
      <c r="B58" s="35">
        <v>-1.1299999999999999</v>
      </c>
      <c r="C58" s="35">
        <v>-0.63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263"/>
      <c r="T58" s="263"/>
      <c r="U58" s="263"/>
      <c r="V58" s="263"/>
      <c r="W58" s="263"/>
      <c r="X58" s="263"/>
      <c r="Z58" s="265"/>
      <c r="AA58" s="265"/>
      <c r="AB58" s="263">
        <f t="shared" si="31"/>
        <v>0.59</v>
      </c>
      <c r="AC58" s="263">
        <f t="shared" si="32"/>
        <v>0.62</v>
      </c>
      <c r="AD58" s="263">
        <f t="shared" si="33"/>
        <v>0.39</v>
      </c>
      <c r="AE58" s="263">
        <f t="shared" si="34"/>
        <v>1.6</v>
      </c>
    </row>
    <row r="59" spans="1:31" x14ac:dyDescent="0.3">
      <c r="A59">
        <v>200</v>
      </c>
      <c r="B59" s="35">
        <v>-0.59</v>
      </c>
      <c r="C59" s="35">
        <v>-0.62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263"/>
      <c r="T59" s="263"/>
      <c r="U59" s="263"/>
      <c r="V59" s="263"/>
      <c r="W59" s="263"/>
      <c r="X59" s="263"/>
      <c r="Z59" s="265"/>
      <c r="AA59" s="265"/>
      <c r="AB59" s="263">
        <f t="shared" si="31"/>
        <v>0.39</v>
      </c>
      <c r="AC59" s="263">
        <f t="shared" si="32"/>
        <v>0.2</v>
      </c>
      <c r="AD59" s="263">
        <f t="shared" si="33"/>
        <v>0.47</v>
      </c>
      <c r="AE59" s="263">
        <f t="shared" si="34"/>
        <v>1.06</v>
      </c>
    </row>
    <row r="60" spans="1:31" x14ac:dyDescent="0.3">
      <c r="A60">
        <v>250</v>
      </c>
      <c r="B60" s="35">
        <v>-0.39</v>
      </c>
      <c r="C60" s="35">
        <v>-0.2</v>
      </c>
      <c r="D60" s="35">
        <v>1.0900000000000001</v>
      </c>
      <c r="E60" s="35">
        <v>-3.86</v>
      </c>
      <c r="F60" s="35">
        <v>-1.51</v>
      </c>
      <c r="G60" s="35">
        <v>-52</v>
      </c>
      <c r="H60" s="35">
        <v>-5.3</v>
      </c>
      <c r="I60" s="35">
        <v>-2.78</v>
      </c>
      <c r="J60" s="35">
        <v>-1.97</v>
      </c>
      <c r="K60" s="35">
        <v>-1.21</v>
      </c>
      <c r="L60" s="35">
        <v>-1.19</v>
      </c>
      <c r="M60" s="35">
        <v>-0.62</v>
      </c>
      <c r="N60" s="35">
        <v>-0.73</v>
      </c>
      <c r="O60" s="35"/>
      <c r="P60" s="35"/>
      <c r="Q60" s="35"/>
      <c r="R60" s="35"/>
      <c r="S60" s="263"/>
      <c r="T60" s="263"/>
      <c r="U60" s="263"/>
      <c r="V60" s="263"/>
      <c r="W60" s="263"/>
      <c r="X60" s="263"/>
      <c r="Y60">
        <v>35000</v>
      </c>
      <c r="Z60" s="265">
        <v>0.99450000000000005</v>
      </c>
      <c r="AA60" s="265">
        <v>1.3898999999999999</v>
      </c>
      <c r="AB60" s="263">
        <f t="shared" si="31"/>
        <v>1.56</v>
      </c>
      <c r="AC60" s="263">
        <f t="shared" si="32"/>
        <v>-3.6799999999999997</v>
      </c>
      <c r="AD60" s="263">
        <f t="shared" si="33"/>
        <v>-1.2</v>
      </c>
      <c r="AE60" s="263">
        <f t="shared" si="34"/>
        <v>-3.3199999999999994</v>
      </c>
    </row>
    <row r="61" spans="1:31" x14ac:dyDescent="0.3">
      <c r="A61" s="261">
        <v>300</v>
      </c>
      <c r="B61" s="268">
        <v>-0.47</v>
      </c>
      <c r="C61" s="268">
        <v>-0.18</v>
      </c>
      <c r="D61" s="268">
        <v>4.1100000000000003</v>
      </c>
      <c r="E61" s="268">
        <v>-6.33</v>
      </c>
      <c r="F61" s="268">
        <v>-1.4</v>
      </c>
      <c r="G61" s="268">
        <v>-51.68</v>
      </c>
      <c r="H61" s="268">
        <v>-5.74</v>
      </c>
      <c r="I61" s="268">
        <v>-2.77</v>
      </c>
      <c r="J61" s="268">
        <v>-1.84</v>
      </c>
      <c r="K61" s="268">
        <v>-1.34</v>
      </c>
      <c r="L61" s="268">
        <v>-0.98</v>
      </c>
      <c r="M61" s="268">
        <v>-0.75</v>
      </c>
      <c r="N61" s="268"/>
      <c r="O61" s="268"/>
      <c r="P61" s="268"/>
      <c r="Q61" s="268"/>
      <c r="R61" s="268"/>
      <c r="S61" s="262"/>
      <c r="T61" s="262"/>
      <c r="U61" s="262"/>
      <c r="V61" s="262"/>
      <c r="W61" s="262"/>
      <c r="X61" s="262"/>
      <c r="Y61" s="261">
        <v>30000</v>
      </c>
      <c r="Z61" s="264">
        <v>1.0023</v>
      </c>
      <c r="AA61" s="264">
        <v>1.3975</v>
      </c>
      <c r="AB61" s="262">
        <f t="shared" si="31"/>
        <v>4.42</v>
      </c>
      <c r="AC61" s="262">
        <f t="shared" si="32"/>
        <v>-5.99</v>
      </c>
      <c r="AD61" s="262">
        <f t="shared" si="33"/>
        <v>-1.17</v>
      </c>
      <c r="AE61" s="262">
        <f t="shared" si="34"/>
        <v>-2.74</v>
      </c>
    </row>
    <row r="62" spans="1:31" x14ac:dyDescent="0.3">
      <c r="A62">
        <v>350</v>
      </c>
      <c r="B62" s="35">
        <v>-0.31</v>
      </c>
      <c r="C62" s="35">
        <v>-0.34</v>
      </c>
      <c r="D62" s="35">
        <v>1.74</v>
      </c>
      <c r="E62" s="35">
        <v>-3.47</v>
      </c>
      <c r="F62" s="35">
        <v>-1.17</v>
      </c>
      <c r="G62" s="35">
        <v>-51.65</v>
      </c>
      <c r="H62" s="35">
        <v>-5.62</v>
      </c>
      <c r="I62" s="35">
        <v>-2.8</v>
      </c>
      <c r="J62" s="35">
        <v>-1.69</v>
      </c>
      <c r="K62" s="35">
        <v>-1.46</v>
      </c>
      <c r="L62" s="35">
        <v>-1.1200000000000001</v>
      </c>
      <c r="M62" s="35">
        <v>-0.39</v>
      </c>
      <c r="N62" s="35">
        <v>-1.17</v>
      </c>
      <c r="O62" s="35">
        <v>-0.45</v>
      </c>
      <c r="P62" s="35">
        <v>-0.77</v>
      </c>
      <c r="Q62" s="35"/>
      <c r="R62" s="35"/>
      <c r="S62" s="263"/>
      <c r="T62" s="263"/>
      <c r="U62" s="263"/>
      <c r="V62" s="263"/>
      <c r="W62" s="263"/>
      <c r="X62" s="263"/>
      <c r="Y62">
        <v>45000</v>
      </c>
      <c r="Z62" s="265">
        <v>0.98099999999999998</v>
      </c>
      <c r="AA62" s="265">
        <v>1.3872</v>
      </c>
      <c r="AB62" s="263">
        <f t="shared" si="31"/>
        <v>1.97</v>
      </c>
      <c r="AC62" s="263">
        <f t="shared" si="32"/>
        <v>-3.3000000000000003</v>
      </c>
      <c r="AD62" s="263">
        <f t="shared" si="33"/>
        <v>-1.1399999999999999</v>
      </c>
      <c r="AE62" s="263">
        <f t="shared" si="34"/>
        <v>-2.4700000000000002</v>
      </c>
    </row>
    <row r="63" spans="1:31" x14ac:dyDescent="0.3">
      <c r="A63">
        <v>400</v>
      </c>
      <c r="B63" s="35">
        <v>-0.23</v>
      </c>
      <c r="C63" s="35">
        <v>-0.17</v>
      </c>
      <c r="D63" s="35">
        <v>4.7699999999999996</v>
      </c>
      <c r="E63" s="35">
        <v>-6.01</v>
      </c>
      <c r="F63" s="35">
        <v>-1.45</v>
      </c>
      <c r="G63" s="35">
        <v>-19.2</v>
      </c>
      <c r="H63" s="35">
        <v>-5.69</v>
      </c>
      <c r="I63" s="35">
        <v>-2.92</v>
      </c>
      <c r="J63" s="35">
        <v>-1.79</v>
      </c>
      <c r="K63" s="35">
        <v>-1.31</v>
      </c>
      <c r="L63" s="35">
        <v>-1.33</v>
      </c>
      <c r="M63" s="35">
        <v>-0.56999999999999995</v>
      </c>
      <c r="N63" s="35">
        <v>-1.17</v>
      </c>
      <c r="O63" s="35">
        <v>-0.39</v>
      </c>
      <c r="P63" s="35">
        <v>-0.44</v>
      </c>
      <c r="Q63" s="35"/>
      <c r="R63" s="35"/>
      <c r="S63" s="263"/>
      <c r="T63" s="263"/>
      <c r="U63" s="263"/>
      <c r="V63" s="263"/>
      <c r="W63" s="263"/>
      <c r="X63" s="263"/>
      <c r="Y63">
        <v>45000</v>
      </c>
      <c r="Z63" s="265">
        <v>0.98009999999999997</v>
      </c>
      <c r="AA63" s="265">
        <v>1.3936999999999999</v>
      </c>
      <c r="AB63" s="263">
        <f t="shared" si="31"/>
        <v>4.8</v>
      </c>
      <c r="AC63" s="263">
        <f t="shared" si="32"/>
        <v>-5.7</v>
      </c>
      <c r="AD63" s="263">
        <f t="shared" si="33"/>
        <v>-1.31</v>
      </c>
      <c r="AE63" s="263">
        <f t="shared" si="34"/>
        <v>-2.2100000000000004</v>
      </c>
    </row>
    <row r="64" spans="1:31" x14ac:dyDescent="0.3">
      <c r="A64">
        <v>450</v>
      </c>
      <c r="B64" s="35">
        <v>-0.03</v>
      </c>
      <c r="C64" s="35">
        <v>-0.31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Z64" s="265"/>
      <c r="AA64" s="265"/>
      <c r="AB64" s="263">
        <f t="shared" si="31"/>
        <v>0.14000000000000001</v>
      </c>
      <c r="AC64" s="263">
        <f t="shared" si="32"/>
        <v>0.24</v>
      </c>
      <c r="AD64" s="263">
        <f t="shared" si="33"/>
        <v>0.06</v>
      </c>
      <c r="AE64" s="263">
        <f t="shared" si="34"/>
        <v>0.44</v>
      </c>
    </row>
    <row r="65" spans="1:31" x14ac:dyDescent="0.3">
      <c r="A65">
        <v>500</v>
      </c>
      <c r="B65" s="35">
        <v>-0.14000000000000001</v>
      </c>
      <c r="C65" s="35">
        <v>-0.24</v>
      </c>
      <c r="D65" s="35">
        <v>5.3</v>
      </c>
      <c r="E65" s="35">
        <v>-6.08</v>
      </c>
      <c r="F65" s="35">
        <v>-1.07</v>
      </c>
      <c r="G65" s="35">
        <v>-51.05</v>
      </c>
      <c r="H65" s="35">
        <v>-6.39</v>
      </c>
      <c r="I65" s="35">
        <v>-2.65</v>
      </c>
      <c r="J65" s="35">
        <v>-2</v>
      </c>
      <c r="K65" s="35">
        <v>-1.29</v>
      </c>
      <c r="L65" s="35">
        <v>-1.24</v>
      </c>
      <c r="M65" s="35">
        <v>-0.73</v>
      </c>
      <c r="N65" s="35">
        <v>-0.66</v>
      </c>
      <c r="O65" s="35"/>
      <c r="P65" s="35"/>
      <c r="Q65" s="35"/>
      <c r="R65" s="35"/>
      <c r="Y65">
        <v>35000</v>
      </c>
      <c r="Z65" s="265">
        <v>0.99129999999999996</v>
      </c>
      <c r="AA65" s="265">
        <v>1.4128000000000001</v>
      </c>
      <c r="AB65" s="263">
        <f t="shared" si="31"/>
        <v>5.3599999999999994</v>
      </c>
      <c r="AC65" s="263">
        <f t="shared" si="32"/>
        <v>-5.88</v>
      </c>
      <c r="AD65" s="263">
        <f t="shared" si="33"/>
        <v>-1.1100000000000001</v>
      </c>
      <c r="AE65" s="263">
        <f t="shared" si="34"/>
        <v>-1.6300000000000006</v>
      </c>
    </row>
    <row r="66" spans="1:31" x14ac:dyDescent="0.3">
      <c r="A66">
        <v>550</v>
      </c>
      <c r="B66" s="35">
        <v>-0.06</v>
      </c>
      <c r="C66" s="35">
        <v>-0.2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Z66" s="265"/>
      <c r="AA66" s="265"/>
      <c r="AB66" s="263">
        <f t="shared" si="31"/>
        <v>-0.04</v>
      </c>
      <c r="AC66" s="263">
        <f t="shared" si="32"/>
        <v>0.18</v>
      </c>
      <c r="AD66" s="263">
        <f t="shared" si="33"/>
        <v>0.1</v>
      </c>
      <c r="AE66" s="263">
        <f t="shared" si="34"/>
        <v>0.24</v>
      </c>
    </row>
    <row r="67" spans="1:31" x14ac:dyDescent="0.3">
      <c r="A67">
        <v>600</v>
      </c>
      <c r="B67" s="35">
        <v>0.04</v>
      </c>
      <c r="C67" s="35">
        <v>-0.18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Z67" s="265"/>
      <c r="AA67" s="265"/>
      <c r="AB67" s="263">
        <f t="shared" si="31"/>
        <v>0.1</v>
      </c>
      <c r="AC67" s="263">
        <f t="shared" si="32"/>
        <v>-0.03</v>
      </c>
      <c r="AD67" s="263">
        <f t="shared" si="33"/>
        <v>0.24</v>
      </c>
      <c r="AE67" s="263">
        <f t="shared" si="34"/>
        <v>0.31</v>
      </c>
    </row>
    <row r="68" spans="1:31" x14ac:dyDescent="0.3">
      <c r="A68">
        <v>650</v>
      </c>
      <c r="B68" s="35">
        <v>-0.1</v>
      </c>
      <c r="C68" s="35">
        <v>0.03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Z68" s="265"/>
      <c r="AA68" s="265"/>
      <c r="AB68" s="263">
        <f t="shared" si="31"/>
        <v>0.24</v>
      </c>
      <c r="AC68" s="263">
        <f t="shared" si="32"/>
        <v>0</v>
      </c>
      <c r="AD68" s="263">
        <f t="shared" si="33"/>
        <v>0.31</v>
      </c>
      <c r="AE68" s="263">
        <f t="shared" si="34"/>
        <v>0.55000000000000004</v>
      </c>
    </row>
    <row r="69" spans="1:31" x14ac:dyDescent="0.3">
      <c r="A69">
        <v>700</v>
      </c>
      <c r="B69" s="35">
        <v>-0.24</v>
      </c>
      <c r="C69" s="35"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Z69" s="265"/>
      <c r="AA69" s="265"/>
      <c r="AB69" s="263">
        <f t="shared" si="31"/>
        <v>0.31</v>
      </c>
      <c r="AC69" s="263">
        <f t="shared" si="32"/>
        <v>-0.16</v>
      </c>
      <c r="AD69" s="263">
        <f t="shared" si="33"/>
        <v>0.31</v>
      </c>
      <c r="AE69" s="263">
        <f t="shared" si="34"/>
        <v>0.45999999999999996</v>
      </c>
    </row>
    <row r="70" spans="1:31" x14ac:dyDescent="0.3">
      <c r="A70">
        <v>750</v>
      </c>
      <c r="B70" s="35">
        <v>-0.31</v>
      </c>
      <c r="C70" s="35">
        <v>0.16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Z70" s="265"/>
      <c r="AA70" s="265"/>
      <c r="AB70" s="263">
        <f t="shared" si="31"/>
        <v>0.31</v>
      </c>
      <c r="AC70" s="263">
        <f t="shared" si="32"/>
        <v>0.03</v>
      </c>
      <c r="AD70" s="263">
        <f t="shared" si="33"/>
        <v>0</v>
      </c>
      <c r="AE70" s="263">
        <f t="shared" si="34"/>
        <v>0.33999999999999997</v>
      </c>
    </row>
    <row r="71" spans="1:31" x14ac:dyDescent="0.3">
      <c r="A71">
        <v>800</v>
      </c>
      <c r="B71" s="35">
        <v>-0.31</v>
      </c>
      <c r="C71" s="35">
        <v>-0.03</v>
      </c>
      <c r="D71" s="35">
        <v>6.11</v>
      </c>
      <c r="E71" s="35">
        <v>-5.9</v>
      </c>
      <c r="F71" s="35">
        <v>-1.04</v>
      </c>
      <c r="G71" s="35">
        <v>-50.48</v>
      </c>
      <c r="H71" s="35">
        <v>-7.58</v>
      </c>
      <c r="I71" s="35">
        <v>-3.35</v>
      </c>
      <c r="J71" s="35">
        <v>-1.93</v>
      </c>
      <c r="K71" s="35">
        <v>-1.38</v>
      </c>
      <c r="L71" s="35">
        <v>-1.38</v>
      </c>
      <c r="M71" s="35">
        <v>-0.69</v>
      </c>
      <c r="N71" s="35">
        <v>-1.08</v>
      </c>
      <c r="O71" s="35">
        <v>-0.37</v>
      </c>
      <c r="P71" s="35">
        <v>-0.48</v>
      </c>
      <c r="Q71" s="35"/>
      <c r="R71" s="35"/>
      <c r="Y71">
        <v>45000</v>
      </c>
      <c r="Z71" s="265">
        <v>0.97809999999999997</v>
      </c>
      <c r="AA71" s="265">
        <v>1.3937999999999999</v>
      </c>
      <c r="AB71" s="263">
        <f t="shared" si="31"/>
        <v>6.11</v>
      </c>
      <c r="AC71" s="263">
        <f t="shared" si="32"/>
        <v>-5.9</v>
      </c>
      <c r="AD71" s="263"/>
      <c r="AE71" s="263">
        <f t="shared" si="34"/>
        <v>0.20999999999999996</v>
      </c>
    </row>
    <row r="72" spans="1:31" x14ac:dyDescent="0.3">
      <c r="AB72" s="263"/>
      <c r="AC72" s="263"/>
      <c r="AD72" s="263"/>
      <c r="AE72" s="263"/>
    </row>
    <row r="73" spans="1:31" x14ac:dyDescent="0.3">
      <c r="A73" t="s">
        <v>88</v>
      </c>
    </row>
    <row r="74" spans="1:31" x14ac:dyDescent="0.3">
      <c r="A74" t="s">
        <v>61</v>
      </c>
      <c r="B74" t="s">
        <v>66</v>
      </c>
      <c r="C74" t="s">
        <v>67</v>
      </c>
      <c r="D74" t="s">
        <v>68</v>
      </c>
      <c r="E74" t="s">
        <v>69</v>
      </c>
      <c r="F74" t="s">
        <v>70</v>
      </c>
      <c r="G74" t="s">
        <v>72</v>
      </c>
      <c r="H74" t="s">
        <v>71</v>
      </c>
      <c r="I74" t="s">
        <v>73</v>
      </c>
      <c r="J74" t="s">
        <v>74</v>
      </c>
      <c r="K74" t="s">
        <v>75</v>
      </c>
      <c r="L74" t="s">
        <v>76</v>
      </c>
      <c r="M74" t="s">
        <v>77</v>
      </c>
      <c r="N74" t="s">
        <v>78</v>
      </c>
      <c r="O74" t="s">
        <v>79</v>
      </c>
      <c r="P74" t="s">
        <v>80</v>
      </c>
      <c r="Q74" t="s">
        <v>81</v>
      </c>
      <c r="R74" t="s">
        <v>82</v>
      </c>
      <c r="S74" t="s">
        <v>83</v>
      </c>
      <c r="T74" t="s">
        <v>91</v>
      </c>
      <c r="U74" t="s">
        <v>92</v>
      </c>
      <c r="V74" t="s">
        <v>93</v>
      </c>
      <c r="W74" t="s">
        <v>96</v>
      </c>
      <c r="Y74" t="s">
        <v>48</v>
      </c>
      <c r="Z74" t="s">
        <v>9</v>
      </c>
      <c r="AA74" t="s">
        <v>10</v>
      </c>
    </row>
    <row r="75" spans="1:31" x14ac:dyDescent="0.3">
      <c r="A75">
        <v>50</v>
      </c>
      <c r="B75" s="35"/>
      <c r="C75" s="35">
        <v>-32.049999999999997</v>
      </c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Z75" s="265"/>
      <c r="AA75" s="265"/>
      <c r="AB75" s="263">
        <f t="shared" ref="AB75" si="35">D75-B76</f>
        <v>4.0999999999999996</v>
      </c>
      <c r="AC75" s="263">
        <f t="shared" ref="AC75" si="36">E75-C76</f>
        <v>1.51</v>
      </c>
      <c r="AD75" s="263">
        <f t="shared" ref="AD75" si="37">F75-B77</f>
        <v>1.1000000000000001</v>
      </c>
      <c r="AE75" s="263">
        <f t="shared" ref="AE75" si="38">AB75+AC75+AD75</f>
        <v>6.7099999999999991</v>
      </c>
    </row>
    <row r="76" spans="1:31" x14ac:dyDescent="0.3">
      <c r="A76">
        <v>100</v>
      </c>
      <c r="B76" s="35">
        <v>-4.0999999999999996</v>
      </c>
      <c r="C76" s="35">
        <v>-1.51</v>
      </c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Z76" s="265"/>
      <c r="AA76" s="265"/>
      <c r="AB76" s="263">
        <f t="shared" ref="AB76:AB82" si="39">D76-B77</f>
        <v>1.1000000000000001</v>
      </c>
      <c r="AC76" s="263">
        <f t="shared" ref="AC76:AC82" si="40">E76-C77</f>
        <v>0.82</v>
      </c>
      <c r="AD76" s="263">
        <f t="shared" ref="AD76:AD82" si="41">F76-B78</f>
        <v>0.6</v>
      </c>
      <c r="AE76" s="263">
        <f t="shared" ref="AE76:AE82" si="42">AB76+AC76+AD76</f>
        <v>2.52</v>
      </c>
    </row>
    <row r="77" spans="1:31" x14ac:dyDescent="0.3">
      <c r="A77">
        <v>150</v>
      </c>
      <c r="B77" s="35">
        <v>-1.1000000000000001</v>
      </c>
      <c r="C77" s="35">
        <v>-0.82</v>
      </c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Z77" s="265"/>
      <c r="AA77" s="265"/>
      <c r="AB77" s="263">
        <f t="shared" si="39"/>
        <v>0.6</v>
      </c>
      <c r="AC77" s="263">
        <f t="shared" si="40"/>
        <v>0.59</v>
      </c>
      <c r="AD77" s="263">
        <f t="shared" si="41"/>
        <v>0.27</v>
      </c>
      <c r="AE77" s="263">
        <f t="shared" si="42"/>
        <v>1.46</v>
      </c>
    </row>
    <row r="78" spans="1:31" x14ac:dyDescent="0.3">
      <c r="A78">
        <v>200</v>
      </c>
      <c r="B78" s="35">
        <v>-0.6</v>
      </c>
      <c r="C78" s="35">
        <v>-0.59</v>
      </c>
      <c r="D78" s="263">
        <v>6.98</v>
      </c>
      <c r="E78" s="263">
        <v>-8.2200000000000006</v>
      </c>
      <c r="F78" s="263">
        <v>-1.31</v>
      </c>
      <c r="G78" s="263">
        <v>-60.77</v>
      </c>
      <c r="H78" s="263">
        <v>-7.15</v>
      </c>
      <c r="I78" s="263">
        <v>-4.3899999999999997</v>
      </c>
      <c r="J78" s="263">
        <v>-2.2799999999999998</v>
      </c>
      <c r="K78" s="263">
        <v>-2.27</v>
      </c>
      <c r="L78" s="263">
        <v>-1.62</v>
      </c>
      <c r="M78" s="263">
        <v>-1.23</v>
      </c>
      <c r="N78">
        <v>-1.1599999999999999</v>
      </c>
      <c r="O78" s="263">
        <v>-1.01</v>
      </c>
      <c r="P78" s="263">
        <v>-0.85</v>
      </c>
      <c r="Q78" s="263">
        <v>-0.31</v>
      </c>
      <c r="R78" s="263"/>
      <c r="S78" s="263"/>
      <c r="T78" s="263"/>
      <c r="U78" s="263"/>
      <c r="V78" s="263"/>
      <c r="W78" s="263"/>
      <c r="X78" s="263"/>
      <c r="Y78">
        <v>50000</v>
      </c>
      <c r="Z78" s="265">
        <v>0.72760000000000002</v>
      </c>
      <c r="AA78" s="265">
        <v>1.3394999999999999</v>
      </c>
      <c r="AB78" s="263">
        <f t="shared" si="39"/>
        <v>7.25</v>
      </c>
      <c r="AC78" s="263">
        <f t="shared" si="40"/>
        <v>-7.9</v>
      </c>
      <c r="AD78" s="263">
        <f t="shared" si="41"/>
        <v>-1.1100000000000001</v>
      </c>
      <c r="AE78" s="263">
        <f t="shared" si="42"/>
        <v>-1.7600000000000005</v>
      </c>
    </row>
    <row r="79" spans="1:31" x14ac:dyDescent="0.3">
      <c r="A79" s="261">
        <v>250</v>
      </c>
      <c r="B79" s="268">
        <v>-0.27</v>
      </c>
      <c r="C79" s="268">
        <v>-0.32</v>
      </c>
      <c r="D79" s="262">
        <v>8.06</v>
      </c>
      <c r="E79" s="262">
        <v>-8.84</v>
      </c>
      <c r="F79" s="262">
        <v>-1.58</v>
      </c>
      <c r="G79" s="262">
        <v>-59.94</v>
      </c>
      <c r="H79" s="262">
        <v>-6.8</v>
      </c>
      <c r="I79" s="262">
        <v>-4.41</v>
      </c>
      <c r="J79" s="262">
        <v>-2.69</v>
      </c>
      <c r="K79" s="262">
        <v>-2.1</v>
      </c>
      <c r="L79" s="262">
        <v>-1.88</v>
      </c>
      <c r="M79" s="262">
        <v>-1.4</v>
      </c>
      <c r="N79" s="262">
        <v>-0.95</v>
      </c>
      <c r="O79" s="262">
        <v>-0.76</v>
      </c>
      <c r="P79" s="262"/>
      <c r="Q79" s="262"/>
      <c r="R79" s="262"/>
      <c r="S79" s="262"/>
      <c r="T79" s="262"/>
      <c r="U79" s="262"/>
      <c r="V79" s="262"/>
      <c r="W79" s="262"/>
      <c r="X79" s="262"/>
      <c r="Y79" s="261">
        <v>40000</v>
      </c>
      <c r="Z79" s="264">
        <v>0.74070000000000003</v>
      </c>
      <c r="AA79" s="264">
        <v>1.3479000000000001</v>
      </c>
      <c r="AB79" s="262">
        <f t="shared" si="39"/>
        <v>8.26</v>
      </c>
      <c r="AC79" s="262">
        <f t="shared" si="40"/>
        <v>-8.56</v>
      </c>
      <c r="AD79" s="262">
        <f t="shared" si="41"/>
        <v>-1.37</v>
      </c>
      <c r="AE79" s="262">
        <f t="shared" si="42"/>
        <v>-1.6700000000000008</v>
      </c>
    </row>
    <row r="80" spans="1:31" x14ac:dyDescent="0.3">
      <c r="A80">
        <v>300</v>
      </c>
      <c r="B80" s="35">
        <v>-0.2</v>
      </c>
      <c r="C80" s="35">
        <v>-0.28000000000000003</v>
      </c>
      <c r="D80" s="263">
        <v>23.53</v>
      </c>
      <c r="E80" s="263">
        <v>-19.920000000000002</v>
      </c>
      <c r="F80" s="263">
        <v>-1.44</v>
      </c>
      <c r="G80" s="263">
        <v>-60.36</v>
      </c>
      <c r="H80" s="263">
        <v>-7.39</v>
      </c>
      <c r="I80" s="263">
        <v>-4.1900000000000004</v>
      </c>
      <c r="J80" s="263">
        <v>-2.76</v>
      </c>
      <c r="K80" s="263">
        <v>-2.29</v>
      </c>
      <c r="L80" s="263">
        <v>-1.58</v>
      </c>
      <c r="M80" s="263">
        <v>-1.18</v>
      </c>
      <c r="N80" s="263">
        <v>-0.89</v>
      </c>
      <c r="O80" s="263">
        <v>-0.96</v>
      </c>
      <c r="P80" s="263"/>
      <c r="Q80" s="263"/>
      <c r="R80" s="263"/>
      <c r="S80" s="263"/>
      <c r="T80" s="263"/>
      <c r="U80" s="263"/>
      <c r="V80" s="263"/>
      <c r="W80" s="263"/>
      <c r="X80" s="263"/>
      <c r="Y80">
        <v>40000</v>
      </c>
      <c r="Z80" s="265">
        <v>0.74309999999999998</v>
      </c>
      <c r="AA80" s="265">
        <v>1.3504</v>
      </c>
      <c r="AB80" s="263">
        <f t="shared" si="39"/>
        <v>23.740000000000002</v>
      </c>
      <c r="AC80" s="263">
        <f t="shared" si="40"/>
        <v>-19.57</v>
      </c>
      <c r="AD80" s="263">
        <f t="shared" si="41"/>
        <v>-1.27</v>
      </c>
      <c r="AE80" s="263">
        <f t="shared" si="42"/>
        <v>2.9000000000000017</v>
      </c>
    </row>
    <row r="81" spans="1:31" x14ac:dyDescent="0.3">
      <c r="A81">
        <v>350</v>
      </c>
      <c r="B81" s="35">
        <v>-0.21</v>
      </c>
      <c r="C81" s="35">
        <v>-0.35</v>
      </c>
      <c r="D81" s="263">
        <v>17.34</v>
      </c>
      <c r="E81" s="263">
        <v>-15.22</v>
      </c>
      <c r="F81" s="263">
        <v>-1.41</v>
      </c>
      <c r="G81" s="263">
        <v>-60.2</v>
      </c>
      <c r="H81" s="263">
        <v>-7.3</v>
      </c>
      <c r="I81" s="263">
        <v>-4.57</v>
      </c>
      <c r="J81" s="263">
        <v>-2.54</v>
      </c>
      <c r="K81" s="263">
        <v>-2.2000000000000002</v>
      </c>
      <c r="L81" s="263">
        <v>-1.44</v>
      </c>
      <c r="M81" s="263">
        <v>-1.47</v>
      </c>
      <c r="N81" s="263">
        <v>-1.35</v>
      </c>
      <c r="O81" s="263">
        <v>-0.74</v>
      </c>
      <c r="P81" s="263">
        <v>-0.93</v>
      </c>
      <c r="Q81" s="263"/>
      <c r="R81" s="263"/>
      <c r="S81" s="263"/>
      <c r="T81" s="263"/>
      <c r="U81" s="263"/>
      <c r="V81" s="263"/>
      <c r="W81" s="263"/>
      <c r="X81" s="263"/>
      <c r="Y81">
        <v>45000</v>
      </c>
      <c r="Z81" s="265">
        <v>0.73509999999999998</v>
      </c>
      <c r="AA81" s="265">
        <v>1.3228</v>
      </c>
      <c r="AB81" s="263">
        <f t="shared" si="39"/>
        <v>17.510000000000002</v>
      </c>
      <c r="AC81" s="263">
        <f t="shared" si="40"/>
        <v>-15.190000000000001</v>
      </c>
      <c r="AD81" s="263">
        <f t="shared" si="41"/>
        <v>-1.4</v>
      </c>
      <c r="AE81" s="263">
        <f t="shared" si="42"/>
        <v>0.92000000000000037</v>
      </c>
    </row>
    <row r="82" spans="1:31" x14ac:dyDescent="0.3">
      <c r="A82">
        <v>400</v>
      </c>
      <c r="B82" s="35">
        <v>-0.17</v>
      </c>
      <c r="C82" s="35">
        <v>-0.03</v>
      </c>
      <c r="D82" s="263">
        <v>4.8499999999999996</v>
      </c>
      <c r="E82" s="263">
        <v>-5.1100000000000003</v>
      </c>
      <c r="F82" s="263">
        <v>-1.41</v>
      </c>
      <c r="G82" s="263">
        <v>-60.15</v>
      </c>
      <c r="H82" s="263">
        <v>-7.24</v>
      </c>
      <c r="I82" s="263">
        <v>-4.3899999999999997</v>
      </c>
      <c r="J82" s="263">
        <v>-2.78</v>
      </c>
      <c r="K82" s="263">
        <v>-2.36</v>
      </c>
      <c r="L82" s="263">
        <v>-1.88</v>
      </c>
      <c r="M82" s="263">
        <v>-1.1100000000000001</v>
      </c>
      <c r="N82" s="263">
        <v>-1.19</v>
      </c>
      <c r="O82" s="263">
        <v>-0.94</v>
      </c>
      <c r="P82" s="263">
        <v>-0.79</v>
      </c>
      <c r="Q82" s="263"/>
      <c r="R82" s="263"/>
      <c r="S82" s="263"/>
      <c r="T82" s="263"/>
      <c r="U82" s="263"/>
      <c r="V82" s="263"/>
      <c r="W82" s="263"/>
      <c r="X82" s="263"/>
      <c r="Y82">
        <v>45000</v>
      </c>
      <c r="Z82" s="265">
        <v>0.73209999999999997</v>
      </c>
      <c r="AA82" s="265">
        <v>1.3492999999999999</v>
      </c>
      <c r="AB82" s="263">
        <f t="shared" si="39"/>
        <v>4.8599999999999994</v>
      </c>
      <c r="AC82" s="263">
        <f t="shared" si="40"/>
        <v>-4.74</v>
      </c>
      <c r="AD82" s="263">
        <f t="shared" si="41"/>
        <v>-1.27</v>
      </c>
      <c r="AE82" s="263">
        <f t="shared" si="42"/>
        <v>-1.1500000000000008</v>
      </c>
    </row>
    <row r="83" spans="1:31" x14ac:dyDescent="0.3">
      <c r="A83">
        <v>450</v>
      </c>
      <c r="B83" s="35">
        <v>-0.01</v>
      </c>
      <c r="C83" s="35">
        <v>-0.37</v>
      </c>
      <c r="AB83" s="263">
        <f t="shared" ref="AB83:AB86" si="43">D83-B84</f>
        <v>0.14000000000000001</v>
      </c>
      <c r="AC83" s="263">
        <f t="shared" ref="AC83:AC86" si="44">E83-C84</f>
        <v>-0.03</v>
      </c>
      <c r="AD83" s="263">
        <f t="shared" ref="AD83:AD85" si="45">F83-B85</f>
        <v>0.2</v>
      </c>
      <c r="AE83" s="263">
        <f t="shared" ref="AE83:AE86" si="46">AB83+AC83+AD83</f>
        <v>0.31000000000000005</v>
      </c>
    </row>
    <row r="84" spans="1:31" x14ac:dyDescent="0.3">
      <c r="A84">
        <v>500</v>
      </c>
      <c r="B84" s="35">
        <v>-0.14000000000000001</v>
      </c>
      <c r="C84" s="35">
        <v>0.03</v>
      </c>
      <c r="AB84" s="263">
        <f t="shared" si="43"/>
        <v>0.2</v>
      </c>
      <c r="AC84" s="263">
        <f t="shared" si="44"/>
        <v>0.53</v>
      </c>
      <c r="AD84" s="263">
        <f t="shared" si="45"/>
        <v>0.04</v>
      </c>
      <c r="AE84" s="263">
        <f t="shared" si="46"/>
        <v>0.77</v>
      </c>
    </row>
    <row r="85" spans="1:31" x14ac:dyDescent="0.3">
      <c r="A85">
        <v>550</v>
      </c>
      <c r="B85" s="35">
        <v>-0.2</v>
      </c>
      <c r="C85" s="35">
        <v>-0.53</v>
      </c>
      <c r="AB85" s="263">
        <f t="shared" si="43"/>
        <v>0.04</v>
      </c>
      <c r="AC85" s="263">
        <f t="shared" si="44"/>
        <v>-0.02</v>
      </c>
      <c r="AD85" s="263">
        <f t="shared" si="45"/>
        <v>0</v>
      </c>
      <c r="AE85" s="263">
        <f t="shared" si="46"/>
        <v>0.02</v>
      </c>
    </row>
    <row r="86" spans="1:31" x14ac:dyDescent="0.3">
      <c r="A86">
        <v>600</v>
      </c>
      <c r="B86" s="35">
        <v>-0.04</v>
      </c>
      <c r="C86" s="35">
        <v>0.02</v>
      </c>
      <c r="AB86" s="263">
        <f t="shared" si="43"/>
        <v>0</v>
      </c>
      <c r="AC86" s="263">
        <f t="shared" si="44"/>
        <v>0</v>
      </c>
      <c r="AD86" s="263"/>
      <c r="AE86" s="263">
        <f t="shared" si="46"/>
        <v>0</v>
      </c>
    </row>
    <row r="87" spans="1:31" x14ac:dyDescent="0.3">
      <c r="AB87" s="263"/>
      <c r="AC87" s="263"/>
      <c r="AD87" s="263"/>
      <c r="AE87" s="263"/>
    </row>
    <row r="88" spans="1:31" x14ac:dyDescent="0.3">
      <c r="A88" t="s">
        <v>89</v>
      </c>
    </row>
    <row r="89" spans="1:31" x14ac:dyDescent="0.3">
      <c r="A89" t="s">
        <v>61</v>
      </c>
      <c r="B89" t="s">
        <v>66</v>
      </c>
      <c r="C89" t="s">
        <v>67</v>
      </c>
      <c r="D89" t="s">
        <v>68</v>
      </c>
      <c r="E89" t="s">
        <v>69</v>
      </c>
      <c r="F89" t="s">
        <v>70</v>
      </c>
      <c r="G89" t="s">
        <v>72</v>
      </c>
      <c r="H89" t="s">
        <v>71</v>
      </c>
      <c r="I89" t="s">
        <v>73</v>
      </c>
      <c r="J89" t="s">
        <v>74</v>
      </c>
      <c r="K89" t="s">
        <v>75</v>
      </c>
      <c r="L89" t="s">
        <v>76</v>
      </c>
      <c r="M89" t="s">
        <v>77</v>
      </c>
      <c r="N89" t="s">
        <v>78</v>
      </c>
      <c r="O89" t="s">
        <v>79</v>
      </c>
      <c r="P89" t="s">
        <v>80</v>
      </c>
      <c r="Q89" t="s">
        <v>81</v>
      </c>
      <c r="R89" t="s">
        <v>82</v>
      </c>
      <c r="S89" t="s">
        <v>83</v>
      </c>
      <c r="T89" t="s">
        <v>91</v>
      </c>
      <c r="U89" t="s">
        <v>92</v>
      </c>
      <c r="V89" t="s">
        <v>93</v>
      </c>
      <c r="W89" t="s">
        <v>96</v>
      </c>
      <c r="Y89" t="s">
        <v>48</v>
      </c>
      <c r="Z89" t="s">
        <v>9</v>
      </c>
      <c r="AA89" t="s">
        <v>10</v>
      </c>
    </row>
    <row r="90" spans="1:31" x14ac:dyDescent="0.3">
      <c r="A90">
        <v>50</v>
      </c>
      <c r="B90" s="263"/>
      <c r="C90" s="263">
        <v>-23.14</v>
      </c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Z90" s="265"/>
      <c r="AA90" s="265"/>
      <c r="AB90" s="263">
        <f t="shared" ref="AB90" si="47">D90-B91</f>
        <v>8.09</v>
      </c>
      <c r="AC90" s="263">
        <f t="shared" ref="AC90" si="48">E90-C91</f>
        <v>2.63</v>
      </c>
      <c r="AD90" s="263">
        <f t="shared" ref="AD90" si="49">F90-B92</f>
        <v>1.51</v>
      </c>
      <c r="AE90" s="263">
        <f t="shared" ref="AE90" si="50">AB90+AC90+AD90</f>
        <v>12.229999999999999</v>
      </c>
    </row>
    <row r="91" spans="1:31" x14ac:dyDescent="0.3">
      <c r="A91">
        <v>100</v>
      </c>
      <c r="B91" s="263">
        <v>-8.09</v>
      </c>
      <c r="C91" s="263">
        <v>-2.63</v>
      </c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Z91" s="265"/>
      <c r="AA91" s="265"/>
      <c r="AB91" s="263">
        <f t="shared" ref="AB91:AB99" si="51">D91-B92</f>
        <v>1.51</v>
      </c>
      <c r="AC91" s="263">
        <f t="shared" ref="AC91:AC99" si="52">E91-C92</f>
        <v>0.99</v>
      </c>
      <c r="AD91" s="263">
        <f t="shared" ref="AD91:AD99" si="53">F91-B93</f>
        <v>0.76</v>
      </c>
      <c r="AE91" s="263">
        <f t="shared" ref="AE91:AE99" si="54">AB91+AC91+AD91</f>
        <v>3.26</v>
      </c>
    </row>
    <row r="92" spans="1:31" x14ac:dyDescent="0.3">
      <c r="A92">
        <v>150</v>
      </c>
      <c r="B92" s="263">
        <v>-1.51</v>
      </c>
      <c r="C92" s="263">
        <v>-0.99</v>
      </c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Z92" s="265"/>
      <c r="AA92" s="265"/>
      <c r="AB92" s="263">
        <f t="shared" si="51"/>
        <v>0.76</v>
      </c>
      <c r="AC92" s="263">
        <f t="shared" si="52"/>
        <v>0.64</v>
      </c>
      <c r="AD92" s="263">
        <f t="shared" si="53"/>
        <v>0.49</v>
      </c>
      <c r="AE92" s="263">
        <f t="shared" si="54"/>
        <v>1.89</v>
      </c>
    </row>
    <row r="93" spans="1:31" x14ac:dyDescent="0.3">
      <c r="A93">
        <v>200</v>
      </c>
      <c r="B93" s="263">
        <v>-0.76</v>
      </c>
      <c r="C93" s="263">
        <v>-0.64</v>
      </c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Z93" s="265"/>
      <c r="AA93" s="265"/>
      <c r="AB93" s="263">
        <f t="shared" si="51"/>
        <v>0.49</v>
      </c>
      <c r="AC93" s="263">
        <f t="shared" si="52"/>
        <v>0.51</v>
      </c>
      <c r="AD93" s="263">
        <f t="shared" si="53"/>
        <v>0.28999999999999998</v>
      </c>
      <c r="AE93" s="263">
        <f t="shared" si="54"/>
        <v>1.29</v>
      </c>
    </row>
    <row r="94" spans="1:31" x14ac:dyDescent="0.3">
      <c r="A94">
        <v>250</v>
      </c>
      <c r="B94" s="263">
        <v>-0.49</v>
      </c>
      <c r="C94" s="263">
        <v>-0.51</v>
      </c>
      <c r="D94" s="263">
        <v>8.74</v>
      </c>
      <c r="E94" s="263">
        <v>-10.01</v>
      </c>
      <c r="F94" s="263">
        <v>-1.79</v>
      </c>
      <c r="G94" s="263">
        <v>-60.29</v>
      </c>
      <c r="H94" s="263">
        <v>-5.79</v>
      </c>
      <c r="I94" s="263">
        <v>-3.68</v>
      </c>
      <c r="J94" s="263">
        <v>-2.5299999999999998</v>
      </c>
      <c r="K94" s="263">
        <v>-1.38</v>
      </c>
      <c r="L94" s="263">
        <v>-1.36</v>
      </c>
      <c r="M94" s="263">
        <v>-1.07</v>
      </c>
      <c r="N94" s="263">
        <v>-1.0900000000000001</v>
      </c>
      <c r="O94" s="263">
        <v>-0.67</v>
      </c>
      <c r="P94" s="263">
        <v>-0.97</v>
      </c>
      <c r="Q94" s="263"/>
      <c r="R94" s="263"/>
      <c r="S94" s="263"/>
      <c r="T94" s="263"/>
      <c r="U94" s="263"/>
      <c r="V94" s="263"/>
      <c r="W94" s="263"/>
      <c r="X94" s="263"/>
      <c r="Y94">
        <v>45000</v>
      </c>
      <c r="Z94" s="265">
        <v>0.81279999999999997</v>
      </c>
      <c r="AA94" s="265">
        <v>1.3258000000000001</v>
      </c>
      <c r="AB94" s="263">
        <f t="shared" si="51"/>
        <v>9.0299999999999994</v>
      </c>
      <c r="AC94" s="263">
        <f t="shared" si="52"/>
        <v>-9.9</v>
      </c>
      <c r="AD94" s="263">
        <f t="shared" si="53"/>
        <v>-1.56</v>
      </c>
      <c r="AE94" s="263">
        <f t="shared" si="54"/>
        <v>-2.430000000000001</v>
      </c>
    </row>
    <row r="95" spans="1:31" x14ac:dyDescent="0.3">
      <c r="A95" s="261">
        <v>300</v>
      </c>
      <c r="B95" s="262">
        <v>-0.28999999999999998</v>
      </c>
      <c r="C95" s="262">
        <v>-0.11</v>
      </c>
      <c r="D95" s="262">
        <v>8.4499999999999993</v>
      </c>
      <c r="E95" s="262">
        <v>-9.5500000000000007</v>
      </c>
      <c r="F95" s="262">
        <v>-1.65</v>
      </c>
      <c r="G95" s="262">
        <v>-42.34</v>
      </c>
      <c r="H95" s="262">
        <v>-6.37</v>
      </c>
      <c r="I95" s="262">
        <v>-3.39</v>
      </c>
      <c r="J95" s="262">
        <v>-2.39</v>
      </c>
      <c r="K95" s="262">
        <v>-1.5</v>
      </c>
      <c r="L95" s="262">
        <v>-1.1100000000000001</v>
      </c>
      <c r="M95" s="262">
        <v>-1.47</v>
      </c>
      <c r="N95" s="262">
        <v>-0.97</v>
      </c>
      <c r="O95" s="262">
        <v>-0.68</v>
      </c>
      <c r="P95" s="262"/>
      <c r="Q95" s="262"/>
      <c r="R95" s="262"/>
      <c r="S95" s="262"/>
      <c r="T95" s="262"/>
      <c r="U95" s="262"/>
      <c r="V95" s="262"/>
      <c r="W95" s="262"/>
      <c r="X95" s="262"/>
      <c r="Y95" s="261">
        <v>40000</v>
      </c>
      <c r="Z95" s="264">
        <v>0.81669999999999998</v>
      </c>
      <c r="AA95" s="264">
        <v>1.3241000000000001</v>
      </c>
      <c r="AB95" s="262">
        <f t="shared" si="51"/>
        <v>8.68</v>
      </c>
      <c r="AC95" s="262">
        <f t="shared" si="52"/>
        <v>-9.23</v>
      </c>
      <c r="AD95" s="262">
        <f t="shared" si="53"/>
        <v>-1.7</v>
      </c>
      <c r="AE95" s="262">
        <f t="shared" si="54"/>
        <v>-2.2500000000000009</v>
      </c>
    </row>
    <row r="96" spans="1:31" x14ac:dyDescent="0.3">
      <c r="A96">
        <v>350</v>
      </c>
      <c r="B96" s="263">
        <v>-0.23</v>
      </c>
      <c r="C96" s="263">
        <v>-0.32</v>
      </c>
      <c r="D96" s="263">
        <v>6.1</v>
      </c>
      <c r="E96" s="263">
        <v>-7.24</v>
      </c>
      <c r="F96" s="263">
        <v>-1.83</v>
      </c>
      <c r="G96" s="263">
        <v>-57.01</v>
      </c>
      <c r="H96" s="263">
        <v>-6.3</v>
      </c>
      <c r="I96" s="263">
        <v>-3.48</v>
      </c>
      <c r="J96" s="263">
        <v>-2.5299999999999998</v>
      </c>
      <c r="K96" s="263">
        <v>-1.52</v>
      </c>
      <c r="L96" s="263">
        <v>-1.42</v>
      </c>
      <c r="M96" s="263">
        <v>-1.1100000000000001</v>
      </c>
      <c r="N96" s="263">
        <v>-0.9</v>
      </c>
      <c r="O96" s="263">
        <v>-1.07</v>
      </c>
      <c r="P96" s="263">
        <v>-0.67</v>
      </c>
      <c r="Q96" s="263">
        <v>-0.62</v>
      </c>
      <c r="R96" s="263"/>
      <c r="S96" s="263"/>
      <c r="T96" s="263"/>
      <c r="U96" s="263"/>
      <c r="V96" s="263"/>
      <c r="W96" s="263"/>
      <c r="X96" s="263"/>
      <c r="Y96">
        <v>50000</v>
      </c>
      <c r="Z96" s="265">
        <v>0.80389999999999995</v>
      </c>
      <c r="AA96" s="265">
        <v>1.3104</v>
      </c>
      <c r="AB96" s="263">
        <f t="shared" si="51"/>
        <v>6.05</v>
      </c>
      <c r="AC96" s="263">
        <f t="shared" si="52"/>
        <v>-6.95</v>
      </c>
      <c r="AD96" s="263">
        <f t="shared" si="53"/>
        <v>-1.53</v>
      </c>
      <c r="AE96" s="263">
        <f t="shared" si="54"/>
        <v>-2.4300000000000006</v>
      </c>
    </row>
    <row r="97" spans="1:31" x14ac:dyDescent="0.3">
      <c r="A97">
        <v>400</v>
      </c>
      <c r="B97" s="263">
        <v>0.05</v>
      </c>
      <c r="C97" s="263">
        <v>-0.28999999999999998</v>
      </c>
      <c r="D97" s="263">
        <v>22.41</v>
      </c>
      <c r="E97" s="263">
        <v>-19.43</v>
      </c>
      <c r="F97" s="263">
        <v>-1.7</v>
      </c>
      <c r="G97" s="263">
        <v>-56.8</v>
      </c>
      <c r="H97" s="263">
        <v>-6.63</v>
      </c>
      <c r="I97" s="263">
        <v>-3.47</v>
      </c>
      <c r="J97" s="263">
        <v>-2.37</v>
      </c>
      <c r="K97" s="263">
        <v>-1.55</v>
      </c>
      <c r="L97" s="263">
        <v>-1.0900000000000001</v>
      </c>
      <c r="M97" s="263">
        <v>-1.62</v>
      </c>
      <c r="N97" s="263">
        <v>-0.9</v>
      </c>
      <c r="O97" s="263">
        <v>-0.81</v>
      </c>
      <c r="P97" s="263"/>
      <c r="Q97" s="263"/>
      <c r="R97" s="263"/>
      <c r="S97" s="263"/>
      <c r="T97" s="263"/>
      <c r="U97" s="263"/>
      <c r="V97" s="263"/>
      <c r="W97" s="263"/>
      <c r="X97" s="263"/>
      <c r="Y97">
        <v>40000</v>
      </c>
      <c r="Z97" s="265">
        <v>0.81540000000000001</v>
      </c>
      <c r="AA97" s="265">
        <v>1.3298000000000001</v>
      </c>
      <c r="AB97" s="263">
        <f t="shared" si="51"/>
        <v>22.71</v>
      </c>
      <c r="AC97" s="263">
        <f t="shared" si="52"/>
        <v>-19.32</v>
      </c>
      <c r="AD97" s="263">
        <f t="shared" si="53"/>
        <v>-1.71</v>
      </c>
      <c r="AE97" s="263">
        <f t="shared" si="54"/>
        <v>1.6800000000000006</v>
      </c>
    </row>
    <row r="98" spans="1:31" x14ac:dyDescent="0.3">
      <c r="A98">
        <v>450</v>
      </c>
      <c r="B98">
        <v>-0.3</v>
      </c>
      <c r="C98">
        <v>-0.11</v>
      </c>
      <c r="D98">
        <v>13.81</v>
      </c>
      <c r="E98" s="35">
        <v>-13</v>
      </c>
      <c r="F98">
        <v>-2.06</v>
      </c>
      <c r="G98">
        <v>59.88</v>
      </c>
      <c r="H98">
        <v>-6.65</v>
      </c>
      <c r="I98">
        <v>-3.42</v>
      </c>
      <c r="J98">
        <v>-2.36</v>
      </c>
      <c r="K98">
        <v>-1.48</v>
      </c>
      <c r="L98" s="35">
        <v>-1.2</v>
      </c>
      <c r="M98">
        <v>-1.51</v>
      </c>
      <c r="N98">
        <v>-0.89</v>
      </c>
      <c r="O98">
        <v>-0.61</v>
      </c>
      <c r="Y98">
        <v>40000</v>
      </c>
      <c r="Z98">
        <v>0.81559999999999999</v>
      </c>
      <c r="AA98">
        <v>1.3198000000000001</v>
      </c>
      <c r="AB98" s="263">
        <f t="shared" si="51"/>
        <v>13.8</v>
      </c>
      <c r="AC98" s="263">
        <f t="shared" si="52"/>
        <v>-12.92</v>
      </c>
      <c r="AD98" s="263">
        <f t="shared" si="53"/>
        <v>-2.06</v>
      </c>
      <c r="AE98" s="263">
        <f t="shared" si="54"/>
        <v>-1.1799999999999993</v>
      </c>
    </row>
    <row r="99" spans="1:31" x14ac:dyDescent="0.3">
      <c r="A99">
        <v>500</v>
      </c>
      <c r="B99">
        <v>0.01</v>
      </c>
      <c r="C99">
        <v>-0.08</v>
      </c>
      <c r="D99">
        <v>16.73</v>
      </c>
      <c r="E99">
        <v>-14.41</v>
      </c>
      <c r="F99">
        <v>-2.62</v>
      </c>
      <c r="G99">
        <v>-59.92</v>
      </c>
      <c r="H99" s="35">
        <v>-6.5</v>
      </c>
      <c r="I99">
        <v>-3.35</v>
      </c>
      <c r="J99">
        <v>-2.2999999999999998</v>
      </c>
      <c r="K99">
        <v>-1.73</v>
      </c>
      <c r="L99">
        <v>-1.39</v>
      </c>
      <c r="M99">
        <v>-1.07</v>
      </c>
      <c r="N99">
        <v>-1.08</v>
      </c>
      <c r="O99">
        <v>-0.57999999999999996</v>
      </c>
      <c r="P99">
        <v>-0.55000000000000004</v>
      </c>
      <c r="Y99">
        <v>45000</v>
      </c>
      <c r="Z99">
        <v>0.81269999999999998</v>
      </c>
      <c r="AA99">
        <v>1.3362000000000001</v>
      </c>
      <c r="AB99" s="263">
        <f t="shared" si="51"/>
        <v>16.73</v>
      </c>
      <c r="AC99" s="263">
        <f t="shared" si="52"/>
        <v>-14.41</v>
      </c>
      <c r="AD99" s="263">
        <f t="shared" si="53"/>
        <v>-2.62</v>
      </c>
      <c r="AE99" s="263">
        <f t="shared" si="54"/>
        <v>-0.29999999999999982</v>
      </c>
    </row>
    <row r="101" spans="1:31" x14ac:dyDescent="0.3">
      <c r="A101" t="s">
        <v>90</v>
      </c>
    </row>
    <row r="102" spans="1:31" x14ac:dyDescent="0.3">
      <c r="A102" t="s">
        <v>61</v>
      </c>
      <c r="B102" t="s">
        <v>66</v>
      </c>
      <c r="C102" t="s">
        <v>67</v>
      </c>
      <c r="D102" t="s">
        <v>68</v>
      </c>
      <c r="E102" t="s">
        <v>69</v>
      </c>
      <c r="F102" t="s">
        <v>70</v>
      </c>
      <c r="G102" t="s">
        <v>72</v>
      </c>
      <c r="H102" t="s">
        <v>71</v>
      </c>
      <c r="I102" t="s">
        <v>73</v>
      </c>
      <c r="J102" t="s">
        <v>74</v>
      </c>
      <c r="K102" t="s">
        <v>75</v>
      </c>
      <c r="L102" t="s">
        <v>76</v>
      </c>
      <c r="M102" t="s">
        <v>77</v>
      </c>
      <c r="N102" t="s">
        <v>78</v>
      </c>
      <c r="O102" t="s">
        <v>79</v>
      </c>
      <c r="P102" t="s">
        <v>80</v>
      </c>
      <c r="Q102" t="s">
        <v>81</v>
      </c>
      <c r="R102" t="s">
        <v>82</v>
      </c>
      <c r="S102" t="s">
        <v>83</v>
      </c>
      <c r="T102" t="s">
        <v>91</v>
      </c>
      <c r="U102" t="s">
        <v>92</v>
      </c>
      <c r="V102" t="s">
        <v>93</v>
      </c>
      <c r="W102" t="s">
        <v>96</v>
      </c>
      <c r="Y102" t="s">
        <v>48</v>
      </c>
      <c r="Z102" t="s">
        <v>9</v>
      </c>
      <c r="AA102" t="s">
        <v>10</v>
      </c>
    </row>
    <row r="103" spans="1:31" x14ac:dyDescent="0.3">
      <c r="A103">
        <v>50</v>
      </c>
      <c r="B103" s="35"/>
      <c r="C103" s="35">
        <v>-33.49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263"/>
      <c r="Z103" s="265"/>
      <c r="AA103" s="265"/>
      <c r="AB103" s="263">
        <f t="shared" ref="AB103" si="55">D103-B104</f>
        <v>4.57</v>
      </c>
      <c r="AC103" s="263">
        <f t="shared" ref="AC103" si="56">E103-C104</f>
        <v>2.14</v>
      </c>
      <c r="AD103" s="263">
        <f t="shared" ref="AD103" si="57">F103-B105</f>
        <v>1.47</v>
      </c>
      <c r="AE103" s="263">
        <f t="shared" ref="AE103" si="58">AB103+AC103+AD103</f>
        <v>8.1800000000000015</v>
      </c>
    </row>
    <row r="104" spans="1:31" x14ac:dyDescent="0.3">
      <c r="A104">
        <v>100</v>
      </c>
      <c r="B104" s="35">
        <v>-4.57</v>
      </c>
      <c r="C104" s="35">
        <v>-2.14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263"/>
      <c r="Z104" s="265"/>
      <c r="AA104" s="265"/>
      <c r="AB104" s="263">
        <f t="shared" ref="AB104:AB113" si="59">D104-B105</f>
        <v>1.47</v>
      </c>
      <c r="AC104" s="263">
        <f t="shared" ref="AC104:AC113" si="60">E104-C105</f>
        <v>0.97</v>
      </c>
      <c r="AD104" s="263">
        <f t="shared" ref="AD104:AD113" si="61">F104-B106</f>
        <v>0.79</v>
      </c>
      <c r="AE104" s="263">
        <f t="shared" ref="AE104:AE113" si="62">AB104+AC104+AD104</f>
        <v>3.23</v>
      </c>
    </row>
    <row r="105" spans="1:31" x14ac:dyDescent="0.3">
      <c r="A105">
        <v>150</v>
      </c>
      <c r="B105" s="35">
        <v>-1.47</v>
      </c>
      <c r="C105" s="35">
        <v>-0.97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263"/>
      <c r="Z105" s="265"/>
      <c r="AA105" s="265"/>
      <c r="AB105" s="263">
        <f t="shared" si="59"/>
        <v>0.79</v>
      </c>
      <c r="AC105" s="263">
        <f t="shared" si="60"/>
        <v>0.61</v>
      </c>
      <c r="AD105" s="263">
        <f t="shared" si="61"/>
        <v>0.28999999999999998</v>
      </c>
      <c r="AE105" s="263">
        <f t="shared" si="62"/>
        <v>1.69</v>
      </c>
    </row>
    <row r="106" spans="1:31" x14ac:dyDescent="0.3">
      <c r="A106">
        <v>200</v>
      </c>
      <c r="B106" s="35">
        <v>-0.79</v>
      </c>
      <c r="C106" s="35">
        <v>-0.61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263"/>
      <c r="Z106" s="265"/>
      <c r="AA106" s="265"/>
      <c r="AB106" s="263">
        <f t="shared" si="59"/>
        <v>0.28999999999999998</v>
      </c>
      <c r="AC106" s="263">
        <f t="shared" si="60"/>
        <v>0.49</v>
      </c>
      <c r="AD106" s="263">
        <f t="shared" si="61"/>
        <v>0.51</v>
      </c>
      <c r="AE106" s="263">
        <f t="shared" si="62"/>
        <v>1.29</v>
      </c>
    </row>
    <row r="107" spans="1:31" x14ac:dyDescent="0.3">
      <c r="A107" s="261">
        <v>250</v>
      </c>
      <c r="B107" s="268">
        <v>-0.28999999999999998</v>
      </c>
      <c r="C107" s="268">
        <v>-0.49</v>
      </c>
      <c r="D107" s="268">
        <v>5.42</v>
      </c>
      <c r="E107" s="268">
        <v>-7.06</v>
      </c>
      <c r="F107" s="268">
        <v>-0.82</v>
      </c>
      <c r="G107" s="268">
        <v>-62.81</v>
      </c>
      <c r="H107" s="268">
        <v>-7.97</v>
      </c>
      <c r="I107" s="268">
        <v>-4.76</v>
      </c>
      <c r="J107" s="268">
        <v>-3.24</v>
      </c>
      <c r="K107" s="268">
        <v>-2.17</v>
      </c>
      <c r="L107" s="268">
        <v>-1.95</v>
      </c>
      <c r="M107" s="268">
        <v>-1.53</v>
      </c>
      <c r="N107" s="268">
        <v>-0.99</v>
      </c>
      <c r="O107" s="268">
        <v>-0.77</v>
      </c>
      <c r="P107" s="268"/>
      <c r="Q107" s="268"/>
      <c r="R107" s="268"/>
      <c r="S107" s="268"/>
      <c r="T107" s="268"/>
      <c r="U107" s="268"/>
      <c r="V107" s="268"/>
      <c r="W107" s="268"/>
      <c r="X107" s="262"/>
      <c r="Y107" s="261">
        <v>40000</v>
      </c>
      <c r="Z107" s="264">
        <v>0.73419999999999996</v>
      </c>
      <c r="AA107" s="264">
        <v>1.2205999999999999</v>
      </c>
      <c r="AB107" s="263">
        <f t="shared" si="59"/>
        <v>5.93</v>
      </c>
      <c r="AC107" s="263">
        <f t="shared" si="60"/>
        <v>-6.8699999999999992</v>
      </c>
      <c r="AD107" s="263">
        <f t="shared" si="61"/>
        <v>-0.64999999999999991</v>
      </c>
      <c r="AE107" s="263">
        <f t="shared" si="62"/>
        <v>-1.5899999999999994</v>
      </c>
    </row>
    <row r="108" spans="1:31" x14ac:dyDescent="0.3">
      <c r="A108">
        <v>300</v>
      </c>
      <c r="B108" s="35">
        <v>-0.51</v>
      </c>
      <c r="C108" s="35">
        <v>-0.19</v>
      </c>
      <c r="D108" s="35">
        <v>11.45</v>
      </c>
      <c r="E108" s="35">
        <v>-11.66</v>
      </c>
      <c r="F108" s="35">
        <v>-0.68</v>
      </c>
      <c r="G108" s="35">
        <v>-62.66</v>
      </c>
      <c r="H108" s="35">
        <v>-8.33</v>
      </c>
      <c r="I108" s="35">
        <v>-4.46</v>
      </c>
      <c r="J108" s="35">
        <v>-3.46</v>
      </c>
      <c r="K108" s="35">
        <v>-2.4</v>
      </c>
      <c r="L108" s="35">
        <v>-1.56</v>
      </c>
      <c r="M108" s="35">
        <v>-1.32</v>
      </c>
      <c r="N108" s="35">
        <v>-1.71</v>
      </c>
      <c r="O108" s="35">
        <v>-0.99</v>
      </c>
      <c r="P108" s="35">
        <v>-1.0900000000000001</v>
      </c>
      <c r="Q108" s="35">
        <v>-0.56999999999999995</v>
      </c>
      <c r="R108" s="35">
        <v>-0.61</v>
      </c>
      <c r="S108" s="35"/>
      <c r="T108" s="35"/>
      <c r="U108" s="35"/>
      <c r="V108" s="35"/>
      <c r="W108" s="35"/>
      <c r="X108" s="263"/>
      <c r="Y108">
        <v>55000</v>
      </c>
      <c r="Z108" s="265">
        <v>0.7127</v>
      </c>
      <c r="AA108" s="265">
        <v>1.2355</v>
      </c>
      <c r="AB108" s="263">
        <f t="shared" si="59"/>
        <v>11.62</v>
      </c>
      <c r="AC108" s="263">
        <f t="shared" si="60"/>
        <v>-11.16</v>
      </c>
      <c r="AD108" s="263">
        <f t="shared" si="61"/>
        <v>-0.67</v>
      </c>
      <c r="AE108" s="263">
        <f t="shared" si="62"/>
        <v>-0.21000000000000096</v>
      </c>
    </row>
    <row r="109" spans="1:31" x14ac:dyDescent="0.3">
      <c r="A109">
        <v>350</v>
      </c>
      <c r="B109" s="35">
        <v>-0.17</v>
      </c>
      <c r="C109" s="35">
        <v>-0.5</v>
      </c>
      <c r="D109" s="35">
        <v>8.6</v>
      </c>
      <c r="E109" s="35">
        <v>-8.94</v>
      </c>
      <c r="F109" s="35">
        <v>-0.83</v>
      </c>
      <c r="G109" s="35">
        <v>-62.51</v>
      </c>
      <c r="H109" s="35">
        <v>-8.32</v>
      </c>
      <c r="I109" s="35">
        <v>-4.63</v>
      </c>
      <c r="J109" s="35">
        <v>-2.98</v>
      </c>
      <c r="K109" s="35">
        <v>-2.4300000000000002</v>
      </c>
      <c r="L109" s="35">
        <v>-2.11</v>
      </c>
      <c r="M109" s="35">
        <v>-1.58</v>
      </c>
      <c r="N109" s="35">
        <v>-1.21</v>
      </c>
      <c r="O109" s="35">
        <v>-0.91</v>
      </c>
      <c r="P109" s="35">
        <v>-0.93</v>
      </c>
      <c r="Q109" s="35"/>
      <c r="R109" s="35"/>
      <c r="S109" s="35"/>
      <c r="T109" s="35"/>
      <c r="U109" s="35"/>
      <c r="V109" s="35"/>
      <c r="W109" s="35"/>
      <c r="X109" s="263"/>
      <c r="Y109">
        <v>45000</v>
      </c>
      <c r="Z109" s="265">
        <v>0.72519999999999996</v>
      </c>
      <c r="AA109" s="265">
        <v>1.2245999999999999</v>
      </c>
      <c r="AB109" s="263">
        <f t="shared" si="59"/>
        <v>8.61</v>
      </c>
      <c r="AC109" s="263">
        <f t="shared" si="60"/>
        <v>-8.5599999999999987</v>
      </c>
      <c r="AD109" s="263">
        <f t="shared" si="61"/>
        <v>-0.83</v>
      </c>
      <c r="AE109" s="263">
        <f t="shared" si="62"/>
        <v>-0.77999999999999925</v>
      </c>
    </row>
    <row r="110" spans="1:31" x14ac:dyDescent="0.3">
      <c r="A110">
        <v>400</v>
      </c>
      <c r="B110" s="35">
        <v>-0.01</v>
      </c>
      <c r="C110" s="35">
        <v>-0.38</v>
      </c>
      <c r="D110" s="35">
        <v>20.51</v>
      </c>
      <c r="E110" s="35">
        <v>-17.78</v>
      </c>
      <c r="F110" s="35">
        <v>-0.8</v>
      </c>
      <c r="G110" s="35">
        <v>-62.34</v>
      </c>
      <c r="H110" s="35">
        <v>-8.0500000000000007</v>
      </c>
      <c r="I110" s="35">
        <v>-4.58</v>
      </c>
      <c r="J110" s="35">
        <v>-3.54</v>
      </c>
      <c r="K110" s="35">
        <v>-2.5499999999999998</v>
      </c>
      <c r="L110" s="35">
        <v>-1.91</v>
      </c>
      <c r="M110" s="35">
        <v>-1.42</v>
      </c>
      <c r="N110" s="35">
        <v>-1.2</v>
      </c>
      <c r="O110" s="35">
        <v>-0.7</v>
      </c>
      <c r="P110" s="35">
        <v>-1.1200000000000001</v>
      </c>
      <c r="Q110" s="35">
        <v>-0.78</v>
      </c>
      <c r="R110" s="35">
        <v>-0.64</v>
      </c>
      <c r="S110" s="35"/>
      <c r="T110" s="35"/>
      <c r="U110" s="35"/>
      <c r="V110" s="35"/>
      <c r="W110" s="35"/>
      <c r="X110" s="263"/>
      <c r="Y110">
        <v>55000</v>
      </c>
      <c r="Z110" s="265">
        <v>0.71509999999999996</v>
      </c>
      <c r="AA110" s="265">
        <v>1.2341</v>
      </c>
      <c r="AB110" s="263">
        <f t="shared" si="59"/>
        <v>20.51</v>
      </c>
      <c r="AC110" s="263">
        <f t="shared" si="60"/>
        <v>-17.78</v>
      </c>
      <c r="AD110" s="263">
        <f t="shared" si="61"/>
        <v>-0.8</v>
      </c>
      <c r="AE110" s="263">
        <f t="shared" si="62"/>
        <v>1.9300000000000004</v>
      </c>
    </row>
    <row r="111" spans="1:31" x14ac:dyDescent="0.3">
      <c r="A111">
        <v>450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AB111" s="263">
        <f t="shared" si="59"/>
        <v>0</v>
      </c>
      <c r="AC111" s="263">
        <f t="shared" si="60"/>
        <v>0</v>
      </c>
      <c r="AD111" s="263">
        <f t="shared" si="61"/>
        <v>0</v>
      </c>
      <c r="AE111" s="263">
        <f t="shared" si="62"/>
        <v>0</v>
      </c>
    </row>
    <row r="112" spans="1:31" x14ac:dyDescent="0.3">
      <c r="A112">
        <v>500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AB112" s="263">
        <f t="shared" si="59"/>
        <v>0</v>
      </c>
      <c r="AC112" s="263">
        <f t="shared" si="60"/>
        <v>0</v>
      </c>
      <c r="AD112" s="263">
        <f t="shared" si="61"/>
        <v>0</v>
      </c>
      <c r="AE112" s="263">
        <f t="shared" si="62"/>
        <v>0</v>
      </c>
    </row>
    <row r="113" spans="1:31" x14ac:dyDescent="0.3">
      <c r="AB113" s="263">
        <f t="shared" si="59"/>
        <v>0</v>
      </c>
      <c r="AC113" s="263">
        <f t="shared" si="60"/>
        <v>0</v>
      </c>
      <c r="AD113" s="263" t="e">
        <f t="shared" si="61"/>
        <v>#VALUE!</v>
      </c>
      <c r="AE113" s="263" t="e">
        <f t="shared" si="62"/>
        <v>#VALUE!</v>
      </c>
    </row>
    <row r="114" spans="1:31" x14ac:dyDescent="0.3">
      <c r="A114" t="s">
        <v>94</v>
      </c>
    </row>
    <row r="115" spans="1:31" x14ac:dyDescent="0.3">
      <c r="A115" t="s">
        <v>61</v>
      </c>
      <c r="B115" t="s">
        <v>66</v>
      </c>
      <c r="C115" t="s">
        <v>67</v>
      </c>
      <c r="D115" t="s">
        <v>68</v>
      </c>
      <c r="E115" t="s">
        <v>69</v>
      </c>
      <c r="F115" t="s">
        <v>70</v>
      </c>
      <c r="G115" t="s">
        <v>72</v>
      </c>
      <c r="H115" t="s">
        <v>71</v>
      </c>
      <c r="I115" t="s">
        <v>73</v>
      </c>
      <c r="J115" t="s">
        <v>74</v>
      </c>
      <c r="K115" t="s">
        <v>75</v>
      </c>
      <c r="L115" t="s">
        <v>76</v>
      </c>
      <c r="M115" t="s">
        <v>77</v>
      </c>
      <c r="N115" t="s">
        <v>78</v>
      </c>
      <c r="O115" t="s">
        <v>79</v>
      </c>
      <c r="P115" t="s">
        <v>80</v>
      </c>
      <c r="Q115" t="s">
        <v>81</v>
      </c>
      <c r="R115" t="s">
        <v>82</v>
      </c>
      <c r="S115" t="s">
        <v>83</v>
      </c>
      <c r="T115" t="s">
        <v>91</v>
      </c>
      <c r="U115" t="s">
        <v>92</v>
      </c>
      <c r="V115" t="s">
        <v>93</v>
      </c>
      <c r="W115" t="s">
        <v>96</v>
      </c>
      <c r="X115" t="s">
        <v>97</v>
      </c>
      <c r="Y115" t="s">
        <v>48</v>
      </c>
      <c r="Z115" t="s">
        <v>9</v>
      </c>
      <c r="AA115" t="s">
        <v>10</v>
      </c>
    </row>
    <row r="116" spans="1:31" x14ac:dyDescent="0.3">
      <c r="A116">
        <v>50</v>
      </c>
      <c r="B116" s="263"/>
      <c r="C116" s="263">
        <v>-38.82</v>
      </c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Z116" s="265"/>
      <c r="AA116" s="265"/>
      <c r="AB116" s="263">
        <f t="shared" ref="AB116:AB125" si="63">D116-B117</f>
        <v>3.49</v>
      </c>
      <c r="AC116" s="263">
        <f t="shared" ref="AC116:AC125" si="64">E116-C117</f>
        <v>2.38</v>
      </c>
      <c r="AD116" s="263">
        <f t="shared" ref="AD116:AD125" si="65">F116-B118</f>
        <v>1.06</v>
      </c>
      <c r="AE116" s="263">
        <f t="shared" ref="AE116:AE125" si="66">AB116+AC116+AD116</f>
        <v>6.93</v>
      </c>
    </row>
    <row r="117" spans="1:31" x14ac:dyDescent="0.3">
      <c r="A117">
        <v>100</v>
      </c>
      <c r="B117" s="263">
        <v>-3.49</v>
      </c>
      <c r="C117" s="263">
        <v>-2.38</v>
      </c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Z117" s="265"/>
      <c r="AA117" s="265"/>
      <c r="AB117" s="263">
        <f t="shared" si="63"/>
        <v>1.06</v>
      </c>
      <c r="AC117" s="263">
        <f t="shared" si="64"/>
        <v>0.77</v>
      </c>
      <c r="AD117" s="263">
        <f t="shared" si="65"/>
        <v>0.67</v>
      </c>
      <c r="AE117" s="263">
        <f t="shared" si="66"/>
        <v>2.5</v>
      </c>
    </row>
    <row r="118" spans="1:31" x14ac:dyDescent="0.3">
      <c r="A118">
        <v>150</v>
      </c>
      <c r="B118" s="263">
        <v>-1.06</v>
      </c>
      <c r="C118" s="263">
        <v>-0.77</v>
      </c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Z118" s="265"/>
      <c r="AA118" s="265"/>
      <c r="AB118" s="263">
        <f t="shared" si="63"/>
        <v>0.67</v>
      </c>
      <c r="AC118" s="263">
        <f t="shared" si="64"/>
        <v>0.22</v>
      </c>
      <c r="AD118" s="263">
        <f t="shared" si="65"/>
        <v>0.69</v>
      </c>
      <c r="AE118" s="263">
        <f t="shared" si="66"/>
        <v>1.58</v>
      </c>
    </row>
    <row r="119" spans="1:31" x14ac:dyDescent="0.3">
      <c r="A119">
        <v>200</v>
      </c>
      <c r="B119" s="263">
        <v>-0.67</v>
      </c>
      <c r="C119" s="263">
        <v>-0.22</v>
      </c>
      <c r="D119" s="263">
        <v>9.2799999999999994</v>
      </c>
      <c r="E119" s="263">
        <v>-10.58</v>
      </c>
      <c r="F119" s="263">
        <v>-0.49</v>
      </c>
      <c r="G119" s="263">
        <v>-66.75</v>
      </c>
      <c r="H119" s="263">
        <v>-6.69</v>
      </c>
      <c r="I119" s="263">
        <v>-4.2300000000000004</v>
      </c>
      <c r="J119" s="263">
        <v>-2.73</v>
      </c>
      <c r="K119" s="263">
        <v>-3.33</v>
      </c>
      <c r="L119" s="263">
        <v>-0.86</v>
      </c>
      <c r="M119" s="263">
        <v>-2.15</v>
      </c>
      <c r="N119">
        <v>-2.52</v>
      </c>
      <c r="O119" s="263">
        <v>-1.17</v>
      </c>
      <c r="P119" s="263">
        <v>-0.95</v>
      </c>
      <c r="Q119" s="263">
        <v>-1.06</v>
      </c>
      <c r="R119" s="263">
        <v>-1.88</v>
      </c>
      <c r="S119" s="263">
        <v>-0.67</v>
      </c>
      <c r="T119" s="263">
        <v>-1.1499999999999999</v>
      </c>
      <c r="U119" s="263">
        <v>-0.81</v>
      </c>
      <c r="V119" s="263">
        <v>-0.43</v>
      </c>
      <c r="W119" s="263"/>
      <c r="X119" s="263"/>
      <c r="Y119">
        <v>75000</v>
      </c>
      <c r="Z119" s="265">
        <v>0.61660000000000004</v>
      </c>
      <c r="AA119" s="265">
        <v>1.1466000000000001</v>
      </c>
      <c r="AB119" s="263">
        <f t="shared" si="63"/>
        <v>9.9699999999999989</v>
      </c>
      <c r="AC119" s="263">
        <f t="shared" si="64"/>
        <v>-10.47</v>
      </c>
      <c r="AD119" s="263">
        <f t="shared" si="65"/>
        <v>-0.44</v>
      </c>
      <c r="AE119" s="263">
        <f t="shared" si="66"/>
        <v>-0.94000000000000172</v>
      </c>
    </row>
    <row r="120" spans="1:31" x14ac:dyDescent="0.3">
      <c r="A120">
        <v>250</v>
      </c>
      <c r="B120" s="263">
        <v>-0.69</v>
      </c>
      <c r="C120" s="263">
        <v>-0.11</v>
      </c>
      <c r="D120" s="263">
        <v>7.35</v>
      </c>
      <c r="E120" s="263">
        <v>-7.82</v>
      </c>
      <c r="F120" s="263">
        <v>-1.52</v>
      </c>
      <c r="G120" s="263">
        <v>-66.510000000000005</v>
      </c>
      <c r="H120" s="263">
        <v>-6.14</v>
      </c>
      <c r="I120" s="263">
        <v>-5.1100000000000003</v>
      </c>
      <c r="J120" s="263">
        <v>-1.99</v>
      </c>
      <c r="K120" s="263">
        <v>-3.03</v>
      </c>
      <c r="L120" s="263">
        <v>-2.83</v>
      </c>
      <c r="M120" s="263">
        <v>-1.88</v>
      </c>
      <c r="N120" s="263">
        <v>-1.83</v>
      </c>
      <c r="O120" s="263">
        <v>-0.52</v>
      </c>
      <c r="P120" s="263">
        <v>-2.1</v>
      </c>
      <c r="Q120" s="263">
        <v>-0.51</v>
      </c>
      <c r="R120" s="263">
        <v>-1.69</v>
      </c>
      <c r="S120" s="263">
        <v>-0.84</v>
      </c>
      <c r="T120" s="263">
        <v>-1.0900000000000001</v>
      </c>
      <c r="U120" s="263">
        <v>-1.06</v>
      </c>
      <c r="V120" s="263">
        <v>-1.03</v>
      </c>
      <c r="W120" s="263">
        <v>-0.49</v>
      </c>
      <c r="X120" s="263">
        <v>-0.37</v>
      </c>
      <c r="Y120">
        <v>85000</v>
      </c>
      <c r="Z120" s="265">
        <v>0.60550000000000004</v>
      </c>
      <c r="AA120" s="265">
        <v>1.1218999999999999</v>
      </c>
      <c r="AB120" s="263">
        <f t="shared" si="63"/>
        <v>7.3999999999999995</v>
      </c>
      <c r="AC120" s="263">
        <f t="shared" si="64"/>
        <v>-7.1300000000000008</v>
      </c>
      <c r="AD120" s="263">
        <f t="shared" si="65"/>
        <v>-1.53</v>
      </c>
      <c r="AE120" s="263">
        <f t="shared" si="66"/>
        <v>-1.2600000000000013</v>
      </c>
    </row>
    <row r="121" spans="1:31" x14ac:dyDescent="0.3">
      <c r="A121">
        <v>300</v>
      </c>
      <c r="B121" s="263">
        <v>-0.05</v>
      </c>
      <c r="C121" s="263">
        <v>-0.69</v>
      </c>
      <c r="D121" s="263">
        <v>16.54</v>
      </c>
      <c r="E121" s="263">
        <v>-14.27</v>
      </c>
      <c r="F121" s="263">
        <v>-1.51</v>
      </c>
      <c r="G121" s="263">
        <v>-66.459999999999994</v>
      </c>
      <c r="H121" s="263">
        <v>-6.11</v>
      </c>
      <c r="I121" s="263">
        <v>-4.54</v>
      </c>
      <c r="J121" s="263">
        <v>-4.3499999999999996</v>
      </c>
      <c r="K121" s="263">
        <v>-2.4500000000000002</v>
      </c>
      <c r="L121" s="263">
        <v>-1.91</v>
      </c>
      <c r="M121" s="263">
        <v>-1.7</v>
      </c>
      <c r="N121" s="263">
        <v>-2.3199999999999998</v>
      </c>
      <c r="O121" s="263">
        <v>-0.96</v>
      </c>
      <c r="P121" s="263">
        <v>-1.0900000000000001</v>
      </c>
      <c r="Q121" s="263">
        <v>-0.89</v>
      </c>
      <c r="R121" s="263">
        <v>-1.21</v>
      </c>
      <c r="S121" s="263">
        <v>-1.21</v>
      </c>
      <c r="T121" s="263">
        <v>-1.59</v>
      </c>
      <c r="U121" s="263">
        <v>-0.5</v>
      </c>
      <c r="V121" s="263">
        <v>-0.44</v>
      </c>
      <c r="W121" s="263"/>
      <c r="X121" s="263"/>
      <c r="Y121">
        <v>75000</v>
      </c>
      <c r="Z121" s="265">
        <v>0.61550000000000005</v>
      </c>
      <c r="AA121" s="265">
        <v>1.1391</v>
      </c>
      <c r="AB121" s="263">
        <f t="shared" si="63"/>
        <v>16.529999999999998</v>
      </c>
      <c r="AC121" s="263">
        <f t="shared" si="64"/>
        <v>-14.58</v>
      </c>
      <c r="AD121" s="263">
        <f t="shared" si="65"/>
        <v>-1.36</v>
      </c>
      <c r="AE121" s="263">
        <f t="shared" si="66"/>
        <v>0.58999999999999742</v>
      </c>
    </row>
    <row r="122" spans="1:31" x14ac:dyDescent="0.3">
      <c r="A122">
        <v>350</v>
      </c>
      <c r="B122" s="263">
        <v>0.01</v>
      </c>
      <c r="C122" s="263">
        <v>0.31</v>
      </c>
      <c r="D122" s="263">
        <v>10.71</v>
      </c>
      <c r="E122" s="263">
        <v>-10.9</v>
      </c>
      <c r="F122" s="263">
        <v>-0.14000000000000001</v>
      </c>
      <c r="G122" s="263">
        <v>-66.23</v>
      </c>
      <c r="H122" s="263">
        <v>-7.9</v>
      </c>
      <c r="I122" s="263">
        <v>-4.0199999999999996</v>
      </c>
      <c r="J122" s="263">
        <v>-3.76</v>
      </c>
      <c r="K122" s="263">
        <v>-1.99</v>
      </c>
      <c r="L122" s="263">
        <v>-2.84</v>
      </c>
      <c r="M122" s="263">
        <v>-1.51</v>
      </c>
      <c r="N122" s="263">
        <v>-1.91</v>
      </c>
      <c r="O122" s="263">
        <v>-1.27</v>
      </c>
      <c r="P122" s="263">
        <v>-1.02</v>
      </c>
      <c r="Q122" s="263">
        <v>-1.43</v>
      </c>
      <c r="R122" s="263">
        <v>-1.8</v>
      </c>
      <c r="S122" s="263">
        <v>-0.42</v>
      </c>
      <c r="T122" s="263">
        <v>-0.95</v>
      </c>
      <c r="U122" s="263"/>
      <c r="V122" s="263"/>
      <c r="W122" s="263"/>
      <c r="X122" s="263"/>
      <c r="Y122">
        <v>65000</v>
      </c>
      <c r="Z122" s="265">
        <v>0.62839999999999996</v>
      </c>
      <c r="AA122" s="265">
        <v>1.1257999999999999</v>
      </c>
      <c r="AB122" s="263">
        <f t="shared" si="63"/>
        <v>10.860000000000001</v>
      </c>
      <c r="AC122" s="263">
        <f t="shared" si="64"/>
        <v>-10.18</v>
      </c>
      <c r="AD122" s="263">
        <f t="shared" si="65"/>
        <v>-0.94000000000000006</v>
      </c>
      <c r="AE122" s="263">
        <f t="shared" si="66"/>
        <v>-0.25999999999999857</v>
      </c>
    </row>
    <row r="123" spans="1:31" x14ac:dyDescent="0.3">
      <c r="A123" s="261">
        <v>400</v>
      </c>
      <c r="B123" s="262">
        <v>-0.15</v>
      </c>
      <c r="C123" s="262">
        <v>-0.72</v>
      </c>
      <c r="D123" s="262">
        <v>16.53</v>
      </c>
      <c r="E123" s="262">
        <v>-14.55</v>
      </c>
      <c r="F123" s="262">
        <v>-1.07</v>
      </c>
      <c r="G123" s="262">
        <v>-66.260000000000005</v>
      </c>
      <c r="H123" s="262">
        <v>-6.98</v>
      </c>
      <c r="I123" s="262">
        <v>-4.09</v>
      </c>
      <c r="J123" s="262">
        <v>-3.76</v>
      </c>
      <c r="K123" s="262">
        <v>-2.46</v>
      </c>
      <c r="L123" s="262">
        <v>-1.78</v>
      </c>
      <c r="M123" s="262">
        <v>-2.19</v>
      </c>
      <c r="N123" s="262">
        <v>-1.37</v>
      </c>
      <c r="O123" s="262">
        <v>-1.86</v>
      </c>
      <c r="P123" s="262">
        <v>-1.63</v>
      </c>
      <c r="Q123" s="262">
        <v>-0.99</v>
      </c>
      <c r="R123" s="262">
        <v>-0.87</v>
      </c>
      <c r="S123" s="262"/>
      <c r="T123" s="262"/>
      <c r="U123" s="262"/>
      <c r="V123" s="262"/>
      <c r="W123" s="262"/>
      <c r="X123" s="262"/>
      <c r="Y123" s="261">
        <v>55000</v>
      </c>
      <c r="Z123" s="264">
        <v>0.64019999999999999</v>
      </c>
      <c r="AA123" s="264">
        <v>1.1283000000000001</v>
      </c>
      <c r="AB123" s="263">
        <f t="shared" si="63"/>
        <v>15.73</v>
      </c>
      <c r="AC123" s="263">
        <f t="shared" si="64"/>
        <v>-14.17</v>
      </c>
      <c r="AD123" s="263">
        <f t="shared" si="65"/>
        <v>-1.07</v>
      </c>
      <c r="AE123" s="263">
        <f t="shared" si="66"/>
        <v>0.49000000000000044</v>
      </c>
    </row>
    <row r="124" spans="1:31" x14ac:dyDescent="0.3">
      <c r="A124">
        <v>450</v>
      </c>
      <c r="B124" s="35">
        <v>0.8</v>
      </c>
      <c r="C124">
        <v>-0.38</v>
      </c>
      <c r="D124">
        <v>24.95</v>
      </c>
      <c r="E124">
        <v>-20.49</v>
      </c>
      <c r="F124">
        <v>-1.07</v>
      </c>
      <c r="G124">
        <v>-65.930000000000007</v>
      </c>
      <c r="H124">
        <v>-7.79</v>
      </c>
      <c r="I124">
        <v>-4.32</v>
      </c>
      <c r="J124">
        <v>-3.41</v>
      </c>
      <c r="K124" s="35">
        <v>-2.4</v>
      </c>
      <c r="L124">
        <v>-2.0099999999999998</v>
      </c>
      <c r="M124">
        <v>-2.2799999999999998</v>
      </c>
      <c r="N124">
        <v>-2.17</v>
      </c>
      <c r="O124">
        <v>-0.93</v>
      </c>
      <c r="P124">
        <v>-1.07</v>
      </c>
      <c r="Q124">
        <v>-1.38</v>
      </c>
      <c r="AB124" s="263">
        <f t="shared" si="63"/>
        <v>24.95</v>
      </c>
      <c r="AC124" s="263">
        <f t="shared" si="64"/>
        <v>-20.49</v>
      </c>
      <c r="AD124" s="263">
        <f t="shared" si="65"/>
        <v>-1.07</v>
      </c>
      <c r="AE124" s="263">
        <f t="shared" si="66"/>
        <v>3.3900000000000006</v>
      </c>
    </row>
    <row r="125" spans="1:31" x14ac:dyDescent="0.3">
      <c r="A125">
        <v>500</v>
      </c>
      <c r="AB125" s="263">
        <f t="shared" si="63"/>
        <v>0</v>
      </c>
      <c r="AC125" s="263">
        <f t="shared" si="64"/>
        <v>0</v>
      </c>
      <c r="AD125" s="263">
        <f t="shared" si="65"/>
        <v>0</v>
      </c>
      <c r="AE125" s="263">
        <f t="shared" si="66"/>
        <v>0</v>
      </c>
    </row>
    <row r="127" spans="1:31" x14ac:dyDescent="0.3">
      <c r="A127" t="s">
        <v>95</v>
      </c>
    </row>
    <row r="128" spans="1:31" x14ac:dyDescent="0.3">
      <c r="A128" t="s">
        <v>61</v>
      </c>
      <c r="B128" t="s">
        <v>66</v>
      </c>
      <c r="C128" t="s">
        <v>67</v>
      </c>
      <c r="D128" t="s">
        <v>68</v>
      </c>
      <c r="E128" t="s">
        <v>69</v>
      </c>
      <c r="F128" t="s">
        <v>70</v>
      </c>
      <c r="G128" t="s">
        <v>72</v>
      </c>
      <c r="H128" t="s">
        <v>71</v>
      </c>
      <c r="I128" t="s">
        <v>73</v>
      </c>
      <c r="J128" t="s">
        <v>74</v>
      </c>
      <c r="K128" t="s">
        <v>75</v>
      </c>
      <c r="L128" t="s">
        <v>76</v>
      </c>
      <c r="M128" t="s">
        <v>77</v>
      </c>
      <c r="N128" t="s">
        <v>78</v>
      </c>
      <c r="O128" t="s">
        <v>79</v>
      </c>
      <c r="P128" t="s">
        <v>80</v>
      </c>
      <c r="Q128" t="s">
        <v>81</v>
      </c>
      <c r="R128" t="s">
        <v>82</v>
      </c>
      <c r="S128" t="s">
        <v>83</v>
      </c>
      <c r="T128" t="s">
        <v>91</v>
      </c>
      <c r="U128" t="s">
        <v>92</v>
      </c>
      <c r="V128" t="s">
        <v>93</v>
      </c>
      <c r="W128" t="s">
        <v>96</v>
      </c>
      <c r="Y128" t="s">
        <v>48</v>
      </c>
      <c r="Z128" t="s">
        <v>9</v>
      </c>
      <c r="AA128" t="s">
        <v>10</v>
      </c>
    </row>
    <row r="129" spans="1:31" x14ac:dyDescent="0.3">
      <c r="A129">
        <v>50</v>
      </c>
      <c r="B129" s="263"/>
      <c r="C129" s="263">
        <v>-39.83</v>
      </c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Z129" s="265"/>
      <c r="AA129" s="265"/>
      <c r="AB129" s="263">
        <f t="shared" ref="AB129:AB138" si="67">D129-B130</f>
        <v>4.01</v>
      </c>
      <c r="AC129" s="263">
        <f t="shared" ref="AC129:AC138" si="68">E129-C130</f>
        <v>1.72</v>
      </c>
      <c r="AD129" s="263">
        <f t="shared" ref="AD129:AD138" si="69">F129-B131</f>
        <v>0.19</v>
      </c>
      <c r="AE129" s="263">
        <f t="shared" ref="AE129:AE138" si="70">AB129+AC129+AD129</f>
        <v>5.92</v>
      </c>
    </row>
    <row r="130" spans="1:31" x14ac:dyDescent="0.3">
      <c r="A130">
        <v>100</v>
      </c>
      <c r="B130" s="263">
        <v>-4.01</v>
      </c>
      <c r="C130" s="263">
        <v>-1.72</v>
      </c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Z130" s="265"/>
      <c r="AA130" s="265"/>
      <c r="AB130" s="263">
        <f t="shared" si="67"/>
        <v>0.19</v>
      </c>
      <c r="AC130" s="263">
        <f t="shared" si="68"/>
        <v>1.39</v>
      </c>
      <c r="AD130" s="263">
        <f t="shared" si="69"/>
        <v>1.17</v>
      </c>
      <c r="AE130" s="263">
        <f t="shared" si="70"/>
        <v>2.75</v>
      </c>
    </row>
    <row r="131" spans="1:31" x14ac:dyDescent="0.3">
      <c r="A131">
        <v>150</v>
      </c>
      <c r="B131" s="263">
        <v>-0.19</v>
      </c>
      <c r="C131" s="263">
        <v>-1.39</v>
      </c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Z131" s="265"/>
      <c r="AA131" s="265"/>
      <c r="AB131" s="263">
        <f t="shared" si="67"/>
        <v>1.17</v>
      </c>
      <c r="AC131" s="263">
        <f t="shared" si="68"/>
        <v>-0.26</v>
      </c>
      <c r="AD131" s="263">
        <f t="shared" si="69"/>
        <v>0.89</v>
      </c>
      <c r="AE131" s="263">
        <f t="shared" si="70"/>
        <v>1.7999999999999998</v>
      </c>
    </row>
    <row r="132" spans="1:31" x14ac:dyDescent="0.3">
      <c r="A132">
        <v>200</v>
      </c>
      <c r="B132" s="263">
        <v>-1.17</v>
      </c>
      <c r="C132" s="263">
        <v>0.26</v>
      </c>
      <c r="D132" s="263">
        <v>5.07</v>
      </c>
      <c r="E132" s="263">
        <v>-6.22</v>
      </c>
      <c r="F132" s="263">
        <v>-1.66</v>
      </c>
      <c r="G132" s="263">
        <v>-63.87</v>
      </c>
      <c r="H132" s="263">
        <v>-8.3699999999999992</v>
      </c>
      <c r="I132" s="263">
        <v>5.79</v>
      </c>
      <c r="J132" s="263">
        <v>-4.51</v>
      </c>
      <c r="K132" s="263">
        <v>-3.3</v>
      </c>
      <c r="L132" s="263">
        <v>-4.12</v>
      </c>
      <c r="M132" s="263">
        <v>-1.39</v>
      </c>
      <c r="N132">
        <v>-2.06</v>
      </c>
      <c r="O132" s="263">
        <v>-1.83</v>
      </c>
      <c r="P132" s="263">
        <v>-2.06</v>
      </c>
      <c r="Q132" s="263">
        <v>-0.75</v>
      </c>
      <c r="R132" s="263">
        <v>-1.07</v>
      </c>
      <c r="S132" s="263">
        <v>0.01</v>
      </c>
      <c r="T132" s="263">
        <v>-1.99</v>
      </c>
      <c r="U132" s="263">
        <v>-0.75</v>
      </c>
      <c r="V132" s="263">
        <v>-0.77</v>
      </c>
      <c r="W132" s="263"/>
      <c r="X132" s="263"/>
      <c r="Y132">
        <v>75000</v>
      </c>
      <c r="Z132" s="265">
        <v>0.61329999999999996</v>
      </c>
      <c r="AA132" s="265">
        <v>1.1491</v>
      </c>
      <c r="AB132" s="263">
        <f t="shared" si="67"/>
        <v>5.96</v>
      </c>
      <c r="AC132" s="263">
        <f t="shared" si="68"/>
        <v>-6.41</v>
      </c>
      <c r="AD132" s="263">
        <f t="shared" si="69"/>
        <v>-1.1399999999999999</v>
      </c>
      <c r="AE132" s="263">
        <f t="shared" si="70"/>
        <v>-1.59</v>
      </c>
    </row>
    <row r="133" spans="1:31" x14ac:dyDescent="0.3">
      <c r="A133" s="261">
        <v>250</v>
      </c>
      <c r="B133" s="262">
        <v>-0.89</v>
      </c>
      <c r="C133" s="262">
        <v>0.19</v>
      </c>
      <c r="D133" s="262">
        <v>12.62</v>
      </c>
      <c r="E133" s="262">
        <v>-12.21</v>
      </c>
      <c r="F133" s="262">
        <v>-0.77</v>
      </c>
      <c r="G133" s="262">
        <v>-63.98</v>
      </c>
      <c r="H133" s="262">
        <v>-7.91</v>
      </c>
      <c r="I133" s="262">
        <v>-5.67</v>
      </c>
      <c r="J133" s="262">
        <v>-5.8</v>
      </c>
      <c r="K133" s="262">
        <v>-3.06</v>
      </c>
      <c r="L133" s="262">
        <v>-3.15</v>
      </c>
      <c r="M133" s="262">
        <v>-2.33</v>
      </c>
      <c r="N133" s="262">
        <v>-2.52</v>
      </c>
      <c r="O133" s="262">
        <v>-1.86</v>
      </c>
      <c r="P133" s="262">
        <v>-0.73</v>
      </c>
      <c r="Q133" s="262">
        <v>-0.59</v>
      </c>
      <c r="R133" s="262"/>
      <c r="S133" s="262"/>
      <c r="T133" s="262"/>
      <c r="U133" s="262"/>
      <c r="V133" s="262"/>
      <c r="W133" s="262"/>
      <c r="X133" s="262"/>
      <c r="Y133" s="261">
        <v>50000</v>
      </c>
      <c r="Z133" s="264">
        <v>0.64270000000000005</v>
      </c>
      <c r="AA133" s="264">
        <v>1.1288</v>
      </c>
      <c r="AB133" s="262">
        <f t="shared" si="67"/>
        <v>13.139999999999999</v>
      </c>
      <c r="AC133" s="262">
        <f t="shared" si="68"/>
        <v>-12.05</v>
      </c>
      <c r="AD133" s="262">
        <f t="shared" si="69"/>
        <v>-1.02</v>
      </c>
      <c r="AE133" s="262">
        <f t="shared" si="70"/>
        <v>6.9999999999998064E-2</v>
      </c>
    </row>
    <row r="134" spans="1:31" x14ac:dyDescent="0.3">
      <c r="A134">
        <v>300</v>
      </c>
      <c r="B134" s="263">
        <v>-0.52</v>
      </c>
      <c r="C134" s="263">
        <v>-0.16</v>
      </c>
      <c r="D134" s="263">
        <v>33.58</v>
      </c>
      <c r="E134" s="263">
        <v>-25.09</v>
      </c>
      <c r="F134" s="263">
        <v>-1.42</v>
      </c>
      <c r="G134" s="263">
        <v>-63.86</v>
      </c>
      <c r="H134" s="263">
        <v>-9.18</v>
      </c>
      <c r="I134" s="263">
        <v>-5.09</v>
      </c>
      <c r="J134" s="263">
        <v>-4.87</v>
      </c>
      <c r="K134" s="263">
        <v>-4.3099999999999996</v>
      </c>
      <c r="L134" s="263">
        <v>-3.28</v>
      </c>
      <c r="M134" s="263">
        <v>-1.98</v>
      </c>
      <c r="N134" s="263">
        <v>-1.93</v>
      </c>
      <c r="O134" s="263">
        <v>-0.72</v>
      </c>
      <c r="P134" s="263">
        <v>-2.64</v>
      </c>
      <c r="Q134" s="263">
        <v>-0.69</v>
      </c>
      <c r="R134" s="263">
        <v>-1.33</v>
      </c>
      <c r="S134" s="263">
        <v>-0.5</v>
      </c>
      <c r="T134" s="263">
        <v>-1.89</v>
      </c>
      <c r="U134" s="263">
        <v>0.02</v>
      </c>
      <c r="V134" s="263">
        <v>-1.31</v>
      </c>
      <c r="W134" s="263"/>
      <c r="X134" s="263"/>
      <c r="Z134" s="265"/>
      <c r="AA134" s="265"/>
      <c r="AB134" s="263">
        <f t="shared" si="67"/>
        <v>33.33</v>
      </c>
      <c r="AC134" s="263">
        <f t="shared" si="68"/>
        <v>-25.7</v>
      </c>
      <c r="AD134" s="263">
        <f t="shared" si="69"/>
        <v>-1.8599999999999999</v>
      </c>
      <c r="AE134" s="263">
        <f t="shared" si="70"/>
        <v>5.77</v>
      </c>
    </row>
    <row r="135" spans="1:31" x14ac:dyDescent="0.3">
      <c r="A135">
        <v>350</v>
      </c>
      <c r="B135" s="263">
        <v>0.25</v>
      </c>
      <c r="C135" s="263">
        <v>0.61</v>
      </c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Z135" s="265"/>
      <c r="AA135" s="265"/>
      <c r="AB135" s="263">
        <f t="shared" si="67"/>
        <v>-0.44</v>
      </c>
      <c r="AC135" s="263">
        <f t="shared" si="68"/>
        <v>-0.19</v>
      </c>
      <c r="AD135" s="263">
        <f t="shared" si="69"/>
        <v>0.46</v>
      </c>
      <c r="AE135" s="263">
        <f t="shared" si="70"/>
        <v>-0.16999999999999998</v>
      </c>
    </row>
    <row r="136" spans="1:31" x14ac:dyDescent="0.3">
      <c r="A136">
        <v>400</v>
      </c>
      <c r="B136" s="263">
        <v>0.44</v>
      </c>
      <c r="C136" s="263">
        <v>0.19</v>
      </c>
      <c r="D136" s="263">
        <v>13.18</v>
      </c>
      <c r="E136" s="263">
        <v>-11.66</v>
      </c>
      <c r="F136" s="263">
        <v>-1.75</v>
      </c>
      <c r="G136" s="263">
        <v>-63.86</v>
      </c>
      <c r="H136" s="263">
        <v>-8.7200000000000006</v>
      </c>
      <c r="I136" s="263">
        <v>-5.53</v>
      </c>
      <c r="J136" s="263">
        <v>-4.66</v>
      </c>
      <c r="K136" s="263">
        <v>-3.2</v>
      </c>
      <c r="L136" s="263">
        <v>-4.25</v>
      </c>
      <c r="M136" s="263">
        <v>-1.81</v>
      </c>
      <c r="N136" s="263">
        <v>-2.3199999999999998</v>
      </c>
      <c r="O136" s="263">
        <v>-1.02</v>
      </c>
      <c r="P136" s="263">
        <v>-2.88</v>
      </c>
      <c r="Q136" s="263">
        <v>0.04</v>
      </c>
      <c r="R136" s="263">
        <v>-1.87</v>
      </c>
      <c r="S136" s="263">
        <v>-0.7</v>
      </c>
      <c r="T136">
        <v>-1.56</v>
      </c>
      <c r="U136" s="263">
        <v>-1.56</v>
      </c>
      <c r="V136" s="263">
        <v>-1.1100000000000001</v>
      </c>
      <c r="W136" s="263"/>
      <c r="X136" s="263"/>
      <c r="Z136" s="265"/>
      <c r="AA136" s="265"/>
      <c r="AB136" s="263">
        <f t="shared" si="67"/>
        <v>13.64</v>
      </c>
      <c r="AC136" s="263">
        <f t="shared" si="68"/>
        <v>-11.53</v>
      </c>
      <c r="AD136" s="263">
        <f t="shared" si="69"/>
        <v>-2.0300000000000002</v>
      </c>
      <c r="AE136" s="263">
        <f t="shared" si="70"/>
        <v>8.0000000000000959E-2</v>
      </c>
    </row>
    <row r="137" spans="1:31" x14ac:dyDescent="0.3">
      <c r="A137">
        <v>450</v>
      </c>
      <c r="B137">
        <v>-0.46</v>
      </c>
      <c r="C137">
        <v>-0.13</v>
      </c>
      <c r="AB137" s="263">
        <f t="shared" si="67"/>
        <v>-0.28000000000000003</v>
      </c>
      <c r="AC137" s="263">
        <f t="shared" si="68"/>
        <v>-0.25</v>
      </c>
      <c r="AD137" s="263">
        <f t="shared" si="69"/>
        <v>0</v>
      </c>
      <c r="AE137" s="263">
        <f t="shared" si="70"/>
        <v>-0.53</v>
      </c>
    </row>
    <row r="138" spans="1:31" x14ac:dyDescent="0.3">
      <c r="A138">
        <v>500</v>
      </c>
      <c r="B138">
        <v>0.28000000000000003</v>
      </c>
      <c r="C138">
        <v>0.25</v>
      </c>
      <c r="D138">
        <v>13.14</v>
      </c>
      <c r="E138">
        <v>-12.71</v>
      </c>
      <c r="F138">
        <v>-1.03</v>
      </c>
      <c r="G138">
        <v>-63.23</v>
      </c>
      <c r="H138">
        <v>-9.56</v>
      </c>
      <c r="I138">
        <v>-5.83</v>
      </c>
      <c r="J138">
        <v>-5.01</v>
      </c>
      <c r="K138">
        <v>-3.81</v>
      </c>
      <c r="L138">
        <v>-3.81</v>
      </c>
      <c r="M138">
        <v>-1.62</v>
      </c>
      <c r="N138" s="35">
        <v>-2.5</v>
      </c>
      <c r="O138">
        <v>-1.67</v>
      </c>
      <c r="P138">
        <v>-2.12</v>
      </c>
      <c r="Q138">
        <v>-0.44</v>
      </c>
      <c r="R138">
        <v>-1.99</v>
      </c>
      <c r="S138">
        <v>0.74</v>
      </c>
      <c r="T138">
        <v>-1.77</v>
      </c>
      <c r="U138">
        <v>-1.28</v>
      </c>
      <c r="V138">
        <v>-0.55000000000000004</v>
      </c>
      <c r="W138">
        <v>-0.87</v>
      </c>
      <c r="Y138">
        <v>80000</v>
      </c>
      <c r="Z138">
        <v>0.60340000000000005</v>
      </c>
      <c r="AA138">
        <v>1.1612</v>
      </c>
      <c r="AB138" s="263">
        <f t="shared" si="67"/>
        <v>13.14</v>
      </c>
      <c r="AC138" s="263">
        <f t="shared" si="68"/>
        <v>-12.71</v>
      </c>
      <c r="AD138" s="263">
        <f t="shared" si="69"/>
        <v>-1.03</v>
      </c>
      <c r="AE138" s="263">
        <f t="shared" si="70"/>
        <v>-0.60000000000000031</v>
      </c>
    </row>
    <row r="139" spans="1:31" x14ac:dyDescent="0.3">
      <c r="A139">
        <v>550</v>
      </c>
      <c r="AB139" s="263">
        <f t="shared" ref="AB139:AB140" si="71">D139-B140</f>
        <v>0</v>
      </c>
      <c r="AC139" s="263">
        <f t="shared" ref="AC139:AC140" si="72">E139-C140</f>
        <v>0</v>
      </c>
      <c r="AD139" s="263">
        <f t="shared" ref="AD139" si="73">F139-B141</f>
        <v>0</v>
      </c>
      <c r="AE139" s="263">
        <f t="shared" ref="AE139" si="74">AB139+AC139+AD139</f>
        <v>0</v>
      </c>
    </row>
    <row r="140" spans="1:31" x14ac:dyDescent="0.3">
      <c r="A140">
        <v>600</v>
      </c>
      <c r="AB140" s="263">
        <f t="shared" si="71"/>
        <v>0</v>
      </c>
      <c r="AC140" s="263">
        <f t="shared" si="72"/>
        <v>0</v>
      </c>
      <c r="AD140" s="263"/>
      <c r="AE140" s="263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BEA8-FF3C-4CF2-854C-C609ED63CBEC}">
  <dimension ref="A1:R438"/>
  <sheetViews>
    <sheetView topLeftCell="A95" zoomScale="130" zoomScaleNormal="130" workbookViewId="0">
      <selection activeCell="F100" sqref="F100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2.109375" customWidth="1"/>
    <col min="5" max="5" width="12.33203125" customWidth="1"/>
    <col min="6" max="6" width="12.44140625" customWidth="1"/>
    <col min="7" max="7" width="12.5546875" customWidth="1"/>
    <col min="8" max="8" width="12.109375" customWidth="1"/>
    <col min="9" max="9" width="13.33203125" customWidth="1"/>
    <col min="11" max="11" width="9.88671875" bestFit="1" customWidth="1"/>
    <col min="12" max="12" width="4" bestFit="1" customWidth="1"/>
  </cols>
  <sheetData>
    <row r="1" spans="1:12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D3&amp;"/"&amp;D4&amp;"/"&amp;D5&amp;"/"&amp;D6&amp;"/"&amp;TEXT(D7,"0.00")&amp;"/"&amp;D8&amp;"/"&amp;D9</f>
        <v>12/128/4/2048/0.10/4/250</v>
      </c>
      <c r="E1" s="275"/>
      <c r="F1" s="274" t="str">
        <f>F3&amp;"/"&amp;F4&amp;"/"&amp;F5&amp;"/"&amp;F6&amp;"/"&amp;TEXT(F7,"0.00")&amp;"/"&amp;F8&amp;"/"&amp;F9</f>
        <v>10/192/6/2048/0.10/4/400</v>
      </c>
      <c r="G1" s="275"/>
      <c r="H1" s="274" t="str">
        <f>H3&amp;"/"&amp;H4&amp;"/"&amp;H5&amp;"/"&amp;H6&amp;"/"&amp;TEXT(H7,"0.00")&amp;"/"&amp;H8&amp;"/"&amp;H9</f>
        <v>8/256/8/2048/0.15/4/250</v>
      </c>
      <c r="I1" s="275"/>
      <c r="J1" s="46"/>
    </row>
    <row r="2" spans="1:12" x14ac:dyDescent="0.3">
      <c r="A2" s="1">
        <v>1</v>
      </c>
      <c r="B2" s="1"/>
      <c r="C2" s="20" t="s">
        <v>19</v>
      </c>
      <c r="D2" s="282">
        <f>($L$2*D4+D4*D6+D3*(12*D4^2+13*D4)+D4*$L$2)/1000000</f>
        <v>2.688768</v>
      </c>
      <c r="E2" s="283"/>
      <c r="F2" s="282">
        <f>($L$2*F4+F4*F6+F3*(12*F4^2+13*F4)+F4*$L$2)/1000000</f>
        <v>4.9128959999999999</v>
      </c>
      <c r="G2" s="283"/>
      <c r="H2" s="282">
        <f>($L$2*H4+H4*H6+H3*(12*H4^2+13*H4)+H4*$L$2)/1000000</f>
        <v>6.9370880000000001</v>
      </c>
      <c r="I2" s="283"/>
      <c r="J2" s="47"/>
      <c r="K2" t="s">
        <v>11</v>
      </c>
      <c r="L2">
        <v>185</v>
      </c>
    </row>
    <row r="3" spans="1:12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</row>
    <row r="4" spans="1:12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</row>
    <row r="5" spans="1:12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</row>
    <row r="6" spans="1:12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</row>
    <row r="7" spans="1:12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</row>
    <row r="8" spans="1:12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</row>
    <row r="9" spans="1:12" x14ac:dyDescent="0.3">
      <c r="A9" s="1">
        <v>8</v>
      </c>
      <c r="B9" s="1"/>
      <c r="C9" s="19" t="s">
        <v>61</v>
      </c>
      <c r="D9" s="280">
        <v>250</v>
      </c>
      <c r="E9" s="281"/>
      <c r="F9" s="280">
        <v>400</v>
      </c>
      <c r="G9" s="281"/>
      <c r="H9" s="280">
        <v>250</v>
      </c>
      <c r="I9" s="281"/>
      <c r="J9" s="47"/>
    </row>
    <row r="10" spans="1:12" ht="14.4" customHeight="1" x14ac:dyDescent="0.3">
      <c r="A10" s="23">
        <v>9</v>
      </c>
      <c r="B10" s="297" t="s">
        <v>29</v>
      </c>
      <c r="C10" s="19" t="s">
        <v>30</v>
      </c>
      <c r="D10" s="294" t="str">
        <f>Step2_Models_plan!C9&amp;"/"&amp;D11/1000&amp;"k"</f>
        <v>2/32/1/128/0.00/64/40k</v>
      </c>
      <c r="E10" s="295"/>
      <c r="F10" s="294" t="str">
        <f>Step2_Models_plan!D9&amp;"/"&amp;F11/1000&amp;"k"</f>
        <v>2/64/2/128/0.00/64/50k</v>
      </c>
      <c r="G10" s="295"/>
      <c r="H10" s="294" t="str">
        <f>Step2_Models_plan!E9&amp;"/"&amp;H11/1000&amp;"k"</f>
        <v>2/64/2/128/0.00/64/50k</v>
      </c>
      <c r="I10" s="295"/>
      <c r="J10" s="47"/>
    </row>
    <row r="11" spans="1:12" x14ac:dyDescent="0.3">
      <c r="A11" s="1">
        <v>10</v>
      </c>
      <c r="B11" s="298"/>
      <c r="C11" s="49" t="s">
        <v>48</v>
      </c>
      <c r="D11" s="129">
        <v>40000</v>
      </c>
      <c r="E11" s="124"/>
      <c r="F11" s="129">
        <v>50000</v>
      </c>
      <c r="G11" s="124"/>
      <c r="H11" s="129">
        <v>50000</v>
      </c>
      <c r="I11" s="124"/>
      <c r="J11" s="47"/>
    </row>
    <row r="12" spans="1:12" x14ac:dyDescent="0.3">
      <c r="A12" s="1">
        <v>11</v>
      </c>
      <c r="B12" s="298"/>
      <c r="C12" s="49" t="s">
        <v>18</v>
      </c>
      <c r="D12" s="130">
        <v>211</v>
      </c>
      <c r="E12" s="60">
        <f>D14/D13</f>
        <v>1.222823501427212</v>
      </c>
      <c r="F12" s="130">
        <v>269</v>
      </c>
      <c r="G12" s="60">
        <f>F14/F13</f>
        <v>1.3309384164222873</v>
      </c>
      <c r="H12" s="130">
        <v>278</v>
      </c>
      <c r="I12" s="60">
        <f>H14/H13</f>
        <v>1.3309384164222873</v>
      </c>
      <c r="J12" s="47"/>
    </row>
    <row r="13" spans="1:12" x14ac:dyDescent="0.3">
      <c r="A13" s="1">
        <v>12</v>
      </c>
      <c r="B13" s="298"/>
      <c r="C13" s="49" t="s">
        <v>9</v>
      </c>
      <c r="D13" s="126">
        <v>1.6816</v>
      </c>
      <c r="E13" s="127"/>
      <c r="F13" s="126">
        <v>1.3640000000000001</v>
      </c>
      <c r="G13" s="127"/>
      <c r="H13" s="126">
        <v>1.3640000000000001</v>
      </c>
      <c r="I13" s="127"/>
      <c r="J13" s="47"/>
    </row>
    <row r="14" spans="1:12" x14ac:dyDescent="0.3">
      <c r="A14" s="13">
        <v>13</v>
      </c>
      <c r="B14" s="299"/>
      <c r="C14" s="49" t="s">
        <v>10</v>
      </c>
      <c r="D14" s="131">
        <v>2.0562999999999998</v>
      </c>
      <c r="E14" s="128"/>
      <c r="F14" s="131">
        <v>1.8153999999999999</v>
      </c>
      <c r="G14" s="128"/>
      <c r="H14" s="131">
        <v>1.8153999999999999</v>
      </c>
      <c r="I14" s="128"/>
      <c r="J14" s="47"/>
    </row>
    <row r="15" spans="1:12" ht="14.4" customHeight="1" x14ac:dyDescent="0.3">
      <c r="A15" s="23">
        <v>14</v>
      </c>
      <c r="B15" s="297" t="s">
        <v>23</v>
      </c>
      <c r="C15" s="19" t="s">
        <v>30</v>
      </c>
      <c r="D15" s="294" t="str">
        <f>Step2_Models_plan!C10&amp;"/"&amp;400&amp;"/"&amp;D16/1000&amp;"k"</f>
        <v>4/64/2/256/0.05/64/400/40k</v>
      </c>
      <c r="E15" s="295"/>
      <c r="F15" s="294" t="str">
        <f>Step2_Models_plan!D10&amp;"/"&amp;400&amp;"/"&amp;F16/1000&amp;"k"</f>
        <v>4/96/3/256/0.05/64/400/45k</v>
      </c>
      <c r="G15" s="295"/>
      <c r="H15" s="294" t="str">
        <f>Step2_Models_plan!E10&amp;"/"&amp;300&amp;"/"&amp;H16/1000&amp;"k"</f>
        <v>3/96/3/256/0.05/64/300/40k</v>
      </c>
      <c r="I15" s="295"/>
      <c r="J15" s="47"/>
    </row>
    <row r="16" spans="1:12" x14ac:dyDescent="0.3">
      <c r="A16" s="1">
        <v>15</v>
      </c>
      <c r="B16" s="298"/>
      <c r="C16" s="49" t="s">
        <v>48</v>
      </c>
      <c r="D16" s="129">
        <v>40000</v>
      </c>
      <c r="E16" s="124"/>
      <c r="F16" s="129">
        <v>45000</v>
      </c>
      <c r="G16" s="124"/>
      <c r="H16" s="129">
        <v>40000</v>
      </c>
      <c r="I16" s="124"/>
      <c r="J16" s="47"/>
    </row>
    <row r="17" spans="1:18" x14ac:dyDescent="0.3">
      <c r="A17" s="1">
        <v>16</v>
      </c>
      <c r="B17" s="298"/>
      <c r="C17" s="49" t="s">
        <v>18</v>
      </c>
      <c r="D17" s="130">
        <v>397</v>
      </c>
      <c r="E17" s="60">
        <f>D19/D18</f>
        <v>1.3637366366875954</v>
      </c>
      <c r="F17" s="130">
        <v>687</v>
      </c>
      <c r="G17" s="60">
        <f>F19/F18</f>
        <v>1.4907529055078323</v>
      </c>
      <c r="H17" s="130">
        <v>458</v>
      </c>
      <c r="I17" s="60">
        <f>H19/H18</f>
        <v>1.4014633219308248</v>
      </c>
      <c r="J17" s="47"/>
    </row>
    <row r="18" spans="1:18" x14ac:dyDescent="0.3">
      <c r="A18" s="1">
        <v>17</v>
      </c>
      <c r="B18" s="298"/>
      <c r="C18" s="49" t="s">
        <v>9</v>
      </c>
      <c r="D18" s="126">
        <v>1.1786000000000001</v>
      </c>
      <c r="E18" s="63">
        <f>(D18-D13)/D13</f>
        <v>-0.29911988582302562</v>
      </c>
      <c r="F18" s="126">
        <v>0.98950000000000005</v>
      </c>
      <c r="G18" s="63">
        <f>(F18-F13)/F13</f>
        <v>-0.27456011730205282</v>
      </c>
      <c r="H18" s="126">
        <v>1.0524</v>
      </c>
      <c r="I18" s="63">
        <f>(H18-H13)/H13</f>
        <v>-0.22844574780058657</v>
      </c>
      <c r="J18" s="47"/>
    </row>
    <row r="19" spans="1:18" x14ac:dyDescent="0.3">
      <c r="A19" s="13">
        <v>18</v>
      </c>
      <c r="B19" s="299"/>
      <c r="C19" s="49" t="s">
        <v>10</v>
      </c>
      <c r="D19" s="131">
        <v>1.6073</v>
      </c>
      <c r="E19" s="63">
        <f>(D19-D14)/D14</f>
        <v>-0.21835335310995471</v>
      </c>
      <c r="F19" s="131">
        <v>1.4751000000000001</v>
      </c>
      <c r="G19" s="63">
        <f>(F19-F14)/F14</f>
        <v>-0.18745180125592148</v>
      </c>
      <c r="H19" s="131">
        <v>1.4749000000000001</v>
      </c>
      <c r="I19" s="63">
        <f>(H19-H14)/H14</f>
        <v>-0.18756196981381504</v>
      </c>
      <c r="J19" s="47"/>
    </row>
    <row r="20" spans="1:18" ht="14.4" customHeight="1" x14ac:dyDescent="0.3">
      <c r="A20" s="23">
        <v>19</v>
      </c>
      <c r="B20" s="297" t="s">
        <v>27</v>
      </c>
      <c r="C20" s="19" t="s">
        <v>30</v>
      </c>
      <c r="D20" s="294" t="str">
        <f>Step2_Models_plan!C11&amp;"/"&amp;300&amp;"/"&amp;D21/1000&amp;"k"</f>
        <v>6/64/2/512/0.05/64/300/30k</v>
      </c>
      <c r="E20" s="295"/>
      <c r="F20" s="294" t="str">
        <f>Step2_Models_plan!D11&amp;"/"&amp;250&amp;"/"&amp;F21/1000&amp;"k"</f>
        <v>6/128/4/512/0.05/64/250/40k</v>
      </c>
      <c r="G20" s="295"/>
      <c r="H20" s="294" t="str">
        <f>Step2_Models_plan!E11&amp;"/"&amp;300&amp;"/"&amp;H21/1000&amp;"k"</f>
        <v>4/128/4/512/0.05/64/300/40k</v>
      </c>
      <c r="I20" s="295"/>
      <c r="J20" s="47"/>
    </row>
    <row r="21" spans="1:18" x14ac:dyDescent="0.3">
      <c r="A21" s="1">
        <v>20</v>
      </c>
      <c r="B21" s="298"/>
      <c r="C21" s="49" t="s">
        <v>48</v>
      </c>
      <c r="D21" s="129">
        <v>30000</v>
      </c>
      <c r="E21" s="124"/>
      <c r="F21" s="129">
        <v>40000</v>
      </c>
      <c r="G21" s="124"/>
      <c r="H21" s="129">
        <v>40000</v>
      </c>
      <c r="I21" s="124"/>
      <c r="J21" s="47"/>
    </row>
    <row r="22" spans="1:18" x14ac:dyDescent="0.3">
      <c r="A22" s="1">
        <v>21</v>
      </c>
      <c r="B22" s="298"/>
      <c r="C22" s="49" t="s">
        <v>18</v>
      </c>
      <c r="D22" s="130">
        <v>1376</v>
      </c>
      <c r="E22" s="60">
        <f>D24/D23</f>
        <v>1.3985608634819109</v>
      </c>
      <c r="F22" s="130">
        <v>3729</v>
      </c>
      <c r="G22" s="60">
        <f>F24/F23</f>
        <v>1.8237196765498651</v>
      </c>
      <c r="H22" s="130">
        <v>2397</v>
      </c>
      <c r="I22" s="60">
        <f>H24/H23</f>
        <v>1.6316111655239962</v>
      </c>
      <c r="J22" s="47"/>
    </row>
    <row r="23" spans="1:18" x14ac:dyDescent="0.3">
      <c r="A23" s="1">
        <v>22</v>
      </c>
      <c r="B23" s="298"/>
      <c r="C23" s="49" t="s">
        <v>9</v>
      </c>
      <c r="D23" s="126">
        <v>1.0005999999999999</v>
      </c>
      <c r="E23" s="63">
        <f>(D23-D18)/D18</f>
        <v>-0.15102664177838127</v>
      </c>
      <c r="F23" s="126">
        <v>0.74199999999999999</v>
      </c>
      <c r="G23" s="63">
        <f>(F23-F18)/F18</f>
        <v>-0.25012632642748867</v>
      </c>
      <c r="H23" s="126">
        <v>0.81679999999999997</v>
      </c>
      <c r="I23" s="63">
        <f>(H23-H18)/H18</f>
        <v>-0.22386925123527179</v>
      </c>
      <c r="J23" s="47"/>
    </row>
    <row r="24" spans="1:18" x14ac:dyDescent="0.3">
      <c r="A24" s="13">
        <v>23</v>
      </c>
      <c r="B24" s="299"/>
      <c r="C24" s="49" t="s">
        <v>10</v>
      </c>
      <c r="D24" s="131">
        <v>1.3994</v>
      </c>
      <c r="E24" s="63">
        <f>(D24-D19)/D19</f>
        <v>-0.12934735270329123</v>
      </c>
      <c r="F24" s="131">
        <v>1.3532</v>
      </c>
      <c r="G24" s="63">
        <f>(F24-F19)/F19</f>
        <v>-8.263846518880083E-2</v>
      </c>
      <c r="H24" s="131">
        <v>1.3327</v>
      </c>
      <c r="I24" s="63">
        <f>(H24-H19)/H19</f>
        <v>-9.6413316157027654E-2</v>
      </c>
      <c r="J24" s="47"/>
    </row>
    <row r="25" spans="1:18" ht="14.4" customHeight="1" x14ac:dyDescent="0.3">
      <c r="A25" s="23">
        <v>24</v>
      </c>
      <c r="B25" s="297" t="s">
        <v>28</v>
      </c>
      <c r="C25" s="19" t="s">
        <v>30</v>
      </c>
      <c r="D25" s="294" t="str">
        <f>Step2_Models_plan!C12&amp;"/"&amp;250&amp;"/"&amp;D26/1000&amp;"k"</f>
        <v>9/96/3/1024/0.05/32/250/40k</v>
      </c>
      <c r="E25" s="295"/>
      <c r="F25" s="294" t="str">
        <f>Step2_Models_plan!D12&amp;"/"&amp;400&amp;"/"&amp;F26/1000&amp;"k"</f>
        <v>8/160/5/1536/0.10/8/400/55k</v>
      </c>
      <c r="G25" s="295"/>
      <c r="H25" s="294" t="str">
        <f>Step2_Models_plan!E12&amp;"/"&amp;250&amp;"/"&amp;H26/1000&amp;"k"</f>
        <v>6/192/6/1536/0.10/8/250/50k</v>
      </c>
      <c r="I25" s="295"/>
      <c r="J25" s="47"/>
    </row>
    <row r="26" spans="1:18" x14ac:dyDescent="0.3">
      <c r="A26" s="1">
        <v>25</v>
      </c>
      <c r="B26" s="298"/>
      <c r="C26" s="49" t="s">
        <v>48</v>
      </c>
      <c r="D26" s="129">
        <v>40000</v>
      </c>
      <c r="E26" s="124"/>
      <c r="F26" s="129">
        <v>55000</v>
      </c>
      <c r="G26" s="124"/>
      <c r="H26" s="129">
        <v>50000</v>
      </c>
      <c r="I26" s="124"/>
      <c r="J26" s="47"/>
    </row>
    <row r="27" spans="1:18" x14ac:dyDescent="0.3">
      <c r="A27" s="1">
        <v>26</v>
      </c>
      <c r="B27" s="298"/>
      <c r="C27" s="49" t="s">
        <v>18</v>
      </c>
      <c r="D27" s="130">
        <v>7193</v>
      </c>
      <c r="E27" s="60">
        <f>D29/D28</f>
        <v>1.668209666439755</v>
      </c>
      <c r="F27" s="130">
        <v>8199</v>
      </c>
      <c r="G27" s="60">
        <f>F29/F28</f>
        <v>1.7685446009389674</v>
      </c>
      <c r="H27" s="130">
        <v>6553</v>
      </c>
      <c r="I27" s="60">
        <f>H29/H28</f>
        <v>1.7473276529821844</v>
      </c>
      <c r="J27" s="47"/>
    </row>
    <row r="28" spans="1:18" x14ac:dyDescent="0.3">
      <c r="A28" s="1">
        <v>27</v>
      </c>
      <c r="B28" s="298"/>
      <c r="C28" s="49" t="s">
        <v>9</v>
      </c>
      <c r="D28" s="126">
        <v>0.73450000000000004</v>
      </c>
      <c r="E28" s="63">
        <f>(D28-D23)/D23</f>
        <v>-0.2659404357385568</v>
      </c>
      <c r="F28" s="126">
        <v>0.63900000000000001</v>
      </c>
      <c r="G28" s="63">
        <f>(F28-F23)/F23</f>
        <v>-0.13881401617250672</v>
      </c>
      <c r="H28" s="126">
        <v>0.64549999999999996</v>
      </c>
      <c r="I28" s="63">
        <f>(H28-H23)/H23</f>
        <v>-0.20972086190009795</v>
      </c>
      <c r="J28" s="47"/>
    </row>
    <row r="29" spans="1:18" x14ac:dyDescent="0.3">
      <c r="A29" s="13">
        <v>28</v>
      </c>
      <c r="B29" s="299"/>
      <c r="C29" s="50" t="s">
        <v>10</v>
      </c>
      <c r="D29" s="131">
        <v>1.2253000000000001</v>
      </c>
      <c r="E29" s="64">
        <f>(D29-D24)/D24</f>
        <v>-0.12441046162641127</v>
      </c>
      <c r="F29" s="131">
        <v>1.1301000000000001</v>
      </c>
      <c r="G29" s="64">
        <f>(F29-F24)/F24</f>
        <v>-0.16486845994679269</v>
      </c>
      <c r="H29" s="131">
        <v>1.1278999999999999</v>
      </c>
      <c r="I29" s="64">
        <f>(H29-H24)/H24</f>
        <v>-0.1536729946724695</v>
      </c>
      <c r="J29" s="47"/>
    </row>
    <row r="30" spans="1:18" x14ac:dyDescent="0.3">
      <c r="A30" s="1">
        <v>29</v>
      </c>
      <c r="B30" s="125"/>
      <c r="C30" s="49" t="s">
        <v>32</v>
      </c>
      <c r="D30" s="133">
        <f>D12+D17+D22+D27</f>
        <v>9177</v>
      </c>
      <c r="E30" s="127"/>
      <c r="F30" s="133">
        <f>F12+F17+F22+F27</f>
        <v>12884</v>
      </c>
      <c r="G30" s="127"/>
      <c r="H30" s="133">
        <f>H12+H17+H22+H27</f>
        <v>9686</v>
      </c>
      <c r="I30" s="127"/>
      <c r="J30" s="47"/>
    </row>
    <row r="31" spans="1:18" x14ac:dyDescent="0.3">
      <c r="A31" s="23">
        <v>30</v>
      </c>
      <c r="B31" s="271">
        <v>0</v>
      </c>
      <c r="C31" s="48" t="s">
        <v>18</v>
      </c>
      <c r="D31" s="134">
        <v>0</v>
      </c>
      <c r="E31" s="59">
        <f>D33/D32</f>
        <v>1.0565199577340263</v>
      </c>
      <c r="F31" s="134">
        <v>0</v>
      </c>
      <c r="G31" s="59">
        <f>F33/F32</f>
        <v>1.0324557737846496</v>
      </c>
      <c r="H31" s="134">
        <v>0</v>
      </c>
      <c r="I31" s="59">
        <f>H33/H32</f>
        <v>1.0335131746849047</v>
      </c>
      <c r="J31" s="47"/>
    </row>
    <row r="32" spans="1:18" x14ac:dyDescent="0.3">
      <c r="A32" s="1">
        <v>31</v>
      </c>
      <c r="B32" s="272"/>
      <c r="C32" s="49" t="s">
        <v>9</v>
      </c>
      <c r="D32" s="52">
        <v>4.6372999999999998</v>
      </c>
      <c r="E32" s="60"/>
      <c r="F32" s="52">
        <v>5.0252999999999997</v>
      </c>
      <c r="G32" s="60"/>
      <c r="H32" s="52">
        <v>4.4668999999999999</v>
      </c>
      <c r="I32" s="60"/>
      <c r="J32" s="53"/>
      <c r="K32" s="53"/>
      <c r="L32" s="53"/>
      <c r="M32" s="53"/>
      <c r="N32" s="53"/>
      <c r="O32" s="53"/>
      <c r="P32" s="53"/>
      <c r="Q32" s="53"/>
      <c r="R32" s="47"/>
    </row>
    <row r="33" spans="1:18" x14ac:dyDescent="0.3">
      <c r="A33" s="13">
        <v>32</v>
      </c>
      <c r="B33" s="272"/>
      <c r="C33" s="49" t="s">
        <v>10</v>
      </c>
      <c r="D33" s="52">
        <v>4.8994</v>
      </c>
      <c r="E33" s="60"/>
      <c r="F33" s="52">
        <v>5.1883999999999997</v>
      </c>
      <c r="G33" s="60"/>
      <c r="H33" s="52">
        <v>4.6166</v>
      </c>
      <c r="I33" s="60"/>
      <c r="J33" s="53"/>
      <c r="K33" s="53"/>
      <c r="L33" s="53"/>
      <c r="M33" s="53"/>
      <c r="N33" s="53"/>
      <c r="O33" s="53"/>
      <c r="P33" s="53"/>
      <c r="Q33" s="53"/>
      <c r="R33" s="47"/>
    </row>
    <row r="34" spans="1:18" x14ac:dyDescent="0.3">
      <c r="A34" s="23">
        <v>33</v>
      </c>
      <c r="B34" s="271">
        <v>2000</v>
      </c>
      <c r="C34" s="48" t="s">
        <v>18</v>
      </c>
      <c r="D34" s="61">
        <v>300</v>
      </c>
      <c r="E34" s="59">
        <f>D36/D35</f>
        <v>1.3324448235419555</v>
      </c>
      <c r="F34" s="61">
        <v>388</v>
      </c>
      <c r="G34" s="59">
        <f>F36/F35</f>
        <v>1.5154341258373834</v>
      </c>
      <c r="H34" s="61">
        <v>388</v>
      </c>
      <c r="I34" s="59">
        <f>H36/H35</f>
        <v>1.439131495486704</v>
      </c>
      <c r="J34" s="51"/>
      <c r="K34" s="51"/>
      <c r="L34" s="51"/>
      <c r="M34" s="51"/>
      <c r="N34" s="51"/>
      <c r="O34" s="51"/>
      <c r="P34" s="51"/>
      <c r="Q34" s="51"/>
      <c r="R34" s="47"/>
    </row>
    <row r="35" spans="1:18" x14ac:dyDescent="0.3">
      <c r="A35" s="1">
        <v>34</v>
      </c>
      <c r="B35" s="272"/>
      <c r="C35" s="49" t="s">
        <v>16</v>
      </c>
      <c r="D35" s="52">
        <v>0.93789999999999996</v>
      </c>
      <c r="E35" s="63">
        <f>(D35-D32)/D32</f>
        <v>-0.79774868997045689</v>
      </c>
      <c r="F35" s="52">
        <v>0.76129999999999998</v>
      </c>
      <c r="G35" s="63">
        <f>(F35-F32)/F32</f>
        <v>-0.84850655682247822</v>
      </c>
      <c r="H35" s="52">
        <v>0.81979999999999997</v>
      </c>
      <c r="I35" s="63">
        <f>(H35-H32)/H32</f>
        <v>-0.81647227383644139</v>
      </c>
      <c r="J35" s="53"/>
      <c r="K35" s="53"/>
      <c r="L35" s="53"/>
      <c r="M35" s="53"/>
      <c r="N35" s="53"/>
      <c r="O35" s="53"/>
      <c r="P35" s="53"/>
      <c r="Q35" s="53"/>
      <c r="R35" s="47"/>
    </row>
    <row r="36" spans="1:18" x14ac:dyDescent="0.3">
      <c r="A36" s="13">
        <v>35</v>
      </c>
      <c r="B36" s="272"/>
      <c r="C36" s="49" t="s">
        <v>17</v>
      </c>
      <c r="D36" s="52">
        <v>1.2497</v>
      </c>
      <c r="E36" s="63">
        <f>(D36-D33)/D33</f>
        <v>-0.7449279503612688</v>
      </c>
      <c r="F36" s="52">
        <v>1.1536999999999999</v>
      </c>
      <c r="G36" s="63">
        <f>(F36-F33)/F33</f>
        <v>-0.77763857836712669</v>
      </c>
      <c r="H36" s="52">
        <v>1.1798</v>
      </c>
      <c r="I36" s="63">
        <f>(H36-H33)/H33</f>
        <v>-0.74444396308971972</v>
      </c>
      <c r="J36" s="53"/>
      <c r="K36" s="53"/>
      <c r="L36" s="53"/>
      <c r="M36" s="53"/>
      <c r="N36" s="53"/>
      <c r="O36" s="53"/>
      <c r="P36" s="53"/>
      <c r="Q36" s="53"/>
      <c r="R36" s="47"/>
    </row>
    <row r="37" spans="1:18" x14ac:dyDescent="0.3">
      <c r="A37" s="23">
        <v>36</v>
      </c>
      <c r="B37" s="271">
        <v>4000</v>
      </c>
      <c r="C37" s="48" t="s">
        <v>18</v>
      </c>
      <c r="D37" s="61">
        <v>602</v>
      </c>
      <c r="E37" s="59">
        <f>D39/D38</f>
        <v>1.4049254084773859</v>
      </c>
      <c r="F37" s="71">
        <v>775</v>
      </c>
      <c r="G37" s="72">
        <f>F39/F38</f>
        <v>1.5655926352128884</v>
      </c>
      <c r="H37" s="61">
        <v>779</v>
      </c>
      <c r="I37" s="59">
        <f>H39/H38</f>
        <v>1.4936846394132828</v>
      </c>
      <c r="J37" s="51"/>
      <c r="K37" s="51"/>
      <c r="L37" s="51"/>
      <c r="M37" s="51"/>
      <c r="N37" s="51"/>
      <c r="O37" s="51"/>
      <c r="P37" s="51"/>
      <c r="Q37" s="51"/>
      <c r="R37" s="47"/>
    </row>
    <row r="38" spans="1:18" x14ac:dyDescent="0.3">
      <c r="A38" s="1">
        <v>37</v>
      </c>
      <c r="B38" s="272"/>
      <c r="C38" s="49" t="s">
        <v>16</v>
      </c>
      <c r="D38" s="52">
        <v>0.84460000000000002</v>
      </c>
      <c r="E38" s="63">
        <f>(D38-D35)/D35</f>
        <v>-9.947755624266974E-2</v>
      </c>
      <c r="F38" s="73">
        <v>0.69520000000000004</v>
      </c>
      <c r="G38" s="74">
        <f>(F38-F35)/F35</f>
        <v>-8.6825167476684534E-2</v>
      </c>
      <c r="H38" s="52">
        <v>0.73629999999999995</v>
      </c>
      <c r="I38" s="63">
        <f>(H38-H35)/H35</f>
        <v>-0.10185411075872167</v>
      </c>
      <c r="J38" s="53"/>
      <c r="K38" s="53"/>
      <c r="L38" s="53"/>
      <c r="M38" s="53"/>
      <c r="N38" s="53"/>
      <c r="O38" s="53"/>
      <c r="P38" s="53"/>
      <c r="Q38" s="53"/>
      <c r="R38" s="47"/>
    </row>
    <row r="39" spans="1:18" x14ac:dyDescent="0.3">
      <c r="A39" s="13">
        <v>38</v>
      </c>
      <c r="B39" s="273"/>
      <c r="C39" s="50" t="s">
        <v>17</v>
      </c>
      <c r="D39" s="52">
        <v>1.1866000000000001</v>
      </c>
      <c r="E39" s="64">
        <f>(D39-D36)/D36</f>
        <v>-5.0492118108345946E-2</v>
      </c>
      <c r="F39" s="73">
        <v>1.0884</v>
      </c>
      <c r="G39" s="76">
        <f>(F39-F36)/F36</f>
        <v>-5.6600502730345774E-2</v>
      </c>
      <c r="H39" s="52">
        <v>1.0998000000000001</v>
      </c>
      <c r="I39" s="64">
        <f>(H39-H36)/H36</f>
        <v>-6.7808103068316541E-2</v>
      </c>
      <c r="J39" s="53"/>
      <c r="K39" s="53"/>
      <c r="L39" s="53"/>
      <c r="M39" s="53"/>
      <c r="N39" s="53"/>
      <c r="O39" s="53"/>
      <c r="P39" s="53"/>
      <c r="Q39" s="53"/>
      <c r="R39" s="47"/>
    </row>
    <row r="40" spans="1:18" x14ac:dyDescent="0.3">
      <c r="A40" s="23">
        <v>39</v>
      </c>
      <c r="B40" s="271">
        <v>6000</v>
      </c>
      <c r="C40" s="48" t="s">
        <v>18</v>
      </c>
      <c r="D40" s="61">
        <v>897</v>
      </c>
      <c r="E40" s="59">
        <f>D42/D41</f>
        <v>1.4158861452378055</v>
      </c>
      <c r="F40" s="61">
        <v>1159</v>
      </c>
      <c r="G40" s="59">
        <f>F42/F41</f>
        <v>1.6281803303079898</v>
      </c>
      <c r="H40" s="61">
        <v>1170</v>
      </c>
      <c r="I40" s="59">
        <f>H42/H41</f>
        <v>1.5425264919129951</v>
      </c>
    </row>
    <row r="41" spans="1:18" x14ac:dyDescent="0.3">
      <c r="A41" s="1">
        <v>40</v>
      </c>
      <c r="B41" s="272"/>
      <c r="C41" s="49" t="s">
        <v>16</v>
      </c>
      <c r="D41" s="52">
        <v>0.82210000000000005</v>
      </c>
      <c r="E41" s="63">
        <f>(D41-D38)/D38</f>
        <v>-2.6639829505091125E-2</v>
      </c>
      <c r="F41" s="52">
        <v>0.67210000000000003</v>
      </c>
      <c r="G41" s="63">
        <f>(F41-F38)/F38</f>
        <v>-3.3227848101265833E-2</v>
      </c>
      <c r="H41" s="52">
        <v>0.71719999999999995</v>
      </c>
      <c r="I41" s="63">
        <f>(H41-H38)/H38</f>
        <v>-2.5940513377699318E-2</v>
      </c>
    </row>
    <row r="42" spans="1:18" x14ac:dyDescent="0.3">
      <c r="A42" s="13">
        <v>41</v>
      </c>
      <c r="B42" s="273"/>
      <c r="C42" s="50" t="s">
        <v>17</v>
      </c>
      <c r="D42" s="52">
        <v>1.1639999999999999</v>
      </c>
      <c r="E42" s="64">
        <f>(D42-D39)/D39</f>
        <v>-1.9046013821001326E-2</v>
      </c>
      <c r="F42" s="52">
        <v>1.0943000000000001</v>
      </c>
      <c r="G42" s="64">
        <f>(F42-F39)/F39</f>
        <v>5.4208011760382363E-3</v>
      </c>
      <c r="H42" s="52">
        <v>1.1063000000000001</v>
      </c>
      <c r="I42" s="64">
        <f>(H42-H39)/H39</f>
        <v>5.9101654846335236E-3</v>
      </c>
    </row>
    <row r="43" spans="1:18" x14ac:dyDescent="0.3">
      <c r="A43" s="23">
        <v>42</v>
      </c>
      <c r="B43" s="271">
        <v>8000</v>
      </c>
      <c r="C43" s="48" t="s">
        <v>18</v>
      </c>
      <c r="D43" s="61">
        <v>1195</v>
      </c>
      <c r="E43" s="59">
        <f t="shared" ref="E43" si="0">D45/D44</f>
        <v>1.4149827501232135</v>
      </c>
      <c r="F43" s="61">
        <v>1529</v>
      </c>
      <c r="G43" s="59">
        <f t="shared" ref="G43" si="1">F45/F44</f>
        <v>1.6642127403846154</v>
      </c>
      <c r="H43" s="71">
        <v>1561</v>
      </c>
      <c r="I43" s="72">
        <f t="shared" ref="I43" si="2">H45/H44</f>
        <v>1.5488615471644747</v>
      </c>
    </row>
    <row r="44" spans="1:18" x14ac:dyDescent="0.3">
      <c r="A44" s="1">
        <v>43</v>
      </c>
      <c r="B44" s="272"/>
      <c r="C44" s="49" t="s">
        <v>16</v>
      </c>
      <c r="D44" s="52">
        <v>0.81159999999999999</v>
      </c>
      <c r="E44" s="63">
        <f t="shared" ref="E44:E45" si="3">(D44-D41)/D41</f>
        <v>-1.2772168835908119E-2</v>
      </c>
      <c r="F44" s="52">
        <v>0.66559999999999997</v>
      </c>
      <c r="G44" s="63">
        <f t="shared" ref="G44:G45" si="4">(F44-F41)/F41</f>
        <v>-9.6711798839459323E-3</v>
      </c>
      <c r="H44" s="73">
        <v>0.70709999999999995</v>
      </c>
      <c r="I44" s="74">
        <f t="shared" ref="I44:I45" si="5">(H44-H41)/H41</f>
        <v>-1.4082543223647517E-2</v>
      </c>
    </row>
    <row r="45" spans="1:18" x14ac:dyDescent="0.3">
      <c r="A45" s="13">
        <v>44</v>
      </c>
      <c r="B45" s="272"/>
      <c r="C45" s="50" t="s">
        <v>17</v>
      </c>
      <c r="D45" s="52">
        <v>1.1484000000000001</v>
      </c>
      <c r="E45" s="64">
        <f t="shared" si="3"/>
        <v>-1.3402061855669964E-2</v>
      </c>
      <c r="F45" s="52">
        <v>1.1076999999999999</v>
      </c>
      <c r="G45" s="64">
        <f t="shared" si="4"/>
        <v>1.224527094946528E-2</v>
      </c>
      <c r="H45" s="73">
        <v>1.0952</v>
      </c>
      <c r="I45" s="76">
        <f t="shared" si="5"/>
        <v>-1.0033444816053611E-2</v>
      </c>
    </row>
    <row r="46" spans="1:18" x14ac:dyDescent="0.3">
      <c r="A46" s="23">
        <v>45</v>
      </c>
      <c r="B46" s="271">
        <v>10000</v>
      </c>
      <c r="C46" s="48" t="s">
        <v>18</v>
      </c>
      <c r="D46" s="61">
        <v>1491</v>
      </c>
      <c r="E46" s="59">
        <f t="shared" ref="E46" si="6">D48/D47</f>
        <v>1.4385542168674701</v>
      </c>
      <c r="F46" s="61">
        <v>1906</v>
      </c>
      <c r="G46" s="59">
        <f t="shared" ref="G46" si="7">F48/F47</f>
        <v>1.672025723472669</v>
      </c>
      <c r="H46" s="61">
        <v>1952</v>
      </c>
      <c r="I46" s="59">
        <f t="shared" ref="I46" si="8">H48/H47</f>
        <v>1.5857722399304548</v>
      </c>
    </row>
    <row r="47" spans="1:18" x14ac:dyDescent="0.3">
      <c r="A47" s="1">
        <v>46</v>
      </c>
      <c r="B47" s="272"/>
      <c r="C47" s="49" t="s">
        <v>16</v>
      </c>
      <c r="D47" s="52">
        <v>0.78849999999999998</v>
      </c>
      <c r="E47" s="63">
        <f t="shared" ref="E47:E48" si="9">(D47-D44)/D44</f>
        <v>-2.8462296697880741E-2</v>
      </c>
      <c r="F47" s="52">
        <v>0.65310000000000001</v>
      </c>
      <c r="G47" s="63">
        <f t="shared" ref="G47:G48" si="10">(F47-F44)/F44</f>
        <v>-1.878004807692301E-2</v>
      </c>
      <c r="H47" s="52">
        <v>0.69020000000000004</v>
      </c>
      <c r="I47" s="63">
        <f t="shared" ref="I47:I48" si="11">(H47-H44)/H44</f>
        <v>-2.3900438410408592E-2</v>
      </c>
    </row>
    <row r="48" spans="1:18" x14ac:dyDescent="0.3">
      <c r="A48" s="13">
        <v>47</v>
      </c>
      <c r="B48" s="273"/>
      <c r="C48" s="50" t="s">
        <v>17</v>
      </c>
      <c r="D48" s="52">
        <v>1.1343000000000001</v>
      </c>
      <c r="E48" s="64">
        <f t="shared" si="9"/>
        <v>-1.2277951933124347E-2</v>
      </c>
      <c r="F48" s="52">
        <v>1.0920000000000001</v>
      </c>
      <c r="G48" s="64">
        <f t="shared" si="10"/>
        <v>-1.4173512683939538E-2</v>
      </c>
      <c r="H48" s="52">
        <v>1.0945</v>
      </c>
      <c r="I48" s="64">
        <f t="shared" si="11"/>
        <v>-6.391526661796229E-4</v>
      </c>
    </row>
    <row r="49" spans="1:9" x14ac:dyDescent="0.3">
      <c r="A49" s="23">
        <v>48</v>
      </c>
      <c r="B49" s="271">
        <v>12000</v>
      </c>
      <c r="C49" s="48" t="s">
        <v>18</v>
      </c>
      <c r="D49" s="61">
        <v>1787</v>
      </c>
      <c r="E49" s="59">
        <f t="shared" ref="E49" si="12">D51/D50</f>
        <v>1.4632542547705003</v>
      </c>
      <c r="F49" s="61">
        <v>2285</v>
      </c>
      <c r="G49" s="59">
        <f t="shared" ref="G49" si="13">F51/F50</f>
        <v>1.7350454118383969</v>
      </c>
      <c r="H49" s="61">
        <v>2343</v>
      </c>
      <c r="I49" s="59">
        <f t="shared" ref="I49" si="14">H51/H50</f>
        <v>1.6084961515689757</v>
      </c>
    </row>
    <row r="50" spans="1:9" x14ac:dyDescent="0.3">
      <c r="A50" s="1">
        <v>49</v>
      </c>
      <c r="B50" s="272"/>
      <c r="C50" s="49" t="s">
        <v>16</v>
      </c>
      <c r="D50" s="52">
        <v>0.77559999999999996</v>
      </c>
      <c r="E50" s="63">
        <f t="shared" ref="E50:E51" si="15">(D50-D47)/D47</f>
        <v>-1.6360177552314552E-2</v>
      </c>
      <c r="F50" s="52">
        <v>0.63859999999999995</v>
      </c>
      <c r="G50" s="63">
        <f t="shared" ref="G50:G51" si="16">(F50-F47)/F47</f>
        <v>-2.2201806767723271E-2</v>
      </c>
      <c r="H50" s="52">
        <v>0.67559999999999998</v>
      </c>
      <c r="I50" s="63">
        <f t="shared" ref="I50:I51" si="17">(H50-H47)/H47</f>
        <v>-2.1153288901767684E-2</v>
      </c>
    </row>
    <row r="51" spans="1:9" x14ac:dyDescent="0.3">
      <c r="A51" s="13">
        <v>50</v>
      </c>
      <c r="B51" s="273"/>
      <c r="C51" s="50" t="s">
        <v>17</v>
      </c>
      <c r="D51" s="52">
        <v>1.1349</v>
      </c>
      <c r="E51" s="64">
        <f t="shared" si="15"/>
        <v>5.2896059243580525E-4</v>
      </c>
      <c r="F51" s="52">
        <v>1.1080000000000001</v>
      </c>
      <c r="G51" s="64">
        <f t="shared" si="16"/>
        <v>1.4652014652014664E-2</v>
      </c>
      <c r="H51" s="52">
        <v>1.0867</v>
      </c>
      <c r="I51" s="64">
        <f t="shared" si="17"/>
        <v>-7.1265417999086603E-3</v>
      </c>
    </row>
    <row r="52" spans="1:9" x14ac:dyDescent="0.3">
      <c r="A52" s="23">
        <v>51</v>
      </c>
      <c r="B52" s="271">
        <v>14000</v>
      </c>
      <c r="C52" s="48" t="s">
        <v>18</v>
      </c>
      <c r="D52" s="61">
        <v>2091</v>
      </c>
      <c r="E52" s="59">
        <f t="shared" ref="E52" si="18">D54/D53</f>
        <v>1.4727962333246145</v>
      </c>
      <c r="F52" s="65">
        <v>2670</v>
      </c>
      <c r="G52" s="66">
        <f t="shared" ref="G52" si="19">F54/F53</f>
        <v>1.7076704992912271</v>
      </c>
      <c r="H52" s="61">
        <v>2733</v>
      </c>
      <c r="I52" s="59">
        <f t="shared" ref="I52" si="20">H54/H53</f>
        <v>1.6231253749250152</v>
      </c>
    </row>
    <row r="53" spans="1:9" x14ac:dyDescent="0.3">
      <c r="A53" s="1">
        <v>52</v>
      </c>
      <c r="B53" s="272"/>
      <c r="C53" s="49" t="s">
        <v>16</v>
      </c>
      <c r="D53" s="52">
        <v>0.76459999999999995</v>
      </c>
      <c r="E53" s="63">
        <f t="shared" ref="E53:E54" si="21">(D53-D50)/D50</f>
        <v>-1.4182568334192897E-2</v>
      </c>
      <c r="F53" s="67">
        <v>0.63490000000000002</v>
      </c>
      <c r="G53" s="68">
        <f t="shared" ref="G53:G54" si="22">(F53-F50)/F50</f>
        <v>-5.7939242092075261E-3</v>
      </c>
      <c r="H53" s="52">
        <v>0.66679999999999995</v>
      </c>
      <c r="I53" s="63">
        <f t="shared" ref="I53:I54" si="23">(H53-H50)/H50</f>
        <v>-1.30254588513914E-2</v>
      </c>
    </row>
    <row r="54" spans="1:9" x14ac:dyDescent="0.3">
      <c r="A54" s="13">
        <v>53</v>
      </c>
      <c r="B54" s="272"/>
      <c r="C54" s="50" t="s">
        <v>17</v>
      </c>
      <c r="D54" s="52">
        <v>1.1261000000000001</v>
      </c>
      <c r="E54" s="64">
        <f t="shared" si="21"/>
        <v>-7.7539871354303626E-3</v>
      </c>
      <c r="F54" s="67">
        <v>1.0842000000000001</v>
      </c>
      <c r="G54" s="70">
        <f t="shared" si="22"/>
        <v>-2.1480144404332168E-2</v>
      </c>
      <c r="H54" s="52">
        <v>1.0823</v>
      </c>
      <c r="I54" s="64">
        <f t="shared" si="23"/>
        <v>-4.0489555535105914E-3</v>
      </c>
    </row>
    <row r="55" spans="1:9" x14ac:dyDescent="0.3">
      <c r="A55" s="23">
        <v>54</v>
      </c>
      <c r="B55" s="271">
        <v>16000</v>
      </c>
      <c r="C55" s="48" t="s">
        <v>18</v>
      </c>
      <c r="D55" s="61">
        <v>2396</v>
      </c>
      <c r="E55" s="59">
        <f t="shared" ref="E55" si="24">D57/D56</f>
        <v>1.5167375132837406</v>
      </c>
      <c r="F55" s="61">
        <v>3056</v>
      </c>
      <c r="G55" s="59">
        <f t="shared" ref="G55" si="25">F57/F56</f>
        <v>1.757789913266945</v>
      </c>
      <c r="H55" s="65">
        <v>3124</v>
      </c>
      <c r="I55" s="66">
        <f t="shared" ref="I55" si="26">H57/H56</f>
        <v>1.6676520927337795</v>
      </c>
    </row>
    <row r="56" spans="1:9" x14ac:dyDescent="0.3">
      <c r="A56" s="1">
        <v>55</v>
      </c>
      <c r="B56" s="272"/>
      <c r="C56" s="49" t="s">
        <v>16</v>
      </c>
      <c r="D56" s="52">
        <v>0.75280000000000002</v>
      </c>
      <c r="E56" s="63">
        <f t="shared" ref="E56:E57" si="27">(D56-D53)/D53</f>
        <v>-1.5432906094689933E-2</v>
      </c>
      <c r="F56" s="52">
        <v>0.62260000000000004</v>
      </c>
      <c r="G56" s="63">
        <f t="shared" ref="G56:G57" si="28">(F56-F53)/F53</f>
        <v>-1.9373129626712834E-2</v>
      </c>
      <c r="H56" s="67">
        <v>0.64270000000000005</v>
      </c>
      <c r="I56" s="68">
        <f t="shared" ref="I56:I57" si="29">(H56-H53)/H53</f>
        <v>-3.6142771445710709E-2</v>
      </c>
    </row>
    <row r="57" spans="1:9" x14ac:dyDescent="0.3">
      <c r="A57" s="13">
        <v>56</v>
      </c>
      <c r="B57" s="273"/>
      <c r="C57" s="50" t="s">
        <v>17</v>
      </c>
      <c r="D57" s="52">
        <v>1.1417999999999999</v>
      </c>
      <c r="E57" s="64">
        <f t="shared" si="27"/>
        <v>1.3941923452623944E-2</v>
      </c>
      <c r="F57" s="52">
        <v>1.0944</v>
      </c>
      <c r="G57" s="64">
        <f t="shared" si="28"/>
        <v>9.4078583287216262E-3</v>
      </c>
      <c r="H57" s="67">
        <v>1.0718000000000001</v>
      </c>
      <c r="I57" s="70">
        <f t="shared" si="29"/>
        <v>-9.7015614894206351E-3</v>
      </c>
    </row>
    <row r="58" spans="1:9" x14ac:dyDescent="0.3">
      <c r="A58" s="23">
        <v>57</v>
      </c>
      <c r="B58" s="271">
        <v>18000</v>
      </c>
      <c r="C58" s="48" t="s">
        <v>18</v>
      </c>
      <c r="D58" s="61">
        <v>2705</v>
      </c>
      <c r="E58" s="59">
        <f t="shared" ref="E58" si="30">D60/D59</f>
        <v>1.5487837837837837</v>
      </c>
      <c r="F58" s="61">
        <v>3448</v>
      </c>
      <c r="G58" s="59">
        <f t="shared" ref="G58" si="31">F60/F59</f>
        <v>1.7571382739813923</v>
      </c>
      <c r="H58" s="61">
        <v>3515</v>
      </c>
      <c r="I58" s="59">
        <f t="shared" ref="I58" si="32">H60/H59</f>
        <v>1.7014712861888941</v>
      </c>
    </row>
    <row r="59" spans="1:9" x14ac:dyDescent="0.3">
      <c r="A59" s="1">
        <v>58</v>
      </c>
      <c r="B59" s="272"/>
      <c r="C59" s="49" t="s">
        <v>16</v>
      </c>
      <c r="D59" s="52">
        <v>0.74</v>
      </c>
      <c r="E59" s="63">
        <f t="shared" ref="E59:E60" si="33">(D59-D56)/D56</f>
        <v>-1.7003188097768376E-2</v>
      </c>
      <c r="F59" s="52">
        <v>0.62339999999999995</v>
      </c>
      <c r="G59" s="63">
        <f t="shared" ref="G59:G60" si="34">(F59-F56)/F56</f>
        <v>1.2849341471248184E-3</v>
      </c>
      <c r="H59" s="52">
        <v>0.6321</v>
      </c>
      <c r="I59" s="63">
        <f t="shared" ref="I59:I60" si="35">(H59-H56)/H56</f>
        <v>-1.6492920491675826E-2</v>
      </c>
    </row>
    <row r="60" spans="1:9" x14ac:dyDescent="0.3">
      <c r="A60" s="13">
        <v>59</v>
      </c>
      <c r="B60" s="273"/>
      <c r="C60" s="50" t="s">
        <v>17</v>
      </c>
      <c r="D60" s="52">
        <v>1.1460999999999999</v>
      </c>
      <c r="E60" s="64">
        <f t="shared" si="33"/>
        <v>3.7659835347696362E-3</v>
      </c>
      <c r="F60" s="52">
        <v>1.0953999999999999</v>
      </c>
      <c r="G60" s="64">
        <f t="shared" si="34"/>
        <v>9.1374269005837887E-4</v>
      </c>
      <c r="H60" s="52">
        <v>1.0754999999999999</v>
      </c>
      <c r="I60" s="64">
        <f t="shared" si="35"/>
        <v>3.4521365926477089E-3</v>
      </c>
    </row>
    <row r="61" spans="1:9" x14ac:dyDescent="0.3">
      <c r="A61" s="23">
        <v>60</v>
      </c>
      <c r="B61" s="271">
        <v>20000</v>
      </c>
      <c r="C61" s="48" t="s">
        <v>18</v>
      </c>
      <c r="D61" s="61">
        <v>3007</v>
      </c>
      <c r="E61" s="59">
        <f t="shared" ref="E61" si="36">D63/D62</f>
        <v>1.541842427541162</v>
      </c>
      <c r="F61" s="61">
        <v>3832</v>
      </c>
      <c r="G61" s="59">
        <f t="shared" ref="G61" si="37">F63/F62</f>
        <v>1.7725714285714287</v>
      </c>
      <c r="H61" s="61">
        <v>3906</v>
      </c>
      <c r="I61" s="59">
        <f t="shared" ref="I61" si="38">H63/H62</f>
        <v>1.7540957275939608</v>
      </c>
    </row>
    <row r="62" spans="1:9" x14ac:dyDescent="0.3">
      <c r="A62" s="1">
        <v>61</v>
      </c>
      <c r="B62" s="272"/>
      <c r="C62" s="49" t="s">
        <v>16</v>
      </c>
      <c r="D62" s="52">
        <v>0.7349</v>
      </c>
      <c r="E62" s="63">
        <f t="shared" ref="E62:E63" si="39">(D62-D59)/D59</f>
        <v>-6.8918918918918831E-3</v>
      </c>
      <c r="F62" s="52">
        <v>0.61250000000000004</v>
      </c>
      <c r="G62" s="63">
        <f t="shared" ref="G62:G63" si="40">(F62-F59)/F59</f>
        <v>-1.7484760988129469E-2</v>
      </c>
      <c r="H62" s="52">
        <v>0.62260000000000004</v>
      </c>
      <c r="I62" s="63">
        <f t="shared" ref="I62:I63" si="41">(H62-H59)/H59</f>
        <v>-1.5029267520961799E-2</v>
      </c>
    </row>
    <row r="63" spans="1:9" x14ac:dyDescent="0.3">
      <c r="A63" s="13">
        <v>62</v>
      </c>
      <c r="B63" s="272"/>
      <c r="C63" s="50" t="s">
        <v>17</v>
      </c>
      <c r="D63" s="52">
        <v>1.1331</v>
      </c>
      <c r="E63" s="64">
        <f t="shared" si="39"/>
        <v>-1.1342814763109591E-2</v>
      </c>
      <c r="F63" s="52">
        <v>1.0857000000000001</v>
      </c>
      <c r="G63" s="64">
        <f t="shared" si="40"/>
        <v>-8.8552127076865252E-3</v>
      </c>
      <c r="H63" s="52">
        <v>1.0921000000000001</v>
      </c>
      <c r="I63" s="64">
        <f t="shared" si="41"/>
        <v>1.5434681543468314E-2</v>
      </c>
    </row>
    <row r="64" spans="1:9" x14ac:dyDescent="0.3">
      <c r="A64" s="23">
        <v>63</v>
      </c>
      <c r="B64" s="271">
        <v>22000</v>
      </c>
      <c r="C64" s="48" t="s">
        <v>18</v>
      </c>
      <c r="D64" s="61">
        <v>3311</v>
      </c>
      <c r="E64" s="59">
        <f t="shared" ref="E64" si="42">D66/D65</f>
        <v>1.5543718871057</v>
      </c>
      <c r="F64" s="61">
        <v>4216</v>
      </c>
      <c r="G64" s="59">
        <f t="shared" ref="G64" si="43">F66/F65</f>
        <v>1.826990194449061</v>
      </c>
      <c r="H64" s="61">
        <v>4297</v>
      </c>
      <c r="I64" s="59">
        <f t="shared" ref="I64" si="44">H66/H65</f>
        <v>1.7882181110029214</v>
      </c>
    </row>
    <row r="65" spans="1:9" x14ac:dyDescent="0.3">
      <c r="A65" s="1">
        <v>64</v>
      </c>
      <c r="B65" s="272"/>
      <c r="C65" s="49" t="s">
        <v>16</v>
      </c>
      <c r="D65" s="52">
        <v>0.7228</v>
      </c>
      <c r="E65" s="63">
        <f t="shared" ref="E65:E66" si="45">(D65-D62)/D62</f>
        <v>-1.6464825146278405E-2</v>
      </c>
      <c r="F65" s="52">
        <v>0.60170000000000001</v>
      </c>
      <c r="G65" s="63">
        <f t="shared" ref="G65:G66" si="46">(F65-F62)/F62</f>
        <v>-1.7632653061224541E-2</v>
      </c>
      <c r="H65" s="52">
        <v>0.61619999999999997</v>
      </c>
      <c r="I65" s="63">
        <f t="shared" ref="I65:I66" si="47">(H65-H62)/H62</f>
        <v>-1.0279473176999794E-2</v>
      </c>
    </row>
    <row r="66" spans="1:9" x14ac:dyDescent="0.3">
      <c r="A66" s="13">
        <v>65</v>
      </c>
      <c r="B66" s="273"/>
      <c r="C66" s="50" t="s">
        <v>17</v>
      </c>
      <c r="D66" s="52">
        <v>1.1234999999999999</v>
      </c>
      <c r="E66" s="64">
        <f t="shared" si="45"/>
        <v>-8.4723325390522047E-3</v>
      </c>
      <c r="F66" s="52">
        <v>1.0992999999999999</v>
      </c>
      <c r="G66" s="64">
        <f t="shared" si="46"/>
        <v>1.2526480611586841E-2</v>
      </c>
      <c r="H66" s="52">
        <v>1.1019000000000001</v>
      </c>
      <c r="I66" s="64">
        <f t="shared" si="47"/>
        <v>8.9735372218661576E-3</v>
      </c>
    </row>
    <row r="67" spans="1:9" x14ac:dyDescent="0.3">
      <c r="A67" s="23">
        <v>66</v>
      </c>
      <c r="B67" s="271">
        <v>24000</v>
      </c>
      <c r="C67" s="48" t="s">
        <v>18</v>
      </c>
      <c r="D67" s="61">
        <v>3614</v>
      </c>
      <c r="E67" s="59">
        <f t="shared" ref="E67" si="48">D69/D68</f>
        <v>1.5616955791829883</v>
      </c>
      <c r="F67" s="61">
        <v>4596</v>
      </c>
      <c r="G67" s="59">
        <f t="shared" ref="G67" si="49">F69/F68</f>
        <v>1.8708581138487679</v>
      </c>
      <c r="H67" s="61">
        <v>4688</v>
      </c>
      <c r="I67" s="59">
        <f t="shared" ref="I67" si="50">H69/H68</f>
        <v>1.8327497081874269</v>
      </c>
    </row>
    <row r="68" spans="1:9" x14ac:dyDescent="0.3">
      <c r="A68" s="1">
        <v>67</v>
      </c>
      <c r="B68" s="272"/>
      <c r="C68" s="49" t="s">
        <v>16</v>
      </c>
      <c r="D68" s="52">
        <v>0.71479999999999999</v>
      </c>
      <c r="E68" s="63">
        <f t="shared" ref="E68:E69" si="51">(D68-D65)/D65</f>
        <v>-1.1068068622025466E-2</v>
      </c>
      <c r="F68" s="52">
        <v>0.58850000000000002</v>
      </c>
      <c r="G68" s="63">
        <f t="shared" ref="G68:G69" si="52">(F68-F65)/F65</f>
        <v>-2.19378427787934E-2</v>
      </c>
      <c r="H68" s="52">
        <v>0.59970000000000001</v>
      </c>
      <c r="I68" s="63">
        <f t="shared" ref="I68:I69" si="53">(H68-H65)/H65</f>
        <v>-2.6777020447906461E-2</v>
      </c>
    </row>
    <row r="69" spans="1:9" x14ac:dyDescent="0.3">
      <c r="A69" s="13">
        <v>68</v>
      </c>
      <c r="B69" s="273"/>
      <c r="C69" s="50" t="s">
        <v>17</v>
      </c>
      <c r="D69" s="52">
        <v>1.1163000000000001</v>
      </c>
      <c r="E69" s="64">
        <f t="shared" si="51"/>
        <v>-6.4085447263016234E-3</v>
      </c>
      <c r="F69" s="52">
        <v>1.101</v>
      </c>
      <c r="G69" s="64">
        <f t="shared" si="52"/>
        <v>1.5464386427727053E-3</v>
      </c>
      <c r="H69" s="62">
        <v>1.0991</v>
      </c>
      <c r="I69" s="64">
        <f t="shared" si="53"/>
        <v>-2.5410654324350083E-3</v>
      </c>
    </row>
    <row r="70" spans="1:9" x14ac:dyDescent="0.3">
      <c r="A70" s="23">
        <v>69</v>
      </c>
      <c r="B70" s="271">
        <v>26000</v>
      </c>
      <c r="C70" s="48" t="s">
        <v>18</v>
      </c>
      <c r="D70" s="61">
        <v>3929</v>
      </c>
      <c r="E70" s="59">
        <f t="shared" ref="E70" si="54">D72/D71</f>
        <v>1.5778752298769274</v>
      </c>
      <c r="F70" s="61">
        <v>4978</v>
      </c>
      <c r="G70" s="59">
        <f t="shared" ref="G70" si="55">F72/F71</f>
        <v>1.897536108751062</v>
      </c>
      <c r="H70" s="61">
        <v>5079</v>
      </c>
      <c r="I70" s="59">
        <f t="shared" ref="I70" si="56">H72/H71</f>
        <v>1.8394441654110161</v>
      </c>
    </row>
    <row r="71" spans="1:9" x14ac:dyDescent="0.3">
      <c r="A71" s="1">
        <v>70</v>
      </c>
      <c r="B71" s="272"/>
      <c r="C71" s="49" t="s">
        <v>16</v>
      </c>
      <c r="D71" s="52">
        <v>0.70689999999999997</v>
      </c>
      <c r="E71" s="63">
        <f t="shared" ref="E71:E72" si="57">(D71-D68)/D68</f>
        <v>-1.1052042529378872E-2</v>
      </c>
      <c r="F71" s="52">
        <v>0.58850000000000002</v>
      </c>
      <c r="G71" s="63">
        <f t="shared" ref="G71:G72" si="58">(F71-F68)/F68</f>
        <v>0</v>
      </c>
      <c r="H71" s="52">
        <v>0.59730000000000005</v>
      </c>
      <c r="I71" s="63">
        <f t="shared" ref="I71:I72" si="59">(H71-H68)/H68</f>
        <v>-4.0020010005001796E-3</v>
      </c>
    </row>
    <row r="72" spans="1:9" x14ac:dyDescent="0.3">
      <c r="A72" s="13">
        <v>71</v>
      </c>
      <c r="B72" s="272"/>
      <c r="C72" s="50" t="s">
        <v>17</v>
      </c>
      <c r="D72" s="52">
        <v>1.1153999999999999</v>
      </c>
      <c r="E72" s="64">
        <f t="shared" si="57"/>
        <v>-8.0623488309605198E-4</v>
      </c>
      <c r="F72" s="52">
        <v>1.1167</v>
      </c>
      <c r="G72" s="64">
        <f t="shared" si="58"/>
        <v>1.4259763851044549E-2</v>
      </c>
      <c r="H72" s="62">
        <v>1.0987</v>
      </c>
      <c r="I72" s="64">
        <f t="shared" si="59"/>
        <v>-3.6393412792280587E-4</v>
      </c>
    </row>
    <row r="73" spans="1:9" x14ac:dyDescent="0.3">
      <c r="A73" s="23">
        <v>72</v>
      </c>
      <c r="B73" s="271">
        <v>28000</v>
      </c>
      <c r="C73" s="48" t="s">
        <v>18</v>
      </c>
      <c r="D73" s="71">
        <v>4246</v>
      </c>
      <c r="E73" s="72">
        <f t="shared" ref="E73" si="60">D75/D74</f>
        <v>1.5525204167840043</v>
      </c>
      <c r="F73" s="61">
        <v>5366</v>
      </c>
      <c r="G73" s="59">
        <f t="shared" ref="G73" si="61">F75/F74</f>
        <v>1.8603418803418805</v>
      </c>
      <c r="H73" s="61">
        <v>5470</v>
      </c>
      <c r="I73" s="59">
        <f t="shared" ref="I73" si="62">H75/H74</f>
        <v>1.8432231962238705</v>
      </c>
    </row>
    <row r="74" spans="1:9" x14ac:dyDescent="0.3">
      <c r="A74" s="1">
        <v>73</v>
      </c>
      <c r="B74" s="272"/>
      <c r="C74" s="49" t="s">
        <v>16</v>
      </c>
      <c r="D74" s="73">
        <v>0.71020000000000005</v>
      </c>
      <c r="E74" s="74">
        <f t="shared" ref="E74:E75" si="63">(D74-D71)/D71</f>
        <v>4.6682699108785974E-3</v>
      </c>
      <c r="F74" s="52">
        <v>0.58499999999999996</v>
      </c>
      <c r="G74" s="63">
        <f t="shared" ref="G74:G75" si="64">(F74-F71)/F71</f>
        <v>-5.9473237043331491E-3</v>
      </c>
      <c r="H74" s="52">
        <v>0.59319999999999995</v>
      </c>
      <c r="I74" s="63">
        <f t="shared" ref="I74:I75" si="65">(H74-H71)/H71</f>
        <v>-6.864222333835766E-3</v>
      </c>
    </row>
    <row r="75" spans="1:9" x14ac:dyDescent="0.3">
      <c r="A75" s="13">
        <v>74</v>
      </c>
      <c r="B75" s="273"/>
      <c r="C75" s="50" t="s">
        <v>17</v>
      </c>
      <c r="D75" s="73">
        <v>1.1026</v>
      </c>
      <c r="E75" s="76">
        <f t="shared" si="63"/>
        <v>-1.1475703783396022E-2</v>
      </c>
      <c r="F75" s="52">
        <v>1.0883</v>
      </c>
      <c r="G75" s="64">
        <f t="shared" si="64"/>
        <v>-2.5432076654428207E-2</v>
      </c>
      <c r="H75" s="62">
        <v>1.0933999999999999</v>
      </c>
      <c r="I75" s="64">
        <f t="shared" si="65"/>
        <v>-4.8238827705470852E-3</v>
      </c>
    </row>
    <row r="76" spans="1:9" x14ac:dyDescent="0.3">
      <c r="A76" s="23">
        <v>75</v>
      </c>
      <c r="B76" s="271">
        <v>30000</v>
      </c>
      <c r="C76" s="48" t="s">
        <v>18</v>
      </c>
      <c r="D76" s="61">
        <v>4551</v>
      </c>
      <c r="E76" s="59">
        <f t="shared" ref="E76" si="66">D78/D77</f>
        <v>1.6289762868710238</v>
      </c>
      <c r="F76" s="61">
        <v>5755</v>
      </c>
      <c r="G76" s="59">
        <f t="shared" ref="G76" si="67">F78/F77</f>
        <v>1.8753457814661134</v>
      </c>
      <c r="H76" s="61">
        <v>5861</v>
      </c>
      <c r="I76" s="59">
        <f t="shared" ref="I76" si="68">H78/H77</f>
        <v>1.8664719023887268</v>
      </c>
    </row>
    <row r="77" spans="1:9" x14ac:dyDescent="0.3">
      <c r="A77" s="1">
        <v>76</v>
      </c>
      <c r="B77" s="272"/>
      <c r="C77" s="49" t="s">
        <v>16</v>
      </c>
      <c r="D77" s="52">
        <v>0.69159999999999999</v>
      </c>
      <c r="E77" s="63">
        <f t="shared" ref="E77:E78" si="69">(D77-D74)/D74</f>
        <v>-2.6189805688538525E-2</v>
      </c>
      <c r="F77" s="52">
        <v>0.57840000000000003</v>
      </c>
      <c r="G77" s="63">
        <f t="shared" ref="G77:G78" si="70">(F77-F74)/F74</f>
        <v>-1.1282051282051179E-2</v>
      </c>
      <c r="H77" s="52">
        <v>0.58189999999999997</v>
      </c>
      <c r="I77" s="63">
        <f t="shared" ref="I77:I78" si="71">(H77-H74)/H74</f>
        <v>-1.9049224544841498E-2</v>
      </c>
    </row>
    <row r="78" spans="1:9" x14ac:dyDescent="0.3">
      <c r="A78" s="13">
        <v>77</v>
      </c>
      <c r="B78" s="273"/>
      <c r="C78" s="50" t="s">
        <v>17</v>
      </c>
      <c r="D78" s="62">
        <v>1.1266</v>
      </c>
      <c r="E78" s="64">
        <f t="shared" si="69"/>
        <v>2.1766733176129167E-2</v>
      </c>
      <c r="F78" s="52">
        <v>1.0847</v>
      </c>
      <c r="G78" s="64">
        <f t="shared" si="70"/>
        <v>-3.3079114214830904E-3</v>
      </c>
      <c r="H78" s="62">
        <v>1.0861000000000001</v>
      </c>
      <c r="I78" s="64">
        <f t="shared" si="71"/>
        <v>-6.6764221693797901E-3</v>
      </c>
    </row>
    <row r="79" spans="1:9" x14ac:dyDescent="0.3">
      <c r="A79" s="23">
        <v>78</v>
      </c>
      <c r="B79" s="271">
        <v>32000</v>
      </c>
      <c r="C79" s="48" t="s">
        <v>18</v>
      </c>
      <c r="D79" s="137">
        <v>4849</v>
      </c>
      <c r="E79" s="59">
        <f t="shared" ref="E79" si="72">D81/D80</f>
        <v>1.6198406951484432</v>
      </c>
      <c r="F79" s="61">
        <v>6142</v>
      </c>
      <c r="G79" s="59">
        <f t="shared" ref="G79" si="73">F81/F80</f>
        <v>1.9318777292576421</v>
      </c>
      <c r="H79" s="61">
        <v>6252</v>
      </c>
      <c r="I79" s="59">
        <f t="shared" ref="I79" si="74">H81/H80</f>
        <v>1.896545738587051</v>
      </c>
    </row>
    <row r="80" spans="1:9" x14ac:dyDescent="0.3">
      <c r="A80" s="1">
        <v>79</v>
      </c>
      <c r="B80" s="272"/>
      <c r="C80" s="49" t="s">
        <v>16</v>
      </c>
      <c r="D80" s="52">
        <v>0.6905</v>
      </c>
      <c r="E80" s="63">
        <f t="shared" ref="E80:E81" si="75">(D80-D77)/D77</f>
        <v>-1.5905147484094706E-3</v>
      </c>
      <c r="F80" s="52">
        <v>0.57250000000000001</v>
      </c>
      <c r="G80" s="63">
        <f t="shared" ref="G80:G81" si="76">(F80-F77)/F77</f>
        <v>-1.0200553250345809E-2</v>
      </c>
      <c r="H80" s="52">
        <v>0.57609999999999995</v>
      </c>
      <c r="I80" s="63">
        <f t="shared" ref="I80:I81" si="77">(H80-H77)/H77</f>
        <v>-9.967348341639504E-3</v>
      </c>
    </row>
    <row r="81" spans="1:9" x14ac:dyDescent="0.3">
      <c r="A81" s="13">
        <v>80</v>
      </c>
      <c r="B81" s="272"/>
      <c r="C81" s="50" t="s">
        <v>17</v>
      </c>
      <c r="D81" s="52">
        <v>1.1185</v>
      </c>
      <c r="E81" s="64">
        <f t="shared" si="75"/>
        <v>-7.1897745428723559E-3</v>
      </c>
      <c r="F81" s="52">
        <v>1.1060000000000001</v>
      </c>
      <c r="G81" s="64">
        <f t="shared" si="76"/>
        <v>1.9636765926062595E-2</v>
      </c>
      <c r="H81" s="62">
        <v>1.0926</v>
      </c>
      <c r="I81" s="64">
        <f t="shared" si="77"/>
        <v>5.9847159561734189E-3</v>
      </c>
    </row>
    <row r="82" spans="1:9" x14ac:dyDescent="0.3">
      <c r="A82" s="23">
        <v>81</v>
      </c>
      <c r="B82" s="271">
        <v>34000</v>
      </c>
      <c r="C82" s="48" t="s">
        <v>18</v>
      </c>
      <c r="D82" s="61">
        <v>5144</v>
      </c>
      <c r="E82" s="59">
        <f t="shared" ref="E82" si="78">D84/D83</f>
        <v>1.6053511705685621</v>
      </c>
      <c r="F82" s="61">
        <v>6512</v>
      </c>
      <c r="G82" s="59">
        <f t="shared" ref="G82" si="79">F84/F83</f>
        <v>1.9713578500707214</v>
      </c>
      <c r="H82" s="61">
        <v>6643</v>
      </c>
      <c r="I82" s="59">
        <f t="shared" ref="I82" si="80">H84/H83</f>
        <v>1.9298431165168339</v>
      </c>
    </row>
    <row r="83" spans="1:9" x14ac:dyDescent="0.3">
      <c r="A83" s="1">
        <v>82</v>
      </c>
      <c r="B83" s="272"/>
      <c r="C83" s="49" t="s">
        <v>16</v>
      </c>
      <c r="D83" s="52">
        <v>0.68769999999999998</v>
      </c>
      <c r="E83" s="63">
        <f t="shared" ref="E83:E84" si="81">(D83-D80)/D80</f>
        <v>-4.0550325850833091E-3</v>
      </c>
      <c r="F83" s="52">
        <v>0.56559999999999999</v>
      </c>
      <c r="G83" s="63">
        <f t="shared" ref="G83:G84" si="82">(F83-F80)/F80</f>
        <v>-1.2052401746724921E-2</v>
      </c>
      <c r="H83" s="52">
        <v>0.56730000000000003</v>
      </c>
      <c r="I83" s="63">
        <f t="shared" ref="I83:I84" si="83">(H83-H80)/H80</f>
        <v>-1.5275125846207117E-2</v>
      </c>
    </row>
    <row r="84" spans="1:9" x14ac:dyDescent="0.3">
      <c r="A84" s="13">
        <v>83</v>
      </c>
      <c r="B84" s="273"/>
      <c r="C84" s="50" t="s">
        <v>17</v>
      </c>
      <c r="D84" s="52">
        <v>1.1040000000000001</v>
      </c>
      <c r="E84" s="64">
        <f t="shared" si="81"/>
        <v>-1.2963790791238227E-2</v>
      </c>
      <c r="F84" s="52">
        <v>1.115</v>
      </c>
      <c r="G84" s="64">
        <f t="shared" si="82"/>
        <v>8.1374321880650063E-3</v>
      </c>
      <c r="H84" s="62">
        <v>1.0948</v>
      </c>
      <c r="I84" s="64">
        <f t="shared" si="83"/>
        <v>2.0135456708767888E-3</v>
      </c>
    </row>
    <row r="85" spans="1:9" x14ac:dyDescent="0.3">
      <c r="A85" s="23">
        <v>84</v>
      </c>
      <c r="B85" s="271">
        <v>36000</v>
      </c>
      <c r="C85" s="48" t="s">
        <v>18</v>
      </c>
      <c r="D85" s="61">
        <v>5437</v>
      </c>
      <c r="E85" s="59">
        <f t="shared" ref="E85" si="84">D87/D86</f>
        <v>1.6340244081752682</v>
      </c>
      <c r="F85" s="61">
        <v>6883</v>
      </c>
      <c r="G85" s="59">
        <f t="shared" ref="G85" si="85">F87/F86</f>
        <v>1.9435440783615314</v>
      </c>
      <c r="H85" s="61">
        <v>7033</v>
      </c>
      <c r="I85" s="59">
        <f t="shared" ref="I85" si="86">H87/H86</f>
        <v>1.9484590860786399</v>
      </c>
    </row>
    <row r="86" spans="1:9" x14ac:dyDescent="0.3">
      <c r="A86" s="1">
        <v>85</v>
      </c>
      <c r="B86" s="272"/>
      <c r="C86" s="49" t="s">
        <v>16</v>
      </c>
      <c r="D86" s="52">
        <v>0.68010000000000004</v>
      </c>
      <c r="E86" s="63">
        <f t="shared" ref="E86:E87" si="87">(D86-D83)/D83</f>
        <v>-1.1051330522029869E-2</v>
      </c>
      <c r="F86" s="52">
        <v>0.5615</v>
      </c>
      <c r="G86" s="63">
        <f t="shared" ref="G86:G87" si="88">(F86-F83)/F83</f>
        <v>-7.2489391796322356E-3</v>
      </c>
      <c r="H86" s="52">
        <v>0.56459999999999999</v>
      </c>
      <c r="I86" s="63">
        <f t="shared" ref="I86:I87" si="89">(H86-H83)/H83</f>
        <v>-4.7593865679535262E-3</v>
      </c>
    </row>
    <row r="87" spans="1:9" x14ac:dyDescent="0.3">
      <c r="A87" s="13">
        <v>86</v>
      </c>
      <c r="B87" s="273"/>
      <c r="C87" s="50" t="s">
        <v>17</v>
      </c>
      <c r="D87" s="52">
        <v>1.1113</v>
      </c>
      <c r="E87" s="64">
        <f t="shared" si="87"/>
        <v>6.6123188405795849E-3</v>
      </c>
      <c r="F87" s="52">
        <v>1.0912999999999999</v>
      </c>
      <c r="G87" s="64">
        <f t="shared" si="88"/>
        <v>-2.1255605381165967E-2</v>
      </c>
      <c r="H87" s="62">
        <v>1.1001000000000001</v>
      </c>
      <c r="I87" s="64">
        <f t="shared" si="89"/>
        <v>4.8410668615272946E-3</v>
      </c>
    </row>
    <row r="88" spans="1:9" x14ac:dyDescent="0.3">
      <c r="A88" s="23">
        <v>87</v>
      </c>
      <c r="B88" s="271">
        <v>38000</v>
      </c>
      <c r="C88" s="48" t="s">
        <v>18</v>
      </c>
      <c r="D88" s="61">
        <v>5733</v>
      </c>
      <c r="E88" s="59">
        <f t="shared" ref="E88" si="90">D90/D89</f>
        <v>1.6206285967242144</v>
      </c>
      <c r="F88" s="61">
        <v>7252</v>
      </c>
      <c r="G88" s="59">
        <f t="shared" ref="G88" si="91">F90/F89</f>
        <v>1.9821109123434704</v>
      </c>
      <c r="H88" s="61">
        <v>7424</v>
      </c>
      <c r="I88" s="59">
        <f t="shared" ref="I88" si="92">H90/H89</f>
        <v>1.9814252545097339</v>
      </c>
    </row>
    <row r="89" spans="1:9" x14ac:dyDescent="0.3">
      <c r="A89" s="1">
        <v>88</v>
      </c>
      <c r="B89" s="272"/>
      <c r="C89" s="49" t="s">
        <v>16</v>
      </c>
      <c r="D89" s="52">
        <v>0.67769999999999997</v>
      </c>
      <c r="E89" s="63">
        <f t="shared" ref="E89:E90" si="93">(D89-D86)/D86</f>
        <v>-3.5288928098810009E-3</v>
      </c>
      <c r="F89" s="52">
        <v>0.55900000000000005</v>
      </c>
      <c r="G89" s="63">
        <f t="shared" ref="G89:G90" si="94">(F89-F86)/F86</f>
        <v>-4.4523597506677592E-3</v>
      </c>
      <c r="H89" s="52">
        <v>0.55989999999999995</v>
      </c>
      <c r="I89" s="63">
        <f t="shared" ref="I89:I90" si="95">(H89-H86)/H86</f>
        <v>-8.3244775061991454E-3</v>
      </c>
    </row>
    <row r="90" spans="1:9" x14ac:dyDescent="0.3">
      <c r="A90" s="13">
        <v>89</v>
      </c>
      <c r="B90" s="272"/>
      <c r="C90" s="50" t="s">
        <v>17</v>
      </c>
      <c r="D90" s="52">
        <v>1.0983000000000001</v>
      </c>
      <c r="E90" s="64">
        <f t="shared" si="93"/>
        <v>-1.1698011338072439E-2</v>
      </c>
      <c r="F90" s="52">
        <v>1.1080000000000001</v>
      </c>
      <c r="G90" s="64">
        <f t="shared" si="94"/>
        <v>1.5302849812150793E-2</v>
      </c>
      <c r="H90" s="62">
        <v>1.1093999999999999</v>
      </c>
      <c r="I90" s="64">
        <f t="shared" si="95"/>
        <v>8.4537769293699331E-3</v>
      </c>
    </row>
    <row r="91" spans="1:9" x14ac:dyDescent="0.3">
      <c r="A91" s="23">
        <v>90</v>
      </c>
      <c r="B91" s="271">
        <v>40000</v>
      </c>
      <c r="C91" s="48" t="s">
        <v>18</v>
      </c>
      <c r="D91" s="61">
        <v>6028</v>
      </c>
      <c r="E91" s="59">
        <f t="shared" ref="E91" si="96">D93/D92</f>
        <v>1.6527403414195867</v>
      </c>
      <c r="F91" s="61">
        <v>7618</v>
      </c>
      <c r="G91" s="59">
        <f t="shared" ref="G91" si="97">F93/F92</f>
        <v>1.9989191136732118</v>
      </c>
      <c r="H91" s="61">
        <v>7815</v>
      </c>
      <c r="I91" s="59">
        <f t="shared" ref="I91" si="98">H93/H92</f>
        <v>1.9802106027596225</v>
      </c>
    </row>
    <row r="92" spans="1:9" x14ac:dyDescent="0.3">
      <c r="A92" s="1">
        <v>91</v>
      </c>
      <c r="B92" s="272"/>
      <c r="C92" s="49" t="s">
        <v>16</v>
      </c>
      <c r="D92" s="52">
        <v>0.66779999999999995</v>
      </c>
      <c r="E92" s="63">
        <f t="shared" ref="E92:E93" si="99">(D92-D89)/D89</f>
        <v>-1.4608233731739738E-2</v>
      </c>
      <c r="F92" s="52">
        <v>0.55510000000000004</v>
      </c>
      <c r="G92" s="63">
        <f t="shared" ref="G92:G93" si="100">(F92-F89)/F89</f>
        <v>-6.9767441860465367E-3</v>
      </c>
      <c r="H92" s="52">
        <v>0.55079999999999996</v>
      </c>
      <c r="I92" s="63">
        <f t="shared" ref="I92:I93" si="101">(H92-H89)/H89</f>
        <v>-1.6252902303982849E-2</v>
      </c>
    </row>
    <row r="93" spans="1:9" x14ac:dyDescent="0.3">
      <c r="A93" s="13">
        <v>92</v>
      </c>
      <c r="B93" s="273"/>
      <c r="C93" s="50" t="s">
        <v>17</v>
      </c>
      <c r="D93" s="52">
        <v>1.1036999999999999</v>
      </c>
      <c r="E93" s="64">
        <f t="shared" si="99"/>
        <v>4.9166894291175897E-3</v>
      </c>
      <c r="F93" s="52">
        <v>1.1095999999999999</v>
      </c>
      <c r="G93" s="64">
        <f t="shared" si="100"/>
        <v>1.4440433212994797E-3</v>
      </c>
      <c r="H93" s="62">
        <v>1.0907</v>
      </c>
      <c r="I93" s="64">
        <f t="shared" si="101"/>
        <v>-1.6855958175590356E-2</v>
      </c>
    </row>
    <row r="94" spans="1:9" x14ac:dyDescent="0.3">
      <c r="A94" s="23">
        <v>93</v>
      </c>
      <c r="B94" s="271">
        <v>42000</v>
      </c>
      <c r="C94" s="48" t="s">
        <v>18</v>
      </c>
      <c r="D94" s="61">
        <v>6320</v>
      </c>
      <c r="E94" s="59">
        <f t="shared" ref="E94" si="102">D96/D95</f>
        <v>1.6688155922038979</v>
      </c>
      <c r="F94" s="61">
        <v>7985</v>
      </c>
      <c r="G94" s="59">
        <f t="shared" ref="G94" si="103">F96/F95</f>
        <v>2.0358974358974358</v>
      </c>
      <c r="H94" s="61">
        <v>8206</v>
      </c>
      <c r="I94" s="59">
        <f t="shared" ref="I94" si="104">H96/H95</f>
        <v>2.036426871682226</v>
      </c>
    </row>
    <row r="95" spans="1:9" x14ac:dyDescent="0.3">
      <c r="A95" s="1">
        <v>94</v>
      </c>
      <c r="B95" s="272"/>
      <c r="C95" s="49" t="s">
        <v>16</v>
      </c>
      <c r="D95" s="52">
        <v>0.66700000000000004</v>
      </c>
      <c r="E95" s="63">
        <f t="shared" ref="E95:E96" si="105">(D95-D92)/D92</f>
        <v>-1.1979634621142737E-3</v>
      </c>
      <c r="F95" s="52">
        <v>0.54600000000000004</v>
      </c>
      <c r="G95" s="63">
        <f t="shared" ref="G95:G96" si="106">(F95-F92)/F92</f>
        <v>-1.6393442622950814E-2</v>
      </c>
      <c r="H95" s="52">
        <v>0.54630000000000001</v>
      </c>
      <c r="I95" s="63">
        <f t="shared" ref="I95:I96" si="107">(H95-H92)/H92</f>
        <v>-8.1699346405227826E-3</v>
      </c>
    </row>
    <row r="96" spans="1:9" x14ac:dyDescent="0.3">
      <c r="A96" s="13">
        <v>95</v>
      </c>
      <c r="B96" s="273"/>
      <c r="C96" s="50" t="s">
        <v>17</v>
      </c>
      <c r="D96" s="52">
        <v>1.1131</v>
      </c>
      <c r="E96" s="64">
        <f t="shared" si="105"/>
        <v>8.5168071033796099E-3</v>
      </c>
      <c r="F96" s="52">
        <v>1.1115999999999999</v>
      </c>
      <c r="G96" s="64">
        <f t="shared" si="106"/>
        <v>1.8024513338139887E-3</v>
      </c>
      <c r="H96" s="62">
        <v>1.1125</v>
      </c>
      <c r="I96" s="64">
        <f t="shared" si="107"/>
        <v>1.9987164206472945E-2</v>
      </c>
    </row>
    <row r="97" spans="1:11" x14ac:dyDescent="0.3">
      <c r="A97" s="23">
        <v>96</v>
      </c>
      <c r="B97" s="271">
        <v>44000</v>
      </c>
      <c r="C97" s="48" t="s">
        <v>18</v>
      </c>
      <c r="D97" s="61">
        <v>6613</v>
      </c>
      <c r="E97" s="59">
        <f t="shared" ref="E97" si="108">D99/D98</f>
        <v>1.694528875379939</v>
      </c>
      <c r="F97" s="61">
        <v>8352</v>
      </c>
      <c r="G97" s="59">
        <f t="shared" ref="G97" si="109">F99/F98</f>
        <v>2.0772342773078338</v>
      </c>
      <c r="H97" s="61">
        <v>8597</v>
      </c>
      <c r="I97" s="59">
        <f t="shared" ref="I97" si="110">H99/H98</f>
        <v>2.0457888929753589</v>
      </c>
      <c r="K97" s="269">
        <f>F106-F97</f>
        <v>1099</v>
      </c>
    </row>
    <row r="98" spans="1:11" x14ac:dyDescent="0.3">
      <c r="A98" s="1">
        <v>97</v>
      </c>
      <c r="B98" s="272"/>
      <c r="C98" s="49" t="s">
        <v>16</v>
      </c>
      <c r="D98" s="52">
        <v>0.65800000000000003</v>
      </c>
      <c r="E98" s="63">
        <f t="shared" ref="E98:E99" si="111">(D98-D95)/D95</f>
        <v>-1.3493253373313354E-2</v>
      </c>
      <c r="F98" s="52">
        <v>0.54379999999999995</v>
      </c>
      <c r="G98" s="63">
        <f t="shared" ref="G98:G99" si="112">(F98-F95)/F95</f>
        <v>-4.0293040293041954E-3</v>
      </c>
      <c r="H98" s="52">
        <v>0.54379999999999995</v>
      </c>
      <c r="I98" s="63">
        <f t="shared" ref="I98:I99" si="113">(H98-H95)/H95</f>
        <v>-4.5762401610837597E-3</v>
      </c>
      <c r="K98">
        <f>K97/3</f>
        <v>366.33333333333331</v>
      </c>
    </row>
    <row r="99" spans="1:11" x14ac:dyDescent="0.3">
      <c r="A99" s="13">
        <v>98</v>
      </c>
      <c r="B99" s="272"/>
      <c r="C99" s="50" t="s">
        <v>17</v>
      </c>
      <c r="D99" s="52">
        <v>1.115</v>
      </c>
      <c r="E99" s="64">
        <f t="shared" si="111"/>
        <v>1.7069445692211058E-3</v>
      </c>
      <c r="F99" s="52">
        <v>1.1295999999999999</v>
      </c>
      <c r="G99" s="64">
        <f t="shared" si="112"/>
        <v>1.6192875134940641E-2</v>
      </c>
      <c r="H99" s="62">
        <v>1.1125</v>
      </c>
      <c r="I99" s="64">
        <f t="shared" si="113"/>
        <v>0</v>
      </c>
      <c r="K99" s="269">
        <f>F97+366</f>
        <v>8718</v>
      </c>
    </row>
    <row r="100" spans="1:11" x14ac:dyDescent="0.3">
      <c r="A100" s="23">
        <v>99</v>
      </c>
      <c r="B100" s="271">
        <v>46000</v>
      </c>
      <c r="C100" s="48" t="s">
        <v>18</v>
      </c>
      <c r="D100" s="61">
        <v>6905</v>
      </c>
      <c r="E100" s="59">
        <f t="shared" ref="E100" si="114">D102/D101</f>
        <v>1.6788210270434518</v>
      </c>
      <c r="F100" s="61">
        <v>8718</v>
      </c>
      <c r="G100" s="59">
        <f t="shared" ref="G100" si="115">F102/F101</f>
        <v>2.0378787878787876</v>
      </c>
      <c r="H100" s="61">
        <v>8988</v>
      </c>
      <c r="I100" s="59">
        <f t="shared" ref="I100" si="116">H102/H101</f>
        <v>2.0561338289962827</v>
      </c>
      <c r="K100" s="269">
        <f>K99+365</f>
        <v>9083</v>
      </c>
    </row>
    <row r="101" spans="1:11" x14ac:dyDescent="0.3">
      <c r="A101" s="1">
        <v>100</v>
      </c>
      <c r="B101" s="272"/>
      <c r="C101" s="49" t="s">
        <v>16</v>
      </c>
      <c r="D101" s="52">
        <v>0.65820000000000001</v>
      </c>
      <c r="E101" s="63">
        <f t="shared" ref="E101:E102" si="117">(D101-D98)/D98</f>
        <v>3.0395136778112153E-4</v>
      </c>
      <c r="F101" s="52">
        <v>0.54120000000000001</v>
      </c>
      <c r="G101" s="63">
        <f t="shared" ref="G101:G102" si="118">(F101-F98)/F98</f>
        <v>-4.7811695476276863E-3</v>
      </c>
      <c r="H101" s="52">
        <v>0.53800000000000003</v>
      </c>
      <c r="I101" s="63">
        <f t="shared" ref="I101:I102" si="119">(H101-H98)/H98</f>
        <v>-1.0665685913938796E-2</v>
      </c>
    </row>
    <row r="102" spans="1:11" x14ac:dyDescent="0.3">
      <c r="A102" s="13">
        <v>101</v>
      </c>
      <c r="B102" s="273"/>
      <c r="C102" s="50" t="s">
        <v>17</v>
      </c>
      <c r="D102" s="52">
        <v>1.105</v>
      </c>
      <c r="E102" s="64">
        <f t="shared" si="117"/>
        <v>-8.9686098654708606E-3</v>
      </c>
      <c r="F102" s="52">
        <v>1.1029</v>
      </c>
      <c r="G102" s="64">
        <f t="shared" si="118"/>
        <v>-2.3636685552407884E-2</v>
      </c>
      <c r="H102" s="62">
        <v>1.1062000000000001</v>
      </c>
      <c r="I102" s="64">
        <f t="shared" si="119"/>
        <v>-5.6629213483145816E-3</v>
      </c>
    </row>
    <row r="103" spans="1:11" x14ac:dyDescent="0.3">
      <c r="A103" s="23">
        <v>102</v>
      </c>
      <c r="B103" s="271">
        <v>48000</v>
      </c>
      <c r="C103" s="48" t="s">
        <v>18</v>
      </c>
      <c r="D103" s="61">
        <v>7198</v>
      </c>
      <c r="E103" s="59">
        <f t="shared" ref="E103" si="120">D105/D104</f>
        <v>1.6735037501913361</v>
      </c>
      <c r="F103" s="61">
        <v>9083</v>
      </c>
      <c r="G103" s="59">
        <f t="shared" ref="G103" si="121">F105/F104</f>
        <v>2.0834270716160481</v>
      </c>
      <c r="H103" s="61">
        <v>9378</v>
      </c>
      <c r="I103" s="59">
        <f t="shared" ref="I103" si="122">H105/H104</f>
        <v>2.0813174544101232</v>
      </c>
    </row>
    <row r="104" spans="1:11" x14ac:dyDescent="0.3">
      <c r="A104" s="1">
        <v>103</v>
      </c>
      <c r="B104" s="272"/>
      <c r="C104" s="49" t="s">
        <v>16</v>
      </c>
      <c r="D104" s="52">
        <v>0.65329999999999999</v>
      </c>
      <c r="E104" s="63">
        <f t="shared" ref="E104:E105" si="123">(D104-D101)/D101</f>
        <v>-7.4445457307809413E-3</v>
      </c>
      <c r="F104" s="52">
        <v>0.53339999999999999</v>
      </c>
      <c r="G104" s="63">
        <f t="shared" ref="G104:G105" si="124">(F104-F101)/F101</f>
        <v>-1.4412416851441295E-2</v>
      </c>
      <c r="H104" s="52">
        <v>0.53739999999999999</v>
      </c>
      <c r="I104" s="63">
        <f t="shared" ref="I104:I105" si="125">(H104-H101)/H101</f>
        <v>-1.1152416356878159E-3</v>
      </c>
    </row>
    <row r="105" spans="1:11" x14ac:dyDescent="0.3">
      <c r="A105" s="13">
        <v>104</v>
      </c>
      <c r="B105" s="273"/>
      <c r="C105" s="50" t="s">
        <v>17</v>
      </c>
      <c r="D105" s="52">
        <v>1.0932999999999999</v>
      </c>
      <c r="E105" s="64">
        <f t="shared" si="123"/>
        <v>-1.0588235294117686E-2</v>
      </c>
      <c r="F105" s="52">
        <v>1.1113</v>
      </c>
      <c r="G105" s="64">
        <f t="shared" si="124"/>
        <v>7.6162843412820409E-3</v>
      </c>
      <c r="H105" s="62">
        <v>1.1185</v>
      </c>
      <c r="I105" s="64">
        <f t="shared" si="125"/>
        <v>1.1119146628096164E-2</v>
      </c>
    </row>
    <row r="106" spans="1:11" x14ac:dyDescent="0.3">
      <c r="A106" s="23">
        <v>105</v>
      </c>
      <c r="B106" s="271">
        <v>50000</v>
      </c>
      <c r="C106" s="48" t="s">
        <v>18</v>
      </c>
      <c r="D106" s="61">
        <v>7490</v>
      </c>
      <c r="E106" s="59">
        <f t="shared" ref="E106" si="126">D108/D107</f>
        <v>1.6946740128558311</v>
      </c>
      <c r="F106" s="61">
        <v>9451</v>
      </c>
      <c r="G106" s="59">
        <f t="shared" ref="G106" si="127">F108/F107</f>
        <v>2.1094740768370013</v>
      </c>
      <c r="H106" s="61">
        <v>9769</v>
      </c>
      <c r="I106" s="59">
        <f t="shared" ref="I106" si="128">H108/H107</f>
        <v>2.0766189759036142</v>
      </c>
    </row>
    <row r="107" spans="1:11" x14ac:dyDescent="0.3">
      <c r="A107" s="1">
        <v>106</v>
      </c>
      <c r="B107" s="272"/>
      <c r="C107" s="49" t="s">
        <v>16</v>
      </c>
      <c r="D107" s="52">
        <v>0.65339999999999998</v>
      </c>
      <c r="E107" s="63">
        <f t="shared" ref="E107:E108" si="129">(D107-D104)/D104</f>
        <v>1.5306903413437776E-4</v>
      </c>
      <c r="F107" s="52">
        <v>0.53620000000000001</v>
      </c>
      <c r="G107" s="63">
        <f t="shared" ref="G107:G108" si="130">(F107-F104)/F104</f>
        <v>5.2493438320210441E-3</v>
      </c>
      <c r="H107" s="52">
        <v>0.53120000000000001</v>
      </c>
      <c r="I107" s="63">
        <f t="shared" ref="I107:I108" si="131">(H107-H104)/H104</f>
        <v>-1.1537030145143252E-2</v>
      </c>
    </row>
    <row r="108" spans="1:11" x14ac:dyDescent="0.3">
      <c r="A108" s="13">
        <v>107</v>
      </c>
      <c r="B108" s="272"/>
      <c r="C108" s="50" t="s">
        <v>17</v>
      </c>
      <c r="D108" s="52">
        <v>1.1073</v>
      </c>
      <c r="E108" s="64">
        <f t="shared" si="129"/>
        <v>1.2805268453306515E-2</v>
      </c>
      <c r="F108" s="52">
        <v>1.1311</v>
      </c>
      <c r="G108" s="64">
        <f t="shared" si="130"/>
        <v>1.7816971114910502E-2</v>
      </c>
      <c r="H108" s="62">
        <v>1.1031</v>
      </c>
      <c r="I108" s="64">
        <f t="shared" si="131"/>
        <v>-1.3768439874832436E-2</v>
      </c>
    </row>
    <row r="109" spans="1:11" x14ac:dyDescent="0.3">
      <c r="A109" s="23">
        <v>108</v>
      </c>
      <c r="B109" s="271">
        <v>52000</v>
      </c>
      <c r="C109" s="48" t="s">
        <v>18</v>
      </c>
      <c r="D109" s="61">
        <v>7783</v>
      </c>
      <c r="E109" s="59">
        <f t="shared" ref="E109" si="132">D111/D110</f>
        <v>1.7209517923362174</v>
      </c>
      <c r="F109" s="61">
        <v>9818</v>
      </c>
      <c r="G109" s="59">
        <f t="shared" ref="G109" si="133">F111/F110</f>
        <v>2.1483724451173356</v>
      </c>
      <c r="H109" s="61">
        <v>10160</v>
      </c>
      <c r="I109" s="59">
        <f t="shared" ref="I109" si="134">H111/H110</f>
        <v>2.0841527987897126</v>
      </c>
    </row>
    <row r="110" spans="1:11" x14ac:dyDescent="0.3">
      <c r="A110" s="1">
        <v>109</v>
      </c>
      <c r="B110" s="272"/>
      <c r="C110" s="49" t="s">
        <v>16</v>
      </c>
      <c r="D110" s="52">
        <v>0.6472</v>
      </c>
      <c r="E110" s="63">
        <f t="shared" ref="E110:E111" si="135">(D110-D107)/D107</f>
        <v>-9.4888276706458271E-3</v>
      </c>
      <c r="F110" s="52">
        <v>0.52839999999999998</v>
      </c>
      <c r="G110" s="63">
        <f t="shared" ref="G110:G111" si="136">(F110-F107)/F107</f>
        <v>-1.4546810891458465E-2</v>
      </c>
      <c r="H110" s="52">
        <v>0.52880000000000005</v>
      </c>
      <c r="I110" s="63">
        <f t="shared" ref="I110:I111" si="137">(H110-H107)/H107</f>
        <v>-4.5180722891565465E-3</v>
      </c>
    </row>
    <row r="111" spans="1:11" x14ac:dyDescent="0.3">
      <c r="A111" s="13">
        <v>110</v>
      </c>
      <c r="B111" s="273"/>
      <c r="C111" s="50" t="s">
        <v>17</v>
      </c>
      <c r="D111" s="52">
        <v>1.1137999999999999</v>
      </c>
      <c r="E111" s="64">
        <f t="shared" si="135"/>
        <v>5.8701345615460587E-3</v>
      </c>
      <c r="F111" s="52">
        <v>1.1352</v>
      </c>
      <c r="G111" s="64">
        <f t="shared" si="136"/>
        <v>3.6247900274069423E-3</v>
      </c>
      <c r="H111" s="62">
        <v>1.1021000000000001</v>
      </c>
      <c r="I111" s="64">
        <f t="shared" si="137"/>
        <v>-9.065361254644999E-4</v>
      </c>
    </row>
    <row r="112" spans="1:11" x14ac:dyDescent="0.3">
      <c r="A112" s="23">
        <v>111</v>
      </c>
      <c r="B112" s="271">
        <v>54000</v>
      </c>
      <c r="C112" s="48" t="s">
        <v>18</v>
      </c>
      <c r="D112" s="61">
        <v>8075</v>
      </c>
      <c r="E112" s="59">
        <f t="shared" ref="E112" si="138">D114/D113</f>
        <v>1.7269487060282041</v>
      </c>
      <c r="F112" s="61">
        <v>10184</v>
      </c>
      <c r="G112" s="59">
        <f t="shared" ref="G112" si="139">F114/F113</f>
        <v>2.13427968540188</v>
      </c>
      <c r="H112" s="61">
        <v>10550</v>
      </c>
      <c r="I112" s="59">
        <f t="shared" ref="I112" si="140">H114/H113</f>
        <v>2.149021864211738</v>
      </c>
    </row>
    <row r="113" spans="1:9" x14ac:dyDescent="0.3">
      <c r="A113" s="1">
        <v>112</v>
      </c>
      <c r="B113" s="272"/>
      <c r="C113" s="49" t="s">
        <v>16</v>
      </c>
      <c r="D113" s="52">
        <v>0.64529999999999998</v>
      </c>
      <c r="E113" s="63">
        <f t="shared" ref="E113:E114" si="141">(D113-D110)/D110</f>
        <v>-2.9357231149567567E-3</v>
      </c>
      <c r="F113" s="52">
        <v>0.52129999999999999</v>
      </c>
      <c r="G113" s="63">
        <f t="shared" ref="G113:G114" si="142">(F113-F110)/F110</f>
        <v>-1.3436790310370922E-2</v>
      </c>
      <c r="H113" s="52">
        <v>0.52139999999999997</v>
      </c>
      <c r="I113" s="63">
        <f t="shared" ref="I113:I114" si="143">(H113-H110)/H110</f>
        <v>-1.3993948562783798E-2</v>
      </c>
    </row>
    <row r="114" spans="1:9" x14ac:dyDescent="0.3">
      <c r="A114" s="13">
        <v>113</v>
      </c>
      <c r="B114" s="273"/>
      <c r="C114" s="50" t="s">
        <v>17</v>
      </c>
      <c r="D114" s="52">
        <v>1.1144000000000001</v>
      </c>
      <c r="E114" s="64">
        <f t="shared" si="141"/>
        <v>5.3869635482147241E-4</v>
      </c>
      <c r="F114" s="52">
        <v>1.1126</v>
      </c>
      <c r="G114" s="64">
        <f t="shared" si="142"/>
        <v>-1.9908386187455916E-2</v>
      </c>
      <c r="H114" s="62">
        <v>1.1205000000000001</v>
      </c>
      <c r="I114" s="64">
        <f t="shared" si="143"/>
        <v>1.6695399691498022E-2</v>
      </c>
    </row>
    <row r="115" spans="1:9" x14ac:dyDescent="0.3">
      <c r="A115" s="23">
        <v>114</v>
      </c>
      <c r="B115" s="271">
        <v>56000</v>
      </c>
      <c r="C115" s="48" t="s">
        <v>18</v>
      </c>
      <c r="D115" s="61">
        <v>8368</v>
      </c>
      <c r="E115" s="59">
        <f t="shared" ref="E115" si="144">D117/D116</f>
        <v>1.7187304565353347</v>
      </c>
      <c r="F115" s="61">
        <v>10551</v>
      </c>
      <c r="G115" s="59">
        <f t="shared" ref="G115" si="145">F117/F116</f>
        <v>2.2090492554410077</v>
      </c>
      <c r="H115" s="61">
        <v>10941</v>
      </c>
      <c r="I115" s="59">
        <f t="shared" ref="I115" si="146">H117/H116</f>
        <v>2.1994540846168844</v>
      </c>
    </row>
    <row r="116" spans="1:9" x14ac:dyDescent="0.3">
      <c r="A116" s="1">
        <v>115</v>
      </c>
      <c r="B116" s="272"/>
      <c r="C116" s="49" t="s">
        <v>16</v>
      </c>
      <c r="D116" s="52">
        <v>0.63959999999999995</v>
      </c>
      <c r="E116" s="63">
        <f t="shared" ref="E116:E117" si="147">(D116-D113)/D113</f>
        <v>-8.8331008833101472E-3</v>
      </c>
      <c r="F116" s="52">
        <v>0.52380000000000004</v>
      </c>
      <c r="G116" s="63">
        <f t="shared" ref="G116:G117" si="148">(F116-F113)/F113</f>
        <v>4.7957030500672508E-3</v>
      </c>
      <c r="H116" s="52">
        <v>0.51290000000000002</v>
      </c>
      <c r="I116" s="63">
        <f t="shared" ref="I116:I117" si="149">(H116-H113)/H113</f>
        <v>-1.6302263137706084E-2</v>
      </c>
    </row>
    <row r="117" spans="1:9" x14ac:dyDescent="0.3">
      <c r="A117" s="13">
        <v>116</v>
      </c>
      <c r="B117" s="272"/>
      <c r="C117" s="50" t="s">
        <v>17</v>
      </c>
      <c r="D117" s="52">
        <v>1.0992999999999999</v>
      </c>
      <c r="E117" s="64">
        <f t="shared" si="147"/>
        <v>-1.354989231873664E-2</v>
      </c>
      <c r="F117" s="52">
        <v>1.1571</v>
      </c>
      <c r="G117" s="64">
        <f t="shared" si="148"/>
        <v>3.9996404817544476E-2</v>
      </c>
      <c r="H117" s="62">
        <v>1.1281000000000001</v>
      </c>
      <c r="I117" s="64">
        <f t="shared" si="149"/>
        <v>6.7826863007586355E-3</v>
      </c>
    </row>
    <row r="118" spans="1:9" x14ac:dyDescent="0.3">
      <c r="A118" s="23">
        <v>117</v>
      </c>
      <c r="B118" s="271">
        <v>58000</v>
      </c>
      <c r="C118" s="48" t="s">
        <v>18</v>
      </c>
      <c r="D118" s="61">
        <v>8661</v>
      </c>
      <c r="E118" s="59">
        <f t="shared" ref="E118" si="150">D120/D119</f>
        <v>1.7356592802137358</v>
      </c>
      <c r="F118" s="61">
        <v>10918</v>
      </c>
      <c r="G118" s="59">
        <f t="shared" ref="G118" si="151">F120/F119</f>
        <v>2.1585318985395849</v>
      </c>
      <c r="H118" s="61">
        <v>11339</v>
      </c>
      <c r="I118" s="59">
        <f t="shared" ref="I118" si="152">H120/H119</f>
        <v>2.1572424477149501</v>
      </c>
    </row>
    <row r="119" spans="1:9" x14ac:dyDescent="0.3">
      <c r="A119" s="1">
        <v>118</v>
      </c>
      <c r="B119" s="272"/>
      <c r="C119" s="49" t="s">
        <v>16</v>
      </c>
      <c r="D119" s="52">
        <v>0.63629999999999998</v>
      </c>
      <c r="E119" s="63">
        <f t="shared" ref="E119:E120" si="153">(D119-D116)/D116</f>
        <v>-5.1594746716697466E-3</v>
      </c>
      <c r="F119" s="52">
        <v>0.52039999999999997</v>
      </c>
      <c r="G119" s="63">
        <f t="shared" ref="G119:G120" si="154">(F119-F116)/F116</f>
        <v>-6.4910271095839434E-3</v>
      </c>
      <c r="H119" s="52">
        <v>0.51639999999999997</v>
      </c>
      <c r="I119" s="63">
        <f t="shared" ref="I119:I120" si="155">(H119-H116)/H116</f>
        <v>6.8239422889451113E-3</v>
      </c>
    </row>
    <row r="120" spans="1:9" x14ac:dyDescent="0.3">
      <c r="A120" s="13">
        <v>119</v>
      </c>
      <c r="B120" s="273"/>
      <c r="C120" s="50" t="s">
        <v>17</v>
      </c>
      <c r="D120" s="52">
        <v>1.1044</v>
      </c>
      <c r="E120" s="64">
        <f t="shared" si="153"/>
        <v>4.6393159283181157E-3</v>
      </c>
      <c r="F120" s="52">
        <v>1.1233</v>
      </c>
      <c r="G120" s="64">
        <f t="shared" si="154"/>
        <v>-2.9210958430559202E-2</v>
      </c>
      <c r="H120" s="62">
        <v>1.1140000000000001</v>
      </c>
      <c r="I120" s="64">
        <f t="shared" si="155"/>
        <v>-1.2498891942203706E-2</v>
      </c>
    </row>
    <row r="121" spans="1:9" x14ac:dyDescent="0.3">
      <c r="A121" s="23">
        <v>120</v>
      </c>
      <c r="B121" s="271">
        <v>60000</v>
      </c>
      <c r="C121" s="48" t="s">
        <v>18</v>
      </c>
      <c r="D121" s="61">
        <v>8953</v>
      </c>
      <c r="E121" s="59">
        <f t="shared" ref="E121" si="156">D123/D122</f>
        <v>1.7240454402019563</v>
      </c>
      <c r="F121" s="61">
        <v>11284</v>
      </c>
      <c r="G121" s="59">
        <f t="shared" ref="G121" si="157">F123/F122</f>
        <v>2.2004634994206254</v>
      </c>
      <c r="H121" s="61">
        <v>11737</v>
      </c>
      <c r="I121" s="59">
        <f t="shared" ref="I121" si="158">H123/H122</f>
        <v>2.1912023460410559</v>
      </c>
    </row>
    <row r="122" spans="1:9" x14ac:dyDescent="0.3">
      <c r="A122" s="1">
        <v>121</v>
      </c>
      <c r="B122" s="272"/>
      <c r="C122" s="49" t="s">
        <v>16</v>
      </c>
      <c r="D122" s="52">
        <v>0.63380000000000003</v>
      </c>
      <c r="E122" s="63">
        <f t="shared" ref="E122:E123" si="159">(D122-D119)/D119</f>
        <v>-3.9289643250038451E-3</v>
      </c>
      <c r="F122" s="52">
        <v>0.51780000000000004</v>
      </c>
      <c r="G122" s="63">
        <f t="shared" ref="G122:G123" si="160">(F122-F119)/F119</f>
        <v>-4.9961568024595232E-3</v>
      </c>
      <c r="H122" s="52">
        <v>0.51149999999999995</v>
      </c>
      <c r="I122" s="63">
        <f t="shared" ref="I122:I123" si="161">(H122-H119)/H119</f>
        <v>-9.48876839659182E-3</v>
      </c>
    </row>
    <row r="123" spans="1:9" x14ac:dyDescent="0.3">
      <c r="A123" s="13">
        <v>122</v>
      </c>
      <c r="B123" s="273"/>
      <c r="C123" s="50" t="s">
        <v>17</v>
      </c>
      <c r="D123" s="52">
        <v>1.0927</v>
      </c>
      <c r="E123" s="64">
        <f t="shared" si="159"/>
        <v>-1.0593987685621191E-2</v>
      </c>
      <c r="F123" s="52">
        <v>1.1394</v>
      </c>
      <c r="G123" s="64">
        <f t="shared" si="160"/>
        <v>1.4332769518383338E-2</v>
      </c>
      <c r="H123" s="62">
        <v>1.1208</v>
      </c>
      <c r="I123" s="64">
        <f t="shared" si="161"/>
        <v>6.1041292639137492E-3</v>
      </c>
    </row>
    <row r="124" spans="1:9" x14ac:dyDescent="0.3">
      <c r="A124" s="23">
        <v>123</v>
      </c>
      <c r="B124" s="271">
        <v>62000</v>
      </c>
      <c r="C124" s="48" t="s">
        <v>18</v>
      </c>
      <c r="D124" s="61">
        <v>9246</v>
      </c>
      <c r="E124" s="59">
        <f t="shared" ref="E124" si="162">D126/D125</f>
        <v>1.7334065589204457</v>
      </c>
      <c r="F124" s="61">
        <v>11651</v>
      </c>
      <c r="G124" s="59">
        <f t="shared" ref="G124" si="163">F126/F125</f>
        <v>2.2209030751265084</v>
      </c>
      <c r="H124" s="61">
        <v>12137</v>
      </c>
      <c r="I124" s="59">
        <f t="shared" ref="I124" si="164">H126/H125</f>
        <v>2.2063460780449349</v>
      </c>
    </row>
    <row r="125" spans="1:9" x14ac:dyDescent="0.3">
      <c r="A125" s="1">
        <v>124</v>
      </c>
      <c r="B125" s="272"/>
      <c r="C125" s="49" t="s">
        <v>16</v>
      </c>
      <c r="D125" s="52">
        <v>0.63729999999999998</v>
      </c>
      <c r="E125" s="63">
        <f t="shared" ref="E125:E126" si="165">(D125-D122)/D122</f>
        <v>5.5222467655410973E-3</v>
      </c>
      <c r="F125" s="52">
        <v>0.51380000000000003</v>
      </c>
      <c r="G125" s="63">
        <f t="shared" ref="G125:G126" si="166">(F125-F122)/F122</f>
        <v>-7.7249903437620763E-3</v>
      </c>
      <c r="H125" s="52">
        <v>0.50739999999999996</v>
      </c>
      <c r="I125" s="63">
        <f t="shared" ref="I125:I126" si="167">(H125-H122)/H122</f>
        <v>-8.0156402737047768E-3</v>
      </c>
    </row>
    <row r="126" spans="1:9" x14ac:dyDescent="0.3">
      <c r="A126" s="13">
        <v>125</v>
      </c>
      <c r="B126" s="272"/>
      <c r="C126" s="50" t="s">
        <v>17</v>
      </c>
      <c r="D126" s="52">
        <v>1.1047</v>
      </c>
      <c r="E126" s="64">
        <f t="shared" si="165"/>
        <v>1.0981971263841869E-2</v>
      </c>
      <c r="F126" s="52">
        <v>1.1411</v>
      </c>
      <c r="G126" s="64">
        <f t="shared" si="166"/>
        <v>1.4920133403546032E-3</v>
      </c>
      <c r="H126" s="62">
        <v>1.1194999999999999</v>
      </c>
      <c r="I126" s="64">
        <f t="shared" si="167"/>
        <v>-1.1598857958601703E-3</v>
      </c>
    </row>
    <row r="127" spans="1:9" x14ac:dyDescent="0.3">
      <c r="A127" s="23">
        <v>126</v>
      </c>
      <c r="B127" s="271">
        <v>64000</v>
      </c>
      <c r="C127" s="48" t="s">
        <v>18</v>
      </c>
      <c r="D127" s="61">
        <v>9538</v>
      </c>
      <c r="E127" s="59">
        <f t="shared" ref="E127" si="168">D129/D128</f>
        <v>1.7581947743467936</v>
      </c>
      <c r="F127" s="61">
        <v>12017</v>
      </c>
      <c r="G127" s="59">
        <f t="shared" ref="G127" si="169">F129/F128</f>
        <v>2.2678431372549022</v>
      </c>
      <c r="H127" s="61">
        <v>12547</v>
      </c>
      <c r="I127" s="59">
        <f t="shared" ref="I127" si="170">H129/H128</f>
        <v>2.2487689580460901</v>
      </c>
    </row>
    <row r="128" spans="1:9" x14ac:dyDescent="0.3">
      <c r="A128" s="1">
        <v>127</v>
      </c>
      <c r="B128" s="272"/>
      <c r="C128" s="49" t="s">
        <v>16</v>
      </c>
      <c r="D128" s="52">
        <v>0.63149999999999995</v>
      </c>
      <c r="E128" s="63">
        <f t="shared" ref="E128:E129" si="171">(D128-D125)/D125</f>
        <v>-9.1008943982426298E-3</v>
      </c>
      <c r="F128" s="52">
        <v>0.51</v>
      </c>
      <c r="G128" s="63">
        <f t="shared" ref="G128:G129" si="172">(F128-F125)/F125</f>
        <v>-7.3958738808875537E-3</v>
      </c>
      <c r="H128" s="52">
        <v>0.50770000000000004</v>
      </c>
      <c r="I128" s="63">
        <f t="shared" ref="I128:I129" si="173">(H128-H125)/H125</f>
        <v>5.9124950729223097E-4</v>
      </c>
    </row>
    <row r="129" spans="1:9" x14ac:dyDescent="0.3">
      <c r="A129" s="13">
        <v>128</v>
      </c>
      <c r="B129" s="273"/>
      <c r="C129" s="50" t="s">
        <v>17</v>
      </c>
      <c r="D129" s="52">
        <v>1.1103000000000001</v>
      </c>
      <c r="E129" s="64">
        <f t="shared" si="171"/>
        <v>5.0692495700190542E-3</v>
      </c>
      <c r="F129" s="52">
        <v>1.1566000000000001</v>
      </c>
      <c r="G129" s="64">
        <f t="shared" si="172"/>
        <v>1.3583384453597467E-2</v>
      </c>
      <c r="H129" s="62">
        <v>1.1416999999999999</v>
      </c>
      <c r="I129" s="64">
        <f t="shared" si="173"/>
        <v>1.9830281375614111E-2</v>
      </c>
    </row>
    <row r="130" spans="1:9" x14ac:dyDescent="0.3">
      <c r="A130" s="23">
        <v>129</v>
      </c>
      <c r="B130" s="271">
        <v>66000</v>
      </c>
      <c r="C130" s="48" t="s">
        <v>18</v>
      </c>
      <c r="D130" s="61">
        <v>9831</v>
      </c>
      <c r="E130" s="59">
        <f t="shared" ref="E130" si="174">D132/D131</f>
        <v>1.7294579732914377</v>
      </c>
      <c r="F130" s="61">
        <v>12384</v>
      </c>
      <c r="G130" s="59">
        <f t="shared" ref="G130" si="175">F132/F131</f>
        <v>2.206231742940604</v>
      </c>
      <c r="H130" s="61">
        <v>12943</v>
      </c>
      <c r="I130" s="59">
        <f t="shared" ref="I130" si="176">H132/H131</f>
        <v>2.2507008410092113</v>
      </c>
    </row>
    <row r="131" spans="1:9" x14ac:dyDescent="0.3">
      <c r="A131" s="1">
        <v>130</v>
      </c>
      <c r="B131" s="272"/>
      <c r="C131" s="49" t="s">
        <v>16</v>
      </c>
      <c r="D131" s="52">
        <v>0.63649999999999995</v>
      </c>
      <c r="E131" s="63">
        <f t="shared" ref="E131:E132" si="177">(D131-D128)/D128</f>
        <v>7.9176563737133887E-3</v>
      </c>
      <c r="F131" s="52">
        <v>0.51349999999999996</v>
      </c>
      <c r="G131" s="63">
        <f t="shared" ref="G131:G132" si="178">(F131-F128)/F128</f>
        <v>6.8627450980391132E-3</v>
      </c>
      <c r="H131" s="52">
        <v>0.49940000000000001</v>
      </c>
      <c r="I131" s="63">
        <f t="shared" ref="I131:I132" si="179">(H131-H128)/H128</f>
        <v>-1.6348237147922058E-2</v>
      </c>
    </row>
    <row r="132" spans="1:9" x14ac:dyDescent="0.3">
      <c r="A132" s="13">
        <v>131</v>
      </c>
      <c r="B132" s="273"/>
      <c r="C132" s="50" t="s">
        <v>17</v>
      </c>
      <c r="D132" s="52">
        <v>1.1008</v>
      </c>
      <c r="E132" s="64">
        <f t="shared" si="177"/>
        <v>-8.5562460596235821E-3</v>
      </c>
      <c r="F132" s="52">
        <v>1.1329</v>
      </c>
      <c r="G132" s="64">
        <f t="shared" si="178"/>
        <v>-2.0491094587584344E-2</v>
      </c>
      <c r="H132" s="62">
        <v>1.1240000000000001</v>
      </c>
      <c r="I132" s="64">
        <f t="shared" si="179"/>
        <v>-1.5503196986949136E-2</v>
      </c>
    </row>
    <row r="133" spans="1:9" x14ac:dyDescent="0.3">
      <c r="A133" s="23">
        <v>132</v>
      </c>
      <c r="B133" s="271">
        <v>68000</v>
      </c>
      <c r="C133" s="48" t="s">
        <v>18</v>
      </c>
      <c r="D133" s="61">
        <v>10123</v>
      </c>
      <c r="E133" s="59">
        <f t="shared" ref="E133" si="180">D135/D134</f>
        <v>1.767973337565466</v>
      </c>
      <c r="F133" s="61">
        <v>12750</v>
      </c>
      <c r="G133" s="59">
        <f t="shared" ref="G133" si="181">F135/F134</f>
        <v>2.253914767096135</v>
      </c>
      <c r="H133" s="61">
        <v>13347</v>
      </c>
      <c r="I133" s="59">
        <f t="shared" ref="I133" si="182">H135/H134</f>
        <v>2.2330213104959173</v>
      </c>
    </row>
    <row r="134" spans="1:9" x14ac:dyDescent="0.3">
      <c r="A134" s="1">
        <v>133</v>
      </c>
      <c r="B134" s="272"/>
      <c r="C134" s="49" t="s">
        <v>16</v>
      </c>
      <c r="D134" s="52">
        <v>0.63009999999999999</v>
      </c>
      <c r="E134" s="63">
        <f t="shared" ref="E134:E135" si="183">(D134-D131)/D131</f>
        <v>-1.0054988216810624E-2</v>
      </c>
      <c r="F134" s="52">
        <v>0.50449999999999995</v>
      </c>
      <c r="G134" s="63">
        <f t="shared" ref="G134:G135" si="184">(F134-F131)/F131</f>
        <v>-1.7526777020447925E-2</v>
      </c>
      <c r="H134" s="52">
        <v>0.50209999999999999</v>
      </c>
      <c r="I134" s="63">
        <f t="shared" ref="I134:I135" si="185">(H134-H131)/H131</f>
        <v>5.4064877853423707E-3</v>
      </c>
    </row>
    <row r="135" spans="1:9" x14ac:dyDescent="0.3">
      <c r="A135" s="13">
        <v>134</v>
      </c>
      <c r="B135" s="272"/>
      <c r="C135" s="50" t="s">
        <v>17</v>
      </c>
      <c r="D135" s="52">
        <v>1.1140000000000001</v>
      </c>
      <c r="E135" s="64">
        <f t="shared" si="183"/>
        <v>1.1991279069767533E-2</v>
      </c>
      <c r="F135" s="52">
        <v>1.1371</v>
      </c>
      <c r="G135" s="64">
        <f t="shared" si="184"/>
        <v>3.7072998499426088E-3</v>
      </c>
      <c r="H135" s="62">
        <v>1.1212</v>
      </c>
      <c r="I135" s="64">
        <f t="shared" si="185"/>
        <v>-2.4911032028470956E-3</v>
      </c>
    </row>
    <row r="136" spans="1:9" x14ac:dyDescent="0.3">
      <c r="A136" s="23">
        <v>135</v>
      </c>
      <c r="B136" s="271">
        <v>70000</v>
      </c>
      <c r="C136" s="48" t="s">
        <v>18</v>
      </c>
      <c r="D136" s="61">
        <v>10416</v>
      </c>
      <c r="E136" s="59">
        <f t="shared" ref="E136" si="186">D138/D137</f>
        <v>1.7748019017432646</v>
      </c>
      <c r="F136" s="61">
        <v>13117</v>
      </c>
      <c r="G136" s="59">
        <f t="shared" ref="G136" si="187">F138/F137</f>
        <v>2.2494551218545666</v>
      </c>
      <c r="H136" s="61">
        <v>13749</v>
      </c>
      <c r="I136" s="59">
        <f t="shared" ref="I136" si="188">H138/H137</f>
        <v>2.2750861544698968</v>
      </c>
    </row>
    <row r="137" spans="1:9" x14ac:dyDescent="0.3">
      <c r="A137" s="1">
        <v>136</v>
      </c>
      <c r="B137" s="272"/>
      <c r="C137" s="49" t="s">
        <v>16</v>
      </c>
      <c r="D137" s="52">
        <v>0.63100000000000001</v>
      </c>
      <c r="E137" s="63">
        <f t="shared" ref="E137:E138" si="189">(D137-D134)/D134</f>
        <v>1.428344707189354E-3</v>
      </c>
      <c r="F137" s="52">
        <v>0.50470000000000004</v>
      </c>
      <c r="G137" s="63">
        <f t="shared" ref="G137:G138" si="190">(F137-F134)/F134</f>
        <v>3.9643211100116752E-4</v>
      </c>
      <c r="H137" s="52">
        <v>0.49330000000000002</v>
      </c>
      <c r="I137" s="63">
        <f t="shared" ref="I137:I138" si="191">(H137-H134)/H134</f>
        <v>-1.7526389165504828E-2</v>
      </c>
    </row>
    <row r="138" spans="1:9" x14ac:dyDescent="0.3">
      <c r="A138" s="13">
        <v>137</v>
      </c>
      <c r="B138" s="273"/>
      <c r="C138" s="50" t="s">
        <v>17</v>
      </c>
      <c r="D138" s="52">
        <v>1.1198999999999999</v>
      </c>
      <c r="E138" s="64">
        <f t="shared" si="189"/>
        <v>5.2962298025132802E-3</v>
      </c>
      <c r="F138" s="52">
        <v>1.1353</v>
      </c>
      <c r="G138" s="64">
        <f t="shared" si="190"/>
        <v>-1.5829742326972332E-3</v>
      </c>
      <c r="H138" s="62">
        <v>1.1223000000000001</v>
      </c>
      <c r="I138" s="64">
        <f t="shared" si="191"/>
        <v>9.8109168747779248E-4</v>
      </c>
    </row>
    <row r="139" spans="1:9" x14ac:dyDescent="0.3">
      <c r="A139" s="23">
        <v>138</v>
      </c>
      <c r="B139" s="271">
        <v>72000</v>
      </c>
      <c r="C139" s="48" t="s">
        <v>18</v>
      </c>
      <c r="D139" s="61">
        <v>10708</v>
      </c>
      <c r="E139" s="59">
        <f t="shared" ref="E139" si="192">D141/D140</f>
        <v>1.8102754066677404</v>
      </c>
      <c r="F139" s="61">
        <v>13484</v>
      </c>
      <c r="G139" s="59">
        <f t="shared" ref="G139" si="193">F141/F140</f>
        <v>2.2816424157863264</v>
      </c>
      <c r="H139" s="61">
        <v>14144</v>
      </c>
      <c r="I139" s="59">
        <f t="shared" ref="I139" si="194">H141/H140</f>
        <v>2.3208818126148194</v>
      </c>
    </row>
    <row r="140" spans="1:9" x14ac:dyDescent="0.3">
      <c r="A140" s="1">
        <v>139</v>
      </c>
      <c r="B140" s="272"/>
      <c r="C140" s="49" t="s">
        <v>16</v>
      </c>
      <c r="D140" s="52">
        <v>0.62090000000000001</v>
      </c>
      <c r="E140" s="63">
        <f t="shared" ref="E140:E141" si="195">(D140-D137)/D137</f>
        <v>-1.6006339144215526E-2</v>
      </c>
      <c r="F140" s="52">
        <v>0.50170000000000003</v>
      </c>
      <c r="G140" s="63">
        <f t="shared" ref="G140:G141" si="196">(F140-F137)/F137</f>
        <v>-5.9441252229047005E-3</v>
      </c>
      <c r="H140" s="52">
        <v>0.4899</v>
      </c>
      <c r="I140" s="63">
        <f t="shared" ref="I140:I141" si="197">(H140-H137)/H137</f>
        <v>-6.8923575917291995E-3</v>
      </c>
    </row>
    <row r="141" spans="1:9" x14ac:dyDescent="0.3">
      <c r="A141" s="13">
        <v>140</v>
      </c>
      <c r="B141" s="273"/>
      <c r="C141" s="50" t="s">
        <v>17</v>
      </c>
      <c r="D141" s="52">
        <v>1.1240000000000001</v>
      </c>
      <c r="E141" s="64">
        <f t="shared" si="195"/>
        <v>3.6610411643898696E-3</v>
      </c>
      <c r="F141" s="52">
        <v>1.1447000000000001</v>
      </c>
      <c r="G141" s="64">
        <f t="shared" si="196"/>
        <v>8.2797498458557876E-3</v>
      </c>
      <c r="H141" s="62">
        <v>1.137</v>
      </c>
      <c r="I141" s="64">
        <f t="shared" si="197"/>
        <v>1.3098102111734771E-2</v>
      </c>
    </row>
    <row r="142" spans="1:9" x14ac:dyDescent="0.3">
      <c r="A142" s="23">
        <v>141</v>
      </c>
      <c r="B142" s="271">
        <v>74000</v>
      </c>
      <c r="C142" s="48" t="s">
        <v>18</v>
      </c>
      <c r="D142" s="61">
        <v>11005</v>
      </c>
      <c r="E142" s="59">
        <f t="shared" ref="E142" si="198">D144/D143</f>
        <v>1.7740067556699373</v>
      </c>
      <c r="F142" s="61">
        <v>13850</v>
      </c>
      <c r="G142" s="59">
        <f t="shared" ref="G142" si="199">F144/F143</f>
        <v>2.3039983926059877</v>
      </c>
      <c r="H142" s="61">
        <v>14534</v>
      </c>
      <c r="I142" s="59">
        <f t="shared" ref="I142" si="200">H144/H143</f>
        <v>2.3269586674892042</v>
      </c>
    </row>
    <row r="143" spans="1:9" x14ac:dyDescent="0.3">
      <c r="A143" s="1">
        <v>142</v>
      </c>
      <c r="B143" s="272"/>
      <c r="C143" s="49" t="s">
        <v>16</v>
      </c>
      <c r="D143" s="52">
        <v>0.62170000000000003</v>
      </c>
      <c r="E143" s="63">
        <f t="shared" ref="E143:E144" si="201">(D143-D140)/D140</f>
        <v>1.2884522467386421E-3</v>
      </c>
      <c r="F143" s="52">
        <v>0.49769999999999998</v>
      </c>
      <c r="G143" s="63">
        <f t="shared" ref="G143:G144" si="202">(F143-F140)/F140</f>
        <v>-7.9728921666335634E-3</v>
      </c>
      <c r="H143" s="52">
        <v>0.48630000000000001</v>
      </c>
      <c r="I143" s="63">
        <f t="shared" ref="I143:I144" si="203">(H143-H140)/H140</f>
        <v>-7.3484384568279076E-3</v>
      </c>
    </row>
    <row r="144" spans="1:9" x14ac:dyDescent="0.3">
      <c r="A144" s="13">
        <v>143</v>
      </c>
      <c r="B144" s="272"/>
      <c r="C144" s="50" t="s">
        <v>17</v>
      </c>
      <c r="D144" s="52">
        <v>1.1029</v>
      </c>
      <c r="E144" s="64">
        <f t="shared" si="201"/>
        <v>-1.8772241992882667E-2</v>
      </c>
      <c r="F144" s="52">
        <v>1.1467000000000001</v>
      </c>
      <c r="G144" s="64">
        <f t="shared" si="202"/>
        <v>1.7471826679479354E-3</v>
      </c>
      <c r="H144" s="62">
        <v>1.1315999999999999</v>
      </c>
      <c r="I144" s="64">
        <f t="shared" si="203"/>
        <v>-4.749340369393203E-3</v>
      </c>
    </row>
    <row r="145" spans="1:9" x14ac:dyDescent="0.3">
      <c r="A145" s="23">
        <v>144</v>
      </c>
      <c r="B145" s="271">
        <v>76000</v>
      </c>
      <c r="C145" s="48" t="s">
        <v>18</v>
      </c>
      <c r="D145" s="61">
        <v>11308</v>
      </c>
      <c r="E145" s="59">
        <f t="shared" ref="E145" si="204">D147/D146</f>
        <v>1.7786407766990291</v>
      </c>
      <c r="F145" s="61">
        <v>14217</v>
      </c>
      <c r="G145" s="59">
        <f t="shared" ref="G145" si="205">F147/F146</f>
        <v>2.2949132014533711</v>
      </c>
      <c r="H145" s="61">
        <v>14925</v>
      </c>
      <c r="I145" s="59">
        <f t="shared" ref="I145" si="206">H147/H146</f>
        <v>2.3641571194762681</v>
      </c>
    </row>
    <row r="146" spans="1:9" x14ac:dyDescent="0.3">
      <c r="A146" s="1">
        <v>145</v>
      </c>
      <c r="B146" s="272"/>
      <c r="C146" s="49" t="s">
        <v>16</v>
      </c>
      <c r="D146" s="52">
        <v>0.61799999999999999</v>
      </c>
      <c r="E146" s="63">
        <f t="shared" ref="E146:E147" si="207">(D146-D143)/D143</f>
        <v>-5.9514235161654116E-3</v>
      </c>
      <c r="F146" s="52">
        <v>0.49540000000000001</v>
      </c>
      <c r="G146" s="63">
        <f t="shared" ref="G146:G147" si="208">(F146-F143)/F143</f>
        <v>-4.6212577858146852E-3</v>
      </c>
      <c r="H146" s="52">
        <v>0.48880000000000001</v>
      </c>
      <c r="I146" s="63">
        <f t="shared" ref="I146:I147" si="209">(H146-H143)/H143</f>
        <v>5.1408595517170516E-3</v>
      </c>
    </row>
    <row r="147" spans="1:9" x14ac:dyDescent="0.3">
      <c r="A147" s="13">
        <v>146</v>
      </c>
      <c r="B147" s="273"/>
      <c r="C147" s="50" t="s">
        <v>17</v>
      </c>
      <c r="D147" s="52">
        <v>1.0992</v>
      </c>
      <c r="E147" s="64">
        <f t="shared" si="207"/>
        <v>-3.354791912231423E-3</v>
      </c>
      <c r="F147" s="52">
        <v>1.1369</v>
      </c>
      <c r="G147" s="64">
        <f t="shared" si="208"/>
        <v>-8.5462631900235717E-3</v>
      </c>
      <c r="H147" s="62">
        <v>1.1556</v>
      </c>
      <c r="I147" s="64">
        <f t="shared" si="209"/>
        <v>2.1208907741251344E-2</v>
      </c>
    </row>
    <row r="148" spans="1:9" x14ac:dyDescent="0.3">
      <c r="A148" s="23">
        <v>147</v>
      </c>
      <c r="B148" s="271">
        <v>78000</v>
      </c>
      <c r="C148" s="48" t="s">
        <v>18</v>
      </c>
      <c r="D148" s="61">
        <v>11613</v>
      </c>
      <c r="E148" s="59">
        <f t="shared" ref="E148" si="210">D150/D149</f>
        <v>1.7628915662650599</v>
      </c>
      <c r="F148" s="61">
        <v>14583</v>
      </c>
      <c r="G148" s="59">
        <f t="shared" ref="G148" si="211">F150/F149</f>
        <v>2.3542637229086489</v>
      </c>
      <c r="H148" s="61">
        <v>15316</v>
      </c>
      <c r="I148" s="59">
        <f t="shared" ref="I148" si="212">H150/H149</f>
        <v>2.3336080774778489</v>
      </c>
    </row>
    <row r="149" spans="1:9" x14ac:dyDescent="0.3">
      <c r="A149" s="1">
        <v>148</v>
      </c>
      <c r="B149" s="272"/>
      <c r="C149" s="49" t="s">
        <v>16</v>
      </c>
      <c r="D149" s="52">
        <v>0.62250000000000005</v>
      </c>
      <c r="E149" s="63">
        <f t="shared" ref="E149:E150" si="213">(D149-D146)/D146</f>
        <v>7.2815533980583489E-3</v>
      </c>
      <c r="F149" s="52">
        <v>0.49370000000000003</v>
      </c>
      <c r="G149" s="63">
        <f t="shared" ref="G149:G150" si="214">(F149-F146)/F146</f>
        <v>-3.4315704481226875E-3</v>
      </c>
      <c r="H149" s="52">
        <v>0.48530000000000001</v>
      </c>
      <c r="I149" s="63">
        <f t="shared" ref="I149:I150" si="215">(H149-H146)/H146</f>
        <v>-7.1603927986906776E-3</v>
      </c>
    </row>
    <row r="150" spans="1:9" x14ac:dyDescent="0.3">
      <c r="A150" s="13">
        <v>149</v>
      </c>
      <c r="B150" s="273"/>
      <c r="C150" s="50" t="s">
        <v>17</v>
      </c>
      <c r="D150" s="52">
        <v>1.0973999999999999</v>
      </c>
      <c r="E150" s="64">
        <f t="shared" si="213"/>
        <v>-1.6375545851528602E-3</v>
      </c>
      <c r="F150" s="52">
        <v>1.1623000000000001</v>
      </c>
      <c r="G150" s="64">
        <f t="shared" si="214"/>
        <v>2.2341454833318751E-2</v>
      </c>
      <c r="H150" s="62">
        <v>1.1325000000000001</v>
      </c>
      <c r="I150" s="64">
        <f t="shared" si="215"/>
        <v>-1.9989615784008222E-2</v>
      </c>
    </row>
    <row r="151" spans="1:9" x14ac:dyDescent="0.3">
      <c r="A151" s="23">
        <v>150</v>
      </c>
      <c r="B151" s="271">
        <v>80000</v>
      </c>
      <c r="C151" s="48" t="s">
        <v>18</v>
      </c>
      <c r="D151" s="61">
        <v>11911</v>
      </c>
      <c r="E151" s="59">
        <f t="shared" ref="E151" si="216">D153/D152</f>
        <v>1.8251303780964796</v>
      </c>
      <c r="F151" s="61">
        <v>14950</v>
      </c>
      <c r="G151" s="59">
        <f t="shared" ref="G151" si="217">F153/F152</f>
        <v>2.3620443901445731</v>
      </c>
      <c r="H151" s="61">
        <v>15707</v>
      </c>
      <c r="I151" s="59">
        <f t="shared" ref="I151" si="218">H153/H152</f>
        <v>2.4065294239966728</v>
      </c>
    </row>
    <row r="152" spans="1:9" x14ac:dyDescent="0.3">
      <c r="A152" s="1">
        <v>151</v>
      </c>
      <c r="B152" s="272"/>
      <c r="C152" s="49" t="s">
        <v>16</v>
      </c>
      <c r="D152" s="52">
        <v>0.61360000000000003</v>
      </c>
      <c r="E152" s="63">
        <f t="shared" ref="E152:E153" si="219">(D152-D149)/D149</f>
        <v>-1.429718875502011E-2</v>
      </c>
      <c r="F152" s="52">
        <v>0.49109999999999998</v>
      </c>
      <c r="G152" s="63">
        <f t="shared" ref="G152:G153" si="220">(F152-F149)/F149</f>
        <v>-5.2663560866924178E-3</v>
      </c>
      <c r="H152" s="52">
        <v>0.48089999999999999</v>
      </c>
      <c r="I152" s="63">
        <f t="shared" ref="I152:I153" si="221">(H152-H149)/H149</f>
        <v>-9.0665567690088912E-3</v>
      </c>
    </row>
    <row r="153" spans="1:9" x14ac:dyDescent="0.3">
      <c r="A153" s="13">
        <v>152</v>
      </c>
      <c r="B153" s="272"/>
      <c r="C153" s="50" t="s">
        <v>17</v>
      </c>
      <c r="D153" s="52">
        <v>1.1198999999999999</v>
      </c>
      <c r="E153" s="64">
        <f t="shared" si="219"/>
        <v>2.0503007107709099E-2</v>
      </c>
      <c r="F153" s="52">
        <v>1.1599999999999999</v>
      </c>
      <c r="G153" s="64">
        <f t="shared" si="220"/>
        <v>-1.9788350683990282E-3</v>
      </c>
      <c r="H153" s="62">
        <v>1.1573</v>
      </c>
      <c r="I153" s="64">
        <f t="shared" si="221"/>
        <v>2.1898454746136806E-2</v>
      </c>
    </row>
    <row r="154" spans="1:9" x14ac:dyDescent="0.3">
      <c r="A154" s="23">
        <v>153</v>
      </c>
      <c r="B154" s="271">
        <v>82000</v>
      </c>
      <c r="C154" s="48" t="s">
        <v>18</v>
      </c>
      <c r="D154" s="61">
        <v>12206</v>
      </c>
      <c r="E154" s="59">
        <f t="shared" ref="E154" si="222">D156/D155</f>
        <v>1.8263854830799411</v>
      </c>
      <c r="F154" s="61">
        <v>15316</v>
      </c>
      <c r="G154" s="59">
        <f t="shared" ref="G154" si="223">F156/F155</f>
        <v>2.3585567010309276</v>
      </c>
      <c r="H154" s="61">
        <v>16098</v>
      </c>
      <c r="I154" s="59">
        <f t="shared" ref="I154" si="224">H156/H155</f>
        <v>2.3859685430463577</v>
      </c>
    </row>
    <row r="155" spans="1:9" x14ac:dyDescent="0.3">
      <c r="A155" s="1">
        <v>154</v>
      </c>
      <c r="B155" s="272"/>
      <c r="C155" s="49" t="s">
        <v>16</v>
      </c>
      <c r="D155" s="52">
        <v>0.61170000000000002</v>
      </c>
      <c r="E155" s="63">
        <f t="shared" ref="E155:E156" si="225">(D155-D152)/D152</f>
        <v>-3.0964797913950663E-3</v>
      </c>
      <c r="F155" s="52">
        <v>0.48499999999999999</v>
      </c>
      <c r="G155" s="63">
        <f t="shared" ref="G155:G156" si="226">(F155-F152)/F152</f>
        <v>-1.2421095499898177E-2</v>
      </c>
      <c r="H155" s="52">
        <v>0.48320000000000002</v>
      </c>
      <c r="I155" s="63">
        <f t="shared" ref="I155:I156" si="227">(H155-H152)/H152</f>
        <v>4.7826991058432609E-3</v>
      </c>
    </row>
    <row r="156" spans="1:9" x14ac:dyDescent="0.3">
      <c r="A156" s="13">
        <v>155</v>
      </c>
      <c r="B156" s="273"/>
      <c r="C156" s="50" t="s">
        <v>17</v>
      </c>
      <c r="D156" s="52">
        <v>1.1172</v>
      </c>
      <c r="E156" s="64">
        <f t="shared" si="225"/>
        <v>-2.4109295472809402E-3</v>
      </c>
      <c r="F156" s="52">
        <v>1.1438999999999999</v>
      </c>
      <c r="G156" s="64">
        <f t="shared" si="226"/>
        <v>-1.3879310344827591E-2</v>
      </c>
      <c r="H156" s="62">
        <v>1.1529</v>
      </c>
      <c r="I156" s="64">
        <f t="shared" si="227"/>
        <v>-3.8019528212217745E-3</v>
      </c>
    </row>
    <row r="157" spans="1:9" x14ac:dyDescent="0.3">
      <c r="A157" s="23">
        <v>156</v>
      </c>
      <c r="B157" s="271">
        <v>84000</v>
      </c>
      <c r="C157" s="48" t="s">
        <v>18</v>
      </c>
      <c r="D157" s="61">
        <v>12499</v>
      </c>
      <c r="E157" s="59">
        <f t="shared" ref="E157" si="228">D159/D158</f>
        <v>1.8197361993160723</v>
      </c>
      <c r="F157" s="61">
        <v>15686</v>
      </c>
      <c r="G157" s="59">
        <f t="shared" ref="G157" si="229">F159/F158</f>
        <v>2.3712660028449504</v>
      </c>
      <c r="H157" s="61">
        <v>16489</v>
      </c>
      <c r="I157" s="59">
        <f t="shared" ref="I157" si="230">H159/H158</f>
        <v>2.4012897857291451</v>
      </c>
    </row>
    <row r="158" spans="1:9" x14ac:dyDescent="0.3">
      <c r="A158" s="1">
        <v>157</v>
      </c>
      <c r="B158" s="272"/>
      <c r="C158" s="49" t="s">
        <v>16</v>
      </c>
      <c r="D158" s="52">
        <v>0.61409999999999998</v>
      </c>
      <c r="E158" s="63">
        <f t="shared" ref="E158:E159" si="231">(D158-D155)/D155</f>
        <v>3.923491907797871E-3</v>
      </c>
      <c r="F158" s="52">
        <v>0.49209999999999998</v>
      </c>
      <c r="G158" s="63">
        <f t="shared" ref="G158:G159" si="232">(F158-F155)/F155</f>
        <v>1.4639175257731949E-2</v>
      </c>
      <c r="H158" s="52">
        <v>0.48070000000000002</v>
      </c>
      <c r="I158" s="63">
        <f t="shared" ref="I158:I159" si="233">(H158-H155)/H155</f>
        <v>-5.1738410596026537E-3</v>
      </c>
    </row>
    <row r="159" spans="1:9" x14ac:dyDescent="0.3">
      <c r="A159" s="13">
        <v>158</v>
      </c>
      <c r="B159" s="273"/>
      <c r="C159" s="50" t="s">
        <v>17</v>
      </c>
      <c r="D159" s="52">
        <v>1.1174999999999999</v>
      </c>
      <c r="E159" s="64">
        <f t="shared" si="231"/>
        <v>2.6852846401715627E-4</v>
      </c>
      <c r="F159" s="52">
        <v>1.1669</v>
      </c>
      <c r="G159" s="64">
        <f t="shared" si="232"/>
        <v>2.0106652679430136E-2</v>
      </c>
      <c r="H159" s="62">
        <v>1.1543000000000001</v>
      </c>
      <c r="I159" s="64">
        <f t="shared" si="233"/>
        <v>1.214329083181601E-3</v>
      </c>
    </row>
    <row r="160" spans="1:9" x14ac:dyDescent="0.3">
      <c r="A160" s="23">
        <v>159</v>
      </c>
      <c r="B160" s="271">
        <v>86000</v>
      </c>
      <c r="C160" s="48" t="s">
        <v>18</v>
      </c>
      <c r="D160" s="61">
        <v>12791</v>
      </c>
      <c r="E160" s="59">
        <f t="shared" ref="E160" si="234">D162/D161</f>
        <v>1.8140835801250412</v>
      </c>
      <c r="F160" s="61">
        <v>16063</v>
      </c>
      <c r="G160" s="59">
        <f t="shared" ref="G160" si="235">F162/F161</f>
        <v>2.3949031600407751</v>
      </c>
      <c r="H160" s="61">
        <v>16888</v>
      </c>
      <c r="I160" s="59">
        <f t="shared" ref="I160" si="236">H162/H161</f>
        <v>2.4021175005189952</v>
      </c>
    </row>
    <row r="161" spans="1:9" x14ac:dyDescent="0.3">
      <c r="A161" s="1">
        <v>160</v>
      </c>
      <c r="B161" s="272"/>
      <c r="C161" s="49" t="s">
        <v>16</v>
      </c>
      <c r="D161" s="52">
        <v>0.60780000000000001</v>
      </c>
      <c r="E161" s="63">
        <f t="shared" ref="E161:E162" si="237">(D161-D158)/D158</f>
        <v>-1.0258915486077141E-2</v>
      </c>
      <c r="F161" s="52">
        <v>0.49049999999999999</v>
      </c>
      <c r="G161" s="63">
        <f t="shared" ref="G161:G162" si="238">(F161-F158)/F158</f>
        <v>-3.2513716724242845E-3</v>
      </c>
      <c r="H161" s="52">
        <v>0.48170000000000002</v>
      </c>
      <c r="I161" s="63">
        <f t="shared" ref="I161:I162" si="239">(H161-H158)/H158</f>
        <v>2.0802995631370937E-3</v>
      </c>
    </row>
    <row r="162" spans="1:9" x14ac:dyDescent="0.3">
      <c r="A162" s="13">
        <v>161</v>
      </c>
      <c r="B162" s="272"/>
      <c r="C162" s="50" t="s">
        <v>17</v>
      </c>
      <c r="D162" s="52">
        <v>1.1026</v>
      </c>
      <c r="E162" s="64">
        <f t="shared" si="237"/>
        <v>-1.3333333333333256E-2</v>
      </c>
      <c r="F162" s="52">
        <v>1.1747000000000001</v>
      </c>
      <c r="G162" s="64">
        <f t="shared" si="238"/>
        <v>6.684377410232264E-3</v>
      </c>
      <c r="H162" s="62">
        <v>1.1571</v>
      </c>
      <c r="I162" s="64">
        <f t="shared" si="239"/>
        <v>2.4257125530623871E-3</v>
      </c>
    </row>
    <row r="163" spans="1:9" x14ac:dyDescent="0.3">
      <c r="A163" s="23">
        <v>162</v>
      </c>
      <c r="B163" s="271">
        <v>88000</v>
      </c>
      <c r="C163" s="48" t="s">
        <v>18</v>
      </c>
      <c r="D163" s="61">
        <v>13084</v>
      </c>
      <c r="E163" s="59">
        <f t="shared" ref="E163" si="240">D165/D164</f>
        <v>1.8244628099173552</v>
      </c>
      <c r="F163" s="61">
        <v>16448</v>
      </c>
      <c r="G163" s="59">
        <f t="shared" ref="G163" si="241">F165/F164</f>
        <v>2.388900436499688</v>
      </c>
      <c r="H163" s="61">
        <v>17291</v>
      </c>
      <c r="I163" s="59">
        <f t="shared" ref="I163" si="242">H165/H164</f>
        <v>2.4054283290924512</v>
      </c>
    </row>
    <row r="164" spans="1:9" x14ac:dyDescent="0.3">
      <c r="A164" s="1">
        <v>163</v>
      </c>
      <c r="B164" s="272"/>
      <c r="C164" s="49" t="s">
        <v>16</v>
      </c>
      <c r="D164" s="52">
        <v>0.60499999999999998</v>
      </c>
      <c r="E164" s="63">
        <f t="shared" ref="E164:E165" si="243">(D164-D161)/D161</f>
        <v>-4.6067785455742426E-3</v>
      </c>
      <c r="F164" s="52">
        <v>0.48110000000000003</v>
      </c>
      <c r="G164" s="63">
        <f t="shared" ref="G164:G165" si="244">(F164-F161)/F161</f>
        <v>-1.9164118246686981E-2</v>
      </c>
      <c r="H164" s="52">
        <v>0.47160000000000002</v>
      </c>
      <c r="I164" s="63">
        <f t="shared" ref="I164:I195" si="245">(H164-H161)/H161</f>
        <v>-2.0967407099854677E-2</v>
      </c>
    </row>
    <row r="165" spans="1:9" x14ac:dyDescent="0.3">
      <c r="A165" s="13">
        <v>164</v>
      </c>
      <c r="B165" s="273"/>
      <c r="C165" s="50" t="s">
        <v>17</v>
      </c>
      <c r="D165" s="52">
        <v>1.1037999999999999</v>
      </c>
      <c r="E165" s="64">
        <f t="shared" si="243"/>
        <v>1.0883366588063375E-3</v>
      </c>
      <c r="F165" s="52">
        <v>1.1493</v>
      </c>
      <c r="G165" s="64">
        <f t="shared" si="244"/>
        <v>-2.16225419255981E-2</v>
      </c>
      <c r="H165" s="62">
        <v>1.1344000000000001</v>
      </c>
      <c r="I165" s="64">
        <f t="shared" si="245"/>
        <v>-1.961801054360033E-2</v>
      </c>
    </row>
    <row r="166" spans="1:9" x14ac:dyDescent="0.3">
      <c r="A166" s="23">
        <v>165</v>
      </c>
      <c r="B166" s="271">
        <v>90000</v>
      </c>
      <c r="C166" s="48" t="s">
        <v>18</v>
      </c>
      <c r="D166" s="61">
        <v>13377</v>
      </c>
      <c r="E166" s="59">
        <f t="shared" ref="E166" si="246">D168/D167</f>
        <v>1.7913539967373575</v>
      </c>
      <c r="F166" s="61">
        <v>16827</v>
      </c>
      <c r="G166" s="59">
        <f t="shared" ref="G166" si="247">F168/F167</f>
        <v>2.4239535847492748</v>
      </c>
      <c r="H166" s="61">
        <v>17696</v>
      </c>
      <c r="I166" s="59">
        <f t="shared" ref="I166" si="248">H168/H167</f>
        <v>2.4456384323640963</v>
      </c>
    </row>
    <row r="167" spans="1:9" x14ac:dyDescent="0.3">
      <c r="A167" s="1">
        <v>166</v>
      </c>
      <c r="B167" s="272"/>
      <c r="C167" s="49" t="s">
        <v>16</v>
      </c>
      <c r="D167" s="52">
        <v>0.61299999999999999</v>
      </c>
      <c r="E167" s="63">
        <f t="shared" ref="E167:E168" si="249">(D167-D164)/D164</f>
        <v>1.322314049586778E-2</v>
      </c>
      <c r="F167" s="52">
        <v>0.48259999999999997</v>
      </c>
      <c r="G167" s="63">
        <f t="shared" ref="G167:G168" si="250">(F167-F164)/F164</f>
        <v>3.1178549158178046E-3</v>
      </c>
      <c r="H167" s="52">
        <v>0.47460000000000002</v>
      </c>
      <c r="I167" s="63">
        <f t="shared" si="245"/>
        <v>6.3613231552162907E-3</v>
      </c>
    </row>
    <row r="168" spans="1:9" x14ac:dyDescent="0.3">
      <c r="A168" s="13">
        <v>167</v>
      </c>
      <c r="B168" s="273"/>
      <c r="C168" s="50" t="s">
        <v>17</v>
      </c>
      <c r="D168" s="52">
        <v>1.0981000000000001</v>
      </c>
      <c r="E168" s="64">
        <f t="shared" si="249"/>
        <v>-5.1639789816994176E-3</v>
      </c>
      <c r="F168" s="52">
        <v>1.1698</v>
      </c>
      <c r="G168" s="64">
        <f t="shared" si="250"/>
        <v>1.7836944226920701E-2</v>
      </c>
      <c r="H168" s="62">
        <v>1.1607000000000001</v>
      </c>
      <c r="I168" s="64">
        <f t="shared" si="245"/>
        <v>2.3184062059238352E-2</v>
      </c>
    </row>
    <row r="169" spans="1:9" x14ac:dyDescent="0.3">
      <c r="A169" s="23">
        <v>168</v>
      </c>
      <c r="B169" s="271">
        <v>92000</v>
      </c>
      <c r="C169" s="48" t="s">
        <v>18</v>
      </c>
      <c r="D169" s="61">
        <v>13669</v>
      </c>
      <c r="E169" s="59">
        <f t="shared" ref="E169" si="251">D171/D170</f>
        <v>1.8407327941904603</v>
      </c>
      <c r="F169" s="61">
        <v>17211</v>
      </c>
      <c r="G169" s="59">
        <f t="shared" ref="G169" si="252">F171/F170</f>
        <v>2.4156651471197681</v>
      </c>
      <c r="H169" s="61">
        <v>18124</v>
      </c>
      <c r="I169" s="59">
        <f t="shared" ref="I169" si="253">H171/H170</f>
        <v>2.4558508358336901</v>
      </c>
    </row>
    <row r="170" spans="1:9" x14ac:dyDescent="0.3">
      <c r="A170" s="1">
        <v>169</v>
      </c>
      <c r="B170" s="272"/>
      <c r="C170" s="49" t="s">
        <v>16</v>
      </c>
      <c r="D170" s="52">
        <v>0.60589999999999999</v>
      </c>
      <c r="E170" s="63">
        <f t="shared" ref="E170:E171" si="254">(D170-D167)/D167</f>
        <v>-1.1582381729200645E-2</v>
      </c>
      <c r="F170" s="52">
        <v>0.48259999999999997</v>
      </c>
      <c r="G170" s="63">
        <f t="shared" ref="G170:G171" si="255">(F170-F167)/F167</f>
        <v>0</v>
      </c>
      <c r="H170" s="52">
        <v>0.46660000000000001</v>
      </c>
      <c r="I170" s="63">
        <f t="shared" si="245"/>
        <v>-1.6856300042140764E-2</v>
      </c>
    </row>
    <row r="171" spans="1:9" x14ac:dyDescent="0.3">
      <c r="A171" s="13">
        <v>170</v>
      </c>
      <c r="B171" s="272"/>
      <c r="C171" s="50" t="s">
        <v>17</v>
      </c>
      <c r="D171" s="52">
        <v>1.1153</v>
      </c>
      <c r="E171" s="64">
        <f t="shared" si="254"/>
        <v>1.5663418632182752E-2</v>
      </c>
      <c r="F171" s="52">
        <v>1.1657999999999999</v>
      </c>
      <c r="G171" s="64">
        <f t="shared" si="255"/>
        <v>-3.4193879295606119E-3</v>
      </c>
      <c r="H171" s="62">
        <v>1.1458999999999999</v>
      </c>
      <c r="I171" s="64">
        <f t="shared" si="245"/>
        <v>-1.2750926165245237E-2</v>
      </c>
    </row>
    <row r="172" spans="1:9" x14ac:dyDescent="0.3">
      <c r="A172" s="23">
        <v>171</v>
      </c>
      <c r="B172" s="271">
        <v>94000</v>
      </c>
      <c r="C172" s="48" t="s">
        <v>18</v>
      </c>
      <c r="D172" s="61">
        <v>13962</v>
      </c>
      <c r="E172" s="59">
        <f t="shared" ref="E172" si="256">D174/D173</f>
        <v>1.8326401597072035</v>
      </c>
      <c r="F172" s="61">
        <v>17583</v>
      </c>
      <c r="G172" s="59">
        <f t="shared" ref="G172" si="257">F174/F173</f>
        <v>2.4302615193026154</v>
      </c>
      <c r="H172" s="61">
        <v>18525</v>
      </c>
      <c r="I172" s="59">
        <f t="shared" ref="I172" si="258">H174/H173</f>
        <v>2.4610111396743788</v>
      </c>
    </row>
    <row r="173" spans="1:9" x14ac:dyDescent="0.3">
      <c r="A173" s="1">
        <v>172</v>
      </c>
      <c r="B173" s="272"/>
      <c r="C173" s="49" t="s">
        <v>16</v>
      </c>
      <c r="D173" s="52">
        <v>0.60109999999999997</v>
      </c>
      <c r="E173" s="63">
        <f t="shared" ref="E173:E174" si="259">(D173-D170)/D170</f>
        <v>-7.9220993563294713E-3</v>
      </c>
      <c r="F173" s="52">
        <v>0.48180000000000001</v>
      </c>
      <c r="G173" s="63">
        <f t="shared" ref="G173:G174" si="260">(F173-F170)/F170</f>
        <v>-1.6576875259013001E-3</v>
      </c>
      <c r="H173" s="52">
        <v>0.46679999999999999</v>
      </c>
      <c r="I173" s="63">
        <f t="shared" si="245"/>
        <v>4.2863266180878261E-4</v>
      </c>
    </row>
    <row r="174" spans="1:9" x14ac:dyDescent="0.3">
      <c r="A174" s="13">
        <v>173</v>
      </c>
      <c r="B174" s="273"/>
      <c r="C174" s="50" t="s">
        <v>17</v>
      </c>
      <c r="D174" s="52">
        <v>1.1015999999999999</v>
      </c>
      <c r="E174" s="64">
        <f t="shared" si="259"/>
        <v>-1.2283690486864562E-2</v>
      </c>
      <c r="F174" s="52">
        <v>1.1709000000000001</v>
      </c>
      <c r="G174" s="64">
        <f t="shared" si="260"/>
        <v>4.3746783324756433E-3</v>
      </c>
      <c r="H174" s="62">
        <v>1.1488</v>
      </c>
      <c r="I174" s="64">
        <f t="shared" si="245"/>
        <v>2.5307618465835804E-3</v>
      </c>
    </row>
    <row r="175" spans="1:9" x14ac:dyDescent="0.3">
      <c r="A175" s="23">
        <v>174</v>
      </c>
      <c r="B175" s="271">
        <v>96000</v>
      </c>
      <c r="C175" s="48" t="s">
        <v>18</v>
      </c>
      <c r="D175" s="61">
        <v>14254</v>
      </c>
      <c r="E175" s="59">
        <f t="shared" ref="E175" si="261">D177/D176</f>
        <v>1.8275576189686622</v>
      </c>
      <c r="F175" s="61">
        <v>17952</v>
      </c>
      <c r="G175" s="59">
        <f t="shared" ref="G175" si="262">F177/F176</f>
        <v>2.417175331509156</v>
      </c>
      <c r="H175" s="61">
        <v>18924</v>
      </c>
      <c r="I175" s="59">
        <f t="shared" ref="I175" si="263">H177/H176</f>
        <v>2.5274843716318176</v>
      </c>
    </row>
    <row r="176" spans="1:9" x14ac:dyDescent="0.3">
      <c r="A176" s="1">
        <v>175</v>
      </c>
      <c r="B176" s="272"/>
      <c r="C176" s="49" t="s">
        <v>16</v>
      </c>
      <c r="D176" s="52">
        <v>0.60309999999999997</v>
      </c>
      <c r="E176" s="63">
        <f t="shared" ref="E176:E177" si="264">(D176-D173)/D173</f>
        <v>3.3272334054233934E-3</v>
      </c>
      <c r="F176" s="52">
        <v>0.47510000000000002</v>
      </c>
      <c r="G176" s="63">
        <f t="shared" ref="G176:G177" si="265">(F176-F173)/F173</f>
        <v>-1.3906185139061817E-2</v>
      </c>
      <c r="H176" s="52">
        <v>0.46389999999999998</v>
      </c>
      <c r="I176" s="63">
        <f t="shared" si="245"/>
        <v>-6.2125107112253938E-3</v>
      </c>
    </row>
    <row r="177" spans="1:9" x14ac:dyDescent="0.3">
      <c r="A177" s="13">
        <v>176</v>
      </c>
      <c r="B177" s="273"/>
      <c r="C177" s="50" t="s">
        <v>17</v>
      </c>
      <c r="D177" s="52">
        <v>1.1022000000000001</v>
      </c>
      <c r="E177" s="64">
        <f t="shared" si="264"/>
        <v>5.4466230936833337E-4</v>
      </c>
      <c r="F177" s="52">
        <v>1.1484000000000001</v>
      </c>
      <c r="G177" s="64">
        <f t="shared" si="265"/>
        <v>-1.9215987701767839E-2</v>
      </c>
      <c r="H177" s="62">
        <v>1.1725000000000001</v>
      </c>
      <c r="I177" s="64">
        <f t="shared" si="245"/>
        <v>2.0630222841225673E-2</v>
      </c>
    </row>
    <row r="178" spans="1:9" x14ac:dyDescent="0.3">
      <c r="A178" s="23">
        <v>177</v>
      </c>
      <c r="B178" s="271">
        <v>98000</v>
      </c>
      <c r="C178" s="48" t="s">
        <v>18</v>
      </c>
      <c r="D178" s="61">
        <v>14547</v>
      </c>
      <c r="E178" s="59">
        <f t="shared" ref="E178" si="266">D180/D179</f>
        <v>1.8335837088966784</v>
      </c>
      <c r="F178" s="61">
        <v>18319</v>
      </c>
      <c r="G178" s="59">
        <f t="shared" ref="G178" si="267">F180/F179</f>
        <v>2.4739616276618173</v>
      </c>
      <c r="H178" s="61">
        <v>19319</v>
      </c>
      <c r="I178" s="59">
        <f t="shared" ref="I178" si="268">H180/H179</f>
        <v>2.5047701647875109</v>
      </c>
    </row>
    <row r="179" spans="1:9" x14ac:dyDescent="0.3">
      <c r="A179" s="1">
        <v>178</v>
      </c>
      <c r="B179" s="272"/>
      <c r="C179" s="49" t="s">
        <v>16</v>
      </c>
      <c r="D179" s="52">
        <v>0.59909999999999997</v>
      </c>
      <c r="E179" s="63">
        <f t="shared" ref="E179:E180" si="269">(D179-D176)/D176</f>
        <v>-6.6323992704360865E-3</v>
      </c>
      <c r="F179" s="52">
        <v>0.4743</v>
      </c>
      <c r="G179" s="63">
        <f t="shared" ref="G179:G180" si="270">(F179-F176)/F176</f>
        <v>-1.6838560303094566E-3</v>
      </c>
      <c r="H179" s="52">
        <v>0.4612</v>
      </c>
      <c r="I179" s="63">
        <f t="shared" si="245"/>
        <v>-5.8202198749730122E-3</v>
      </c>
    </row>
    <row r="180" spans="1:9" x14ac:dyDescent="0.3">
      <c r="A180" s="13">
        <v>179</v>
      </c>
      <c r="B180" s="272"/>
      <c r="C180" s="50" t="s">
        <v>17</v>
      </c>
      <c r="D180" s="52">
        <v>1.0985</v>
      </c>
      <c r="E180" s="64">
        <f t="shared" si="269"/>
        <v>-3.3569225185991983E-3</v>
      </c>
      <c r="F180" s="52">
        <v>1.1734</v>
      </c>
      <c r="G180" s="64">
        <f t="shared" si="270"/>
        <v>2.1769418321142379E-2</v>
      </c>
      <c r="H180" s="62">
        <v>1.1552</v>
      </c>
      <c r="I180" s="64">
        <f t="shared" si="245"/>
        <v>-1.4754797441364684E-2</v>
      </c>
    </row>
    <row r="181" spans="1:9" x14ac:dyDescent="0.3">
      <c r="A181" s="23">
        <v>180</v>
      </c>
      <c r="B181" s="271">
        <v>100000</v>
      </c>
      <c r="C181" s="48" t="s">
        <v>18</v>
      </c>
      <c r="D181" s="61">
        <v>14839</v>
      </c>
      <c r="E181" s="59">
        <f t="shared" ref="E181" si="271">D183/D182</f>
        <v>1.8345181021656471</v>
      </c>
      <c r="F181" s="77">
        <v>18691</v>
      </c>
      <c r="G181" s="78">
        <f t="shared" ref="G181" si="272">F183/F182</f>
        <v>2.4596654668642812</v>
      </c>
      <c r="H181" s="77">
        <v>19710</v>
      </c>
      <c r="I181" s="78">
        <f t="shared" ref="I181" si="273">H183/H182</f>
        <v>2.4625378951927241</v>
      </c>
    </row>
    <row r="182" spans="1:9" x14ac:dyDescent="0.3">
      <c r="A182" s="1">
        <v>181</v>
      </c>
      <c r="B182" s="272"/>
      <c r="C182" s="49" t="s">
        <v>16</v>
      </c>
      <c r="D182" s="52">
        <v>0.60489999999999999</v>
      </c>
      <c r="E182" s="63">
        <f t="shared" ref="E182:E183" si="274">(D182-D179)/D179</f>
        <v>9.6811884493407246E-3</v>
      </c>
      <c r="F182" s="79">
        <v>0.4723</v>
      </c>
      <c r="G182" s="80">
        <f t="shared" ref="G182:G183" si="275">(F182-F179)/F179</f>
        <v>-4.2167404596247142E-3</v>
      </c>
      <c r="H182" s="79">
        <v>0.46179999999999999</v>
      </c>
      <c r="I182" s="80">
        <f t="shared" si="245"/>
        <v>1.3009540329574792E-3</v>
      </c>
    </row>
    <row r="183" spans="1:9" x14ac:dyDescent="0.3">
      <c r="A183" s="13">
        <v>182</v>
      </c>
      <c r="B183" s="273"/>
      <c r="C183" s="50" t="s">
        <v>17</v>
      </c>
      <c r="D183" s="52">
        <v>1.1096999999999999</v>
      </c>
      <c r="E183" s="64">
        <f t="shared" si="274"/>
        <v>1.0195721438324876E-2</v>
      </c>
      <c r="F183" s="79">
        <v>1.1617</v>
      </c>
      <c r="G183" s="82">
        <f t="shared" si="275"/>
        <v>-9.971024373615172E-3</v>
      </c>
      <c r="H183" s="81">
        <v>1.1372</v>
      </c>
      <c r="I183" s="82">
        <f t="shared" si="245"/>
        <v>-1.558171745152356E-2</v>
      </c>
    </row>
    <row r="184" spans="1:9" x14ac:dyDescent="0.3">
      <c r="A184" s="23">
        <v>183</v>
      </c>
      <c r="B184" s="271">
        <v>102000</v>
      </c>
      <c r="C184" s="48" t="s">
        <v>18</v>
      </c>
      <c r="D184" s="61">
        <v>15132</v>
      </c>
      <c r="E184" s="59">
        <f t="shared" ref="E184" si="276">D186/D185</f>
        <v>1.8464232116058028</v>
      </c>
      <c r="F184" s="61">
        <v>19069</v>
      </c>
      <c r="G184" s="59">
        <f t="shared" ref="G184" si="277">F186/F185</f>
        <v>2.5012711864406785</v>
      </c>
      <c r="H184" s="61">
        <v>20101</v>
      </c>
      <c r="I184" s="59">
        <f t="shared" ref="I184" si="278">H186/H185</f>
        <v>2.5042382090849813</v>
      </c>
    </row>
    <row r="185" spans="1:9" x14ac:dyDescent="0.3">
      <c r="A185" s="1">
        <v>184</v>
      </c>
      <c r="B185" s="272"/>
      <c r="C185" s="49" t="s">
        <v>16</v>
      </c>
      <c r="D185" s="52">
        <v>0.59970000000000001</v>
      </c>
      <c r="E185" s="63">
        <f t="shared" ref="E185:E186" si="279">(D185-D182)/D182</f>
        <v>-8.5964622251611545E-3</v>
      </c>
      <c r="F185" s="52">
        <v>0.47199999999999998</v>
      </c>
      <c r="G185" s="63">
        <f t="shared" ref="G185:G186" si="280">(F185-F182)/F182</f>
        <v>-6.3518949820034402E-4</v>
      </c>
      <c r="H185" s="52">
        <v>0.46010000000000001</v>
      </c>
      <c r="I185" s="63">
        <f t="shared" si="245"/>
        <v>-3.6812472932004751E-3</v>
      </c>
    </row>
    <row r="186" spans="1:9" x14ac:dyDescent="0.3">
      <c r="A186" s="13">
        <v>185</v>
      </c>
      <c r="B186" s="273"/>
      <c r="C186" s="50" t="s">
        <v>17</v>
      </c>
      <c r="D186" s="52">
        <v>1.1073</v>
      </c>
      <c r="E186" s="64">
        <f t="shared" si="279"/>
        <v>-2.1627466882940954E-3</v>
      </c>
      <c r="F186" s="52">
        <v>1.1806000000000001</v>
      </c>
      <c r="G186" s="64">
        <f t="shared" si="280"/>
        <v>1.6269260566411415E-2</v>
      </c>
      <c r="H186" s="62">
        <v>1.1521999999999999</v>
      </c>
      <c r="I186" s="64">
        <f t="shared" si="245"/>
        <v>1.31902919451283E-2</v>
      </c>
    </row>
    <row r="187" spans="1:9" x14ac:dyDescent="0.3">
      <c r="A187" s="23">
        <v>186</v>
      </c>
      <c r="B187" s="271">
        <v>104000</v>
      </c>
      <c r="C187" s="48" t="s">
        <v>18</v>
      </c>
      <c r="D187" s="65">
        <v>15424</v>
      </c>
      <c r="E187" s="66">
        <f t="shared" ref="E187" si="281">D189/D188</f>
        <v>1.8234213164049446</v>
      </c>
      <c r="F187" s="61"/>
      <c r="G187" s="59"/>
      <c r="H187" s="61">
        <v>20491</v>
      </c>
      <c r="I187" s="59">
        <f t="shared" ref="I187" si="282">H189/H188</f>
        <v>2.5830039525691695</v>
      </c>
    </row>
    <row r="188" spans="1:9" x14ac:dyDescent="0.3">
      <c r="A188" s="1">
        <v>187</v>
      </c>
      <c r="B188" s="272"/>
      <c r="C188" s="49" t="s">
        <v>16</v>
      </c>
      <c r="D188" s="67">
        <v>0.59860000000000002</v>
      </c>
      <c r="E188" s="68">
        <f t="shared" ref="E188:E189" si="283">(D188-D185)/D185</f>
        <v>-1.8342504585625978E-3</v>
      </c>
      <c r="F188" s="52"/>
      <c r="G188" s="63"/>
      <c r="H188" s="52">
        <v>0.45540000000000003</v>
      </c>
      <c r="I188" s="63">
        <f t="shared" si="245"/>
        <v>-1.0215170615083638E-2</v>
      </c>
    </row>
    <row r="189" spans="1:9" x14ac:dyDescent="0.3">
      <c r="A189" s="13">
        <v>188</v>
      </c>
      <c r="B189" s="272"/>
      <c r="C189" s="50" t="s">
        <v>17</v>
      </c>
      <c r="D189" s="67">
        <v>1.0914999999999999</v>
      </c>
      <c r="E189" s="70">
        <f t="shared" si="283"/>
        <v>-1.426894247268133E-2</v>
      </c>
      <c r="F189" s="52"/>
      <c r="G189" s="64"/>
      <c r="H189" s="62">
        <v>1.1762999999999999</v>
      </c>
      <c r="I189" s="64">
        <f t="shared" si="245"/>
        <v>2.0916507550772446E-2</v>
      </c>
    </row>
    <row r="190" spans="1:9" x14ac:dyDescent="0.3">
      <c r="A190" s="23">
        <v>189</v>
      </c>
      <c r="B190" s="271">
        <v>106000</v>
      </c>
      <c r="C190" s="48" t="s">
        <v>18</v>
      </c>
      <c r="D190" s="61">
        <v>15717</v>
      </c>
      <c r="E190" s="59">
        <f t="shared" ref="E190" si="284">D192/D191</f>
        <v>1.8550092297365328</v>
      </c>
      <c r="F190" s="61"/>
      <c r="G190" s="59"/>
      <c r="H190" s="61">
        <v>20891</v>
      </c>
      <c r="I190" s="59">
        <f t="shared" ref="I190" si="285">H192/H191</f>
        <v>2.6147214854111405</v>
      </c>
    </row>
    <row r="191" spans="1:9" x14ac:dyDescent="0.3">
      <c r="A191" s="1">
        <v>190</v>
      </c>
      <c r="B191" s="272"/>
      <c r="C191" s="49" t="s">
        <v>16</v>
      </c>
      <c r="D191" s="52">
        <v>0.59589999999999999</v>
      </c>
      <c r="E191" s="63">
        <f t="shared" ref="E191:E192" si="286">(D191-D188)/D188</f>
        <v>-4.5105245573004273E-3</v>
      </c>
      <c r="F191" s="52"/>
      <c r="G191" s="63"/>
      <c r="H191" s="52">
        <v>0.45240000000000002</v>
      </c>
      <c r="I191" s="63">
        <f t="shared" si="245"/>
        <v>-6.5876152832674622E-3</v>
      </c>
    </row>
    <row r="192" spans="1:9" x14ac:dyDescent="0.3">
      <c r="A192" s="13">
        <v>191</v>
      </c>
      <c r="B192" s="273"/>
      <c r="C192" s="50" t="s">
        <v>17</v>
      </c>
      <c r="D192" s="52">
        <v>1.1053999999999999</v>
      </c>
      <c r="E192" s="64">
        <f t="shared" si="286"/>
        <v>1.2734768666972079E-2</v>
      </c>
      <c r="F192" s="52"/>
      <c r="G192" s="64"/>
      <c r="H192" s="62">
        <v>1.1829000000000001</v>
      </c>
      <c r="I192" s="64">
        <f t="shared" si="245"/>
        <v>5.6108135679674926E-3</v>
      </c>
    </row>
    <row r="193" spans="1:9" x14ac:dyDescent="0.3">
      <c r="A193" s="23">
        <v>192</v>
      </c>
      <c r="B193" s="271">
        <v>108000</v>
      </c>
      <c r="C193" s="48" t="s">
        <v>18</v>
      </c>
      <c r="D193" s="61">
        <v>16009</v>
      </c>
      <c r="E193" s="59">
        <f t="shared" ref="E193" si="287">D195/D194</f>
        <v>1.8594249201277953</v>
      </c>
      <c r="F193" s="61"/>
      <c r="G193" s="59"/>
      <c r="H193" s="61">
        <v>21295</v>
      </c>
      <c r="I193" s="59">
        <f t="shared" ref="I193" si="288">H195/H194</f>
        <v>2.6191323692992214</v>
      </c>
    </row>
    <row r="194" spans="1:9" x14ac:dyDescent="0.3">
      <c r="A194" s="1">
        <v>193</v>
      </c>
      <c r="B194" s="272"/>
      <c r="C194" s="49" t="s">
        <v>16</v>
      </c>
      <c r="D194" s="52">
        <v>0.59470000000000001</v>
      </c>
      <c r="E194" s="63">
        <f t="shared" ref="E194:E195" si="289">(D194-D191)/D191</f>
        <v>-2.0137606981036732E-3</v>
      </c>
      <c r="F194" s="52"/>
      <c r="G194" s="63"/>
      <c r="H194" s="52">
        <v>0.44950000000000001</v>
      </c>
      <c r="I194" s="63">
        <f t="shared" si="245"/>
        <v>-6.4102564102564404E-3</v>
      </c>
    </row>
    <row r="195" spans="1:9" x14ac:dyDescent="0.3">
      <c r="A195" s="13">
        <v>194</v>
      </c>
      <c r="B195" s="273"/>
      <c r="C195" s="50" t="s">
        <v>17</v>
      </c>
      <c r="D195" s="52">
        <v>1.1057999999999999</v>
      </c>
      <c r="E195" s="64">
        <f t="shared" si="289"/>
        <v>3.6185996019536454E-4</v>
      </c>
      <c r="F195" s="52"/>
      <c r="G195" s="64"/>
      <c r="H195" s="62">
        <v>1.1773</v>
      </c>
      <c r="I195" s="64">
        <f t="shared" si="245"/>
        <v>-4.7341279905317854E-3</v>
      </c>
    </row>
    <row r="196" spans="1:9" x14ac:dyDescent="0.3">
      <c r="A196" s="23">
        <v>195</v>
      </c>
      <c r="B196" s="271">
        <v>110000</v>
      </c>
      <c r="C196" s="48" t="s">
        <v>18</v>
      </c>
      <c r="D196" s="61">
        <v>16302</v>
      </c>
      <c r="E196" s="59">
        <f t="shared" ref="E196" si="290">D198/D197</f>
        <v>1.8686447741290215</v>
      </c>
      <c r="F196" s="61"/>
      <c r="G196" s="59"/>
      <c r="H196" s="61"/>
      <c r="I196" s="59"/>
    </row>
    <row r="197" spans="1:9" x14ac:dyDescent="0.3">
      <c r="A197" s="1">
        <v>196</v>
      </c>
      <c r="B197" s="272"/>
      <c r="C197" s="49" t="s">
        <v>16</v>
      </c>
      <c r="D197" s="52">
        <v>0.59989999999999999</v>
      </c>
      <c r="E197" s="63">
        <f t="shared" ref="E197:E198" si="291">(D197-D194)/D194</f>
        <v>8.7439044896586212E-3</v>
      </c>
      <c r="F197" s="52"/>
      <c r="G197" s="63"/>
      <c r="H197" s="52"/>
      <c r="I197" s="63"/>
    </row>
    <row r="198" spans="1:9" x14ac:dyDescent="0.3">
      <c r="A198" s="13">
        <v>197</v>
      </c>
      <c r="B198" s="272"/>
      <c r="C198" s="50" t="s">
        <v>17</v>
      </c>
      <c r="D198" s="52">
        <v>1.121</v>
      </c>
      <c r="E198" s="64">
        <f t="shared" si="291"/>
        <v>1.3745704467354045E-2</v>
      </c>
      <c r="F198" s="52"/>
      <c r="G198" s="64"/>
      <c r="H198" s="62"/>
      <c r="I198" s="64"/>
    </row>
    <row r="199" spans="1:9" x14ac:dyDescent="0.3">
      <c r="A199" s="23">
        <v>198</v>
      </c>
      <c r="B199" s="271">
        <v>112000</v>
      </c>
      <c r="C199" s="48" t="s">
        <v>18</v>
      </c>
      <c r="D199" s="61">
        <v>16594</v>
      </c>
      <c r="E199" s="59">
        <f t="shared" ref="E199" si="292">D201/D200</f>
        <v>1.8733389402859544</v>
      </c>
      <c r="F199" s="61"/>
      <c r="G199" s="59"/>
      <c r="H199" s="61"/>
      <c r="I199" s="59"/>
    </row>
    <row r="200" spans="1:9" x14ac:dyDescent="0.3">
      <c r="A200" s="1">
        <v>199</v>
      </c>
      <c r="B200" s="272"/>
      <c r="C200" s="49" t="s">
        <v>16</v>
      </c>
      <c r="D200" s="52">
        <v>0.59450000000000003</v>
      </c>
      <c r="E200" s="63">
        <f t="shared" ref="E200:E201" si="293">(D200-D197)/D197</f>
        <v>-9.001500250041608E-3</v>
      </c>
      <c r="F200" s="52"/>
      <c r="G200" s="63"/>
      <c r="H200" s="52"/>
      <c r="I200" s="63"/>
    </row>
    <row r="201" spans="1:9" x14ac:dyDescent="0.3">
      <c r="A201" s="13">
        <v>200</v>
      </c>
      <c r="B201" s="273"/>
      <c r="C201" s="50" t="s">
        <v>17</v>
      </c>
      <c r="D201" s="52">
        <v>1.1136999999999999</v>
      </c>
      <c r="E201" s="64">
        <f t="shared" si="293"/>
        <v>-6.5120428189117613E-3</v>
      </c>
      <c r="F201" s="52"/>
      <c r="G201" s="64"/>
      <c r="H201" s="62"/>
      <c r="I201" s="64"/>
    </row>
    <row r="202" spans="1:9" x14ac:dyDescent="0.3">
      <c r="A202" s="23">
        <v>201</v>
      </c>
      <c r="B202" s="271">
        <v>114000</v>
      </c>
      <c r="C202" s="48" t="s">
        <v>18</v>
      </c>
      <c r="D202" s="61">
        <v>16887</v>
      </c>
      <c r="E202" s="59">
        <f t="shared" ref="E202" si="294">D204/D203</f>
        <v>1.8793629278210777</v>
      </c>
      <c r="F202" s="61"/>
      <c r="G202" s="59"/>
      <c r="H202" s="61"/>
      <c r="I202" s="59"/>
    </row>
    <row r="203" spans="1:9" x14ac:dyDescent="0.3">
      <c r="A203" s="1">
        <v>202</v>
      </c>
      <c r="B203" s="272"/>
      <c r="C203" s="49" t="s">
        <v>16</v>
      </c>
      <c r="D203" s="52">
        <v>0.59019999999999995</v>
      </c>
      <c r="E203" s="63">
        <f t="shared" ref="E203:E204" si="295">(D203-D200)/D200</f>
        <v>-7.2329688814130886E-3</v>
      </c>
      <c r="F203" s="52"/>
      <c r="G203" s="63"/>
      <c r="H203" s="52"/>
      <c r="I203" s="63"/>
    </row>
    <row r="204" spans="1:9" x14ac:dyDescent="0.3">
      <c r="A204" s="13">
        <v>203</v>
      </c>
      <c r="B204" s="273"/>
      <c r="C204" s="50" t="s">
        <v>17</v>
      </c>
      <c r="D204" s="52">
        <v>1.1092</v>
      </c>
      <c r="E204" s="64">
        <f t="shared" si="295"/>
        <v>-4.0405854359342273E-3</v>
      </c>
      <c r="F204" s="52"/>
      <c r="G204" s="64"/>
      <c r="H204" s="62"/>
      <c r="I204" s="64"/>
    </row>
    <row r="205" spans="1:9" x14ac:dyDescent="0.3">
      <c r="A205" s="23">
        <v>204</v>
      </c>
      <c r="B205" s="271">
        <v>116000</v>
      </c>
      <c r="C205" s="48" t="s">
        <v>18</v>
      </c>
      <c r="D205" s="61">
        <v>17179</v>
      </c>
      <c r="E205" s="59">
        <f t="shared" ref="E205" si="296">D207/D206</f>
        <v>1.8689550219817381</v>
      </c>
      <c r="F205" s="61"/>
      <c r="G205" s="59"/>
      <c r="H205" s="61"/>
      <c r="I205" s="59"/>
    </row>
    <row r="206" spans="1:9" x14ac:dyDescent="0.3">
      <c r="A206" s="1">
        <v>205</v>
      </c>
      <c r="B206" s="272"/>
      <c r="C206" s="49" t="s">
        <v>16</v>
      </c>
      <c r="D206" s="52">
        <v>0.59140000000000004</v>
      </c>
      <c r="E206" s="63">
        <f t="shared" ref="E206:E207" si="297">(D206-D203)/D203</f>
        <v>2.033209081667384E-3</v>
      </c>
      <c r="F206" s="52"/>
      <c r="G206" s="63"/>
      <c r="H206" s="52"/>
      <c r="I206" s="63"/>
    </row>
    <row r="207" spans="1:9" x14ac:dyDescent="0.3">
      <c r="A207" s="13">
        <v>206</v>
      </c>
      <c r="B207" s="272"/>
      <c r="C207" s="50" t="s">
        <v>17</v>
      </c>
      <c r="D207" s="52">
        <v>1.1052999999999999</v>
      </c>
      <c r="E207" s="64">
        <f t="shared" si="297"/>
        <v>-3.5160476018752385E-3</v>
      </c>
      <c r="F207" s="52"/>
      <c r="G207" s="64"/>
      <c r="H207" s="62"/>
      <c r="I207" s="64"/>
    </row>
    <row r="208" spans="1:9" x14ac:dyDescent="0.3">
      <c r="A208" s="23">
        <v>207</v>
      </c>
      <c r="B208" s="271">
        <v>118000</v>
      </c>
      <c r="C208" s="48" t="s">
        <v>18</v>
      </c>
      <c r="D208" s="61">
        <v>17472</v>
      </c>
      <c r="E208" s="59">
        <f t="shared" ref="E208" si="298">D210/D209</f>
        <v>1.901667233752977</v>
      </c>
      <c r="F208" s="61"/>
      <c r="G208" s="59"/>
      <c r="H208" s="61"/>
      <c r="I208" s="59"/>
    </row>
    <row r="209" spans="1:9" x14ac:dyDescent="0.3">
      <c r="A209" s="1">
        <v>208</v>
      </c>
      <c r="B209" s="272"/>
      <c r="C209" s="49" t="s">
        <v>16</v>
      </c>
      <c r="D209" s="52">
        <v>0.58779999999999999</v>
      </c>
      <c r="E209" s="63">
        <f t="shared" ref="E209:E210" si="299">(D209-D206)/D206</f>
        <v>-6.0872505918161098E-3</v>
      </c>
      <c r="F209" s="52"/>
      <c r="G209" s="63"/>
      <c r="H209" s="52"/>
      <c r="I209" s="63"/>
    </row>
    <row r="210" spans="1:9" x14ac:dyDescent="0.3">
      <c r="A210" s="13">
        <v>209</v>
      </c>
      <c r="B210" s="273"/>
      <c r="C210" s="50" t="s">
        <v>17</v>
      </c>
      <c r="D210" s="52">
        <v>1.1177999999999999</v>
      </c>
      <c r="E210" s="64">
        <f t="shared" si="299"/>
        <v>1.1309146837962504E-2</v>
      </c>
      <c r="F210" s="52"/>
      <c r="G210" s="64"/>
      <c r="H210" s="62"/>
      <c r="I210" s="64"/>
    </row>
    <row r="211" spans="1:9" x14ac:dyDescent="0.3">
      <c r="A211" s="23">
        <v>210</v>
      </c>
      <c r="B211" s="271">
        <v>120000</v>
      </c>
      <c r="C211" s="48" t="s">
        <v>18</v>
      </c>
      <c r="D211" s="61">
        <v>17764</v>
      </c>
      <c r="E211" s="59">
        <f t="shared" ref="E211" si="300">D213/D212</f>
        <v>1.8943241861257882</v>
      </c>
      <c r="F211" s="61"/>
      <c r="G211" s="59"/>
      <c r="H211" s="61"/>
      <c r="I211" s="59"/>
    </row>
    <row r="212" spans="1:9" x14ac:dyDescent="0.3">
      <c r="A212" s="1">
        <v>211</v>
      </c>
      <c r="B212" s="272"/>
      <c r="C212" s="49" t="s">
        <v>16</v>
      </c>
      <c r="D212" s="52">
        <v>0.5867</v>
      </c>
      <c r="E212" s="63">
        <f t="shared" ref="E212:E213" si="301">(D212-D209)/D209</f>
        <v>-1.8713848247703128E-3</v>
      </c>
      <c r="F212" s="52"/>
      <c r="G212" s="63"/>
      <c r="H212" s="52"/>
      <c r="I212" s="63"/>
    </row>
    <row r="213" spans="1:9" x14ac:dyDescent="0.3">
      <c r="A213" s="13">
        <v>212</v>
      </c>
      <c r="B213" s="273"/>
      <c r="C213" s="50" t="s">
        <v>17</v>
      </c>
      <c r="D213" s="52">
        <v>1.1113999999999999</v>
      </c>
      <c r="E213" s="64">
        <f t="shared" si="301"/>
        <v>-5.7255322955805706E-3</v>
      </c>
      <c r="F213" s="52"/>
      <c r="G213" s="64"/>
      <c r="H213" s="62"/>
      <c r="I213" s="64"/>
    </row>
    <row r="214" spans="1:9" x14ac:dyDescent="0.3">
      <c r="A214" s="23">
        <v>213</v>
      </c>
      <c r="B214" s="271">
        <v>122000</v>
      </c>
      <c r="C214" s="48" t="s">
        <v>18</v>
      </c>
      <c r="D214" s="61">
        <v>18057</v>
      </c>
      <c r="E214" s="59">
        <f t="shared" ref="E214" si="302">D216/D215</f>
        <v>1.9007189318726463</v>
      </c>
      <c r="F214" s="61"/>
      <c r="G214" s="59"/>
      <c r="H214" s="61"/>
      <c r="I214" s="59"/>
    </row>
    <row r="215" spans="1:9" x14ac:dyDescent="0.3">
      <c r="A215" s="1">
        <v>214</v>
      </c>
      <c r="B215" s="272"/>
      <c r="C215" s="49" t="s">
        <v>16</v>
      </c>
      <c r="D215" s="52">
        <v>0.58420000000000005</v>
      </c>
      <c r="E215" s="63">
        <f t="shared" ref="E215:E216" si="303">(D215-D212)/D212</f>
        <v>-4.2611215271858649E-3</v>
      </c>
      <c r="F215" s="52"/>
      <c r="G215" s="63"/>
      <c r="H215" s="52"/>
      <c r="I215" s="63"/>
    </row>
    <row r="216" spans="1:9" x14ac:dyDescent="0.3">
      <c r="A216" s="13">
        <v>215</v>
      </c>
      <c r="B216" s="272"/>
      <c r="C216" s="50" t="s">
        <v>17</v>
      </c>
      <c r="D216" s="52">
        <v>1.1104000000000001</v>
      </c>
      <c r="E216" s="64">
        <f t="shared" si="303"/>
        <v>-8.9976606082408663E-4</v>
      </c>
      <c r="F216" s="52"/>
      <c r="G216" s="64"/>
      <c r="H216" s="62"/>
      <c r="I216" s="64"/>
    </row>
    <row r="217" spans="1:9" x14ac:dyDescent="0.3">
      <c r="A217" s="23">
        <v>216</v>
      </c>
      <c r="B217" s="271">
        <v>124000</v>
      </c>
      <c r="C217" s="48" t="s">
        <v>18</v>
      </c>
      <c r="D217" s="61">
        <v>18350</v>
      </c>
      <c r="E217" s="59">
        <f t="shared" ref="E217" si="304">D219/D218</f>
        <v>1.8731128074639525</v>
      </c>
      <c r="F217" s="61"/>
      <c r="G217" s="59"/>
      <c r="H217" s="61"/>
      <c r="I217" s="59"/>
    </row>
    <row r="218" spans="1:9" x14ac:dyDescent="0.3">
      <c r="A218" s="1">
        <v>217</v>
      </c>
      <c r="B218" s="272"/>
      <c r="C218" s="49" t="s">
        <v>16</v>
      </c>
      <c r="D218" s="52">
        <v>0.58950000000000002</v>
      </c>
      <c r="E218" s="63">
        <f t="shared" ref="E218:E219" si="305">(D218-D215)/D215</f>
        <v>9.0722355357753699E-3</v>
      </c>
      <c r="F218" s="52"/>
      <c r="G218" s="63"/>
      <c r="H218" s="52"/>
      <c r="I218" s="63"/>
    </row>
    <row r="219" spans="1:9" x14ac:dyDescent="0.3">
      <c r="A219" s="13">
        <v>218</v>
      </c>
      <c r="B219" s="273"/>
      <c r="C219" s="50" t="s">
        <v>17</v>
      </c>
      <c r="D219" s="52">
        <v>1.1042000000000001</v>
      </c>
      <c r="E219" s="64">
        <f t="shared" si="305"/>
        <v>-5.5835734870316846E-3</v>
      </c>
      <c r="F219" s="52"/>
      <c r="G219" s="64"/>
      <c r="H219" s="62"/>
      <c r="I219" s="64"/>
    </row>
    <row r="220" spans="1:9" x14ac:dyDescent="0.3">
      <c r="A220" s="23">
        <v>219</v>
      </c>
      <c r="B220" s="271">
        <v>126000</v>
      </c>
      <c r="C220" s="48" t="s">
        <v>18</v>
      </c>
      <c r="D220" s="61">
        <v>18642</v>
      </c>
      <c r="E220" s="59">
        <f t="shared" ref="E220" si="306">D222/D221</f>
        <v>1.9255845707458612</v>
      </c>
      <c r="F220" s="61"/>
      <c r="G220" s="59"/>
      <c r="H220" s="61"/>
      <c r="I220" s="59"/>
    </row>
    <row r="221" spans="1:9" x14ac:dyDescent="0.3">
      <c r="A221" s="1">
        <v>220</v>
      </c>
      <c r="B221" s="272"/>
      <c r="C221" s="49" t="s">
        <v>16</v>
      </c>
      <c r="D221" s="52">
        <v>0.58589999999999998</v>
      </c>
      <c r="E221" s="63">
        <f t="shared" ref="E221:E222" si="307">(D221-D218)/D218</f>
        <v>-6.1068702290077142E-3</v>
      </c>
      <c r="F221" s="52"/>
      <c r="G221" s="63"/>
      <c r="H221" s="52"/>
      <c r="I221" s="63"/>
    </row>
    <row r="222" spans="1:9" x14ac:dyDescent="0.3">
      <c r="A222" s="13">
        <v>221</v>
      </c>
      <c r="B222" s="273"/>
      <c r="C222" s="50" t="s">
        <v>17</v>
      </c>
      <c r="D222" s="52">
        <v>1.1282000000000001</v>
      </c>
      <c r="E222" s="64">
        <f t="shared" si="307"/>
        <v>2.1735192899837004E-2</v>
      </c>
      <c r="F222" s="52"/>
      <c r="G222" s="64"/>
      <c r="H222" s="62"/>
      <c r="I222" s="64"/>
    </row>
    <row r="223" spans="1:9" x14ac:dyDescent="0.3">
      <c r="A223" s="23">
        <v>222</v>
      </c>
      <c r="B223" s="271">
        <v>128000</v>
      </c>
      <c r="C223" s="48" t="s">
        <v>18</v>
      </c>
      <c r="D223" s="61">
        <v>18935</v>
      </c>
      <c r="E223" s="59">
        <f t="shared" ref="E223" si="308">D225/D224</f>
        <v>1.9104885548343014</v>
      </c>
      <c r="F223" s="61"/>
      <c r="G223" s="59"/>
      <c r="H223" s="61"/>
      <c r="I223" s="59"/>
    </row>
    <row r="224" spans="1:9" x14ac:dyDescent="0.3">
      <c r="A224" s="1">
        <v>223</v>
      </c>
      <c r="B224" s="272"/>
      <c r="C224" s="49" t="s">
        <v>16</v>
      </c>
      <c r="D224" s="52">
        <v>0.58540000000000003</v>
      </c>
      <c r="E224" s="63">
        <f t="shared" ref="E224:E225" si="309">(D224-D221)/D221</f>
        <v>-8.5338795016204978E-4</v>
      </c>
      <c r="F224" s="52"/>
      <c r="G224" s="63"/>
      <c r="H224" s="52"/>
      <c r="I224" s="63"/>
    </row>
    <row r="225" spans="1:9" x14ac:dyDescent="0.3">
      <c r="A225" s="13">
        <v>224</v>
      </c>
      <c r="B225" s="272"/>
      <c r="C225" s="50" t="s">
        <v>17</v>
      </c>
      <c r="D225" s="52">
        <v>1.1184000000000001</v>
      </c>
      <c r="E225" s="64">
        <f t="shared" si="309"/>
        <v>-8.6864031200142092E-3</v>
      </c>
      <c r="F225" s="52"/>
      <c r="G225" s="64"/>
      <c r="H225" s="62"/>
      <c r="I225" s="64"/>
    </row>
    <row r="226" spans="1:9" x14ac:dyDescent="0.3">
      <c r="A226" s="23">
        <v>225</v>
      </c>
      <c r="B226" s="271">
        <v>130000</v>
      </c>
      <c r="C226" s="48" t="s">
        <v>18</v>
      </c>
      <c r="D226" s="61">
        <v>19227</v>
      </c>
      <c r="E226" s="59">
        <f t="shared" ref="E226" si="310">D228/D227</f>
        <v>1.890796703296703</v>
      </c>
      <c r="F226" s="61"/>
      <c r="G226" s="59"/>
      <c r="H226" s="61"/>
      <c r="I226" s="59"/>
    </row>
    <row r="227" spans="1:9" x14ac:dyDescent="0.3">
      <c r="A227" s="1">
        <v>226</v>
      </c>
      <c r="B227" s="272"/>
      <c r="C227" s="49" t="s">
        <v>16</v>
      </c>
      <c r="D227" s="52">
        <v>0.58240000000000003</v>
      </c>
      <c r="E227" s="63">
        <f t="shared" ref="E227:E228" si="311">(D227-D224)/D224</f>
        <v>-5.12470105910489E-3</v>
      </c>
      <c r="F227" s="52"/>
      <c r="G227" s="63"/>
      <c r="H227" s="52"/>
      <c r="I227" s="63"/>
    </row>
    <row r="228" spans="1:9" x14ac:dyDescent="0.3">
      <c r="A228" s="13">
        <v>227</v>
      </c>
      <c r="B228" s="273"/>
      <c r="C228" s="50" t="s">
        <v>17</v>
      </c>
      <c r="D228" s="52">
        <v>1.1012</v>
      </c>
      <c r="E228" s="64">
        <f t="shared" si="311"/>
        <v>-1.537911301859809E-2</v>
      </c>
      <c r="F228" s="52"/>
      <c r="G228" s="64"/>
      <c r="H228" s="62"/>
      <c r="I228" s="64"/>
    </row>
    <row r="229" spans="1:9" x14ac:dyDescent="0.3">
      <c r="A229" s="23">
        <v>228</v>
      </c>
      <c r="B229" s="271">
        <v>132000</v>
      </c>
      <c r="C229" s="48" t="s">
        <v>18</v>
      </c>
      <c r="D229" s="61">
        <v>19520</v>
      </c>
      <c r="E229" s="59">
        <f t="shared" ref="E229" si="312">D231/D230</f>
        <v>1.9248366013071894</v>
      </c>
      <c r="F229" s="61"/>
      <c r="G229" s="59"/>
      <c r="H229" s="61"/>
      <c r="I229" s="59"/>
    </row>
    <row r="230" spans="1:9" x14ac:dyDescent="0.3">
      <c r="A230" s="1">
        <v>229</v>
      </c>
      <c r="B230" s="272"/>
      <c r="C230" s="49" t="s">
        <v>16</v>
      </c>
      <c r="D230" s="52">
        <v>0.58140000000000003</v>
      </c>
      <c r="E230" s="63">
        <f t="shared" ref="E230:E231" si="313">(D230-D227)/D227</f>
        <v>-1.7170329670329685E-3</v>
      </c>
      <c r="F230" s="52"/>
      <c r="G230" s="63"/>
      <c r="H230" s="52"/>
      <c r="I230" s="63"/>
    </row>
    <row r="231" spans="1:9" x14ac:dyDescent="0.3">
      <c r="A231" s="13">
        <v>230</v>
      </c>
      <c r="B231" s="273"/>
      <c r="C231" s="50" t="s">
        <v>17</v>
      </c>
      <c r="D231" s="52">
        <v>1.1191</v>
      </c>
      <c r="E231" s="64">
        <f t="shared" si="313"/>
        <v>1.6254994551398498E-2</v>
      </c>
      <c r="F231" s="52"/>
      <c r="G231" s="64"/>
      <c r="H231" s="62"/>
      <c r="I231" s="64"/>
    </row>
    <row r="232" spans="1:9" x14ac:dyDescent="0.3">
      <c r="A232" s="23">
        <v>231</v>
      </c>
      <c r="B232" s="271">
        <v>134000</v>
      </c>
      <c r="C232" s="48" t="s">
        <v>18</v>
      </c>
      <c r="D232" s="61">
        <v>19812</v>
      </c>
      <c r="E232" s="59">
        <f t="shared" ref="E232" si="314">D234/D233</f>
        <v>1.9021349274124677</v>
      </c>
      <c r="F232" s="61"/>
      <c r="G232" s="59"/>
      <c r="H232" s="61"/>
      <c r="I232" s="59"/>
    </row>
    <row r="233" spans="1:9" x14ac:dyDescent="0.3">
      <c r="A233" s="1">
        <v>232</v>
      </c>
      <c r="B233" s="272"/>
      <c r="C233" s="49" t="s">
        <v>16</v>
      </c>
      <c r="D233" s="52">
        <v>0.58550000000000002</v>
      </c>
      <c r="E233" s="63">
        <f t="shared" ref="E233:E234" si="315">(D233-D230)/D230</f>
        <v>7.0519435844513109E-3</v>
      </c>
      <c r="F233" s="52"/>
      <c r="G233" s="63"/>
      <c r="H233" s="52"/>
      <c r="I233" s="63"/>
    </row>
    <row r="234" spans="1:9" x14ac:dyDescent="0.3">
      <c r="A234" s="13">
        <v>233</v>
      </c>
      <c r="B234" s="272"/>
      <c r="C234" s="50" t="s">
        <v>17</v>
      </c>
      <c r="D234" s="52">
        <v>1.1136999999999999</v>
      </c>
      <c r="E234" s="64">
        <f t="shared" si="315"/>
        <v>-4.8253060495041297E-3</v>
      </c>
      <c r="F234" s="52"/>
      <c r="G234" s="64"/>
      <c r="H234" s="62"/>
      <c r="I234" s="64"/>
    </row>
    <row r="235" spans="1:9" x14ac:dyDescent="0.3">
      <c r="A235" s="23">
        <v>234</v>
      </c>
      <c r="B235" s="271">
        <v>136000</v>
      </c>
      <c r="C235" s="48" t="s">
        <v>18</v>
      </c>
      <c r="D235" s="61">
        <v>20105</v>
      </c>
      <c r="E235" s="59">
        <f t="shared" ref="E235" si="316">D237/D236</f>
        <v>1.9107634112792296</v>
      </c>
      <c r="F235" s="61"/>
      <c r="G235" s="59"/>
      <c r="H235" s="61"/>
      <c r="I235" s="59"/>
    </row>
    <row r="236" spans="1:9" x14ac:dyDescent="0.3">
      <c r="A236" s="1">
        <v>235</v>
      </c>
      <c r="B236" s="272"/>
      <c r="C236" s="49" t="s">
        <v>16</v>
      </c>
      <c r="D236" s="52">
        <v>0.58160000000000001</v>
      </c>
      <c r="E236" s="63">
        <f t="shared" ref="E236:E237" si="317">(D236-D233)/D233</f>
        <v>-6.6609735269001101E-3</v>
      </c>
      <c r="F236" s="52"/>
      <c r="G236" s="63"/>
      <c r="H236" s="52"/>
      <c r="I236" s="63"/>
    </row>
    <row r="237" spans="1:9" x14ac:dyDescent="0.3">
      <c r="A237" s="13">
        <v>236</v>
      </c>
      <c r="B237" s="273"/>
      <c r="C237" s="50" t="s">
        <v>17</v>
      </c>
      <c r="D237" s="52">
        <v>1.1113</v>
      </c>
      <c r="E237" s="64">
        <f t="shared" si="317"/>
        <v>-2.154978899164908E-3</v>
      </c>
      <c r="F237" s="52"/>
      <c r="G237" s="64"/>
      <c r="H237" s="62"/>
      <c r="I237" s="64"/>
    </row>
    <row r="238" spans="1:9" x14ac:dyDescent="0.3">
      <c r="A238" s="23">
        <v>237</v>
      </c>
      <c r="B238" s="271">
        <v>138000</v>
      </c>
      <c r="C238" s="48" t="s">
        <v>18</v>
      </c>
      <c r="D238" s="61">
        <v>20397</v>
      </c>
      <c r="E238" s="59">
        <f t="shared" ref="E238" si="318">D240/D239</f>
        <v>1.9512829403606102</v>
      </c>
      <c r="F238" s="61"/>
      <c r="G238" s="59"/>
      <c r="H238" s="61"/>
      <c r="I238" s="59"/>
    </row>
    <row r="239" spans="1:9" x14ac:dyDescent="0.3">
      <c r="A239" s="1">
        <v>238</v>
      </c>
      <c r="B239" s="272"/>
      <c r="C239" s="49" t="s">
        <v>16</v>
      </c>
      <c r="D239" s="52">
        <v>0.57679999999999998</v>
      </c>
      <c r="E239" s="63">
        <f t="shared" ref="E239:E240" si="319">(D239-D236)/D236</f>
        <v>-8.2530949105915179E-3</v>
      </c>
      <c r="F239" s="52"/>
      <c r="G239" s="63"/>
      <c r="H239" s="52"/>
      <c r="I239" s="63"/>
    </row>
    <row r="240" spans="1:9" x14ac:dyDescent="0.3">
      <c r="A240" s="13">
        <v>239</v>
      </c>
      <c r="B240" s="273"/>
      <c r="C240" s="50" t="s">
        <v>17</v>
      </c>
      <c r="D240" s="52">
        <v>1.1254999999999999</v>
      </c>
      <c r="E240" s="64">
        <f t="shared" si="319"/>
        <v>1.2777827769279215E-2</v>
      </c>
      <c r="F240" s="52"/>
      <c r="G240" s="64"/>
      <c r="H240" s="62"/>
      <c r="I240" s="64"/>
    </row>
    <row r="241" spans="1:9" x14ac:dyDescent="0.3">
      <c r="A241" s="23">
        <v>240</v>
      </c>
      <c r="B241" s="271">
        <v>140000</v>
      </c>
      <c r="C241" s="48" t="s">
        <v>18</v>
      </c>
      <c r="D241" s="61">
        <v>20690</v>
      </c>
      <c r="E241" s="59">
        <f t="shared" ref="E241" si="320">D243/D242</f>
        <v>1.9306318681318682</v>
      </c>
      <c r="F241" s="61"/>
      <c r="G241" s="59"/>
      <c r="H241" s="61"/>
      <c r="I241" s="59"/>
    </row>
    <row r="242" spans="1:9" x14ac:dyDescent="0.3">
      <c r="A242" s="1">
        <v>241</v>
      </c>
      <c r="B242" s="272"/>
      <c r="C242" s="49" t="s">
        <v>16</v>
      </c>
      <c r="D242" s="52">
        <v>0.58240000000000003</v>
      </c>
      <c r="E242" s="63">
        <f t="shared" ref="E242:E243" si="321">(D242-D239)/D239</f>
        <v>9.7087378640777558E-3</v>
      </c>
      <c r="F242" s="52"/>
      <c r="G242" s="63"/>
      <c r="H242" s="52"/>
      <c r="I242" s="63"/>
    </row>
    <row r="243" spans="1:9" x14ac:dyDescent="0.3">
      <c r="A243" s="13">
        <v>242</v>
      </c>
      <c r="B243" s="272"/>
      <c r="C243" s="50" t="s">
        <v>17</v>
      </c>
      <c r="D243" s="52">
        <v>1.1244000000000001</v>
      </c>
      <c r="E243" s="64">
        <f t="shared" si="321"/>
        <v>-9.7734340293192251E-4</v>
      </c>
      <c r="F243" s="52"/>
      <c r="G243" s="64"/>
      <c r="H243" s="62"/>
      <c r="I243" s="64"/>
    </row>
    <row r="244" spans="1:9" x14ac:dyDescent="0.3">
      <c r="A244" s="23">
        <v>243</v>
      </c>
      <c r="B244" s="271">
        <v>142000</v>
      </c>
      <c r="C244" s="48" t="s">
        <v>18</v>
      </c>
      <c r="D244" s="61">
        <v>20982</v>
      </c>
      <c r="E244" s="59">
        <f t="shared" ref="E244" si="322">D246/D245</f>
        <v>1.9487491313412091</v>
      </c>
      <c r="F244" s="61"/>
      <c r="G244" s="59"/>
      <c r="H244" s="61"/>
      <c r="I244" s="59"/>
    </row>
    <row r="245" spans="1:9" x14ac:dyDescent="0.3">
      <c r="A245" s="1">
        <v>244</v>
      </c>
      <c r="B245" s="272"/>
      <c r="C245" s="49" t="s">
        <v>16</v>
      </c>
      <c r="D245" s="52">
        <v>0.5756</v>
      </c>
      <c r="E245" s="63">
        <f t="shared" ref="E245:E246" si="323">(D245-D242)/D242</f>
        <v>-1.1675824175824225E-2</v>
      </c>
      <c r="F245" s="52"/>
      <c r="G245" s="63"/>
      <c r="H245" s="52"/>
      <c r="I245" s="63"/>
    </row>
    <row r="246" spans="1:9" x14ac:dyDescent="0.3">
      <c r="A246" s="13">
        <v>245</v>
      </c>
      <c r="B246" s="273"/>
      <c r="C246" s="50" t="s">
        <v>17</v>
      </c>
      <c r="D246" s="52">
        <v>1.1216999999999999</v>
      </c>
      <c r="E246" s="64">
        <f t="shared" si="323"/>
        <v>-2.40128068303108E-3</v>
      </c>
      <c r="F246" s="52"/>
      <c r="G246" s="64"/>
      <c r="H246" s="62"/>
      <c r="I246" s="64"/>
    </row>
    <row r="247" spans="1:9" x14ac:dyDescent="0.3">
      <c r="A247" s="23">
        <v>246</v>
      </c>
      <c r="B247" s="271">
        <v>144000</v>
      </c>
      <c r="C247" s="48" t="s">
        <v>18</v>
      </c>
      <c r="D247" s="61">
        <v>21275</v>
      </c>
      <c r="E247" s="59">
        <f t="shared" ref="E247" si="324">D249/D248</f>
        <v>1.9079106802838846</v>
      </c>
      <c r="F247" s="61"/>
      <c r="G247" s="59"/>
      <c r="H247" s="61"/>
      <c r="I247" s="59"/>
    </row>
    <row r="248" spans="1:9" x14ac:dyDescent="0.3">
      <c r="A248" s="1">
        <v>247</v>
      </c>
      <c r="B248" s="272"/>
      <c r="C248" s="49" t="s">
        <v>16</v>
      </c>
      <c r="D248" s="52">
        <v>0.57769999999999999</v>
      </c>
      <c r="E248" s="63">
        <f t="shared" ref="E248:E249" si="325">(D248-D245)/D245</f>
        <v>3.6483669214732294E-3</v>
      </c>
      <c r="F248" s="52"/>
      <c r="G248" s="63"/>
      <c r="H248" s="52"/>
      <c r="I248" s="63"/>
    </row>
    <row r="249" spans="1:9" x14ac:dyDescent="0.3">
      <c r="A249" s="13">
        <v>248</v>
      </c>
      <c r="B249" s="273"/>
      <c r="C249" s="50" t="s">
        <v>17</v>
      </c>
      <c r="D249" s="52">
        <v>1.1022000000000001</v>
      </c>
      <c r="E249" s="64">
        <f t="shared" si="325"/>
        <v>-1.7384327360256621E-2</v>
      </c>
      <c r="F249" s="52"/>
      <c r="G249" s="64"/>
      <c r="H249" s="62"/>
      <c r="I249" s="64"/>
    </row>
    <row r="250" spans="1:9" x14ac:dyDescent="0.3">
      <c r="A250" s="23">
        <v>249</v>
      </c>
      <c r="B250" s="271">
        <v>146000</v>
      </c>
      <c r="C250" s="48" t="s">
        <v>18</v>
      </c>
      <c r="D250" s="61">
        <v>21568</v>
      </c>
      <c r="E250" s="59">
        <f t="shared" ref="E250" si="326">D252/D251</f>
        <v>1.9284112471968258</v>
      </c>
      <c r="F250" s="61"/>
      <c r="G250" s="59"/>
      <c r="H250" s="61"/>
      <c r="I250" s="59"/>
    </row>
    <row r="251" spans="1:9" x14ac:dyDescent="0.3">
      <c r="A251" s="1">
        <v>250</v>
      </c>
      <c r="B251" s="272"/>
      <c r="C251" s="49" t="s">
        <v>16</v>
      </c>
      <c r="D251" s="52">
        <v>0.57969999999999999</v>
      </c>
      <c r="E251" s="63">
        <f t="shared" ref="E251:E252" si="327">(D251-D248)/D248</f>
        <v>3.4620045006058539E-3</v>
      </c>
      <c r="F251" s="52"/>
      <c r="G251" s="63"/>
      <c r="H251" s="52"/>
      <c r="I251" s="63"/>
    </row>
    <row r="252" spans="1:9" x14ac:dyDescent="0.3">
      <c r="A252" s="13">
        <v>251</v>
      </c>
      <c r="B252" s="272"/>
      <c r="C252" s="50" t="s">
        <v>17</v>
      </c>
      <c r="D252" s="52">
        <v>1.1178999999999999</v>
      </c>
      <c r="E252" s="64">
        <f t="shared" si="327"/>
        <v>1.4244238795136839E-2</v>
      </c>
      <c r="F252" s="52"/>
      <c r="G252" s="64"/>
      <c r="H252" s="62"/>
      <c r="I252" s="64"/>
    </row>
    <row r="253" spans="1:9" x14ac:dyDescent="0.3">
      <c r="A253" s="23">
        <v>252</v>
      </c>
      <c r="B253" s="271">
        <v>148000</v>
      </c>
      <c r="C253" s="48" t="s">
        <v>18</v>
      </c>
      <c r="D253" s="61">
        <v>21860</v>
      </c>
      <c r="E253" s="59">
        <f t="shared" ref="E253" si="328">D255/D254</f>
        <v>1.9274486094316807</v>
      </c>
      <c r="F253" s="61"/>
      <c r="G253" s="59"/>
      <c r="H253" s="61"/>
      <c r="I253" s="59"/>
    </row>
    <row r="254" spans="1:9" x14ac:dyDescent="0.3">
      <c r="A254" s="1">
        <v>253</v>
      </c>
      <c r="B254" s="272"/>
      <c r="C254" s="49" t="s">
        <v>16</v>
      </c>
      <c r="D254" s="52">
        <v>0.57889999999999997</v>
      </c>
      <c r="E254" s="63">
        <f t="shared" ref="E254:E255" si="329">(D254-D251)/D251</f>
        <v>-1.380024150422672E-3</v>
      </c>
      <c r="F254" s="52"/>
      <c r="G254" s="63"/>
      <c r="H254" s="52"/>
      <c r="I254" s="63"/>
    </row>
    <row r="255" spans="1:9" x14ac:dyDescent="0.3">
      <c r="A255" s="13">
        <v>254</v>
      </c>
      <c r="B255" s="273"/>
      <c r="C255" s="50" t="s">
        <v>17</v>
      </c>
      <c r="D255" s="52">
        <v>1.1157999999999999</v>
      </c>
      <c r="E255" s="64">
        <f t="shared" si="329"/>
        <v>-1.878522229179704E-3</v>
      </c>
      <c r="F255" s="52"/>
      <c r="G255" s="64"/>
      <c r="H255" s="62"/>
      <c r="I255" s="64"/>
    </row>
    <row r="256" spans="1:9" x14ac:dyDescent="0.3">
      <c r="A256" s="23">
        <v>255</v>
      </c>
      <c r="B256" s="271">
        <v>150000</v>
      </c>
      <c r="C256" s="48" t="s">
        <v>18</v>
      </c>
      <c r="D256" s="77">
        <v>22153</v>
      </c>
      <c r="E256" s="78">
        <f t="shared" ref="E256" si="330">D258/D257</f>
        <v>1.9268674908584362</v>
      </c>
      <c r="F256" s="61"/>
      <c r="G256" s="59"/>
      <c r="H256" s="61"/>
      <c r="I256" s="59"/>
    </row>
    <row r="257" spans="1:9" x14ac:dyDescent="0.3">
      <c r="A257" s="1">
        <v>256</v>
      </c>
      <c r="B257" s="272"/>
      <c r="C257" s="49" t="s">
        <v>16</v>
      </c>
      <c r="D257" s="79">
        <v>0.57430000000000003</v>
      </c>
      <c r="E257" s="80">
        <f t="shared" ref="E257:E258" si="331">(D257-D254)/D254</f>
        <v>-7.9461046812919975E-3</v>
      </c>
      <c r="F257" s="52"/>
      <c r="G257" s="63"/>
      <c r="H257" s="52"/>
      <c r="I257" s="63"/>
    </row>
    <row r="258" spans="1:9" x14ac:dyDescent="0.3">
      <c r="A258" s="13">
        <v>257</v>
      </c>
      <c r="B258" s="273"/>
      <c r="C258" s="50" t="s">
        <v>17</v>
      </c>
      <c r="D258" s="81">
        <v>1.1066</v>
      </c>
      <c r="E258" s="82">
        <f t="shared" si="331"/>
        <v>-8.2452052339127765E-3</v>
      </c>
      <c r="F258" s="62"/>
      <c r="G258" s="64"/>
      <c r="H258" s="62"/>
      <c r="I258" s="64"/>
    </row>
    <row r="259" spans="1:9" x14ac:dyDescent="0.3">
      <c r="A259" s="23">
        <v>258</v>
      </c>
      <c r="B259" s="271">
        <v>152000</v>
      </c>
      <c r="C259" s="48" t="s">
        <v>18</v>
      </c>
      <c r="D259" s="61">
        <v>22445</v>
      </c>
      <c r="E259" s="59">
        <f t="shared" ref="E259" si="332">D261/D260</f>
        <v>1.9543244182007642</v>
      </c>
      <c r="F259" s="61"/>
      <c r="G259" s="59"/>
      <c r="H259" s="61"/>
      <c r="I259" s="59"/>
    </row>
    <row r="260" spans="1:9" x14ac:dyDescent="0.3">
      <c r="A260" s="1">
        <v>259</v>
      </c>
      <c r="B260" s="272"/>
      <c r="C260" s="49" t="s">
        <v>16</v>
      </c>
      <c r="D260" s="52">
        <v>0.57579999999999998</v>
      </c>
      <c r="E260" s="63">
        <f t="shared" ref="E260:E261" si="333">(D260-D257)/D257</f>
        <v>2.6118753264843214E-3</v>
      </c>
      <c r="F260" s="52"/>
      <c r="G260" s="63"/>
      <c r="H260" s="52"/>
      <c r="I260" s="63"/>
    </row>
    <row r="261" spans="1:9" x14ac:dyDescent="0.3">
      <c r="A261" s="13">
        <v>260</v>
      </c>
      <c r="B261" s="273"/>
      <c r="C261" s="50" t="s">
        <v>17</v>
      </c>
      <c r="D261" s="62">
        <v>1.1253</v>
      </c>
      <c r="E261" s="64">
        <f t="shared" si="333"/>
        <v>1.6898608349900542E-2</v>
      </c>
      <c r="F261" s="62"/>
      <c r="G261" s="64"/>
      <c r="H261" s="62"/>
      <c r="I261" s="64"/>
    </row>
    <row r="262" spans="1:9" x14ac:dyDescent="0.3">
      <c r="A262" s="23">
        <v>261</v>
      </c>
      <c r="B262" s="271">
        <v>154000</v>
      </c>
      <c r="C262" s="48" t="s">
        <v>18</v>
      </c>
      <c r="D262" s="61">
        <v>22738</v>
      </c>
      <c r="E262" s="59">
        <f t="shared" ref="E262" si="334">D264/D263</f>
        <v>1.9521463757916957</v>
      </c>
      <c r="F262" s="61"/>
      <c r="G262" s="59"/>
      <c r="H262" s="61"/>
      <c r="I262" s="59"/>
    </row>
    <row r="263" spans="1:9" x14ac:dyDescent="0.3">
      <c r="A263" s="1">
        <v>262</v>
      </c>
      <c r="B263" s="272"/>
      <c r="C263" s="49" t="s">
        <v>16</v>
      </c>
      <c r="D263" s="52">
        <v>0.56840000000000002</v>
      </c>
      <c r="E263" s="63">
        <f t="shared" ref="E263:E264" si="335">(D263-D260)/D260</f>
        <v>-1.2851684612712683E-2</v>
      </c>
      <c r="F263" s="52"/>
      <c r="G263" s="63"/>
      <c r="H263" s="52"/>
      <c r="I263" s="63"/>
    </row>
    <row r="264" spans="1:9" x14ac:dyDescent="0.3">
      <c r="A264" s="13">
        <v>263</v>
      </c>
      <c r="B264" s="273"/>
      <c r="C264" s="50" t="s">
        <v>17</v>
      </c>
      <c r="D264" s="62">
        <v>1.1095999999999999</v>
      </c>
      <c r="E264" s="64">
        <f t="shared" si="335"/>
        <v>-1.395183506620461E-2</v>
      </c>
      <c r="F264" s="62"/>
      <c r="G264" s="64"/>
      <c r="H264" s="62"/>
      <c r="I264" s="64"/>
    </row>
    <row r="265" spans="1:9" x14ac:dyDescent="0.3">
      <c r="A265" s="23">
        <v>264</v>
      </c>
      <c r="B265" s="271">
        <v>156000</v>
      </c>
      <c r="C265" s="48" t="s">
        <v>18</v>
      </c>
      <c r="D265" s="61">
        <v>23030</v>
      </c>
      <c r="E265" s="59">
        <f t="shared" ref="E265" si="336">D267/D266</f>
        <v>1.9653906659674882</v>
      </c>
      <c r="F265" s="61"/>
      <c r="G265" s="59"/>
      <c r="H265" s="61"/>
      <c r="I265" s="59"/>
    </row>
    <row r="266" spans="1:9" x14ac:dyDescent="0.3">
      <c r="A266" s="1">
        <v>265</v>
      </c>
      <c r="B266" s="272"/>
      <c r="C266" s="49" t="s">
        <v>16</v>
      </c>
      <c r="D266" s="52">
        <v>0.57210000000000005</v>
      </c>
      <c r="E266" s="63">
        <f t="shared" ref="E266:E267" si="337">(D266-D263)/D263</f>
        <v>6.5095003518649483E-3</v>
      </c>
      <c r="F266" s="52"/>
      <c r="G266" s="63"/>
      <c r="H266" s="52"/>
      <c r="I266" s="63"/>
    </row>
    <row r="267" spans="1:9" x14ac:dyDescent="0.3">
      <c r="A267" s="13">
        <v>266</v>
      </c>
      <c r="B267" s="273"/>
      <c r="C267" s="50" t="s">
        <v>17</v>
      </c>
      <c r="D267" s="62">
        <v>1.1244000000000001</v>
      </c>
      <c r="E267" s="64">
        <f t="shared" si="337"/>
        <v>1.3338139870223637E-2</v>
      </c>
      <c r="F267" s="62"/>
      <c r="G267" s="64"/>
      <c r="H267" s="62"/>
      <c r="I267" s="64"/>
    </row>
    <row r="268" spans="1:9" x14ac:dyDescent="0.3">
      <c r="A268" s="23">
        <v>267</v>
      </c>
      <c r="B268" s="271">
        <v>158000</v>
      </c>
      <c r="C268" s="48" t="s">
        <v>18</v>
      </c>
      <c r="D268" s="61">
        <v>23323</v>
      </c>
      <c r="E268" s="59">
        <f t="shared" ref="E268" si="338">D270/D269</f>
        <v>1.9429664406190228</v>
      </c>
      <c r="F268" s="61"/>
      <c r="G268" s="59"/>
      <c r="H268" s="61"/>
      <c r="I268" s="59"/>
    </row>
    <row r="269" spans="1:9" x14ac:dyDescent="0.3">
      <c r="A269" s="1">
        <v>268</v>
      </c>
      <c r="B269" s="272"/>
      <c r="C269" s="49" t="s">
        <v>16</v>
      </c>
      <c r="D269" s="52">
        <v>0.57509999999999994</v>
      </c>
      <c r="E269" s="63">
        <f t="shared" ref="E269:E270" si="339">(D269-D266)/D266</f>
        <v>5.2438384897743251E-3</v>
      </c>
      <c r="F269" s="52"/>
      <c r="G269" s="63"/>
      <c r="H269" s="52"/>
      <c r="I269" s="63"/>
    </row>
    <row r="270" spans="1:9" x14ac:dyDescent="0.3">
      <c r="A270" s="13">
        <v>269</v>
      </c>
      <c r="B270" s="273"/>
      <c r="C270" s="50" t="s">
        <v>17</v>
      </c>
      <c r="D270" s="62">
        <v>1.1173999999999999</v>
      </c>
      <c r="E270" s="64">
        <f t="shared" si="339"/>
        <v>-6.2255425115618256E-3</v>
      </c>
      <c r="F270" s="62"/>
      <c r="G270" s="64"/>
      <c r="H270" s="62"/>
      <c r="I270" s="64"/>
    </row>
    <row r="271" spans="1:9" x14ac:dyDescent="0.3">
      <c r="A271" s="23">
        <v>270</v>
      </c>
      <c r="B271" s="271">
        <v>160000</v>
      </c>
      <c r="C271" s="48" t="s">
        <v>18</v>
      </c>
      <c r="D271" s="61">
        <v>23615</v>
      </c>
      <c r="E271" s="59">
        <f t="shared" ref="E271" si="340">D273/D272</f>
        <v>1.9704296399373806</v>
      </c>
      <c r="F271" s="61"/>
      <c r="G271" s="59"/>
      <c r="H271" s="61"/>
      <c r="I271" s="59"/>
    </row>
    <row r="272" spans="1:9" x14ac:dyDescent="0.3">
      <c r="A272" s="1">
        <v>271</v>
      </c>
      <c r="B272" s="272"/>
      <c r="C272" s="49" t="s">
        <v>16</v>
      </c>
      <c r="D272" s="52">
        <v>0.57489999999999997</v>
      </c>
      <c r="E272" s="63">
        <f t="shared" ref="E272:E273" si="341">(D272-D269)/D269</f>
        <v>-3.4776560598153013E-4</v>
      </c>
      <c r="F272" s="52"/>
      <c r="G272" s="63"/>
      <c r="H272" s="52"/>
      <c r="I272" s="63"/>
    </row>
    <row r="273" spans="1:9" x14ac:dyDescent="0.3">
      <c r="A273" s="13">
        <v>272</v>
      </c>
      <c r="B273" s="273"/>
      <c r="C273" s="50" t="s">
        <v>17</v>
      </c>
      <c r="D273" s="62">
        <v>1.1328</v>
      </c>
      <c r="E273" s="64">
        <f t="shared" si="341"/>
        <v>1.3781993914444318E-2</v>
      </c>
      <c r="F273" s="62"/>
      <c r="G273" s="64"/>
      <c r="H273" s="62"/>
      <c r="I273" s="64"/>
    </row>
    <row r="274" spans="1:9" x14ac:dyDescent="0.3">
      <c r="A274" s="23">
        <v>273</v>
      </c>
      <c r="B274" s="271">
        <v>162000</v>
      </c>
      <c r="C274" s="48" t="s">
        <v>18</v>
      </c>
      <c r="D274" s="61">
        <v>23908</v>
      </c>
      <c r="E274" s="59">
        <f t="shared" ref="E274" si="342">D276/D275</f>
        <v>1.9600280504908838</v>
      </c>
      <c r="F274" s="61"/>
      <c r="G274" s="59"/>
      <c r="H274" s="61"/>
      <c r="I274" s="59"/>
    </row>
    <row r="275" spans="1:9" x14ac:dyDescent="0.3">
      <c r="A275" s="1">
        <v>274</v>
      </c>
      <c r="B275" s="272"/>
      <c r="C275" s="49" t="s">
        <v>16</v>
      </c>
      <c r="D275" s="52">
        <v>0.57040000000000002</v>
      </c>
      <c r="E275" s="63">
        <f t="shared" ref="E275:E276" si="343">(D275-D272)/D272</f>
        <v>-7.8274482518698018E-3</v>
      </c>
      <c r="F275" s="52"/>
      <c r="G275" s="63"/>
      <c r="H275" s="52"/>
      <c r="I275" s="63"/>
    </row>
    <row r="276" spans="1:9" x14ac:dyDescent="0.3">
      <c r="A276" s="13">
        <v>275</v>
      </c>
      <c r="B276" s="273"/>
      <c r="C276" s="50" t="s">
        <v>17</v>
      </c>
      <c r="D276" s="62">
        <v>1.1180000000000001</v>
      </c>
      <c r="E276" s="64">
        <f t="shared" si="343"/>
        <v>-1.3064971751412363E-2</v>
      </c>
      <c r="F276" s="62"/>
      <c r="G276" s="64"/>
      <c r="H276" s="62"/>
      <c r="I276" s="64"/>
    </row>
    <row r="277" spans="1:9" x14ac:dyDescent="0.3">
      <c r="A277" s="23">
        <v>276</v>
      </c>
      <c r="B277" s="271">
        <v>164000</v>
      </c>
      <c r="C277" s="48" t="s">
        <v>18</v>
      </c>
      <c r="D277" s="61">
        <v>24200</v>
      </c>
      <c r="E277" s="59">
        <f t="shared" ref="E277" si="344">D279/D278</f>
        <v>1.9242661108216084</v>
      </c>
      <c r="F277" s="61"/>
      <c r="G277" s="59"/>
      <c r="H277" s="61"/>
      <c r="I277" s="59"/>
    </row>
    <row r="278" spans="1:9" x14ac:dyDescent="0.3">
      <c r="A278" s="1">
        <v>277</v>
      </c>
      <c r="B278" s="272"/>
      <c r="C278" s="49" t="s">
        <v>16</v>
      </c>
      <c r="D278" s="52">
        <v>0.57569999999999999</v>
      </c>
      <c r="E278" s="63">
        <f t="shared" ref="E278:E279" si="345">(D278-D275)/D275</f>
        <v>9.2917251051892902E-3</v>
      </c>
      <c r="F278" s="52"/>
      <c r="G278" s="63"/>
      <c r="H278" s="52"/>
      <c r="I278" s="63"/>
    </row>
    <row r="279" spans="1:9" x14ac:dyDescent="0.3">
      <c r="A279" s="13">
        <v>278</v>
      </c>
      <c r="B279" s="273"/>
      <c r="C279" s="50" t="s">
        <v>17</v>
      </c>
      <c r="D279" s="62">
        <v>1.1077999999999999</v>
      </c>
      <c r="E279" s="64">
        <f t="shared" si="345"/>
        <v>-9.123434704830239E-3</v>
      </c>
      <c r="F279" s="62"/>
      <c r="G279" s="64"/>
      <c r="H279" s="62"/>
      <c r="I279" s="64"/>
    </row>
    <row r="280" spans="1:9" x14ac:dyDescent="0.3">
      <c r="A280" s="23">
        <v>279</v>
      </c>
      <c r="B280" s="271">
        <v>166000</v>
      </c>
      <c r="C280" s="48" t="s">
        <v>18</v>
      </c>
      <c r="D280" s="61">
        <v>24493</v>
      </c>
      <c r="E280" s="59">
        <f t="shared" ref="E280" si="346">D282/D281</f>
        <v>1.9198745863090054</v>
      </c>
      <c r="F280" s="61"/>
      <c r="G280" s="59"/>
      <c r="H280" s="61"/>
      <c r="I280" s="59"/>
    </row>
    <row r="281" spans="1:9" x14ac:dyDescent="0.3">
      <c r="A281" s="1">
        <v>280</v>
      </c>
      <c r="B281" s="272"/>
      <c r="C281" s="49" t="s">
        <v>16</v>
      </c>
      <c r="D281" s="52">
        <v>0.57410000000000005</v>
      </c>
      <c r="E281" s="63">
        <f t="shared" ref="E281:E282" si="347">(D281-D278)/D278</f>
        <v>-2.7792252909500346E-3</v>
      </c>
      <c r="F281" s="52"/>
      <c r="G281" s="63"/>
      <c r="H281" s="52"/>
      <c r="I281" s="63"/>
    </row>
    <row r="282" spans="1:9" x14ac:dyDescent="0.3">
      <c r="A282" s="13">
        <v>281</v>
      </c>
      <c r="B282" s="273"/>
      <c r="C282" s="50" t="s">
        <v>17</v>
      </c>
      <c r="D282" s="62">
        <v>1.1022000000000001</v>
      </c>
      <c r="E282" s="64">
        <f t="shared" si="347"/>
        <v>-5.0550640909909983E-3</v>
      </c>
      <c r="F282" s="62"/>
      <c r="G282" s="64"/>
      <c r="H282" s="62"/>
      <c r="I282" s="64"/>
    </row>
    <row r="283" spans="1:9" x14ac:dyDescent="0.3">
      <c r="A283" s="23">
        <v>282</v>
      </c>
      <c r="B283" s="271">
        <v>168000</v>
      </c>
      <c r="C283" s="48" t="s">
        <v>18</v>
      </c>
      <c r="D283" s="61">
        <v>24786</v>
      </c>
      <c r="E283" s="59">
        <f t="shared" ref="E283" si="348">D285/D284</f>
        <v>1.9763501588422165</v>
      </c>
      <c r="F283" s="61"/>
      <c r="G283" s="59"/>
      <c r="H283" s="61"/>
      <c r="I283" s="59"/>
    </row>
    <row r="284" spans="1:9" x14ac:dyDescent="0.3">
      <c r="A284" s="1">
        <v>283</v>
      </c>
      <c r="B284" s="272"/>
      <c r="C284" s="49" t="s">
        <v>16</v>
      </c>
      <c r="D284" s="52">
        <v>0.56659999999999999</v>
      </c>
      <c r="E284" s="63">
        <f t="shared" ref="E284:E285" si="349">(D284-D281)/D281</f>
        <v>-1.3063926145270965E-2</v>
      </c>
      <c r="F284" s="52"/>
      <c r="G284" s="63"/>
      <c r="H284" s="52"/>
      <c r="I284" s="63"/>
    </row>
    <row r="285" spans="1:9" x14ac:dyDescent="0.3">
      <c r="A285" s="13">
        <v>284</v>
      </c>
      <c r="B285" s="273"/>
      <c r="C285" s="50" t="s">
        <v>17</v>
      </c>
      <c r="D285" s="62">
        <v>1.1197999999999999</v>
      </c>
      <c r="E285" s="64">
        <f t="shared" si="349"/>
        <v>1.5968063872255342E-2</v>
      </c>
      <c r="F285" s="62"/>
      <c r="G285" s="64"/>
      <c r="H285" s="62"/>
      <c r="I285" s="64"/>
    </row>
    <row r="286" spans="1:9" x14ac:dyDescent="0.3">
      <c r="A286" s="23">
        <v>285</v>
      </c>
      <c r="B286" s="271">
        <v>170000</v>
      </c>
      <c r="C286" s="48" t="s">
        <v>18</v>
      </c>
      <c r="D286" s="61">
        <v>25078</v>
      </c>
      <c r="E286" s="59">
        <f t="shared" ref="E286" si="350">D288/D287</f>
        <v>1.9653785626857845</v>
      </c>
      <c r="F286" s="61"/>
      <c r="G286" s="59"/>
      <c r="H286" s="61"/>
      <c r="I286" s="59"/>
    </row>
    <row r="287" spans="1:9" x14ac:dyDescent="0.3">
      <c r="A287" s="1">
        <v>286</v>
      </c>
      <c r="B287" s="272"/>
      <c r="C287" s="49" t="s">
        <v>16</v>
      </c>
      <c r="D287" s="52">
        <v>0.57189999999999996</v>
      </c>
      <c r="E287" s="63">
        <f t="shared" ref="E287:E288" si="351">(D287-D284)/D284</f>
        <v>9.3540416519590028E-3</v>
      </c>
      <c r="F287" s="52"/>
      <c r="G287" s="63"/>
      <c r="H287" s="52"/>
      <c r="I287" s="63"/>
    </row>
    <row r="288" spans="1:9" x14ac:dyDescent="0.3">
      <c r="A288" s="13">
        <v>287</v>
      </c>
      <c r="B288" s="273"/>
      <c r="C288" s="50" t="s">
        <v>17</v>
      </c>
      <c r="D288" s="62">
        <v>1.1240000000000001</v>
      </c>
      <c r="E288" s="64">
        <f t="shared" si="351"/>
        <v>3.7506697624577639E-3</v>
      </c>
      <c r="F288" s="62"/>
      <c r="G288" s="64"/>
      <c r="H288" s="62"/>
      <c r="I288" s="64"/>
    </row>
    <row r="289" spans="1:9" x14ac:dyDescent="0.3">
      <c r="A289" s="23">
        <v>288</v>
      </c>
      <c r="B289" s="271">
        <v>172000</v>
      </c>
      <c r="C289" s="48" t="s">
        <v>18</v>
      </c>
      <c r="D289" s="61">
        <v>25371</v>
      </c>
      <c r="E289" s="59">
        <f t="shared" ref="E289" si="352">D291/D290</f>
        <v>1.9914575547250402</v>
      </c>
      <c r="F289" s="61"/>
      <c r="G289" s="59"/>
      <c r="H289" s="61"/>
      <c r="I289" s="59"/>
    </row>
    <row r="290" spans="1:9" x14ac:dyDescent="0.3">
      <c r="A290" s="1">
        <v>289</v>
      </c>
      <c r="B290" s="272"/>
      <c r="C290" s="49" t="s">
        <v>16</v>
      </c>
      <c r="D290" s="52">
        <v>0.56189999999999996</v>
      </c>
      <c r="E290" s="63">
        <f t="shared" ref="E290:E291" si="353">(D290-D287)/D287</f>
        <v>-1.7485574401119093E-2</v>
      </c>
      <c r="F290" s="52"/>
      <c r="G290" s="63"/>
      <c r="H290" s="52"/>
      <c r="I290" s="63"/>
    </row>
    <row r="291" spans="1:9" x14ac:dyDescent="0.3">
      <c r="A291" s="13">
        <v>290</v>
      </c>
      <c r="B291" s="273"/>
      <c r="C291" s="50" t="s">
        <v>17</v>
      </c>
      <c r="D291" s="62">
        <v>1.119</v>
      </c>
      <c r="E291" s="64">
        <f t="shared" si="353"/>
        <v>-4.4483985765125574E-3</v>
      </c>
      <c r="F291" s="62"/>
      <c r="G291" s="64"/>
      <c r="H291" s="62"/>
      <c r="I291" s="64"/>
    </row>
    <row r="292" spans="1:9" x14ac:dyDescent="0.3">
      <c r="A292" s="23">
        <v>291</v>
      </c>
      <c r="B292" s="271">
        <v>174000</v>
      </c>
      <c r="C292" s="48" t="s">
        <v>18</v>
      </c>
      <c r="D292" s="61">
        <v>25663</v>
      </c>
      <c r="E292" s="59">
        <f t="shared" ref="E292" si="354">D294/D293</f>
        <v>1.9563149550819097</v>
      </c>
      <c r="F292" s="61"/>
      <c r="G292" s="59"/>
      <c r="H292" s="61"/>
      <c r="I292" s="59"/>
    </row>
    <row r="293" spans="1:9" x14ac:dyDescent="0.3">
      <c r="A293" s="1">
        <v>292</v>
      </c>
      <c r="B293" s="272"/>
      <c r="C293" s="49" t="s">
        <v>16</v>
      </c>
      <c r="D293" s="52">
        <v>0.56769999999999998</v>
      </c>
      <c r="E293" s="63">
        <f t="shared" ref="E293:E294" si="355">(D293-D290)/D290</f>
        <v>1.0322121373909999E-2</v>
      </c>
      <c r="F293" s="52"/>
      <c r="G293" s="63"/>
      <c r="H293" s="52"/>
      <c r="I293" s="63"/>
    </row>
    <row r="294" spans="1:9" x14ac:dyDescent="0.3">
      <c r="A294" s="13">
        <v>293</v>
      </c>
      <c r="B294" s="273"/>
      <c r="C294" s="50" t="s">
        <v>17</v>
      </c>
      <c r="D294" s="62">
        <v>1.1106</v>
      </c>
      <c r="E294" s="64">
        <f t="shared" si="355"/>
        <v>-7.5067024128686001E-3</v>
      </c>
      <c r="F294" s="62"/>
      <c r="G294" s="64"/>
      <c r="H294" s="62"/>
      <c r="I294" s="64"/>
    </row>
    <row r="295" spans="1:9" x14ac:dyDescent="0.3">
      <c r="A295" s="23">
        <v>294</v>
      </c>
      <c r="B295" s="271">
        <v>176000</v>
      </c>
      <c r="C295" s="48" t="s">
        <v>18</v>
      </c>
      <c r="D295" s="61">
        <v>25956</v>
      </c>
      <c r="E295" s="59">
        <f t="shared" ref="E295" si="356">D297/D296</f>
        <v>1.9675770925110132</v>
      </c>
      <c r="F295" s="61"/>
      <c r="G295" s="59"/>
      <c r="H295" s="61"/>
      <c r="I295" s="59"/>
    </row>
    <row r="296" spans="1:9" x14ac:dyDescent="0.3">
      <c r="A296" s="1">
        <v>295</v>
      </c>
      <c r="B296" s="272"/>
      <c r="C296" s="49" t="s">
        <v>16</v>
      </c>
      <c r="D296" s="52">
        <v>0.5675</v>
      </c>
      <c r="E296" s="63">
        <f t="shared" ref="E296:E297" si="357">(D296-D293)/D293</f>
        <v>-3.5229874933940104E-4</v>
      </c>
      <c r="F296" s="52"/>
      <c r="G296" s="63"/>
      <c r="H296" s="52"/>
      <c r="I296" s="63"/>
    </row>
    <row r="297" spans="1:9" x14ac:dyDescent="0.3">
      <c r="A297" s="13">
        <v>296</v>
      </c>
      <c r="B297" s="273"/>
      <c r="C297" s="50" t="s">
        <v>17</v>
      </c>
      <c r="D297" s="62">
        <v>1.1166</v>
      </c>
      <c r="E297" s="64">
        <f t="shared" si="357"/>
        <v>5.4024851431658605E-3</v>
      </c>
      <c r="F297" s="62"/>
      <c r="G297" s="64"/>
      <c r="H297" s="62"/>
      <c r="I297" s="64"/>
    </row>
    <row r="298" spans="1:9" x14ac:dyDescent="0.3">
      <c r="A298" s="23">
        <v>297</v>
      </c>
      <c r="B298" s="271">
        <v>178000</v>
      </c>
      <c r="C298" s="48" t="s">
        <v>18</v>
      </c>
      <c r="D298" s="61">
        <v>26248</v>
      </c>
      <c r="E298" s="59">
        <f t="shared" ref="E298" si="358">D300/D299</f>
        <v>1.9846425419240954</v>
      </c>
      <c r="F298" s="61"/>
      <c r="G298" s="59"/>
      <c r="H298" s="61"/>
      <c r="I298" s="59"/>
    </row>
    <row r="299" spans="1:9" x14ac:dyDescent="0.3">
      <c r="A299" s="1">
        <v>298</v>
      </c>
      <c r="B299" s="272"/>
      <c r="C299" s="49" t="s">
        <v>16</v>
      </c>
      <c r="D299" s="52">
        <v>0.5665</v>
      </c>
      <c r="E299" s="63">
        <f t="shared" ref="E299:E300" si="359">(D299-D296)/D296</f>
        <v>-1.7621145374449355E-3</v>
      </c>
      <c r="F299" s="52"/>
      <c r="G299" s="63"/>
      <c r="H299" s="52"/>
      <c r="I299" s="63"/>
    </row>
    <row r="300" spans="1:9" x14ac:dyDescent="0.3">
      <c r="A300" s="13">
        <v>299</v>
      </c>
      <c r="B300" s="273"/>
      <c r="C300" s="50" t="s">
        <v>17</v>
      </c>
      <c r="D300" s="62">
        <v>1.1243000000000001</v>
      </c>
      <c r="E300" s="64">
        <f t="shared" si="359"/>
        <v>6.8959340856170875E-3</v>
      </c>
      <c r="F300" s="62"/>
      <c r="G300" s="64"/>
      <c r="H300" s="62"/>
      <c r="I300" s="64"/>
    </row>
    <row r="301" spans="1:9" x14ac:dyDescent="0.3">
      <c r="A301" s="23">
        <v>300</v>
      </c>
      <c r="B301" s="271">
        <v>180000</v>
      </c>
      <c r="C301" s="48" t="s">
        <v>18</v>
      </c>
      <c r="D301" s="61">
        <v>26541</v>
      </c>
      <c r="E301" s="59">
        <f t="shared" ref="E301" si="360">D303/D302</f>
        <v>1.9830689716628052</v>
      </c>
      <c r="F301" s="61"/>
      <c r="G301" s="59"/>
      <c r="H301" s="61"/>
      <c r="I301" s="59"/>
    </row>
    <row r="302" spans="1:9" x14ac:dyDescent="0.3">
      <c r="A302" s="1">
        <v>301</v>
      </c>
      <c r="B302" s="272"/>
      <c r="C302" s="49" t="s">
        <v>16</v>
      </c>
      <c r="D302" s="52">
        <v>0.56110000000000004</v>
      </c>
      <c r="E302" s="63">
        <f t="shared" ref="E302:E303" si="361">(D302-D299)/D299</f>
        <v>-9.532215357458006E-3</v>
      </c>
      <c r="F302" s="52"/>
      <c r="G302" s="63"/>
      <c r="H302" s="52"/>
      <c r="I302" s="63"/>
    </row>
    <row r="303" spans="1:9" x14ac:dyDescent="0.3">
      <c r="A303" s="13">
        <v>302</v>
      </c>
      <c r="B303" s="273"/>
      <c r="C303" s="50" t="s">
        <v>17</v>
      </c>
      <c r="D303" s="62">
        <v>1.1127</v>
      </c>
      <c r="E303" s="64">
        <f t="shared" si="361"/>
        <v>-1.0317530908120657E-2</v>
      </c>
      <c r="F303" s="62"/>
      <c r="G303" s="64"/>
      <c r="H303" s="62"/>
      <c r="I303" s="64"/>
    </row>
    <row r="304" spans="1:9" x14ac:dyDescent="0.3">
      <c r="A304" s="23">
        <v>303</v>
      </c>
      <c r="B304" s="271">
        <v>182000</v>
      </c>
      <c r="C304" s="48" t="s">
        <v>18</v>
      </c>
      <c r="D304" s="61">
        <v>26833</v>
      </c>
      <c r="E304" s="59">
        <f t="shared" ref="E304" si="362">D306/D305</f>
        <v>1.9756785336623193</v>
      </c>
      <c r="F304" s="61"/>
      <c r="G304" s="59"/>
      <c r="H304" s="61"/>
      <c r="I304" s="59"/>
    </row>
    <row r="305" spans="1:9" x14ac:dyDescent="0.3">
      <c r="A305" s="1">
        <v>304</v>
      </c>
      <c r="B305" s="272"/>
      <c r="C305" s="49" t="s">
        <v>16</v>
      </c>
      <c r="D305" s="52">
        <v>0.56740000000000002</v>
      </c>
      <c r="E305" s="63">
        <f t="shared" ref="E305:E306" si="363">(D305-D302)/D302</f>
        <v>1.1227945107823867E-2</v>
      </c>
      <c r="F305" s="52"/>
      <c r="G305" s="63"/>
      <c r="H305" s="52"/>
      <c r="I305" s="63"/>
    </row>
    <row r="306" spans="1:9" x14ac:dyDescent="0.3">
      <c r="A306" s="13">
        <v>305</v>
      </c>
      <c r="B306" s="273"/>
      <c r="C306" s="50" t="s">
        <v>17</v>
      </c>
      <c r="D306" s="62">
        <v>1.121</v>
      </c>
      <c r="E306" s="64">
        <f t="shared" si="363"/>
        <v>7.4593331535903421E-3</v>
      </c>
      <c r="F306" s="62"/>
      <c r="G306" s="64"/>
      <c r="H306" s="62"/>
      <c r="I306" s="64"/>
    </row>
    <row r="307" spans="1:9" x14ac:dyDescent="0.3">
      <c r="A307" s="23">
        <v>306</v>
      </c>
      <c r="B307" s="271">
        <v>184000</v>
      </c>
      <c r="C307" s="48" t="s">
        <v>18</v>
      </c>
      <c r="D307" s="61">
        <v>27126</v>
      </c>
      <c r="E307" s="59">
        <f t="shared" ref="E307" si="364">D309/D308</f>
        <v>1.951482004234298</v>
      </c>
      <c r="F307" s="61"/>
      <c r="G307" s="59"/>
      <c r="H307" s="61"/>
      <c r="I307" s="59"/>
    </row>
    <row r="308" spans="1:9" x14ac:dyDescent="0.3">
      <c r="A308" s="1">
        <v>307</v>
      </c>
      <c r="B308" s="272"/>
      <c r="C308" s="49" t="s">
        <v>16</v>
      </c>
      <c r="D308" s="52">
        <v>0.56679999999999997</v>
      </c>
      <c r="E308" s="63">
        <f t="shared" ref="E308:E309" si="365">(D308-D305)/D305</f>
        <v>-1.0574550581601073E-3</v>
      </c>
      <c r="F308" s="52"/>
      <c r="G308" s="63"/>
      <c r="H308" s="52"/>
      <c r="I308" s="63"/>
    </row>
    <row r="309" spans="1:9" x14ac:dyDescent="0.3">
      <c r="A309" s="13">
        <v>308</v>
      </c>
      <c r="B309" s="273"/>
      <c r="C309" s="50" t="s">
        <v>17</v>
      </c>
      <c r="D309" s="62">
        <v>1.1061000000000001</v>
      </c>
      <c r="E309" s="64">
        <f t="shared" si="365"/>
        <v>-1.3291703835860761E-2</v>
      </c>
      <c r="F309" s="62"/>
      <c r="G309" s="64"/>
      <c r="H309" s="62"/>
      <c r="I309" s="64"/>
    </row>
    <row r="310" spans="1:9" x14ac:dyDescent="0.3">
      <c r="A310" s="23">
        <v>309</v>
      </c>
      <c r="B310" s="271">
        <v>186000</v>
      </c>
      <c r="C310" s="48" t="s">
        <v>18</v>
      </c>
      <c r="D310" s="61">
        <v>27419</v>
      </c>
      <c r="E310" s="59">
        <f t="shared" ref="E310" si="366">D312/D311</f>
        <v>1.9693099166223171</v>
      </c>
      <c r="F310" s="61"/>
      <c r="G310" s="59"/>
      <c r="H310" s="61"/>
      <c r="I310" s="59"/>
    </row>
    <row r="311" spans="1:9" x14ac:dyDescent="0.3">
      <c r="A311" s="1">
        <v>310</v>
      </c>
      <c r="B311" s="272"/>
      <c r="C311" s="49" t="s">
        <v>16</v>
      </c>
      <c r="D311" s="52">
        <v>0.56369999999999998</v>
      </c>
      <c r="E311" s="63">
        <f t="shared" ref="E311:E312" si="367">(D311-D308)/D308</f>
        <v>-5.4693013408609594E-3</v>
      </c>
      <c r="F311" s="52"/>
      <c r="G311" s="63"/>
      <c r="H311" s="52"/>
      <c r="I311" s="63"/>
    </row>
    <row r="312" spans="1:9" x14ac:dyDescent="0.3">
      <c r="A312" s="13">
        <v>311</v>
      </c>
      <c r="B312" s="273"/>
      <c r="C312" s="50" t="s">
        <v>17</v>
      </c>
      <c r="D312" s="62">
        <v>1.1101000000000001</v>
      </c>
      <c r="E312" s="64">
        <f t="shared" si="367"/>
        <v>3.6163095560980047E-3</v>
      </c>
      <c r="F312" s="62"/>
      <c r="G312" s="64"/>
      <c r="H312" s="62"/>
      <c r="I312" s="64"/>
    </row>
    <row r="313" spans="1:9" x14ac:dyDescent="0.3">
      <c r="A313" s="23">
        <v>312</v>
      </c>
      <c r="B313" s="271">
        <v>188000</v>
      </c>
      <c r="C313" s="48" t="s">
        <v>18</v>
      </c>
      <c r="D313" s="61">
        <v>27711</v>
      </c>
      <c r="E313" s="59">
        <f t="shared" ref="E313" si="368">D315/D314</f>
        <v>1.9761013019439988</v>
      </c>
      <c r="F313" s="61"/>
      <c r="G313" s="59"/>
      <c r="H313" s="61"/>
      <c r="I313" s="59"/>
    </row>
    <row r="314" spans="1:9" x14ac:dyDescent="0.3">
      <c r="A314" s="1">
        <v>313</v>
      </c>
      <c r="B314" s="272"/>
      <c r="C314" s="49" t="s">
        <v>16</v>
      </c>
      <c r="D314" s="52">
        <v>0.56069999999999998</v>
      </c>
      <c r="E314" s="63">
        <f t="shared" ref="E314:E315" si="369">(D314-D311)/D311</f>
        <v>-5.3219797764768543E-3</v>
      </c>
      <c r="F314" s="52"/>
      <c r="G314" s="63"/>
      <c r="H314" s="52"/>
      <c r="I314" s="63"/>
    </row>
    <row r="315" spans="1:9" x14ac:dyDescent="0.3">
      <c r="A315" s="13">
        <v>314</v>
      </c>
      <c r="B315" s="273"/>
      <c r="C315" s="50" t="s">
        <v>17</v>
      </c>
      <c r="D315" s="62">
        <v>1.1080000000000001</v>
      </c>
      <c r="E315" s="64">
        <f t="shared" si="369"/>
        <v>-1.8917214665345381E-3</v>
      </c>
      <c r="F315" s="62"/>
      <c r="G315" s="64"/>
      <c r="H315" s="62"/>
      <c r="I315" s="64"/>
    </row>
    <row r="316" spans="1:9" x14ac:dyDescent="0.3">
      <c r="A316" s="23">
        <v>315</v>
      </c>
      <c r="B316" s="271">
        <v>190000</v>
      </c>
      <c r="C316" s="48" t="s">
        <v>18</v>
      </c>
      <c r="D316" s="61">
        <v>28004</v>
      </c>
      <c r="E316" s="59">
        <f t="shared" ref="E316" si="370">D318/D317</f>
        <v>1.9898522342887661</v>
      </c>
      <c r="F316" s="61"/>
      <c r="G316" s="59"/>
      <c r="H316" s="61"/>
      <c r="I316" s="59"/>
    </row>
    <row r="317" spans="1:9" x14ac:dyDescent="0.3">
      <c r="A317" s="1">
        <v>316</v>
      </c>
      <c r="B317" s="272"/>
      <c r="C317" s="49" t="s">
        <v>16</v>
      </c>
      <c r="D317" s="52">
        <v>0.56169999999999998</v>
      </c>
      <c r="E317" s="63">
        <f t="shared" ref="E317:E318" si="371">(D317-D314)/D314</f>
        <v>1.7834849295523469E-3</v>
      </c>
      <c r="F317" s="52"/>
      <c r="G317" s="63"/>
      <c r="H317" s="52"/>
      <c r="I317" s="63"/>
    </row>
    <row r="318" spans="1:9" x14ac:dyDescent="0.3">
      <c r="A318" s="13">
        <v>317</v>
      </c>
      <c r="B318" s="273"/>
      <c r="C318" s="50" t="s">
        <v>17</v>
      </c>
      <c r="D318" s="62">
        <v>1.1176999999999999</v>
      </c>
      <c r="E318" s="64">
        <f t="shared" si="371"/>
        <v>8.7545126353788978E-3</v>
      </c>
      <c r="F318" s="62"/>
      <c r="G318" s="64"/>
      <c r="H318" s="62"/>
      <c r="I318" s="64"/>
    </row>
    <row r="319" spans="1:9" x14ac:dyDescent="0.3">
      <c r="A319" s="23">
        <v>318</v>
      </c>
      <c r="B319" s="271">
        <v>192000</v>
      </c>
      <c r="C319" s="48" t="s">
        <v>18</v>
      </c>
      <c r="D319" s="61">
        <v>28296</v>
      </c>
      <c r="E319" s="59">
        <f t="shared" ref="E319" si="372">D321/D320</f>
        <v>1.9841755080021577</v>
      </c>
      <c r="F319" s="61"/>
      <c r="G319" s="59"/>
      <c r="H319" s="61"/>
      <c r="I319" s="59"/>
    </row>
    <row r="320" spans="1:9" x14ac:dyDescent="0.3">
      <c r="A320" s="1">
        <v>319</v>
      </c>
      <c r="B320" s="272"/>
      <c r="C320" s="49" t="s">
        <v>16</v>
      </c>
      <c r="D320" s="52">
        <v>0.55610000000000004</v>
      </c>
      <c r="E320" s="63">
        <f t="shared" ref="E320:E321" si="373">(D320-D317)/D317</f>
        <v>-9.9697347338435788E-3</v>
      </c>
      <c r="F320" s="52"/>
      <c r="G320" s="63"/>
      <c r="H320" s="52"/>
      <c r="I320" s="63"/>
    </row>
    <row r="321" spans="1:9" x14ac:dyDescent="0.3">
      <c r="A321" s="13">
        <v>320</v>
      </c>
      <c r="B321" s="273"/>
      <c r="C321" s="50" t="s">
        <v>17</v>
      </c>
      <c r="D321" s="62">
        <v>1.1033999999999999</v>
      </c>
      <c r="E321" s="64">
        <f t="shared" si="373"/>
        <v>-1.2794130804330305E-2</v>
      </c>
      <c r="F321" s="62"/>
      <c r="G321" s="64"/>
      <c r="H321" s="62"/>
      <c r="I321" s="64"/>
    </row>
    <row r="322" spans="1:9" x14ac:dyDescent="0.3">
      <c r="A322" s="23">
        <v>321</v>
      </c>
      <c r="B322" s="271">
        <v>194000</v>
      </c>
      <c r="C322" s="48" t="s">
        <v>18</v>
      </c>
      <c r="D322" s="61">
        <v>28589</v>
      </c>
      <c r="E322" s="59">
        <f t="shared" ref="E322" si="374">D324/D323</f>
        <v>1.9774782762901224</v>
      </c>
      <c r="F322" s="61"/>
      <c r="G322" s="59"/>
      <c r="H322" s="61"/>
      <c r="I322" s="59"/>
    </row>
    <row r="323" spans="1:9" x14ac:dyDescent="0.3">
      <c r="A323" s="1">
        <v>322</v>
      </c>
      <c r="B323" s="272"/>
      <c r="C323" s="49" t="s">
        <v>16</v>
      </c>
      <c r="D323" s="52">
        <v>0.56389999999999996</v>
      </c>
      <c r="E323" s="63">
        <f t="shared" ref="E323:E324" si="375">(D323-D320)/D320</f>
        <v>1.4026254270814453E-2</v>
      </c>
      <c r="F323" s="52"/>
      <c r="G323" s="63"/>
      <c r="H323" s="52"/>
      <c r="I323" s="63"/>
    </row>
    <row r="324" spans="1:9" x14ac:dyDescent="0.3">
      <c r="A324" s="13">
        <v>323</v>
      </c>
      <c r="B324" s="273"/>
      <c r="C324" s="50" t="s">
        <v>17</v>
      </c>
      <c r="D324" s="62">
        <v>1.1151</v>
      </c>
      <c r="E324" s="64">
        <f t="shared" si="375"/>
        <v>1.0603588907014723E-2</v>
      </c>
      <c r="F324" s="62"/>
      <c r="G324" s="64"/>
      <c r="H324" s="62"/>
      <c r="I324" s="64"/>
    </row>
    <row r="325" spans="1:9" x14ac:dyDescent="0.3">
      <c r="A325" s="23">
        <v>324</v>
      </c>
      <c r="B325" s="271">
        <v>196000</v>
      </c>
      <c r="C325" s="48" t="s">
        <v>18</v>
      </c>
      <c r="D325" s="61">
        <v>28881</v>
      </c>
      <c r="E325" s="59">
        <f t="shared" ref="E325" si="376">D327/D326</f>
        <v>1.9817343500620679</v>
      </c>
      <c r="F325" s="61"/>
      <c r="G325" s="59"/>
      <c r="H325" s="61"/>
      <c r="I325" s="59"/>
    </row>
    <row r="326" spans="1:9" x14ac:dyDescent="0.3">
      <c r="A326" s="1">
        <v>325</v>
      </c>
      <c r="B326" s="272"/>
      <c r="C326" s="49" t="s">
        <v>16</v>
      </c>
      <c r="D326" s="52">
        <v>0.56389999999999996</v>
      </c>
      <c r="E326" s="63">
        <f t="shared" ref="E326:E327" si="377">(D326-D323)/D323</f>
        <v>0</v>
      </c>
      <c r="F326" s="52"/>
      <c r="G326" s="63"/>
      <c r="H326" s="52"/>
      <c r="I326" s="63"/>
    </row>
    <row r="327" spans="1:9" x14ac:dyDescent="0.3">
      <c r="A327" s="13">
        <v>326</v>
      </c>
      <c r="B327" s="273"/>
      <c r="C327" s="50" t="s">
        <v>17</v>
      </c>
      <c r="D327" s="62">
        <v>1.1174999999999999</v>
      </c>
      <c r="E327" s="64">
        <f t="shared" si="377"/>
        <v>2.1522733387139789E-3</v>
      </c>
      <c r="F327" s="62"/>
      <c r="G327" s="64"/>
      <c r="H327" s="62"/>
      <c r="I327" s="64"/>
    </row>
    <row r="328" spans="1:9" x14ac:dyDescent="0.3">
      <c r="A328" s="23">
        <v>327</v>
      </c>
      <c r="B328" s="271">
        <v>198000</v>
      </c>
      <c r="C328" s="48" t="s">
        <v>18</v>
      </c>
      <c r="D328" s="61">
        <v>29174</v>
      </c>
      <c r="E328" s="59">
        <f t="shared" ref="E328" si="378">D330/D329</f>
        <v>1.9839572192513366</v>
      </c>
      <c r="F328" s="61"/>
      <c r="G328" s="59"/>
      <c r="H328" s="61"/>
      <c r="I328" s="59"/>
    </row>
    <row r="329" spans="1:9" x14ac:dyDescent="0.3">
      <c r="A329" s="1">
        <v>328</v>
      </c>
      <c r="B329" s="272"/>
      <c r="C329" s="49" t="s">
        <v>16</v>
      </c>
      <c r="D329" s="52">
        <v>0.56100000000000005</v>
      </c>
      <c r="E329" s="63">
        <f t="shared" ref="E329:E330" si="379">(D329-D326)/D326</f>
        <v>-5.1427558077671628E-3</v>
      </c>
      <c r="F329" s="52"/>
      <c r="G329" s="63"/>
      <c r="H329" s="52"/>
      <c r="I329" s="63"/>
    </row>
    <row r="330" spans="1:9" x14ac:dyDescent="0.3">
      <c r="A330" s="13">
        <v>329</v>
      </c>
      <c r="B330" s="273"/>
      <c r="C330" s="50" t="s">
        <v>17</v>
      </c>
      <c r="D330" s="62">
        <v>1.113</v>
      </c>
      <c r="E330" s="64">
        <f t="shared" si="379"/>
        <v>-4.0268456375838471E-3</v>
      </c>
      <c r="F330" s="62"/>
      <c r="G330" s="64"/>
      <c r="H330" s="62"/>
      <c r="I330" s="64"/>
    </row>
    <row r="331" spans="1:9" x14ac:dyDescent="0.3">
      <c r="A331" s="23">
        <v>330</v>
      </c>
      <c r="B331" s="271">
        <v>200000</v>
      </c>
      <c r="C331" s="48" t="s">
        <v>18</v>
      </c>
      <c r="D331" s="61">
        <v>29466</v>
      </c>
      <c r="E331" s="59">
        <f t="shared" ref="E331" si="380">D333/D332</f>
        <v>1.9972943722943721</v>
      </c>
      <c r="F331" s="61"/>
      <c r="G331" s="59"/>
      <c r="H331" s="61"/>
      <c r="I331" s="59"/>
    </row>
    <row r="332" spans="1:9" x14ac:dyDescent="0.3">
      <c r="A332" s="1">
        <v>331</v>
      </c>
      <c r="B332" s="272"/>
      <c r="C332" s="49" t="s">
        <v>16</v>
      </c>
      <c r="D332" s="52">
        <v>0.5544</v>
      </c>
      <c r="E332" s="63">
        <f t="shared" ref="E332:E333" si="381">(D332-D329)/D329</f>
        <v>-1.1764705882353029E-2</v>
      </c>
      <c r="F332" s="52"/>
      <c r="G332" s="63"/>
      <c r="H332" s="52"/>
      <c r="I332" s="63"/>
    </row>
    <row r="333" spans="1:9" x14ac:dyDescent="0.3">
      <c r="A333" s="13">
        <v>332</v>
      </c>
      <c r="B333" s="273"/>
      <c r="C333" s="50" t="s">
        <v>17</v>
      </c>
      <c r="D333" s="62">
        <v>1.1073</v>
      </c>
      <c r="E333" s="64">
        <f t="shared" si="381"/>
        <v>-5.1212938005391184E-3</v>
      </c>
      <c r="F333" s="62"/>
      <c r="G333" s="64"/>
      <c r="H333" s="62"/>
      <c r="I333" s="64"/>
    </row>
    <row r="334" spans="1:9" x14ac:dyDescent="0.3">
      <c r="A334" s="23">
        <v>333</v>
      </c>
      <c r="B334" s="271">
        <v>202000</v>
      </c>
      <c r="C334" s="48" t="s">
        <v>18</v>
      </c>
      <c r="D334" s="61">
        <v>29759</v>
      </c>
      <c r="E334" s="59">
        <f t="shared" ref="E334" si="382">D336/D335</f>
        <v>1.9688556682683753</v>
      </c>
      <c r="F334" s="61"/>
      <c r="G334" s="59"/>
      <c r="H334" s="61"/>
      <c r="I334" s="59"/>
    </row>
    <row r="335" spans="1:9" x14ac:dyDescent="0.3">
      <c r="A335" s="1">
        <v>334</v>
      </c>
      <c r="B335" s="272"/>
      <c r="C335" s="49" t="s">
        <v>16</v>
      </c>
      <c r="D335" s="52">
        <v>0.56189999999999996</v>
      </c>
      <c r="E335" s="63">
        <f t="shared" ref="E335:E336" si="383">(D335-D332)/D332</f>
        <v>1.352813852813844E-2</v>
      </c>
      <c r="F335" s="52"/>
      <c r="G335" s="63"/>
      <c r="H335" s="52"/>
      <c r="I335" s="63"/>
    </row>
    <row r="336" spans="1:9" x14ac:dyDescent="0.3">
      <c r="A336" s="13">
        <v>335</v>
      </c>
      <c r="B336" s="273"/>
      <c r="C336" s="50" t="s">
        <v>17</v>
      </c>
      <c r="D336" s="62">
        <v>1.1063000000000001</v>
      </c>
      <c r="E336" s="64">
        <f t="shared" si="383"/>
        <v>-9.0309762485314725E-4</v>
      </c>
      <c r="F336" s="62"/>
      <c r="G336" s="64"/>
      <c r="H336" s="62"/>
      <c r="I336" s="64"/>
    </row>
    <row r="337" spans="1:9" x14ac:dyDescent="0.3">
      <c r="A337" s="23">
        <v>336</v>
      </c>
      <c r="B337" s="271">
        <v>204000</v>
      </c>
      <c r="C337" s="48" t="s">
        <v>18</v>
      </c>
      <c r="D337" s="61">
        <v>30051</v>
      </c>
      <c r="E337" s="59">
        <f t="shared" ref="E337" si="384">D339/D338</f>
        <v>2.0062972292191437</v>
      </c>
      <c r="F337" s="61"/>
      <c r="G337" s="59"/>
      <c r="H337" s="61"/>
      <c r="I337" s="59"/>
    </row>
    <row r="338" spans="1:9" x14ac:dyDescent="0.3">
      <c r="A338" s="1">
        <v>337</v>
      </c>
      <c r="B338" s="272"/>
      <c r="C338" s="49" t="s">
        <v>16</v>
      </c>
      <c r="D338" s="52">
        <v>0.55579999999999996</v>
      </c>
      <c r="E338" s="63">
        <f t="shared" ref="E338:E339" si="385">(D338-D335)/D335</f>
        <v>-1.0856024203594937E-2</v>
      </c>
      <c r="F338" s="52"/>
      <c r="G338" s="63"/>
      <c r="H338" s="52"/>
      <c r="I338" s="63"/>
    </row>
    <row r="339" spans="1:9" x14ac:dyDescent="0.3">
      <c r="A339" s="13">
        <v>338</v>
      </c>
      <c r="B339" s="273"/>
      <c r="C339" s="50" t="s">
        <v>17</v>
      </c>
      <c r="D339" s="62">
        <v>1.1151</v>
      </c>
      <c r="E339" s="64">
        <f t="shared" si="385"/>
        <v>7.9544427370513583E-3</v>
      </c>
      <c r="F339" s="62"/>
      <c r="G339" s="64"/>
      <c r="H339" s="62"/>
      <c r="I339" s="64"/>
    </row>
    <row r="340" spans="1:9" x14ac:dyDescent="0.3">
      <c r="A340" s="23">
        <v>339</v>
      </c>
      <c r="B340" s="271">
        <v>206000</v>
      </c>
      <c r="C340" s="48" t="s">
        <v>18</v>
      </c>
      <c r="D340" s="61">
        <v>30344</v>
      </c>
      <c r="E340" s="59">
        <f t="shared" ref="E340" si="386">D342/D341</f>
        <v>1.9966216216216215</v>
      </c>
      <c r="F340" s="61"/>
      <c r="G340" s="59"/>
      <c r="H340" s="61"/>
      <c r="I340" s="59"/>
    </row>
    <row r="341" spans="1:9" x14ac:dyDescent="0.3">
      <c r="A341" s="1">
        <v>340</v>
      </c>
      <c r="B341" s="272"/>
      <c r="C341" s="49" t="s">
        <v>16</v>
      </c>
      <c r="D341" s="52">
        <v>0.56240000000000001</v>
      </c>
      <c r="E341" s="63">
        <f t="shared" ref="E341:E342" si="387">(D341-D338)/D338</f>
        <v>1.187477509895655E-2</v>
      </c>
      <c r="F341" s="52"/>
      <c r="G341" s="63"/>
      <c r="H341" s="52"/>
      <c r="I341" s="63"/>
    </row>
    <row r="342" spans="1:9" x14ac:dyDescent="0.3">
      <c r="A342" s="13">
        <v>341</v>
      </c>
      <c r="B342" s="273"/>
      <c r="C342" s="50" t="s">
        <v>17</v>
      </c>
      <c r="D342" s="62">
        <v>1.1229</v>
      </c>
      <c r="E342" s="64">
        <f t="shared" si="387"/>
        <v>6.9948883508205804E-3</v>
      </c>
      <c r="F342" s="62"/>
      <c r="G342" s="64"/>
      <c r="H342" s="62"/>
      <c r="I342" s="64"/>
    </row>
    <row r="343" spans="1:9" x14ac:dyDescent="0.3">
      <c r="A343" s="23">
        <v>342</v>
      </c>
      <c r="B343" s="271">
        <v>208000</v>
      </c>
      <c r="C343" s="48" t="s">
        <v>18</v>
      </c>
      <c r="D343" s="61">
        <v>30637</v>
      </c>
      <c r="E343" s="59">
        <f t="shared" ref="E343" si="388">D345/D344</f>
        <v>2.006602426837973</v>
      </c>
      <c r="F343" s="61"/>
      <c r="G343" s="59"/>
      <c r="H343" s="61"/>
      <c r="I343" s="59"/>
    </row>
    <row r="344" spans="1:9" x14ac:dyDescent="0.3">
      <c r="A344" s="1">
        <v>343</v>
      </c>
      <c r="B344" s="272"/>
      <c r="C344" s="49" t="s">
        <v>16</v>
      </c>
      <c r="D344" s="52">
        <v>0.56040000000000001</v>
      </c>
      <c r="E344" s="63">
        <f t="shared" ref="E344:E345" si="389">(D344-D341)/D341</f>
        <v>-3.5561877667140856E-3</v>
      </c>
      <c r="F344" s="52"/>
      <c r="G344" s="63"/>
      <c r="H344" s="52"/>
      <c r="I344" s="63"/>
    </row>
    <row r="345" spans="1:9" x14ac:dyDescent="0.3">
      <c r="A345" s="13">
        <v>344</v>
      </c>
      <c r="B345" s="273"/>
      <c r="C345" s="50" t="s">
        <v>17</v>
      </c>
      <c r="D345" s="62">
        <v>1.1245000000000001</v>
      </c>
      <c r="E345" s="64">
        <f t="shared" si="389"/>
        <v>1.4248820019592537E-3</v>
      </c>
      <c r="F345" s="62"/>
      <c r="G345" s="64"/>
      <c r="H345" s="62"/>
      <c r="I345" s="64"/>
    </row>
    <row r="346" spans="1:9" x14ac:dyDescent="0.3">
      <c r="A346" s="23">
        <v>345</v>
      </c>
      <c r="B346" s="271">
        <v>210000</v>
      </c>
      <c r="C346" s="48" t="s">
        <v>18</v>
      </c>
      <c r="D346" s="61">
        <v>30929</v>
      </c>
      <c r="E346" s="59">
        <f t="shared" ref="E346" si="390">D348/D347</f>
        <v>1.9858600322176481</v>
      </c>
      <c r="F346" s="61"/>
      <c r="G346" s="59"/>
      <c r="H346" s="61"/>
      <c r="I346" s="59"/>
    </row>
    <row r="347" spans="1:9" x14ac:dyDescent="0.3">
      <c r="A347" s="1">
        <v>346</v>
      </c>
      <c r="B347" s="272"/>
      <c r="C347" s="49" t="s">
        <v>16</v>
      </c>
      <c r="D347" s="52">
        <v>0.55869999999999997</v>
      </c>
      <c r="E347" s="63">
        <f t="shared" ref="E347:E348" si="391">(D347-D344)/D344</f>
        <v>-3.0335474660957082E-3</v>
      </c>
      <c r="F347" s="52"/>
      <c r="G347" s="63"/>
      <c r="H347" s="52"/>
      <c r="I347" s="63"/>
    </row>
    <row r="348" spans="1:9" x14ac:dyDescent="0.3">
      <c r="A348" s="13">
        <v>347</v>
      </c>
      <c r="B348" s="273"/>
      <c r="C348" s="50" t="s">
        <v>17</v>
      </c>
      <c r="D348" s="62">
        <v>1.1094999999999999</v>
      </c>
      <c r="E348" s="64">
        <f t="shared" si="391"/>
        <v>-1.33392618941753E-2</v>
      </c>
      <c r="F348" s="62"/>
      <c r="G348" s="64"/>
      <c r="H348" s="62"/>
      <c r="I348" s="64"/>
    </row>
    <row r="349" spans="1:9" x14ac:dyDescent="0.3">
      <c r="A349" s="23">
        <v>348</v>
      </c>
      <c r="B349" s="271">
        <v>212000</v>
      </c>
      <c r="C349" s="48" t="s">
        <v>18</v>
      </c>
      <c r="D349" s="61">
        <v>31222</v>
      </c>
      <c r="E349" s="59">
        <f t="shared" ref="E349" si="392">D351/D350</f>
        <v>2.023749550197913</v>
      </c>
      <c r="F349" s="61"/>
      <c r="G349" s="59"/>
      <c r="H349" s="61"/>
      <c r="I349" s="59"/>
    </row>
    <row r="350" spans="1:9" x14ac:dyDescent="0.3">
      <c r="A350" s="1">
        <v>349</v>
      </c>
      <c r="B350" s="272"/>
      <c r="C350" s="49" t="s">
        <v>16</v>
      </c>
      <c r="D350" s="52">
        <v>0.55579999999999996</v>
      </c>
      <c r="E350" s="63">
        <f t="shared" ref="E350:E351" si="393">(D350-D347)/D347</f>
        <v>-5.1906210846608446E-3</v>
      </c>
      <c r="F350" s="52"/>
      <c r="G350" s="63"/>
      <c r="H350" s="52"/>
      <c r="I350" s="63"/>
    </row>
    <row r="351" spans="1:9" x14ac:dyDescent="0.3">
      <c r="A351" s="13">
        <v>350</v>
      </c>
      <c r="B351" s="273"/>
      <c r="C351" s="50" t="s">
        <v>17</v>
      </c>
      <c r="D351" s="62">
        <v>1.1248</v>
      </c>
      <c r="E351" s="64">
        <f t="shared" si="393"/>
        <v>1.3789995493465608E-2</v>
      </c>
      <c r="F351" s="62"/>
      <c r="G351" s="64"/>
      <c r="H351" s="62"/>
      <c r="I351" s="64"/>
    </row>
    <row r="352" spans="1:9" x14ac:dyDescent="0.3">
      <c r="A352" s="23">
        <v>351</v>
      </c>
      <c r="B352" s="271">
        <v>214000</v>
      </c>
      <c r="C352" s="48" t="s">
        <v>18</v>
      </c>
      <c r="D352" s="61">
        <v>31514</v>
      </c>
      <c r="E352" s="59">
        <f t="shared" ref="E352" si="394">D354/D353</f>
        <v>2.0111230714029422</v>
      </c>
      <c r="F352" s="61"/>
      <c r="G352" s="59"/>
      <c r="H352" s="61"/>
      <c r="I352" s="59"/>
    </row>
    <row r="353" spans="1:9" x14ac:dyDescent="0.3">
      <c r="A353" s="1">
        <v>352</v>
      </c>
      <c r="B353" s="272"/>
      <c r="C353" s="49" t="s">
        <v>16</v>
      </c>
      <c r="D353" s="52">
        <v>0.55740000000000001</v>
      </c>
      <c r="E353" s="63">
        <f t="shared" ref="E353:E354" si="395">(D353-D350)/D350</f>
        <v>2.8787333573228606E-3</v>
      </c>
      <c r="F353" s="52"/>
      <c r="G353" s="63"/>
      <c r="H353" s="52"/>
      <c r="I353" s="63"/>
    </row>
    <row r="354" spans="1:9" x14ac:dyDescent="0.3">
      <c r="A354" s="13">
        <v>353</v>
      </c>
      <c r="B354" s="273"/>
      <c r="C354" s="50" t="s">
        <v>17</v>
      </c>
      <c r="D354" s="62">
        <v>1.121</v>
      </c>
      <c r="E354" s="64">
        <f t="shared" si="395"/>
        <v>-3.3783783783784011E-3</v>
      </c>
      <c r="F354" s="62"/>
      <c r="G354" s="64"/>
      <c r="H354" s="62"/>
      <c r="I354" s="64"/>
    </row>
    <row r="355" spans="1:9" x14ac:dyDescent="0.3">
      <c r="A355" s="23">
        <v>354</v>
      </c>
      <c r="B355" s="271">
        <v>216000</v>
      </c>
      <c r="C355" s="48" t="s">
        <v>18</v>
      </c>
      <c r="D355" s="61">
        <v>31807</v>
      </c>
      <c r="E355" s="59">
        <f t="shared" ref="E355" si="396">D357/D356</f>
        <v>2.001252236135957</v>
      </c>
      <c r="F355" s="61"/>
      <c r="G355" s="59"/>
      <c r="H355" s="61"/>
      <c r="I355" s="59"/>
    </row>
    <row r="356" spans="1:9" x14ac:dyDescent="0.3">
      <c r="A356" s="1">
        <v>355</v>
      </c>
      <c r="B356" s="272"/>
      <c r="C356" s="49" t="s">
        <v>16</v>
      </c>
      <c r="D356" s="52">
        <v>0.55900000000000005</v>
      </c>
      <c r="E356" s="63">
        <f t="shared" ref="E356:E357" si="397">(D356-D353)/D353</f>
        <v>2.8704700394690452E-3</v>
      </c>
      <c r="F356" s="52"/>
      <c r="G356" s="63"/>
      <c r="H356" s="52"/>
      <c r="I356" s="63"/>
    </row>
    <row r="357" spans="1:9" x14ac:dyDescent="0.3">
      <c r="A357" s="13">
        <v>356</v>
      </c>
      <c r="B357" s="273"/>
      <c r="C357" s="50" t="s">
        <v>17</v>
      </c>
      <c r="D357" s="62">
        <v>1.1187</v>
      </c>
      <c r="E357" s="64">
        <f t="shared" si="397"/>
        <v>-2.0517395182872156E-3</v>
      </c>
      <c r="F357" s="62"/>
      <c r="G357" s="64"/>
      <c r="H357" s="62"/>
      <c r="I357" s="64"/>
    </row>
    <row r="358" spans="1:9" x14ac:dyDescent="0.3">
      <c r="A358" s="23">
        <v>357</v>
      </c>
      <c r="B358" s="271">
        <v>218000</v>
      </c>
      <c r="C358" s="48" t="s">
        <v>18</v>
      </c>
      <c r="D358" s="61">
        <v>32099</v>
      </c>
      <c r="E358" s="59">
        <f t="shared" ref="E358" si="398">D360/D359</f>
        <v>2.0028745957599714</v>
      </c>
      <c r="F358" s="61"/>
      <c r="G358" s="59"/>
      <c r="H358" s="61"/>
      <c r="I358" s="59"/>
    </row>
    <row r="359" spans="1:9" x14ac:dyDescent="0.3">
      <c r="A359" s="1">
        <v>358</v>
      </c>
      <c r="B359" s="272"/>
      <c r="C359" s="49" t="s">
        <v>16</v>
      </c>
      <c r="D359" s="52">
        <v>0.55659999999999998</v>
      </c>
      <c r="E359" s="63">
        <f t="shared" ref="E359:E360" si="399">(D359-D356)/D356</f>
        <v>-4.2933810375672069E-3</v>
      </c>
      <c r="F359" s="52"/>
      <c r="G359" s="63"/>
      <c r="H359" s="52"/>
      <c r="I359" s="63"/>
    </row>
    <row r="360" spans="1:9" x14ac:dyDescent="0.3">
      <c r="A360" s="13">
        <v>359</v>
      </c>
      <c r="B360" s="273"/>
      <c r="C360" s="50" t="s">
        <v>17</v>
      </c>
      <c r="D360" s="62">
        <v>1.1148</v>
      </c>
      <c r="E360" s="64">
        <f t="shared" si="399"/>
        <v>-3.4861893268973046E-3</v>
      </c>
      <c r="F360" s="62"/>
      <c r="G360" s="64"/>
      <c r="H360" s="62"/>
      <c r="I360" s="64"/>
    </row>
    <row r="361" spans="1:9" x14ac:dyDescent="0.3">
      <c r="A361" s="23">
        <v>360</v>
      </c>
      <c r="B361" s="271">
        <v>220000</v>
      </c>
      <c r="C361" s="48" t="s">
        <v>18</v>
      </c>
      <c r="D361" s="61">
        <v>32392</v>
      </c>
      <c r="E361" s="59">
        <f t="shared" ref="E361" si="400">D363/D362</f>
        <v>2.0124841686267416</v>
      </c>
      <c r="F361" s="61"/>
      <c r="G361" s="59"/>
      <c r="H361" s="61"/>
      <c r="I361" s="59"/>
    </row>
    <row r="362" spans="1:9" x14ac:dyDescent="0.3">
      <c r="A362" s="1">
        <v>361</v>
      </c>
      <c r="B362" s="272"/>
      <c r="C362" s="49" t="s">
        <v>16</v>
      </c>
      <c r="D362" s="52">
        <v>0.55269999999999997</v>
      </c>
      <c r="E362" s="63">
        <f t="shared" ref="E362:E363" si="401">(D362-D359)/D359</f>
        <v>-7.0068271649299579E-3</v>
      </c>
      <c r="F362" s="52"/>
      <c r="G362" s="63"/>
      <c r="H362" s="52"/>
      <c r="I362" s="63"/>
    </row>
    <row r="363" spans="1:9" x14ac:dyDescent="0.3">
      <c r="A363" s="13">
        <v>362</v>
      </c>
      <c r="B363" s="273"/>
      <c r="C363" s="50" t="s">
        <v>17</v>
      </c>
      <c r="D363" s="62">
        <v>1.1123000000000001</v>
      </c>
      <c r="E363" s="64">
        <f t="shared" si="401"/>
        <v>-2.2425547183350797E-3</v>
      </c>
      <c r="F363" s="62"/>
      <c r="G363" s="64"/>
      <c r="H363" s="62"/>
      <c r="I363" s="64"/>
    </row>
    <row r="364" spans="1:9" x14ac:dyDescent="0.3">
      <c r="A364" s="23">
        <v>363</v>
      </c>
      <c r="B364" s="271">
        <v>222000</v>
      </c>
      <c r="C364" s="48" t="s">
        <v>18</v>
      </c>
      <c r="D364" s="61">
        <v>32684</v>
      </c>
      <c r="E364" s="59">
        <f t="shared" ref="E364" si="402">D366/D365</f>
        <v>2.0452586206896552</v>
      </c>
      <c r="F364" s="61"/>
      <c r="G364" s="59"/>
      <c r="H364" s="61"/>
      <c r="I364" s="59"/>
    </row>
    <row r="365" spans="1:9" x14ac:dyDescent="0.3">
      <c r="A365" s="1">
        <v>364</v>
      </c>
      <c r="B365" s="272"/>
      <c r="C365" s="49" t="s">
        <v>16</v>
      </c>
      <c r="D365" s="52">
        <v>0.55679999999999996</v>
      </c>
      <c r="E365" s="63">
        <f t="shared" ref="E365:E366" si="403">(D365-D362)/D362</f>
        <v>7.4181291840057766E-3</v>
      </c>
      <c r="F365" s="52"/>
      <c r="G365" s="63"/>
      <c r="H365" s="52"/>
      <c r="I365" s="63"/>
    </row>
    <row r="366" spans="1:9" x14ac:dyDescent="0.3">
      <c r="A366" s="13">
        <v>365</v>
      </c>
      <c r="B366" s="273"/>
      <c r="C366" s="50" t="s">
        <v>17</v>
      </c>
      <c r="D366" s="62">
        <v>1.1388</v>
      </c>
      <c r="E366" s="64">
        <f t="shared" si="403"/>
        <v>2.3824507776678924E-2</v>
      </c>
      <c r="F366" s="62"/>
      <c r="G366" s="64"/>
      <c r="H366" s="62"/>
      <c r="I366" s="64"/>
    </row>
    <row r="367" spans="1:9" x14ac:dyDescent="0.3">
      <c r="A367" s="23">
        <v>366</v>
      </c>
      <c r="B367" s="271">
        <v>224000</v>
      </c>
      <c r="C367" s="48" t="s">
        <v>18</v>
      </c>
      <c r="D367" s="61">
        <v>32977</v>
      </c>
      <c r="E367" s="59">
        <f t="shared" ref="E367" si="404">D369/D368</f>
        <v>2.0056027471534428</v>
      </c>
      <c r="F367" s="61"/>
      <c r="G367" s="59"/>
      <c r="H367" s="61"/>
      <c r="I367" s="59"/>
    </row>
    <row r="368" spans="1:9" x14ac:dyDescent="0.3">
      <c r="A368" s="1">
        <v>367</v>
      </c>
      <c r="B368" s="272"/>
      <c r="C368" s="49" t="s">
        <v>16</v>
      </c>
      <c r="D368" s="52">
        <v>0.55330000000000001</v>
      </c>
      <c r="E368" s="63">
        <f t="shared" ref="E368:E369" si="405">(D368-D365)/D365</f>
        <v>-6.2859195402297915E-3</v>
      </c>
      <c r="F368" s="52"/>
      <c r="G368" s="63"/>
      <c r="H368" s="52"/>
      <c r="I368" s="63"/>
    </row>
    <row r="369" spans="1:9" x14ac:dyDescent="0.3">
      <c r="A369" s="13">
        <v>368</v>
      </c>
      <c r="B369" s="273"/>
      <c r="C369" s="50" t="s">
        <v>17</v>
      </c>
      <c r="D369" s="62">
        <v>1.1096999999999999</v>
      </c>
      <c r="E369" s="64">
        <f t="shared" si="405"/>
        <v>-2.5553213909378404E-2</v>
      </c>
      <c r="F369" s="62"/>
      <c r="G369" s="64"/>
      <c r="H369" s="62"/>
      <c r="I369" s="64"/>
    </row>
    <row r="370" spans="1:9" x14ac:dyDescent="0.3">
      <c r="A370" s="23">
        <v>369</v>
      </c>
      <c r="B370" s="271">
        <v>226000</v>
      </c>
      <c r="C370" s="48" t="s">
        <v>18</v>
      </c>
      <c r="D370" s="61">
        <v>33269</v>
      </c>
      <c r="E370" s="59">
        <f t="shared" ref="E370" si="406">D372/D371</f>
        <v>2.0055825679812713</v>
      </c>
      <c r="F370" s="61"/>
      <c r="G370" s="59"/>
      <c r="H370" s="61"/>
      <c r="I370" s="59"/>
    </row>
    <row r="371" spans="1:9" x14ac:dyDescent="0.3">
      <c r="A371" s="1">
        <v>370</v>
      </c>
      <c r="B371" s="272"/>
      <c r="C371" s="49" t="s">
        <v>16</v>
      </c>
      <c r="D371" s="52">
        <v>0.55530000000000002</v>
      </c>
      <c r="E371" s="63">
        <f t="shared" ref="E371:E372" si="407">(D371-D368)/D368</f>
        <v>3.6146755828664408E-3</v>
      </c>
      <c r="F371" s="52"/>
      <c r="G371" s="63"/>
      <c r="H371" s="52"/>
      <c r="I371" s="63"/>
    </row>
    <row r="372" spans="1:9" x14ac:dyDescent="0.3">
      <c r="A372" s="13">
        <v>371</v>
      </c>
      <c r="B372" s="273"/>
      <c r="C372" s="50" t="s">
        <v>17</v>
      </c>
      <c r="D372" s="62">
        <v>1.1136999999999999</v>
      </c>
      <c r="E372" s="64">
        <f t="shared" si="407"/>
        <v>3.6045778138235596E-3</v>
      </c>
      <c r="F372" s="62"/>
      <c r="G372" s="64"/>
      <c r="H372" s="62"/>
      <c r="I372" s="64"/>
    </row>
    <row r="373" spans="1:9" x14ac:dyDescent="0.3">
      <c r="A373" s="23">
        <v>372</v>
      </c>
      <c r="B373" s="271">
        <v>228000</v>
      </c>
      <c r="C373" s="48" t="s">
        <v>18</v>
      </c>
      <c r="D373" s="61">
        <v>33562</v>
      </c>
      <c r="E373" s="59">
        <f t="shared" ref="E373" si="408">D375/D374</f>
        <v>2.0073833963623269</v>
      </c>
      <c r="F373" s="61"/>
      <c r="G373" s="59"/>
      <c r="H373" s="61"/>
      <c r="I373" s="59"/>
    </row>
    <row r="374" spans="1:9" x14ac:dyDescent="0.3">
      <c r="A374" s="1">
        <v>373</v>
      </c>
      <c r="B374" s="272"/>
      <c r="C374" s="49" t="s">
        <v>16</v>
      </c>
      <c r="D374" s="52">
        <v>0.55530000000000002</v>
      </c>
      <c r="E374" s="63">
        <f t="shared" ref="E374:E375" si="409">(D374-D371)/D371</f>
        <v>0</v>
      </c>
      <c r="F374" s="52"/>
      <c r="G374" s="63"/>
      <c r="H374" s="52"/>
      <c r="I374" s="63"/>
    </row>
    <row r="375" spans="1:9" x14ac:dyDescent="0.3">
      <c r="A375" s="13">
        <v>374</v>
      </c>
      <c r="B375" s="273"/>
      <c r="C375" s="50" t="s">
        <v>17</v>
      </c>
      <c r="D375" s="62">
        <v>1.1147</v>
      </c>
      <c r="E375" s="64">
        <f t="shared" si="409"/>
        <v>8.9790787465216123E-4</v>
      </c>
      <c r="F375" s="62"/>
      <c r="G375" s="64"/>
      <c r="H375" s="62"/>
      <c r="I375" s="64"/>
    </row>
    <row r="376" spans="1:9" x14ac:dyDescent="0.3">
      <c r="A376" s="23">
        <v>375</v>
      </c>
      <c r="B376" s="271">
        <v>230000</v>
      </c>
      <c r="C376" s="48" t="s">
        <v>18</v>
      </c>
      <c r="D376" s="61">
        <v>33855</v>
      </c>
      <c r="E376" s="59">
        <f t="shared" ref="E376" si="410">D378/D377</f>
        <v>2.0318746623446788</v>
      </c>
      <c r="F376" s="61"/>
      <c r="G376" s="59"/>
      <c r="H376" s="61"/>
      <c r="I376" s="59"/>
    </row>
    <row r="377" spans="1:9" x14ac:dyDescent="0.3">
      <c r="A377" s="1">
        <v>376</v>
      </c>
      <c r="B377" s="272"/>
      <c r="C377" s="49" t="s">
        <v>16</v>
      </c>
      <c r="D377" s="52">
        <v>0.55530000000000002</v>
      </c>
      <c r="E377" s="63">
        <f t="shared" ref="E377:E378" si="411">(D377-D374)/D374</f>
        <v>0</v>
      </c>
      <c r="F377" s="52"/>
      <c r="G377" s="63"/>
      <c r="H377" s="52"/>
      <c r="I377" s="63"/>
    </row>
    <row r="378" spans="1:9" x14ac:dyDescent="0.3">
      <c r="A378" s="13">
        <v>377</v>
      </c>
      <c r="B378" s="273"/>
      <c r="C378" s="50" t="s">
        <v>17</v>
      </c>
      <c r="D378" s="62">
        <v>1.1283000000000001</v>
      </c>
      <c r="E378" s="64">
        <f t="shared" si="411"/>
        <v>1.2200592087557241E-2</v>
      </c>
      <c r="F378" s="62"/>
      <c r="G378" s="64"/>
      <c r="H378" s="62"/>
      <c r="I378" s="64"/>
    </row>
    <row r="379" spans="1:9" x14ac:dyDescent="0.3">
      <c r="A379" s="23">
        <v>378</v>
      </c>
      <c r="B379" s="271">
        <v>232000</v>
      </c>
      <c r="C379" s="48" t="s">
        <v>18</v>
      </c>
      <c r="D379" s="61">
        <v>34147</v>
      </c>
      <c r="E379" s="59">
        <f t="shared" ref="E379" si="412">D381/D380</f>
        <v>2.0173285198555955</v>
      </c>
      <c r="F379" s="61"/>
      <c r="G379" s="59"/>
      <c r="H379" s="61"/>
      <c r="I379" s="59"/>
    </row>
    <row r="380" spans="1:9" x14ac:dyDescent="0.3">
      <c r="A380" s="1">
        <v>379</v>
      </c>
      <c r="B380" s="272"/>
      <c r="C380" s="49" t="s">
        <v>16</v>
      </c>
      <c r="D380" s="52">
        <v>0.55400000000000005</v>
      </c>
      <c r="E380" s="63">
        <f t="shared" ref="E380:E381" si="413">(D380-D377)/D377</f>
        <v>-2.3410768953718132E-3</v>
      </c>
      <c r="F380" s="52"/>
      <c r="G380" s="63"/>
      <c r="H380" s="52"/>
      <c r="I380" s="63"/>
    </row>
    <row r="381" spans="1:9" x14ac:dyDescent="0.3">
      <c r="A381" s="13">
        <v>380</v>
      </c>
      <c r="B381" s="273"/>
      <c r="C381" s="50" t="s">
        <v>17</v>
      </c>
      <c r="D381" s="62">
        <v>1.1175999999999999</v>
      </c>
      <c r="E381" s="64">
        <f t="shared" si="413"/>
        <v>-9.4832934503236311E-3</v>
      </c>
      <c r="F381" s="62"/>
      <c r="G381" s="64"/>
      <c r="H381" s="62"/>
      <c r="I381" s="64"/>
    </row>
    <row r="382" spans="1:9" x14ac:dyDescent="0.3">
      <c r="A382" s="23">
        <v>381</v>
      </c>
      <c r="B382" s="271">
        <v>234000</v>
      </c>
      <c r="C382" s="48" t="s">
        <v>18</v>
      </c>
      <c r="D382" s="61">
        <v>34440</v>
      </c>
      <c r="E382" s="59">
        <f t="shared" ref="E382" si="414">D384/D383</f>
        <v>2.0168661588683352</v>
      </c>
      <c r="F382" s="61"/>
      <c r="G382" s="59"/>
      <c r="H382" s="61"/>
      <c r="I382" s="59"/>
    </row>
    <row r="383" spans="1:9" x14ac:dyDescent="0.3">
      <c r="A383" s="1">
        <v>382</v>
      </c>
      <c r="B383" s="272"/>
      <c r="C383" s="49" t="s">
        <v>16</v>
      </c>
      <c r="D383" s="52">
        <v>0.5514</v>
      </c>
      <c r="E383" s="63">
        <f t="shared" ref="E383:E384" si="415">(D383-D380)/D380</f>
        <v>-4.6931407942239108E-3</v>
      </c>
      <c r="F383" s="52"/>
      <c r="G383" s="63"/>
      <c r="H383" s="52"/>
      <c r="I383" s="63"/>
    </row>
    <row r="384" spans="1:9" x14ac:dyDescent="0.3">
      <c r="A384" s="13">
        <v>383</v>
      </c>
      <c r="B384" s="273"/>
      <c r="C384" s="50" t="s">
        <v>17</v>
      </c>
      <c r="D384" s="62">
        <v>1.1121000000000001</v>
      </c>
      <c r="E384" s="64">
        <f t="shared" si="415"/>
        <v>-4.921259842519541E-3</v>
      </c>
      <c r="F384" s="62"/>
      <c r="G384" s="64"/>
      <c r="H384" s="62"/>
      <c r="I384" s="64"/>
    </row>
    <row r="385" spans="1:9" x14ac:dyDescent="0.3">
      <c r="A385" s="23">
        <v>384</v>
      </c>
      <c r="B385" s="271">
        <v>236000</v>
      </c>
      <c r="C385" s="48" t="s">
        <v>18</v>
      </c>
      <c r="D385" s="61">
        <v>34732</v>
      </c>
      <c r="E385" s="59">
        <f t="shared" ref="E385" si="416">D387/D386</f>
        <v>2.0203193033381712</v>
      </c>
      <c r="F385" s="61"/>
      <c r="G385" s="59"/>
      <c r="H385" s="61"/>
      <c r="I385" s="59"/>
    </row>
    <row r="386" spans="1:9" x14ac:dyDescent="0.3">
      <c r="A386" s="1">
        <v>385</v>
      </c>
      <c r="B386" s="272"/>
      <c r="C386" s="49" t="s">
        <v>16</v>
      </c>
      <c r="D386" s="52">
        <v>0.55120000000000002</v>
      </c>
      <c r="E386" s="63">
        <f t="shared" ref="E386:E387" si="417">(D386-D383)/D383</f>
        <v>-3.6271309394265137E-4</v>
      </c>
      <c r="F386" s="52"/>
      <c r="G386" s="63"/>
      <c r="H386" s="52"/>
      <c r="I386" s="63"/>
    </row>
    <row r="387" spans="1:9" x14ac:dyDescent="0.3">
      <c r="A387" s="13">
        <v>386</v>
      </c>
      <c r="B387" s="273"/>
      <c r="C387" s="50" t="s">
        <v>17</v>
      </c>
      <c r="D387" s="62">
        <v>1.1135999999999999</v>
      </c>
      <c r="E387" s="64">
        <f t="shared" si="417"/>
        <v>1.3487995683839895E-3</v>
      </c>
      <c r="F387" s="62"/>
      <c r="G387" s="64"/>
      <c r="H387" s="62"/>
      <c r="I387" s="64"/>
    </row>
    <row r="388" spans="1:9" x14ac:dyDescent="0.3">
      <c r="A388" s="23">
        <v>387</v>
      </c>
      <c r="B388" s="271">
        <v>238000</v>
      </c>
      <c r="C388" s="48" t="s">
        <v>18</v>
      </c>
      <c r="D388" s="61">
        <v>35025</v>
      </c>
      <c r="E388" s="59">
        <f t="shared" ref="E388" si="418">D390/D389</f>
        <v>2.0555656437261667</v>
      </c>
      <c r="F388" s="61"/>
      <c r="G388" s="59"/>
      <c r="H388" s="61"/>
      <c r="I388" s="59"/>
    </row>
    <row r="389" spans="1:9" x14ac:dyDescent="0.3">
      <c r="A389" s="1">
        <v>388</v>
      </c>
      <c r="B389" s="272"/>
      <c r="C389" s="49" t="s">
        <v>16</v>
      </c>
      <c r="D389" s="52">
        <v>0.55069999999999997</v>
      </c>
      <c r="E389" s="63">
        <f t="shared" ref="E389:E390" si="419">(D389-D386)/D386</f>
        <v>-9.0711175616846145E-4</v>
      </c>
      <c r="F389" s="52"/>
      <c r="G389" s="63"/>
      <c r="H389" s="52"/>
      <c r="I389" s="63"/>
    </row>
    <row r="390" spans="1:9" x14ac:dyDescent="0.3">
      <c r="A390" s="13">
        <v>389</v>
      </c>
      <c r="B390" s="273"/>
      <c r="C390" s="50" t="s">
        <v>17</v>
      </c>
      <c r="D390" s="62">
        <v>1.1319999999999999</v>
      </c>
      <c r="E390" s="64">
        <f t="shared" si="419"/>
        <v>1.6522988505747103E-2</v>
      </c>
      <c r="F390" s="62"/>
      <c r="G390" s="64"/>
      <c r="H390" s="62"/>
      <c r="I390" s="64"/>
    </row>
    <row r="391" spans="1:9" x14ac:dyDescent="0.3">
      <c r="A391" s="23">
        <v>390</v>
      </c>
      <c r="B391" s="271">
        <v>240000</v>
      </c>
      <c r="C391" s="48" t="s">
        <v>18</v>
      </c>
      <c r="D391" s="61">
        <v>35317</v>
      </c>
      <c r="E391" s="59">
        <f t="shared" ref="E391" si="420">D393/D392</f>
        <v>2.021419495371211</v>
      </c>
      <c r="F391" s="61"/>
      <c r="G391" s="59"/>
      <c r="H391" s="61"/>
      <c r="I391" s="59"/>
    </row>
    <row r="392" spans="1:9" x14ac:dyDescent="0.3">
      <c r="A392" s="1">
        <v>391</v>
      </c>
      <c r="B392" s="272"/>
      <c r="C392" s="49" t="s">
        <v>16</v>
      </c>
      <c r="D392" s="52">
        <v>0.55089999999999995</v>
      </c>
      <c r="E392" s="63">
        <f t="shared" ref="E392:E393" si="421">(D392-D389)/D389</f>
        <v>3.6317414200104955E-4</v>
      </c>
      <c r="F392" s="52"/>
      <c r="G392" s="63"/>
      <c r="H392" s="52"/>
      <c r="I392" s="63"/>
    </row>
    <row r="393" spans="1:9" x14ac:dyDescent="0.3">
      <c r="A393" s="13">
        <v>392</v>
      </c>
      <c r="B393" s="273"/>
      <c r="C393" s="50" t="s">
        <v>17</v>
      </c>
      <c r="D393" s="62">
        <v>1.1135999999999999</v>
      </c>
      <c r="E393" s="64">
        <f t="shared" si="421"/>
        <v>-1.6254416961130717E-2</v>
      </c>
      <c r="F393" s="62"/>
      <c r="G393" s="64"/>
      <c r="H393" s="62"/>
      <c r="I393" s="64"/>
    </row>
    <row r="394" spans="1:9" x14ac:dyDescent="0.3">
      <c r="A394" s="23">
        <v>393</v>
      </c>
      <c r="B394" s="271">
        <v>242000</v>
      </c>
      <c r="C394" s="48" t="s">
        <v>18</v>
      </c>
      <c r="D394" s="61">
        <v>35610</v>
      </c>
      <c r="E394" s="59">
        <f t="shared" ref="E394" si="422">D396/D395</f>
        <v>2.0705925384052675</v>
      </c>
      <c r="F394" s="61"/>
      <c r="G394" s="59"/>
      <c r="H394" s="61"/>
      <c r="I394" s="59"/>
    </row>
    <row r="395" spans="1:9" x14ac:dyDescent="0.3">
      <c r="A395" s="1">
        <v>394</v>
      </c>
      <c r="B395" s="272"/>
      <c r="C395" s="49" t="s">
        <v>16</v>
      </c>
      <c r="D395" s="52">
        <v>0.54679999999999995</v>
      </c>
      <c r="E395" s="63">
        <f t="shared" ref="E395:E396" si="423">(D395-D392)/D392</f>
        <v>-7.4423670357596531E-3</v>
      </c>
      <c r="F395" s="52"/>
      <c r="G395" s="63"/>
      <c r="H395" s="52"/>
      <c r="I395" s="63"/>
    </row>
    <row r="396" spans="1:9" x14ac:dyDescent="0.3">
      <c r="A396" s="13">
        <v>395</v>
      </c>
      <c r="B396" s="273"/>
      <c r="C396" s="50" t="s">
        <v>17</v>
      </c>
      <c r="D396" s="62">
        <v>1.1322000000000001</v>
      </c>
      <c r="E396" s="64">
        <f t="shared" si="423"/>
        <v>1.6702586206896707E-2</v>
      </c>
      <c r="F396" s="62"/>
      <c r="G396" s="64"/>
      <c r="H396" s="62"/>
      <c r="I396" s="64"/>
    </row>
    <row r="397" spans="1:9" x14ac:dyDescent="0.3">
      <c r="A397" s="23">
        <v>396</v>
      </c>
      <c r="B397" s="271">
        <v>244000</v>
      </c>
      <c r="C397" s="48" t="s">
        <v>18</v>
      </c>
      <c r="D397" s="61">
        <v>35902</v>
      </c>
      <c r="E397" s="59">
        <f t="shared" ref="E397" si="424">D399/D398</f>
        <v>2.0365653993087141</v>
      </c>
      <c r="F397" s="61"/>
      <c r="G397" s="59"/>
      <c r="H397" s="61"/>
      <c r="I397" s="59"/>
    </row>
    <row r="398" spans="1:9" x14ac:dyDescent="0.3">
      <c r="A398" s="1">
        <v>397</v>
      </c>
      <c r="B398" s="272"/>
      <c r="C398" s="49" t="s">
        <v>16</v>
      </c>
      <c r="D398" s="52">
        <v>0.54969999999999997</v>
      </c>
      <c r="E398" s="63">
        <f t="shared" ref="E398:E399" si="425">(D398-D395)/D395</f>
        <v>5.3035844915874436E-3</v>
      </c>
      <c r="F398" s="52"/>
      <c r="G398" s="63"/>
      <c r="H398" s="52"/>
      <c r="I398" s="63"/>
    </row>
    <row r="399" spans="1:9" x14ac:dyDescent="0.3">
      <c r="A399" s="13">
        <v>398</v>
      </c>
      <c r="B399" s="273"/>
      <c r="C399" s="50" t="s">
        <v>17</v>
      </c>
      <c r="D399" s="62">
        <v>1.1194999999999999</v>
      </c>
      <c r="E399" s="64">
        <f t="shared" si="425"/>
        <v>-1.1217099452393707E-2</v>
      </c>
      <c r="F399" s="62"/>
      <c r="G399" s="64"/>
      <c r="H399" s="62"/>
      <c r="I399" s="64"/>
    </row>
    <row r="400" spans="1:9" x14ac:dyDescent="0.3">
      <c r="A400" s="23">
        <v>399</v>
      </c>
      <c r="B400" s="271">
        <v>246000</v>
      </c>
      <c r="C400" s="48" t="s">
        <v>18</v>
      </c>
      <c r="D400" s="61">
        <v>36195</v>
      </c>
      <c r="E400" s="59">
        <f t="shared" ref="E400" si="426">D402/D401</f>
        <v>2.046272493573265</v>
      </c>
      <c r="F400" s="61"/>
      <c r="G400" s="59"/>
      <c r="H400" s="61"/>
      <c r="I400" s="59"/>
    </row>
    <row r="401" spans="1:9" x14ac:dyDescent="0.3">
      <c r="A401" s="1">
        <v>400</v>
      </c>
      <c r="B401" s="272"/>
      <c r="C401" s="49" t="s">
        <v>16</v>
      </c>
      <c r="D401" s="52">
        <v>0.54459999999999997</v>
      </c>
      <c r="E401" s="63">
        <f t="shared" ref="E401:E402" si="427">(D401-D398)/D398</f>
        <v>-9.2777878843005156E-3</v>
      </c>
      <c r="F401" s="52"/>
      <c r="G401" s="63"/>
      <c r="H401" s="52"/>
      <c r="I401" s="63"/>
    </row>
    <row r="402" spans="1:9" x14ac:dyDescent="0.3">
      <c r="A402" s="13">
        <v>401</v>
      </c>
      <c r="B402" s="273"/>
      <c r="C402" s="50" t="s">
        <v>17</v>
      </c>
      <c r="D402" s="62">
        <v>1.1144000000000001</v>
      </c>
      <c r="E402" s="64">
        <f t="shared" si="427"/>
        <v>-4.555605180884219E-3</v>
      </c>
      <c r="F402" s="62"/>
      <c r="G402" s="64"/>
      <c r="H402" s="62"/>
      <c r="I402" s="64"/>
    </row>
    <row r="403" spans="1:9" x14ac:dyDescent="0.3">
      <c r="A403" s="23">
        <v>402</v>
      </c>
      <c r="B403" s="271">
        <v>248000</v>
      </c>
      <c r="C403" s="48" t="s">
        <v>18</v>
      </c>
      <c r="D403" s="61">
        <v>36487</v>
      </c>
      <c r="E403" s="59">
        <f t="shared" ref="E403" si="428">D405/D404</f>
        <v>2.0291811052343607</v>
      </c>
      <c r="F403" s="61"/>
      <c r="G403" s="59"/>
      <c r="H403" s="61"/>
      <c r="I403" s="59"/>
    </row>
    <row r="404" spans="1:9" x14ac:dyDescent="0.3">
      <c r="A404" s="1">
        <v>403</v>
      </c>
      <c r="B404" s="272"/>
      <c r="C404" s="49" t="s">
        <v>16</v>
      </c>
      <c r="D404" s="52">
        <v>0.54830000000000001</v>
      </c>
      <c r="E404" s="63">
        <f t="shared" ref="E404:E405" si="429">(D404-D401)/D401</f>
        <v>6.7939772309952937E-3</v>
      </c>
      <c r="F404" s="52"/>
      <c r="G404" s="63"/>
      <c r="H404" s="52"/>
      <c r="I404" s="63"/>
    </row>
    <row r="405" spans="1:9" x14ac:dyDescent="0.3">
      <c r="A405" s="13">
        <v>404</v>
      </c>
      <c r="B405" s="273"/>
      <c r="C405" s="50" t="s">
        <v>17</v>
      </c>
      <c r="D405" s="62">
        <v>1.1126</v>
      </c>
      <c r="E405" s="64">
        <f t="shared" si="429"/>
        <v>-1.6152189519023903E-3</v>
      </c>
      <c r="F405" s="62"/>
      <c r="G405" s="64"/>
      <c r="H405" s="62"/>
      <c r="I405" s="64"/>
    </row>
    <row r="406" spans="1:9" x14ac:dyDescent="0.3">
      <c r="A406" s="23">
        <v>405</v>
      </c>
      <c r="B406" s="271">
        <v>250000</v>
      </c>
      <c r="C406" s="48" t="s">
        <v>18</v>
      </c>
      <c r="D406" s="61">
        <v>36780</v>
      </c>
      <c r="E406" s="59">
        <f t="shared" ref="E406" si="430">D408/D407</f>
        <v>2.0347905282331511</v>
      </c>
      <c r="F406" s="61"/>
      <c r="G406" s="59"/>
      <c r="H406" s="61"/>
      <c r="I406" s="59"/>
    </row>
    <row r="407" spans="1:9" x14ac:dyDescent="0.3">
      <c r="A407" s="1">
        <v>406</v>
      </c>
      <c r="B407" s="272"/>
      <c r="C407" s="49" t="s">
        <v>16</v>
      </c>
      <c r="D407" s="52">
        <v>0.54900000000000004</v>
      </c>
      <c r="E407" s="63">
        <f t="shared" ref="E407:E408" si="431">(D407-D404)/D404</f>
        <v>1.2766733540033447E-3</v>
      </c>
      <c r="F407" s="52"/>
      <c r="G407" s="63"/>
      <c r="H407" s="52"/>
      <c r="I407" s="63"/>
    </row>
    <row r="408" spans="1:9" x14ac:dyDescent="0.3">
      <c r="A408" s="13">
        <v>407</v>
      </c>
      <c r="B408" s="273"/>
      <c r="C408" s="50" t="s">
        <v>17</v>
      </c>
      <c r="D408" s="62">
        <v>1.1171</v>
      </c>
      <c r="E408" s="64">
        <f t="shared" si="431"/>
        <v>4.0445802624482731E-3</v>
      </c>
      <c r="F408" s="62"/>
      <c r="G408" s="64"/>
      <c r="H408" s="62"/>
      <c r="I408" s="64"/>
    </row>
    <row r="409" spans="1:9" x14ac:dyDescent="0.3">
      <c r="A409" s="23">
        <v>408</v>
      </c>
      <c r="B409" s="271">
        <v>252000</v>
      </c>
      <c r="C409" s="48" t="s">
        <v>18</v>
      </c>
      <c r="D409" s="61">
        <v>37072</v>
      </c>
      <c r="E409" s="59">
        <f t="shared" ref="E409" si="432">D411/D410</f>
        <v>2.0439421338155515</v>
      </c>
      <c r="F409" s="61"/>
      <c r="G409" s="59"/>
      <c r="H409" s="61"/>
      <c r="I409" s="59"/>
    </row>
    <row r="410" spans="1:9" x14ac:dyDescent="0.3">
      <c r="A410" s="1">
        <v>409</v>
      </c>
      <c r="B410" s="272"/>
      <c r="C410" s="49" t="s">
        <v>16</v>
      </c>
      <c r="D410" s="52">
        <v>0.55300000000000005</v>
      </c>
      <c r="E410" s="63">
        <f t="shared" ref="E410:E411" si="433">(D410-D407)/D407</f>
        <v>7.2859744990892593E-3</v>
      </c>
      <c r="F410" s="52"/>
      <c r="G410" s="63"/>
      <c r="H410" s="52"/>
      <c r="I410" s="63"/>
    </row>
    <row r="411" spans="1:9" x14ac:dyDescent="0.3">
      <c r="A411" s="13">
        <v>410</v>
      </c>
      <c r="B411" s="273"/>
      <c r="C411" s="50" t="s">
        <v>17</v>
      </c>
      <c r="D411" s="62">
        <v>1.1303000000000001</v>
      </c>
      <c r="E411" s="64">
        <f t="shared" si="433"/>
        <v>1.1816310088622417E-2</v>
      </c>
      <c r="F411" s="62"/>
      <c r="G411" s="64"/>
      <c r="H411" s="62"/>
      <c r="I411" s="64"/>
    </row>
    <row r="412" spans="1:9" x14ac:dyDescent="0.3">
      <c r="A412" s="23">
        <v>411</v>
      </c>
      <c r="B412" s="271">
        <v>254000</v>
      </c>
      <c r="C412" s="48" t="s">
        <v>18</v>
      </c>
      <c r="D412" s="61">
        <v>37370</v>
      </c>
      <c r="E412" s="59">
        <f t="shared" ref="E412" si="434">D414/D413</f>
        <v>2.022553655874864</v>
      </c>
      <c r="F412" s="61"/>
      <c r="G412" s="59"/>
      <c r="H412" s="61"/>
      <c r="I412" s="59"/>
    </row>
    <row r="413" spans="1:9" x14ac:dyDescent="0.3">
      <c r="A413" s="1">
        <v>412</v>
      </c>
      <c r="B413" s="272"/>
      <c r="C413" s="49" t="s">
        <v>16</v>
      </c>
      <c r="D413" s="52">
        <v>0.54979999999999996</v>
      </c>
      <c r="E413" s="63">
        <f t="shared" ref="E413:E414" si="435">(D413-D410)/D410</f>
        <v>-5.7866184448464586E-3</v>
      </c>
      <c r="F413" s="52"/>
      <c r="G413" s="63"/>
      <c r="H413" s="52"/>
      <c r="I413" s="63"/>
    </row>
    <row r="414" spans="1:9" x14ac:dyDescent="0.3">
      <c r="A414" s="13">
        <v>413</v>
      </c>
      <c r="B414" s="273"/>
      <c r="C414" s="50" t="s">
        <v>17</v>
      </c>
      <c r="D414" s="62">
        <v>1.1120000000000001</v>
      </c>
      <c r="E414" s="64">
        <f t="shared" si="435"/>
        <v>-1.6190391931345645E-2</v>
      </c>
      <c r="F414" s="62"/>
      <c r="G414" s="64"/>
      <c r="H414" s="62"/>
      <c r="I414" s="64"/>
    </row>
    <row r="415" spans="1:9" x14ac:dyDescent="0.3">
      <c r="A415" s="23">
        <v>414</v>
      </c>
      <c r="B415" s="271">
        <v>256000</v>
      </c>
      <c r="C415" s="48" t="s">
        <v>18</v>
      </c>
      <c r="D415" s="61">
        <v>37673</v>
      </c>
      <c r="E415" s="59">
        <f t="shared" ref="E415" si="436">D417/D416</f>
        <v>2.0324462267590229</v>
      </c>
      <c r="F415" s="61"/>
      <c r="G415" s="59"/>
      <c r="H415" s="61"/>
      <c r="I415" s="59"/>
    </row>
    <row r="416" spans="1:9" x14ac:dyDescent="0.3">
      <c r="A416" s="1">
        <v>415</v>
      </c>
      <c r="B416" s="272"/>
      <c r="C416" s="49" t="s">
        <v>16</v>
      </c>
      <c r="D416" s="52">
        <v>0.54859999999999998</v>
      </c>
      <c r="E416" s="63">
        <f t="shared" ref="E416:E417" si="437">(D416-D413)/D413</f>
        <v>-2.1826118588577281E-3</v>
      </c>
      <c r="F416" s="52"/>
      <c r="G416" s="63"/>
      <c r="H416" s="52"/>
      <c r="I416" s="63"/>
    </row>
    <row r="417" spans="1:9" x14ac:dyDescent="0.3">
      <c r="A417" s="13">
        <v>416</v>
      </c>
      <c r="B417" s="273"/>
      <c r="C417" s="50" t="s">
        <v>17</v>
      </c>
      <c r="D417" s="62">
        <v>1.115</v>
      </c>
      <c r="E417" s="64">
        <f t="shared" si="437"/>
        <v>2.6978417266186072E-3</v>
      </c>
      <c r="F417" s="62"/>
      <c r="G417" s="64"/>
      <c r="H417" s="62"/>
      <c r="I417" s="64"/>
    </row>
    <row r="418" spans="1:9" x14ac:dyDescent="0.3">
      <c r="A418" s="23">
        <v>417</v>
      </c>
      <c r="B418" s="271">
        <v>258000</v>
      </c>
      <c r="C418" s="48" t="s">
        <v>18</v>
      </c>
      <c r="D418" s="61">
        <v>37974</v>
      </c>
      <c r="E418" s="59">
        <f t="shared" ref="E418" si="438">D420/D419</f>
        <v>2.0496712929145362</v>
      </c>
      <c r="F418" s="61"/>
      <c r="G418" s="59"/>
      <c r="H418" s="61"/>
      <c r="I418" s="59"/>
    </row>
    <row r="419" spans="1:9" x14ac:dyDescent="0.3">
      <c r="A419" s="1">
        <v>418</v>
      </c>
      <c r="B419" s="272"/>
      <c r="C419" s="49" t="s">
        <v>16</v>
      </c>
      <c r="D419" s="52">
        <v>0.54759999999999998</v>
      </c>
      <c r="E419" s="63">
        <f t="shared" ref="E419:E420" si="439">(D419-D416)/D416</f>
        <v>-1.8228217280349998E-3</v>
      </c>
      <c r="F419" s="52"/>
      <c r="G419" s="63"/>
      <c r="H419" s="52"/>
      <c r="I419" s="63"/>
    </row>
    <row r="420" spans="1:9" x14ac:dyDescent="0.3">
      <c r="A420" s="13">
        <v>419</v>
      </c>
      <c r="B420" s="273"/>
      <c r="C420" s="50" t="s">
        <v>17</v>
      </c>
      <c r="D420" s="62">
        <v>1.1224000000000001</v>
      </c>
      <c r="E420" s="64">
        <f t="shared" si="439"/>
        <v>6.6367713004484965E-3</v>
      </c>
      <c r="F420" s="62"/>
      <c r="G420" s="64"/>
      <c r="H420" s="62"/>
      <c r="I420" s="64"/>
    </row>
    <row r="421" spans="1:9" x14ac:dyDescent="0.3">
      <c r="A421" s="23">
        <v>420</v>
      </c>
      <c r="B421" s="271">
        <v>260000</v>
      </c>
      <c r="C421" s="48" t="s">
        <v>18</v>
      </c>
      <c r="D421" s="61">
        <v>38272</v>
      </c>
      <c r="E421" s="59">
        <f t="shared" ref="E421" si="440">D423/D422</f>
        <v>2.0152616279069768</v>
      </c>
      <c r="F421" s="61"/>
      <c r="G421" s="59"/>
      <c r="H421" s="61"/>
      <c r="I421" s="59"/>
    </row>
    <row r="422" spans="1:9" x14ac:dyDescent="0.3">
      <c r="A422" s="1">
        <v>421</v>
      </c>
      <c r="B422" s="272"/>
      <c r="C422" s="49" t="s">
        <v>16</v>
      </c>
      <c r="D422" s="52">
        <v>0.5504</v>
      </c>
      <c r="E422" s="63">
        <f t="shared" ref="E422:E423" si="441">(D422-D419)/D419</f>
        <v>5.1132213294375912E-3</v>
      </c>
      <c r="F422" s="52"/>
      <c r="G422" s="63"/>
      <c r="H422" s="52"/>
      <c r="I422" s="63"/>
    </row>
    <row r="423" spans="1:9" x14ac:dyDescent="0.3">
      <c r="A423" s="13">
        <v>422</v>
      </c>
      <c r="B423" s="273"/>
      <c r="C423" s="50" t="s">
        <v>17</v>
      </c>
      <c r="D423" s="62">
        <v>1.1092</v>
      </c>
      <c r="E423" s="64">
        <f t="shared" si="441"/>
        <v>-1.1760513186030025E-2</v>
      </c>
      <c r="F423" s="62"/>
      <c r="G423" s="64"/>
      <c r="H423" s="62"/>
      <c r="I423" s="64"/>
    </row>
    <row r="424" spans="1:9" x14ac:dyDescent="0.3">
      <c r="A424" s="23">
        <v>423</v>
      </c>
      <c r="B424" s="271">
        <v>262000</v>
      </c>
      <c r="C424" s="48" t="s">
        <v>18</v>
      </c>
      <c r="D424" s="61">
        <v>38576</v>
      </c>
      <c r="E424" s="59">
        <f t="shared" ref="E424" si="442">D426/D425</f>
        <v>2.0393873085339171</v>
      </c>
      <c r="F424" s="61"/>
      <c r="G424" s="59"/>
      <c r="H424" s="61"/>
      <c r="I424" s="59"/>
    </row>
    <row r="425" spans="1:9" x14ac:dyDescent="0.3">
      <c r="A425" s="1">
        <v>424</v>
      </c>
      <c r="B425" s="272"/>
      <c r="C425" s="49" t="s">
        <v>16</v>
      </c>
      <c r="D425" s="52">
        <v>0.5484</v>
      </c>
      <c r="E425" s="63">
        <f t="shared" ref="E425:E426" si="443">(D425-D422)/D422</f>
        <v>-3.6337209302325616E-3</v>
      </c>
      <c r="F425" s="52"/>
      <c r="G425" s="63"/>
      <c r="H425" s="52"/>
      <c r="I425" s="63"/>
    </row>
    <row r="426" spans="1:9" x14ac:dyDescent="0.3">
      <c r="A426" s="13">
        <v>425</v>
      </c>
      <c r="B426" s="273"/>
      <c r="C426" s="50" t="s">
        <v>17</v>
      </c>
      <c r="D426" s="62">
        <v>1.1184000000000001</v>
      </c>
      <c r="E426" s="64">
        <f t="shared" si="443"/>
        <v>8.2942661377570295E-3</v>
      </c>
      <c r="F426" s="62"/>
      <c r="G426" s="64"/>
      <c r="H426" s="62"/>
      <c r="I426" s="64"/>
    </row>
    <row r="427" spans="1:9" x14ac:dyDescent="0.3">
      <c r="A427" s="23">
        <v>426</v>
      </c>
      <c r="B427" s="271">
        <v>264000</v>
      </c>
      <c r="C427" s="48" t="s">
        <v>18</v>
      </c>
      <c r="D427" s="61">
        <v>38878</v>
      </c>
      <c r="E427" s="59">
        <f t="shared" ref="E427" si="444">D429/D428</f>
        <v>2.0515350877192984</v>
      </c>
      <c r="F427" s="61"/>
      <c r="G427" s="59"/>
      <c r="H427" s="61"/>
      <c r="I427" s="59"/>
    </row>
    <row r="428" spans="1:9" x14ac:dyDescent="0.3">
      <c r="A428" s="1">
        <v>427</v>
      </c>
      <c r="B428" s="272"/>
      <c r="C428" s="49" t="s">
        <v>16</v>
      </c>
      <c r="D428" s="52">
        <v>0.54720000000000002</v>
      </c>
      <c r="E428" s="63">
        <f t="shared" ref="E428:E429" si="445">(D428-D425)/D425</f>
        <v>-2.1881838074397863E-3</v>
      </c>
      <c r="F428" s="52"/>
      <c r="G428" s="63"/>
      <c r="H428" s="52"/>
      <c r="I428" s="63"/>
    </row>
    <row r="429" spans="1:9" x14ac:dyDescent="0.3">
      <c r="A429" s="13">
        <v>428</v>
      </c>
      <c r="B429" s="273"/>
      <c r="C429" s="50" t="s">
        <v>17</v>
      </c>
      <c r="D429" s="62">
        <v>1.1226</v>
      </c>
      <c r="E429" s="64">
        <f t="shared" si="445"/>
        <v>3.7553648068669359E-3</v>
      </c>
      <c r="F429" s="62"/>
      <c r="G429" s="64"/>
      <c r="H429" s="62"/>
      <c r="I429" s="64"/>
    </row>
    <row r="430" spans="1:9" x14ac:dyDescent="0.3">
      <c r="A430" s="23">
        <v>429</v>
      </c>
      <c r="B430" s="271">
        <v>266000</v>
      </c>
      <c r="C430" s="48" t="s">
        <v>18</v>
      </c>
      <c r="D430" s="61">
        <v>39183</v>
      </c>
      <c r="E430" s="59">
        <f t="shared" ref="E430" si="446">D432/D431</f>
        <v>2.0567349926793557</v>
      </c>
      <c r="F430" s="61"/>
      <c r="G430" s="59"/>
      <c r="H430" s="61"/>
      <c r="I430" s="59"/>
    </row>
    <row r="431" spans="1:9" x14ac:dyDescent="0.3">
      <c r="A431" s="1">
        <v>430</v>
      </c>
      <c r="B431" s="272"/>
      <c r="C431" s="49" t="s">
        <v>16</v>
      </c>
      <c r="D431" s="52">
        <v>0.5464</v>
      </c>
      <c r="E431" s="63">
        <f t="shared" ref="E431:E432" si="447">(D431-D428)/D428</f>
        <v>-1.461988304093609E-3</v>
      </c>
      <c r="F431" s="52"/>
      <c r="G431" s="63"/>
      <c r="H431" s="52"/>
      <c r="I431" s="63"/>
    </row>
    <row r="432" spans="1:9" x14ac:dyDescent="0.3">
      <c r="A432" s="13">
        <v>431</v>
      </c>
      <c r="B432" s="273"/>
      <c r="C432" s="50" t="s">
        <v>17</v>
      </c>
      <c r="D432" s="62">
        <v>1.1237999999999999</v>
      </c>
      <c r="E432" s="64">
        <f t="shared" si="447"/>
        <v>1.0689470871190698E-3</v>
      </c>
      <c r="F432" s="62"/>
      <c r="G432" s="64"/>
      <c r="H432" s="62"/>
      <c r="I432" s="64"/>
    </row>
    <row r="433" spans="1:9" x14ac:dyDescent="0.3">
      <c r="A433" s="23">
        <v>432</v>
      </c>
      <c r="B433" s="271">
        <v>268000</v>
      </c>
      <c r="C433" s="48" t="s">
        <v>18</v>
      </c>
      <c r="D433" s="61">
        <v>39487</v>
      </c>
      <c r="E433" s="59">
        <f t="shared" ref="E433" si="448">D435/D434</f>
        <v>2.0048939641109302</v>
      </c>
      <c r="F433" s="61"/>
      <c r="G433" s="59"/>
      <c r="H433" s="61"/>
      <c r="I433" s="59"/>
    </row>
    <row r="434" spans="1:9" x14ac:dyDescent="0.3">
      <c r="A434" s="1">
        <v>433</v>
      </c>
      <c r="B434" s="272"/>
      <c r="C434" s="49" t="s">
        <v>16</v>
      </c>
      <c r="D434" s="52">
        <v>0.55169999999999997</v>
      </c>
      <c r="E434" s="63">
        <f t="shared" ref="E434:E435" si="449">(D434-D431)/D431</f>
        <v>9.6998535871156144E-3</v>
      </c>
      <c r="F434" s="52"/>
      <c r="G434" s="63"/>
      <c r="H434" s="52"/>
      <c r="I434" s="63"/>
    </row>
    <row r="435" spans="1:9" x14ac:dyDescent="0.3">
      <c r="A435" s="13">
        <v>434</v>
      </c>
      <c r="B435" s="273"/>
      <c r="C435" s="50" t="s">
        <v>17</v>
      </c>
      <c r="D435" s="62">
        <v>1.1061000000000001</v>
      </c>
      <c r="E435" s="64">
        <f t="shared" si="449"/>
        <v>-1.5750133475707268E-2</v>
      </c>
      <c r="F435" s="62"/>
      <c r="G435" s="64"/>
      <c r="H435" s="62"/>
      <c r="I435" s="64"/>
    </row>
    <row r="436" spans="1:9" x14ac:dyDescent="0.3">
      <c r="A436" s="23">
        <v>435</v>
      </c>
      <c r="B436" s="271">
        <v>270000</v>
      </c>
      <c r="C436" s="48" t="s">
        <v>18</v>
      </c>
      <c r="D436" s="61">
        <v>39800</v>
      </c>
      <c r="E436" s="59">
        <f t="shared" ref="E436" si="450">D438/D437</f>
        <v>2.0537258509659617</v>
      </c>
      <c r="F436" s="61"/>
      <c r="G436" s="59"/>
      <c r="H436" s="61"/>
      <c r="I436" s="59"/>
    </row>
    <row r="437" spans="1:9" x14ac:dyDescent="0.3">
      <c r="A437" s="1">
        <v>436</v>
      </c>
      <c r="B437" s="272"/>
      <c r="C437" s="49" t="s">
        <v>16</v>
      </c>
      <c r="D437" s="52">
        <v>0.54349999999999998</v>
      </c>
      <c r="E437" s="63">
        <f t="shared" ref="E437:E438" si="451">(D437-D434)/D434</f>
        <v>-1.4863150262823973E-2</v>
      </c>
      <c r="F437" s="52"/>
      <c r="G437" s="63"/>
      <c r="H437" s="52"/>
      <c r="I437" s="63"/>
    </row>
    <row r="438" spans="1:9" x14ac:dyDescent="0.3">
      <c r="A438" s="13">
        <v>437</v>
      </c>
      <c r="B438" s="273"/>
      <c r="C438" s="50" t="s">
        <v>17</v>
      </c>
      <c r="D438" s="62">
        <v>1.1162000000000001</v>
      </c>
      <c r="E438" s="64">
        <f t="shared" si="451"/>
        <v>9.1311816291474533E-3</v>
      </c>
      <c r="F438" s="62"/>
      <c r="G438" s="64"/>
      <c r="H438" s="62"/>
      <c r="I438" s="64"/>
    </row>
  </sheetData>
  <mergeCells count="179">
    <mergeCell ref="B421:B423"/>
    <mergeCell ref="B424:B426"/>
    <mergeCell ref="B427:B429"/>
    <mergeCell ref="B430:B432"/>
    <mergeCell ref="B433:B435"/>
    <mergeCell ref="B436:B438"/>
    <mergeCell ref="B394:B396"/>
    <mergeCell ref="B397:B399"/>
    <mergeCell ref="B400:B402"/>
    <mergeCell ref="B403:B405"/>
    <mergeCell ref="B406:B408"/>
    <mergeCell ref="B409:B411"/>
    <mergeCell ref="B412:B414"/>
    <mergeCell ref="B415:B417"/>
    <mergeCell ref="B418:B420"/>
    <mergeCell ref="B367:B369"/>
    <mergeCell ref="B370:B372"/>
    <mergeCell ref="B373:B375"/>
    <mergeCell ref="B376:B378"/>
    <mergeCell ref="B379:B381"/>
    <mergeCell ref="B382:B384"/>
    <mergeCell ref="B385:B387"/>
    <mergeCell ref="B388:B390"/>
    <mergeCell ref="B391:B393"/>
    <mergeCell ref="B340:B342"/>
    <mergeCell ref="B343:B345"/>
    <mergeCell ref="B346:B348"/>
    <mergeCell ref="B349:B351"/>
    <mergeCell ref="B352:B354"/>
    <mergeCell ref="B355:B357"/>
    <mergeCell ref="B358:B360"/>
    <mergeCell ref="B361:B363"/>
    <mergeCell ref="B364:B366"/>
    <mergeCell ref="B313:B315"/>
    <mergeCell ref="B316:B318"/>
    <mergeCell ref="B319:B321"/>
    <mergeCell ref="B322:B324"/>
    <mergeCell ref="B325:B327"/>
    <mergeCell ref="B328:B330"/>
    <mergeCell ref="B331:B333"/>
    <mergeCell ref="B334:B336"/>
    <mergeCell ref="B337:B339"/>
    <mergeCell ref="B286:B288"/>
    <mergeCell ref="B289:B291"/>
    <mergeCell ref="B292:B294"/>
    <mergeCell ref="B295:B297"/>
    <mergeCell ref="B298:B300"/>
    <mergeCell ref="B301:B303"/>
    <mergeCell ref="B304:B306"/>
    <mergeCell ref="B307:B309"/>
    <mergeCell ref="B310:B312"/>
    <mergeCell ref="B259:B261"/>
    <mergeCell ref="B262:B264"/>
    <mergeCell ref="B265:B267"/>
    <mergeCell ref="B268:B270"/>
    <mergeCell ref="B271:B273"/>
    <mergeCell ref="B274:B276"/>
    <mergeCell ref="B277:B279"/>
    <mergeCell ref="B280:B282"/>
    <mergeCell ref="B283:B285"/>
    <mergeCell ref="D3:E3"/>
    <mergeCell ref="F3:G3"/>
    <mergeCell ref="H3:I3"/>
    <mergeCell ref="D4:E4"/>
    <mergeCell ref="F4:G4"/>
    <mergeCell ref="H4:I4"/>
    <mergeCell ref="D1:E1"/>
    <mergeCell ref="F1:G1"/>
    <mergeCell ref="H1:I1"/>
    <mergeCell ref="D2:E2"/>
    <mergeCell ref="F2:G2"/>
    <mergeCell ref="H2:I2"/>
    <mergeCell ref="D7:E7"/>
    <mergeCell ref="F7:G7"/>
    <mergeCell ref="H7:I7"/>
    <mergeCell ref="D9:E9"/>
    <mergeCell ref="F9:G9"/>
    <mergeCell ref="H9:I9"/>
    <mergeCell ref="H8:I8"/>
    <mergeCell ref="D5:E5"/>
    <mergeCell ref="F5:G5"/>
    <mergeCell ref="H5:I5"/>
    <mergeCell ref="D6:E6"/>
    <mergeCell ref="F6:G6"/>
    <mergeCell ref="H6:I6"/>
    <mergeCell ref="H20:I20"/>
    <mergeCell ref="B25:B29"/>
    <mergeCell ref="D25:E25"/>
    <mergeCell ref="F25:G25"/>
    <mergeCell ref="H25:I25"/>
    <mergeCell ref="B10:B14"/>
    <mergeCell ref="D10:E10"/>
    <mergeCell ref="F10:G10"/>
    <mergeCell ref="H10:I10"/>
    <mergeCell ref="B15:B19"/>
    <mergeCell ref="D15:E15"/>
    <mergeCell ref="F15:G15"/>
    <mergeCell ref="H15:I15"/>
    <mergeCell ref="B31:B33"/>
    <mergeCell ref="B34:B36"/>
    <mergeCell ref="B37:B39"/>
    <mergeCell ref="B40:B42"/>
    <mergeCell ref="B43:B45"/>
    <mergeCell ref="B46:B48"/>
    <mergeCell ref="B20:B24"/>
    <mergeCell ref="D20:E20"/>
    <mergeCell ref="F20:G20"/>
    <mergeCell ref="B67:B69"/>
    <mergeCell ref="B70:B72"/>
    <mergeCell ref="B73:B75"/>
    <mergeCell ref="B76:B78"/>
    <mergeCell ref="B79:B81"/>
    <mergeCell ref="B82:B84"/>
    <mergeCell ref="B49:B51"/>
    <mergeCell ref="B52:B54"/>
    <mergeCell ref="B55:B57"/>
    <mergeCell ref="B58:B60"/>
    <mergeCell ref="B61:B63"/>
    <mergeCell ref="B64:B66"/>
    <mergeCell ref="B103:B105"/>
    <mergeCell ref="B106:B108"/>
    <mergeCell ref="B109:B111"/>
    <mergeCell ref="B112:B114"/>
    <mergeCell ref="B115:B117"/>
    <mergeCell ref="B118:B120"/>
    <mergeCell ref="B85:B87"/>
    <mergeCell ref="B88:B90"/>
    <mergeCell ref="B91:B93"/>
    <mergeCell ref="B94:B96"/>
    <mergeCell ref="B97:B99"/>
    <mergeCell ref="B100:B102"/>
    <mergeCell ref="B139:B141"/>
    <mergeCell ref="B142:B144"/>
    <mergeCell ref="B145:B147"/>
    <mergeCell ref="B148:B150"/>
    <mergeCell ref="B151:B153"/>
    <mergeCell ref="B154:B156"/>
    <mergeCell ref="B121:B123"/>
    <mergeCell ref="B124:B126"/>
    <mergeCell ref="B127:B129"/>
    <mergeCell ref="B130:B132"/>
    <mergeCell ref="B133:B135"/>
    <mergeCell ref="B136:B138"/>
    <mergeCell ref="B175:B177"/>
    <mergeCell ref="B178:B180"/>
    <mergeCell ref="B181:B183"/>
    <mergeCell ref="B184:B186"/>
    <mergeCell ref="B187:B189"/>
    <mergeCell ref="B190:B192"/>
    <mergeCell ref="B157:B159"/>
    <mergeCell ref="B160:B162"/>
    <mergeCell ref="B163:B165"/>
    <mergeCell ref="B166:B168"/>
    <mergeCell ref="B169:B171"/>
    <mergeCell ref="B172:B174"/>
    <mergeCell ref="B247:B249"/>
    <mergeCell ref="B250:B252"/>
    <mergeCell ref="B253:B255"/>
    <mergeCell ref="B256:B258"/>
    <mergeCell ref="D8:E8"/>
    <mergeCell ref="F8:G8"/>
    <mergeCell ref="B229:B231"/>
    <mergeCell ref="B232:B234"/>
    <mergeCell ref="B235:B237"/>
    <mergeCell ref="B238:B240"/>
    <mergeCell ref="B241:B243"/>
    <mergeCell ref="B244:B246"/>
    <mergeCell ref="B211:B213"/>
    <mergeCell ref="B214:B216"/>
    <mergeCell ref="B217:B219"/>
    <mergeCell ref="B220:B222"/>
    <mergeCell ref="B223:B225"/>
    <mergeCell ref="B226:B228"/>
    <mergeCell ref="B193:B195"/>
    <mergeCell ref="B196:B198"/>
    <mergeCell ref="B199:B201"/>
    <mergeCell ref="B202:B204"/>
    <mergeCell ref="B205:B207"/>
    <mergeCell ref="B208:B210"/>
  </mergeCell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8F89-170E-46B3-B77C-A42D96298537}">
  <dimension ref="A1:R258"/>
  <sheetViews>
    <sheetView topLeftCell="A7" zoomScale="130" zoomScaleNormal="130" workbookViewId="0">
      <selection activeCell="H21" sqref="H21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2.109375" customWidth="1"/>
    <col min="5" max="5" width="12.33203125" customWidth="1"/>
    <col min="6" max="6" width="12.44140625" customWidth="1"/>
    <col min="7" max="7" width="12.5546875" customWidth="1"/>
    <col min="8" max="8" width="12.109375" customWidth="1"/>
    <col min="9" max="9" width="13.33203125" customWidth="1"/>
    <col min="11" max="11" width="9.88671875" bestFit="1" customWidth="1"/>
    <col min="12" max="12" width="4" bestFit="1" customWidth="1"/>
  </cols>
  <sheetData>
    <row r="1" spans="1:12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D3&amp;"/"&amp;D4&amp;"/"&amp;D5&amp;"/"&amp;D6&amp;"/"&amp;TEXT(D7,"0.00")&amp;"/"&amp;D8&amp;"/"&amp;D9</f>
        <v>12/128/4/2048/0.10/4/0.8</v>
      </c>
      <c r="E1" s="275"/>
      <c r="F1" s="274" t="str">
        <f>F3&amp;"/"&amp;F4&amp;"/"&amp;F5&amp;"/"&amp;F6&amp;"/"&amp;TEXT(F7,"0.00")&amp;"/"&amp;F8&amp;"/"&amp;F9</f>
        <v>10/192/6/2048/0.10/4/0.8</v>
      </c>
      <c r="G1" s="275"/>
      <c r="H1" s="274" t="str">
        <f>H3&amp;"/"&amp;H4&amp;"/"&amp;H5&amp;"/"&amp;H6&amp;"/"&amp;TEXT(H7,"0.00")&amp;"/"&amp;H8&amp;"/"&amp;H9</f>
        <v>8/256/8/2048/0.15/4/0.8</v>
      </c>
      <c r="I1" s="275"/>
      <c r="J1" s="46"/>
    </row>
    <row r="2" spans="1:12" x14ac:dyDescent="0.3">
      <c r="A2" s="1">
        <v>1</v>
      </c>
      <c r="B2" s="1"/>
      <c r="C2" s="20" t="s">
        <v>19</v>
      </c>
      <c r="D2" s="282">
        <f>($L$2*D4+D4*D6+D3*(12*D4^2+13*D4)+D4*$L$2)/1000000</f>
        <v>2.688768</v>
      </c>
      <c r="E2" s="283"/>
      <c r="F2" s="282">
        <f>($L$2*F4+F4*F6+F3*(12*F4^2+13*F4)+F4*$L$2)/1000000</f>
        <v>4.9128959999999999</v>
      </c>
      <c r="G2" s="283"/>
      <c r="H2" s="282">
        <f>($L$2*H4+H4*H6+H3*(12*H4^2+13*H4)+H4*$L$2)/1000000</f>
        <v>6.9370880000000001</v>
      </c>
      <c r="I2" s="283"/>
      <c r="J2" s="47"/>
      <c r="K2" t="s">
        <v>11</v>
      </c>
      <c r="L2">
        <v>185</v>
      </c>
    </row>
    <row r="3" spans="1:12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</row>
    <row r="4" spans="1:12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</row>
    <row r="5" spans="1:12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</row>
    <row r="6" spans="1:12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</row>
    <row r="7" spans="1:12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</row>
    <row r="8" spans="1:12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</row>
    <row r="9" spans="1:12" x14ac:dyDescent="0.3">
      <c r="A9" s="1">
        <v>8</v>
      </c>
      <c r="B9" s="1"/>
      <c r="C9" s="19" t="s">
        <v>62</v>
      </c>
      <c r="D9" s="323">
        <v>0.8</v>
      </c>
      <c r="E9" s="324"/>
      <c r="F9" s="323">
        <v>0.8</v>
      </c>
      <c r="G9" s="324"/>
      <c r="H9" s="323">
        <v>0.8</v>
      </c>
      <c r="I9" s="324"/>
      <c r="J9" s="47"/>
    </row>
    <row r="10" spans="1:12" ht="14.4" customHeight="1" x14ac:dyDescent="0.3">
      <c r="A10" s="23">
        <v>9</v>
      </c>
      <c r="B10" s="297" t="s">
        <v>29</v>
      </c>
      <c r="C10" s="19" t="s">
        <v>30</v>
      </c>
      <c r="D10" s="294" t="str">
        <f>Step2_Models_plan!C9&amp;"/"&amp;D11/1000&amp;"k"</f>
        <v>2/32/1/128/0.00/64/40k</v>
      </c>
      <c r="E10" s="295"/>
      <c r="F10" s="294" t="str">
        <f>Step2_Models_plan!D9&amp;"/"&amp;F11/1000&amp;"k"</f>
        <v>2/64/2/128/0.00/64/50k</v>
      </c>
      <c r="G10" s="295"/>
      <c r="H10" s="294" t="str">
        <f>Step2_Models_plan!E9&amp;"/"&amp;H11/1000&amp;"k"</f>
        <v>2/64/2/128/0.00/64/50k</v>
      </c>
      <c r="I10" s="295"/>
      <c r="J10" s="47"/>
    </row>
    <row r="11" spans="1:12" x14ac:dyDescent="0.3">
      <c r="A11" s="1">
        <v>10</v>
      </c>
      <c r="B11" s="298"/>
      <c r="C11" s="49" t="s">
        <v>48</v>
      </c>
      <c r="D11" s="129">
        <v>40000</v>
      </c>
      <c r="E11" s="124"/>
      <c r="F11" s="129">
        <v>50000</v>
      </c>
      <c r="G11" s="124"/>
      <c r="H11" s="129">
        <v>50000</v>
      </c>
      <c r="I11" s="124"/>
      <c r="J11" s="47"/>
    </row>
    <row r="12" spans="1:12" x14ac:dyDescent="0.3">
      <c r="A12" s="1">
        <v>11</v>
      </c>
      <c r="B12" s="298"/>
      <c r="C12" s="49" t="s">
        <v>18</v>
      </c>
      <c r="D12" s="130">
        <v>217</v>
      </c>
      <c r="E12" s="60">
        <f>D14/D13</f>
        <v>1.222823501427212</v>
      </c>
      <c r="F12" s="130">
        <v>274</v>
      </c>
      <c r="G12" s="60">
        <f>F14/F13</f>
        <v>1.3309384164222873</v>
      </c>
      <c r="H12" s="130">
        <v>264</v>
      </c>
      <c r="I12" s="60">
        <f>H14/H13</f>
        <v>1.3309384164222873</v>
      </c>
      <c r="J12" s="47"/>
    </row>
    <row r="13" spans="1:12" x14ac:dyDescent="0.3">
      <c r="A13" s="1">
        <v>12</v>
      </c>
      <c r="B13" s="298"/>
      <c r="C13" s="49" t="s">
        <v>9</v>
      </c>
      <c r="D13" s="126">
        <v>1.6816</v>
      </c>
      <c r="E13" s="127"/>
      <c r="F13" s="126">
        <v>1.3640000000000001</v>
      </c>
      <c r="G13" s="127"/>
      <c r="H13" s="126">
        <v>1.3640000000000001</v>
      </c>
      <c r="I13" s="127"/>
      <c r="J13" s="47"/>
    </row>
    <row r="14" spans="1:12" x14ac:dyDescent="0.3">
      <c r="A14" s="13">
        <v>13</v>
      </c>
      <c r="B14" s="299"/>
      <c r="C14" s="49" t="s">
        <v>10</v>
      </c>
      <c r="D14" s="131">
        <v>2.0562999999999998</v>
      </c>
      <c r="E14" s="128"/>
      <c r="F14" s="131">
        <v>1.8153999999999999</v>
      </c>
      <c r="G14" s="128"/>
      <c r="H14" s="131">
        <v>1.8153999999999999</v>
      </c>
      <c r="I14" s="128"/>
      <c r="J14" s="47"/>
    </row>
    <row r="15" spans="1:12" ht="14.4" customHeight="1" x14ac:dyDescent="0.3">
      <c r="A15" s="23">
        <v>14</v>
      </c>
      <c r="B15" s="297" t="s">
        <v>23</v>
      </c>
      <c r="C15" s="19" t="s">
        <v>30</v>
      </c>
      <c r="D15" s="294" t="str">
        <f>Step2_Models_plan!C10&amp;"/"&amp;D$9&amp;"/"&amp;D16/1000&amp;"k"</f>
        <v>4/64/2/256/0.05/64/0.8/45k</v>
      </c>
      <c r="E15" s="295"/>
      <c r="F15" s="294" t="str">
        <f>Step2_Models_plan!D10&amp;"/"&amp;F$9&amp;"/"&amp;F16/1000&amp;"k"</f>
        <v>4/96/3/256/0.05/64/0.8/50k</v>
      </c>
      <c r="G15" s="295"/>
      <c r="H15" s="294" t="str">
        <f>Step2_Models_plan!E10&amp;"/"&amp;H$9&amp;"/"&amp;H16/1000&amp;"k"</f>
        <v>3/96/3/256/0.05/64/0.8/75k</v>
      </c>
      <c r="I15" s="295"/>
      <c r="J15" s="47"/>
    </row>
    <row r="16" spans="1:12" x14ac:dyDescent="0.3">
      <c r="A16" s="1">
        <v>15</v>
      </c>
      <c r="B16" s="298"/>
      <c r="C16" s="49" t="s">
        <v>48</v>
      </c>
      <c r="D16" s="129">
        <v>45000</v>
      </c>
      <c r="E16" s="124"/>
      <c r="F16" s="129">
        <v>50000</v>
      </c>
      <c r="G16" s="124"/>
      <c r="H16" s="129">
        <v>75000</v>
      </c>
      <c r="I16" s="124"/>
      <c r="J16" s="47"/>
    </row>
    <row r="17" spans="1:18" x14ac:dyDescent="0.3">
      <c r="A17" s="1">
        <v>16</v>
      </c>
      <c r="B17" s="298"/>
      <c r="C17" s="49" t="s">
        <v>18</v>
      </c>
      <c r="D17" s="130">
        <v>441</v>
      </c>
      <c r="E17" s="60">
        <f>D19/D18</f>
        <v>1.38351284878297</v>
      </c>
      <c r="F17" s="130">
        <v>765</v>
      </c>
      <c r="G17" s="60">
        <f>F19/F18</f>
        <v>1.4781148208469055</v>
      </c>
      <c r="H17" s="130">
        <v>886</v>
      </c>
      <c r="I17" s="60">
        <f>H19/H18</f>
        <v>1.4670919106987534</v>
      </c>
      <c r="J17" s="47"/>
    </row>
    <row r="18" spans="1:18" x14ac:dyDescent="0.3">
      <c r="A18" s="1">
        <v>17</v>
      </c>
      <c r="B18" s="298"/>
      <c r="C18" s="49" t="s">
        <v>9</v>
      </c>
      <c r="D18" s="126">
        <v>1.1791</v>
      </c>
      <c r="E18" s="63">
        <f>(D18-D13)/D13</f>
        <v>-0.29882254995242624</v>
      </c>
      <c r="F18" s="126">
        <v>0.98240000000000005</v>
      </c>
      <c r="G18" s="63">
        <f>(F18-F13)/F13</f>
        <v>-0.27976539589442817</v>
      </c>
      <c r="H18" s="126">
        <v>1.0347</v>
      </c>
      <c r="I18" s="63">
        <f>(H18-H13)/H13</f>
        <v>-0.24142228739002941</v>
      </c>
      <c r="J18" s="47"/>
    </row>
    <row r="19" spans="1:18" x14ac:dyDescent="0.3">
      <c r="A19" s="13">
        <v>18</v>
      </c>
      <c r="B19" s="299"/>
      <c r="C19" s="49" t="s">
        <v>10</v>
      </c>
      <c r="D19" s="131">
        <v>1.6313</v>
      </c>
      <c r="E19" s="63">
        <f>(D19-D14)/D14</f>
        <v>-0.20668190439138251</v>
      </c>
      <c r="F19" s="131">
        <v>1.4520999999999999</v>
      </c>
      <c r="G19" s="63">
        <f>(F19-F14)/F14</f>
        <v>-0.20012118541368293</v>
      </c>
      <c r="H19" s="131">
        <v>1.518</v>
      </c>
      <c r="I19" s="63">
        <f>(H19-H14)/H14</f>
        <v>-0.1638206455877492</v>
      </c>
      <c r="J19" s="47"/>
    </row>
    <row r="20" spans="1:18" ht="14.4" customHeight="1" x14ac:dyDescent="0.3">
      <c r="A20" s="23">
        <v>19</v>
      </c>
      <c r="B20" s="297" t="s">
        <v>27</v>
      </c>
      <c r="C20" s="19" t="s">
        <v>30</v>
      </c>
      <c r="D20" s="294" t="str">
        <f>Step2_Models_plan!C11&amp;"/"&amp;D$9&amp;"/"&amp;D21/1000&amp;"k"</f>
        <v>6/64/2/512/0.05/64/0.8/40k</v>
      </c>
      <c r="E20" s="295"/>
      <c r="F20" s="294" t="str">
        <f>Step2_Models_plan!D11&amp;"/"&amp;F$9&amp;"/"&amp;F21/1000&amp;"k"</f>
        <v>6/128/4/512/0.05/64/0.8/40k</v>
      </c>
      <c r="G20" s="295"/>
      <c r="H20" s="294" t="str">
        <f>Step2_Models_plan!E11&amp;"/"&amp;H$9&amp;"/"&amp;H21/1000&amp;"k"</f>
        <v>4/128/4/512/0.05/64/0.8/40k</v>
      </c>
      <c r="I20" s="295"/>
      <c r="J20" s="47"/>
    </row>
    <row r="21" spans="1:18" x14ac:dyDescent="0.3">
      <c r="A21" s="1">
        <v>20</v>
      </c>
      <c r="B21" s="298"/>
      <c r="C21" s="49" t="s">
        <v>48</v>
      </c>
      <c r="D21" s="129">
        <v>40000</v>
      </c>
      <c r="E21" s="124"/>
      <c r="F21" s="129">
        <v>40000</v>
      </c>
      <c r="G21" s="124"/>
      <c r="H21" s="129">
        <v>40000</v>
      </c>
      <c r="I21" s="124"/>
      <c r="J21" s="47"/>
    </row>
    <row r="22" spans="1:18" x14ac:dyDescent="0.3">
      <c r="A22" s="1">
        <v>21</v>
      </c>
      <c r="B22" s="298"/>
      <c r="C22" s="49" t="s">
        <v>18</v>
      </c>
      <c r="D22" s="130">
        <v>1791</v>
      </c>
      <c r="E22" s="60">
        <f>D24/D23</f>
        <v>1.4178332318928788</v>
      </c>
      <c r="F22" s="130">
        <v>3693</v>
      </c>
      <c r="G22" s="60">
        <f>F24/F23</f>
        <v>1.7745361656359238</v>
      </c>
      <c r="H22" s="130">
        <v>2516</v>
      </c>
      <c r="I22" s="60">
        <f>H24/H23</f>
        <v>1.6700295275590551</v>
      </c>
      <c r="J22" s="47"/>
    </row>
    <row r="23" spans="1:18" x14ac:dyDescent="0.3">
      <c r="A23" s="1">
        <v>22</v>
      </c>
      <c r="B23" s="298"/>
      <c r="C23" s="49" t="s">
        <v>9</v>
      </c>
      <c r="D23" s="126">
        <v>0.98580000000000001</v>
      </c>
      <c r="E23" s="63">
        <f>(D23-D18)/D18</f>
        <v>-0.1639385972351794</v>
      </c>
      <c r="F23" s="126">
        <v>0.74380000000000002</v>
      </c>
      <c r="G23" s="63">
        <f>(F23-F18)/F18</f>
        <v>-0.24287459283387625</v>
      </c>
      <c r="H23" s="126">
        <v>0.81279999999999997</v>
      </c>
      <c r="I23" s="63">
        <f>(H23-H18)/H18</f>
        <v>-0.21445829709094424</v>
      </c>
      <c r="J23" s="47"/>
    </row>
    <row r="24" spans="1:18" x14ac:dyDescent="0.3">
      <c r="A24" s="13">
        <v>23</v>
      </c>
      <c r="B24" s="299"/>
      <c r="C24" s="49" t="s">
        <v>10</v>
      </c>
      <c r="D24" s="131">
        <v>1.3976999999999999</v>
      </c>
      <c r="E24" s="63">
        <f>(D24-D19)/D19</f>
        <v>-0.14319867590265434</v>
      </c>
      <c r="F24" s="131">
        <v>1.3199000000000001</v>
      </c>
      <c r="G24" s="63">
        <f>(F24-F19)/F19</f>
        <v>-9.104056194476956E-2</v>
      </c>
      <c r="H24" s="131">
        <v>1.3573999999999999</v>
      </c>
      <c r="I24" s="63">
        <f>(H24-H19)/H19</f>
        <v>-0.10579710144927541</v>
      </c>
      <c r="J24" s="47"/>
    </row>
    <row r="25" spans="1:18" ht="14.4" customHeight="1" x14ac:dyDescent="0.3">
      <c r="A25" s="23">
        <v>24</v>
      </c>
      <c r="B25" s="297" t="s">
        <v>28</v>
      </c>
      <c r="C25" s="19" t="s">
        <v>30</v>
      </c>
      <c r="D25" s="294" t="str">
        <f>Step2_Models_plan!C12&amp;"/"&amp;D$9&amp;"/"&amp;D26/1000&amp;"k"</f>
        <v>9/96/3/1024/0.05/32/0.8/40k</v>
      </c>
      <c r="E25" s="295"/>
      <c r="F25" s="294" t="str">
        <f>Step2_Models_plan!D12&amp;"/"&amp;F$9&amp;"/"&amp;F26/1000&amp;"k"</f>
        <v>8/160/5/1536/0.10/8/0.8/60k</v>
      </c>
      <c r="G25" s="295"/>
      <c r="H25" s="294" t="str">
        <f>Step2_Models_plan!E12&amp;"/"&amp;H$9&amp;"/"&amp;H26/1000&amp;"k"</f>
        <v>6/192/6/1536/0.10/8/0.8/65k</v>
      </c>
      <c r="I25" s="295"/>
      <c r="J25" s="47"/>
    </row>
    <row r="26" spans="1:18" x14ac:dyDescent="0.3">
      <c r="A26" s="1">
        <v>25</v>
      </c>
      <c r="B26" s="298"/>
      <c r="C26" s="49" t="s">
        <v>48</v>
      </c>
      <c r="D26" s="129">
        <v>40000</v>
      </c>
      <c r="E26" s="124"/>
      <c r="F26" s="129">
        <v>60000</v>
      </c>
      <c r="G26" s="124"/>
      <c r="H26" s="129">
        <v>65000</v>
      </c>
      <c r="I26" s="124"/>
      <c r="J26" s="47"/>
    </row>
    <row r="27" spans="1:18" x14ac:dyDescent="0.3">
      <c r="A27" s="1">
        <v>26</v>
      </c>
      <c r="B27" s="298"/>
      <c r="C27" s="49" t="s">
        <v>18</v>
      </c>
      <c r="D27" s="130">
        <v>7017</v>
      </c>
      <c r="E27" s="60">
        <f>D29/D28</f>
        <v>1.6900837611456363</v>
      </c>
      <c r="F27" s="130">
        <v>8908</v>
      </c>
      <c r="G27" s="60">
        <f>F29/F28</f>
        <v>1.816227244193346</v>
      </c>
      <c r="H27" s="130">
        <v>8563</v>
      </c>
      <c r="I27" s="60">
        <f>H29/H28</f>
        <v>1.8296685787125557</v>
      </c>
      <c r="J27" s="47"/>
    </row>
    <row r="28" spans="1:18" x14ac:dyDescent="0.3">
      <c r="A28" s="1">
        <v>27</v>
      </c>
      <c r="B28" s="298"/>
      <c r="C28" s="49" t="s">
        <v>9</v>
      </c>
      <c r="D28" s="126">
        <v>0.74019999999999997</v>
      </c>
      <c r="E28" s="63">
        <f>(D28-D23)/D23</f>
        <v>-0.24913775613714753</v>
      </c>
      <c r="F28" s="126">
        <v>0.63719999999999999</v>
      </c>
      <c r="G28" s="63">
        <f>(F28-F23)/F23</f>
        <v>-0.14331809626243616</v>
      </c>
      <c r="H28" s="126">
        <v>0.62760000000000005</v>
      </c>
      <c r="I28" s="63">
        <f>(H28-H23)/H23</f>
        <v>-0.22785433070866132</v>
      </c>
      <c r="J28" s="47"/>
    </row>
    <row r="29" spans="1:18" x14ac:dyDescent="0.3">
      <c r="A29" s="13">
        <v>28</v>
      </c>
      <c r="B29" s="299"/>
      <c r="C29" s="50" t="s">
        <v>10</v>
      </c>
      <c r="D29" s="131">
        <v>1.2509999999999999</v>
      </c>
      <c r="E29" s="64">
        <f>(D29-D24)/D24</f>
        <v>-0.10495814552479077</v>
      </c>
      <c r="F29" s="131">
        <v>1.1573</v>
      </c>
      <c r="G29" s="64">
        <f>(F29-F24)/F24</f>
        <v>-0.12319115084476102</v>
      </c>
      <c r="H29" s="131">
        <v>1.1483000000000001</v>
      </c>
      <c r="I29" s="64">
        <f>(H29-H24)/H24</f>
        <v>-0.15404449683217905</v>
      </c>
      <c r="J29" s="47"/>
    </row>
    <row r="30" spans="1:18" x14ac:dyDescent="0.3">
      <c r="A30" s="1">
        <v>29</v>
      </c>
      <c r="B30" s="125"/>
      <c r="C30" s="49" t="s">
        <v>32</v>
      </c>
      <c r="D30" s="133">
        <f>D12+D17+D22+D27</f>
        <v>9466</v>
      </c>
      <c r="E30" s="127"/>
      <c r="F30" s="133">
        <f>F12+F17+F22+F27</f>
        <v>13640</v>
      </c>
      <c r="G30" s="127"/>
      <c r="H30" s="133">
        <f>H12+H17+H22+H27</f>
        <v>12229</v>
      </c>
      <c r="I30" s="127"/>
      <c r="J30" s="47"/>
    </row>
    <row r="31" spans="1:18" x14ac:dyDescent="0.3">
      <c r="A31" s="23">
        <v>30</v>
      </c>
      <c r="B31" s="271">
        <v>0</v>
      </c>
      <c r="C31" s="48" t="s">
        <v>18</v>
      </c>
      <c r="D31" s="134">
        <v>0</v>
      </c>
      <c r="E31" s="59">
        <f>D33/D32</f>
        <v>1.0486911669890393</v>
      </c>
      <c r="F31" s="134">
        <v>0</v>
      </c>
      <c r="G31" s="59">
        <f>F33/F32</f>
        <v>0.97456568946796962</v>
      </c>
      <c r="H31" s="134">
        <v>0</v>
      </c>
      <c r="I31" s="59">
        <f>H33/H32</f>
        <v>1.0216887765845442</v>
      </c>
      <c r="J31" s="47"/>
    </row>
    <row r="32" spans="1:18" x14ac:dyDescent="0.3">
      <c r="A32" s="1">
        <v>31</v>
      </c>
      <c r="B32" s="272"/>
      <c r="C32" s="49" t="s">
        <v>9</v>
      </c>
      <c r="D32" s="52">
        <v>3.8774999999999999</v>
      </c>
      <c r="E32" s="60"/>
      <c r="F32" s="52">
        <v>3.6840000000000002</v>
      </c>
      <c r="G32" s="60"/>
      <c r="H32" s="52">
        <v>3.3243</v>
      </c>
      <c r="I32" s="60"/>
      <c r="J32" s="53"/>
      <c r="K32" s="53"/>
      <c r="L32" s="53"/>
      <c r="M32" s="53"/>
      <c r="N32" s="53"/>
      <c r="O32" s="53"/>
      <c r="P32" s="53"/>
      <c r="Q32" s="53"/>
      <c r="R32" s="47"/>
    </row>
    <row r="33" spans="1:18" x14ac:dyDescent="0.3">
      <c r="A33" s="13">
        <v>32</v>
      </c>
      <c r="B33" s="272"/>
      <c r="C33" s="49" t="s">
        <v>10</v>
      </c>
      <c r="D33" s="52">
        <v>4.0663</v>
      </c>
      <c r="E33" s="60"/>
      <c r="F33" s="52">
        <v>3.5903</v>
      </c>
      <c r="G33" s="60"/>
      <c r="H33" s="52">
        <v>3.3963999999999999</v>
      </c>
      <c r="I33" s="60"/>
      <c r="J33" s="53"/>
      <c r="K33" s="53"/>
      <c r="L33" s="53"/>
      <c r="M33" s="53"/>
      <c r="N33" s="53"/>
      <c r="O33" s="53"/>
      <c r="P33" s="53"/>
      <c r="Q33" s="53"/>
      <c r="R33" s="47"/>
    </row>
    <row r="34" spans="1:18" x14ac:dyDescent="0.3">
      <c r="A34" s="23">
        <v>33</v>
      </c>
      <c r="B34" s="271">
        <v>2000</v>
      </c>
      <c r="C34" s="48" t="s">
        <v>18</v>
      </c>
      <c r="D34" s="61">
        <v>303</v>
      </c>
      <c r="E34" s="59">
        <f>D36/D35</f>
        <v>1.3218508997429306</v>
      </c>
      <c r="F34" s="61">
        <v>367</v>
      </c>
      <c r="G34" s="59">
        <f>F36/F35</f>
        <v>1.5563558756836069</v>
      </c>
      <c r="H34" s="61">
        <v>412</v>
      </c>
      <c r="I34" s="59">
        <f>H36/H35</f>
        <v>1.4750564051140638</v>
      </c>
      <c r="J34" s="51"/>
      <c r="K34" s="51"/>
      <c r="L34" s="51"/>
      <c r="M34" s="51"/>
      <c r="N34" s="51"/>
      <c r="O34" s="51"/>
      <c r="P34" s="51"/>
      <c r="Q34" s="51"/>
      <c r="R34" s="47"/>
    </row>
    <row r="35" spans="1:18" x14ac:dyDescent="0.3">
      <c r="A35" s="1">
        <v>34</v>
      </c>
      <c r="B35" s="272"/>
      <c r="C35" s="49" t="s">
        <v>16</v>
      </c>
      <c r="D35" s="52">
        <v>0.97250000000000003</v>
      </c>
      <c r="E35" s="63">
        <f>(D35-D32)/D32</f>
        <v>-0.7491940683430045</v>
      </c>
      <c r="F35" s="52">
        <v>0.74970000000000003</v>
      </c>
      <c r="G35" s="63">
        <f>(F35-F32)/F32</f>
        <v>-0.79649837133550494</v>
      </c>
      <c r="H35" s="52">
        <v>0.79779999999999995</v>
      </c>
      <c r="I35" s="63">
        <f>(H35-H32)/H32</f>
        <v>-0.76000962608669498</v>
      </c>
      <c r="J35" s="53"/>
      <c r="K35" s="53"/>
      <c r="L35" s="53"/>
      <c r="M35" s="53"/>
      <c r="N35" s="53"/>
      <c r="O35" s="53"/>
      <c r="P35" s="53"/>
      <c r="Q35" s="53"/>
      <c r="R35" s="47"/>
    </row>
    <row r="36" spans="1:18" x14ac:dyDescent="0.3">
      <c r="A36" s="13">
        <v>35</v>
      </c>
      <c r="B36" s="272"/>
      <c r="C36" s="49" t="s">
        <v>17</v>
      </c>
      <c r="D36" s="52">
        <v>1.2855000000000001</v>
      </c>
      <c r="E36" s="63">
        <f>(D36-D33)/D33</f>
        <v>-0.6838649386420087</v>
      </c>
      <c r="F36" s="52">
        <v>1.1668000000000001</v>
      </c>
      <c r="G36" s="63">
        <f>(F36-F33)/F33</f>
        <v>-0.67501323009219283</v>
      </c>
      <c r="H36" s="52">
        <v>1.1768000000000001</v>
      </c>
      <c r="I36" s="63">
        <f>(H36-H33)/H33</f>
        <v>-0.65351548698622064</v>
      </c>
      <c r="J36" s="53"/>
      <c r="K36" s="53"/>
      <c r="L36" s="53"/>
      <c r="M36" s="53"/>
      <c r="N36" s="53"/>
      <c r="O36" s="53"/>
      <c r="P36" s="53"/>
      <c r="Q36" s="53"/>
      <c r="R36" s="47"/>
    </row>
    <row r="37" spans="1:18" x14ac:dyDescent="0.3">
      <c r="A37" s="23">
        <v>36</v>
      </c>
      <c r="B37" s="271">
        <v>4000</v>
      </c>
      <c r="C37" s="48" t="s">
        <v>18</v>
      </c>
      <c r="D37" s="61">
        <v>629</v>
      </c>
      <c r="E37" s="59">
        <f>D39/D38</f>
        <v>1.3879064460924131</v>
      </c>
      <c r="F37" s="71">
        <v>734</v>
      </c>
      <c r="G37" s="72">
        <f>F39/F38</f>
        <v>1.5875181422351237</v>
      </c>
      <c r="H37" s="61">
        <v>811</v>
      </c>
      <c r="I37" s="59">
        <f>H39/H38</f>
        <v>1.5603365053096125</v>
      </c>
      <c r="J37" s="51"/>
      <c r="K37" s="51"/>
      <c r="L37" s="51"/>
      <c r="M37" s="51"/>
      <c r="N37" s="51"/>
      <c r="O37" s="51"/>
      <c r="P37" s="51"/>
      <c r="Q37" s="51"/>
      <c r="R37" s="47"/>
    </row>
    <row r="38" spans="1:18" x14ac:dyDescent="0.3">
      <c r="A38" s="1">
        <v>37</v>
      </c>
      <c r="B38" s="272"/>
      <c r="C38" s="49" t="s">
        <v>16</v>
      </c>
      <c r="D38" s="52">
        <v>0.87649999999999995</v>
      </c>
      <c r="E38" s="63">
        <f>(D38-D35)/D35</f>
        <v>-9.8714652956298291E-2</v>
      </c>
      <c r="F38" s="73">
        <v>0.68899999999999995</v>
      </c>
      <c r="G38" s="74">
        <f>(F38-F35)/F35</f>
        <v>-8.0965719621181917E-2</v>
      </c>
      <c r="H38" s="52">
        <v>0.72509999999999997</v>
      </c>
      <c r="I38" s="63">
        <f>(H38-H35)/H35</f>
        <v>-9.11255953873151E-2</v>
      </c>
      <c r="J38" s="53"/>
      <c r="K38" s="53"/>
      <c r="L38" s="53"/>
      <c r="M38" s="53"/>
      <c r="N38" s="53"/>
      <c r="O38" s="53"/>
      <c r="P38" s="53"/>
      <c r="Q38" s="53"/>
      <c r="R38" s="47"/>
    </row>
    <row r="39" spans="1:18" x14ac:dyDescent="0.3">
      <c r="A39" s="13">
        <v>38</v>
      </c>
      <c r="B39" s="273"/>
      <c r="C39" s="50" t="s">
        <v>17</v>
      </c>
      <c r="D39" s="52">
        <v>1.2164999999999999</v>
      </c>
      <c r="E39" s="64">
        <f>(D39-D36)/D36</f>
        <v>-5.3675612602100478E-2</v>
      </c>
      <c r="F39" s="73">
        <v>1.0938000000000001</v>
      </c>
      <c r="G39" s="76">
        <f>(F39-F36)/F36</f>
        <v>-6.2564278368186454E-2</v>
      </c>
      <c r="H39" s="52">
        <v>1.1314</v>
      </c>
      <c r="I39" s="64">
        <f>(H39-H36)/H36</f>
        <v>-3.8579197824609196E-2</v>
      </c>
      <c r="J39" s="53"/>
      <c r="K39" s="53"/>
      <c r="L39" s="53"/>
      <c r="M39" s="53"/>
      <c r="N39" s="53"/>
      <c r="O39" s="53"/>
      <c r="P39" s="53"/>
      <c r="Q39" s="53"/>
      <c r="R39" s="47"/>
    </row>
    <row r="40" spans="1:18" x14ac:dyDescent="0.3">
      <c r="A40" s="23">
        <v>39</v>
      </c>
      <c r="B40" s="271">
        <v>6000</v>
      </c>
      <c r="C40" s="48" t="s">
        <v>18</v>
      </c>
      <c r="D40" s="61">
        <v>939</v>
      </c>
      <c r="E40" s="59">
        <f>D42/D41</f>
        <v>1.3909090909090909</v>
      </c>
      <c r="F40" s="61">
        <v>1100</v>
      </c>
      <c r="G40" s="59">
        <f>F42/F41</f>
        <v>1.6586459423105662</v>
      </c>
      <c r="H40" s="61">
        <v>1219</v>
      </c>
      <c r="I40" s="59">
        <f>H42/H41</f>
        <v>1.5980042765502493</v>
      </c>
    </row>
    <row r="41" spans="1:18" x14ac:dyDescent="0.3">
      <c r="A41" s="1">
        <v>40</v>
      </c>
      <c r="B41" s="272"/>
      <c r="C41" s="49" t="s">
        <v>16</v>
      </c>
      <c r="D41" s="52">
        <v>0.84699999999999998</v>
      </c>
      <c r="E41" s="63">
        <f>(D41-D38)/D38</f>
        <v>-3.3656588705076977E-2</v>
      </c>
      <c r="F41" s="52">
        <v>0.66910000000000003</v>
      </c>
      <c r="G41" s="63">
        <f>(F41-F38)/F38</f>
        <v>-2.8882438316400465E-2</v>
      </c>
      <c r="H41" s="52">
        <v>0.70150000000000001</v>
      </c>
      <c r="I41" s="63">
        <f>(H41-H38)/H38</f>
        <v>-3.2547234864156609E-2</v>
      </c>
    </row>
    <row r="42" spans="1:18" x14ac:dyDescent="0.3">
      <c r="A42" s="13">
        <v>41</v>
      </c>
      <c r="B42" s="273"/>
      <c r="C42" s="50" t="s">
        <v>17</v>
      </c>
      <c r="D42" s="52">
        <v>1.1780999999999999</v>
      </c>
      <c r="E42" s="64">
        <f>(D42-D39)/D39</f>
        <v>-3.1565967940813802E-2</v>
      </c>
      <c r="F42" s="52">
        <v>1.1097999999999999</v>
      </c>
      <c r="G42" s="64">
        <f>(F42-F39)/F39</f>
        <v>1.4627902724446692E-2</v>
      </c>
      <c r="H42" s="52">
        <v>1.121</v>
      </c>
      <c r="I42" s="64">
        <f>(H42-H39)/H39</f>
        <v>-9.1921513169524183E-3</v>
      </c>
    </row>
    <row r="43" spans="1:18" x14ac:dyDescent="0.3">
      <c r="A43" s="23">
        <v>42</v>
      </c>
      <c r="B43" s="271">
        <v>8000</v>
      </c>
      <c r="C43" s="48" t="s">
        <v>18</v>
      </c>
      <c r="D43" s="61">
        <v>1243</v>
      </c>
      <c r="E43" s="59">
        <f t="shared" ref="E43" si="0">D45/D44</f>
        <v>1.432406170290295</v>
      </c>
      <c r="F43" s="61">
        <v>1467</v>
      </c>
      <c r="G43" s="59">
        <f t="shared" ref="G43" si="1">F45/F44</f>
        <v>1.6861669713589276</v>
      </c>
      <c r="H43" s="71">
        <v>1624</v>
      </c>
      <c r="I43" s="72">
        <f t="shared" ref="I43" si="2">H45/H44</f>
        <v>1.6192290781181298</v>
      </c>
    </row>
    <row r="44" spans="1:18" x14ac:dyDescent="0.3">
      <c r="A44" s="1">
        <v>43</v>
      </c>
      <c r="B44" s="272"/>
      <c r="C44" s="49" t="s">
        <v>16</v>
      </c>
      <c r="D44" s="52">
        <v>0.82330000000000003</v>
      </c>
      <c r="E44" s="63">
        <f t="shared" ref="E44:E45" si="3">(D44-D41)/D41</f>
        <v>-2.798110979929155E-2</v>
      </c>
      <c r="F44" s="52">
        <v>0.65639999999999998</v>
      </c>
      <c r="G44" s="63">
        <f t="shared" ref="G44:G45" si="4">(F44-F41)/F41</f>
        <v>-1.8980720370647203E-2</v>
      </c>
      <c r="H44" s="73">
        <v>0.68230000000000002</v>
      </c>
      <c r="I44" s="74">
        <f t="shared" ref="I44:I45" si="5">(H44-H41)/H41</f>
        <v>-2.7369921596578754E-2</v>
      </c>
    </row>
    <row r="45" spans="1:18" x14ac:dyDescent="0.3">
      <c r="A45" s="13">
        <v>44</v>
      </c>
      <c r="B45" s="272"/>
      <c r="C45" s="50" t="s">
        <v>17</v>
      </c>
      <c r="D45" s="52">
        <v>1.1793</v>
      </c>
      <c r="E45" s="64">
        <f t="shared" si="3"/>
        <v>1.018589253883448E-3</v>
      </c>
      <c r="F45" s="52">
        <v>1.1068</v>
      </c>
      <c r="G45" s="64">
        <f t="shared" si="4"/>
        <v>-2.7031897639213298E-3</v>
      </c>
      <c r="H45" s="73">
        <v>1.1048</v>
      </c>
      <c r="I45" s="76">
        <f t="shared" si="5"/>
        <v>-1.4451382694023187E-2</v>
      </c>
    </row>
    <row r="46" spans="1:18" x14ac:dyDescent="0.3">
      <c r="A46" s="23">
        <v>45</v>
      </c>
      <c r="B46" s="271">
        <v>10000</v>
      </c>
      <c r="C46" s="48" t="s">
        <v>18</v>
      </c>
      <c r="D46" s="61">
        <v>1538</v>
      </c>
      <c r="E46" s="59">
        <f t="shared" ref="E46" si="6">D48/D47</f>
        <v>1.4270418326693228</v>
      </c>
      <c r="F46" s="61">
        <v>1833</v>
      </c>
      <c r="G46" s="59">
        <f t="shared" ref="G46" si="7">F48/F47</f>
        <v>1.6963762528912878</v>
      </c>
      <c r="H46" s="61">
        <v>2023</v>
      </c>
      <c r="I46" s="59">
        <f t="shared" ref="I46" si="8">H48/H47</f>
        <v>1.6506024096385541</v>
      </c>
    </row>
    <row r="47" spans="1:18" x14ac:dyDescent="0.3">
      <c r="A47" s="1">
        <v>46</v>
      </c>
      <c r="B47" s="272"/>
      <c r="C47" s="49" t="s">
        <v>16</v>
      </c>
      <c r="D47" s="52">
        <v>0.80320000000000003</v>
      </c>
      <c r="E47" s="63">
        <f t="shared" ref="E47:E48" si="9">(D47-D44)/D44</f>
        <v>-2.4413943884367795E-2</v>
      </c>
      <c r="F47" s="52">
        <v>0.64849999999999997</v>
      </c>
      <c r="G47" s="63">
        <f t="shared" ref="G47:G48" si="10">(F47-F44)/F44</f>
        <v>-1.2035344302254751E-2</v>
      </c>
      <c r="H47" s="52">
        <v>0.67230000000000001</v>
      </c>
      <c r="I47" s="63">
        <f t="shared" ref="I47:I48" si="11">(H47-H44)/H44</f>
        <v>-1.4656309541257524E-2</v>
      </c>
    </row>
    <row r="48" spans="1:18" x14ac:dyDescent="0.3">
      <c r="A48" s="13">
        <v>47</v>
      </c>
      <c r="B48" s="273"/>
      <c r="C48" s="50" t="s">
        <v>17</v>
      </c>
      <c r="D48" s="52">
        <v>1.1462000000000001</v>
      </c>
      <c r="E48" s="64">
        <f t="shared" si="9"/>
        <v>-2.8067497668108121E-2</v>
      </c>
      <c r="F48" s="52">
        <v>1.1001000000000001</v>
      </c>
      <c r="G48" s="64">
        <f t="shared" si="10"/>
        <v>-6.0534875316226311E-3</v>
      </c>
      <c r="H48" s="52">
        <v>1.1096999999999999</v>
      </c>
      <c r="I48" s="64">
        <f t="shared" si="11"/>
        <v>4.4351918899347437E-3</v>
      </c>
    </row>
    <row r="49" spans="1:9" x14ac:dyDescent="0.3">
      <c r="A49" s="23">
        <v>48</v>
      </c>
      <c r="B49" s="271">
        <v>12000</v>
      </c>
      <c r="C49" s="48" t="s">
        <v>18</v>
      </c>
      <c r="D49" s="61">
        <v>1833</v>
      </c>
      <c r="E49" s="59">
        <f t="shared" ref="E49" si="12">D51/D50</f>
        <v>1.4666919479206169</v>
      </c>
      <c r="F49" s="61">
        <v>2200</v>
      </c>
      <c r="G49" s="59">
        <f t="shared" ref="G49" si="13">F51/F50</f>
        <v>1.7279924002533247</v>
      </c>
      <c r="H49" s="65">
        <v>2429</v>
      </c>
      <c r="I49" s="66">
        <f t="shared" ref="I49" si="14">H51/H50</f>
        <v>1.632542779945962</v>
      </c>
    </row>
    <row r="50" spans="1:9" x14ac:dyDescent="0.3">
      <c r="A50" s="1">
        <v>49</v>
      </c>
      <c r="B50" s="272"/>
      <c r="C50" s="49" t="s">
        <v>16</v>
      </c>
      <c r="D50" s="52">
        <v>0.79110000000000003</v>
      </c>
      <c r="E50" s="63">
        <f t="shared" ref="E50:E51" si="15">(D50-D47)/D47</f>
        <v>-1.5064741035856572E-2</v>
      </c>
      <c r="F50" s="52">
        <v>0.63160000000000005</v>
      </c>
      <c r="G50" s="63">
        <f t="shared" ref="G50:G51" si="16">(F50-F47)/F47</f>
        <v>-2.6060138781804035E-2</v>
      </c>
      <c r="H50" s="67">
        <v>0.66620000000000001</v>
      </c>
      <c r="I50" s="68">
        <f t="shared" ref="I50:I51" si="17">(H50-H47)/H47</f>
        <v>-9.0733303584709119E-3</v>
      </c>
    </row>
    <row r="51" spans="1:9" x14ac:dyDescent="0.3">
      <c r="A51" s="13">
        <v>50</v>
      </c>
      <c r="B51" s="273"/>
      <c r="C51" s="50" t="s">
        <v>17</v>
      </c>
      <c r="D51" s="52">
        <v>1.1603000000000001</v>
      </c>
      <c r="E51" s="64">
        <f t="shared" si="15"/>
        <v>1.2301518059675449E-2</v>
      </c>
      <c r="F51" s="52">
        <v>1.0913999999999999</v>
      </c>
      <c r="G51" s="64">
        <f t="shared" si="16"/>
        <v>-7.9083719661850304E-3</v>
      </c>
      <c r="H51" s="67">
        <v>1.0875999999999999</v>
      </c>
      <c r="I51" s="70">
        <f t="shared" si="17"/>
        <v>-1.9915292421375155E-2</v>
      </c>
    </row>
    <row r="52" spans="1:9" x14ac:dyDescent="0.3">
      <c r="A52" s="23">
        <v>51</v>
      </c>
      <c r="B52" s="271">
        <v>14000</v>
      </c>
      <c r="C52" s="48" t="s">
        <v>18</v>
      </c>
      <c r="D52" s="61">
        <v>2128</v>
      </c>
      <c r="E52" s="59">
        <f t="shared" ref="E52" si="18">D54/D53</f>
        <v>1.4680005130178275</v>
      </c>
      <c r="F52" s="65">
        <v>2567</v>
      </c>
      <c r="G52" s="66">
        <f t="shared" ref="G52" si="19">F54/F53</f>
        <v>1.7326100829610722</v>
      </c>
      <c r="H52" s="61">
        <v>2831</v>
      </c>
      <c r="I52" s="59">
        <f t="shared" ref="I52" si="20">H54/H53</f>
        <v>1.6899045860264696</v>
      </c>
    </row>
    <row r="53" spans="1:9" x14ac:dyDescent="0.3">
      <c r="A53" s="1">
        <v>52</v>
      </c>
      <c r="B53" s="272"/>
      <c r="C53" s="49" t="s">
        <v>16</v>
      </c>
      <c r="D53" s="52">
        <v>0.77969999999999995</v>
      </c>
      <c r="E53" s="63">
        <f t="shared" ref="E53:E54" si="21">(D53-D50)/D50</f>
        <v>-1.4410314751611777E-2</v>
      </c>
      <c r="F53" s="67">
        <v>0.62680000000000002</v>
      </c>
      <c r="G53" s="68">
        <f t="shared" ref="G53:G54" si="22">(F53-F50)/F50</f>
        <v>-7.599746675110871E-3</v>
      </c>
      <c r="H53" s="52">
        <v>0.64980000000000004</v>
      </c>
      <c r="I53" s="63">
        <f t="shared" ref="I53:I54" si="23">(H53-H50)/H50</f>
        <v>-2.4617232062443664E-2</v>
      </c>
    </row>
    <row r="54" spans="1:9" x14ac:dyDescent="0.3">
      <c r="A54" s="13">
        <v>53</v>
      </c>
      <c r="B54" s="272"/>
      <c r="C54" s="50" t="s">
        <v>17</v>
      </c>
      <c r="D54" s="52">
        <v>1.1446000000000001</v>
      </c>
      <c r="E54" s="64">
        <f t="shared" si="21"/>
        <v>-1.3530983366370805E-2</v>
      </c>
      <c r="F54" s="67">
        <v>1.0860000000000001</v>
      </c>
      <c r="G54" s="70">
        <f t="shared" si="22"/>
        <v>-4.9477735019239962E-3</v>
      </c>
      <c r="H54" s="52">
        <v>1.0981000000000001</v>
      </c>
      <c r="I54" s="64">
        <f t="shared" si="23"/>
        <v>9.6542846634793834E-3</v>
      </c>
    </row>
    <row r="55" spans="1:9" x14ac:dyDescent="0.3">
      <c r="A55" s="23">
        <v>54</v>
      </c>
      <c r="B55" s="271">
        <v>16000</v>
      </c>
      <c r="C55" s="48" t="s">
        <v>18</v>
      </c>
      <c r="D55" s="61">
        <v>2420</v>
      </c>
      <c r="E55" s="59">
        <f t="shared" ref="E55" si="24">D57/D56</f>
        <v>1.5004588960272716</v>
      </c>
      <c r="F55" s="61">
        <v>2933</v>
      </c>
      <c r="G55" s="59">
        <f t="shared" ref="G55" si="25">F57/F56</f>
        <v>1.7504399296112623</v>
      </c>
      <c r="H55" s="61">
        <v>3227</v>
      </c>
      <c r="I55" s="59">
        <f t="shared" ref="I55" si="26">H57/H56</f>
        <v>1.7134813888020017</v>
      </c>
    </row>
    <row r="56" spans="1:9" x14ac:dyDescent="0.3">
      <c r="A56" s="1">
        <v>55</v>
      </c>
      <c r="B56" s="272"/>
      <c r="C56" s="49" t="s">
        <v>16</v>
      </c>
      <c r="D56" s="52">
        <v>0.76270000000000004</v>
      </c>
      <c r="E56" s="63">
        <f t="shared" ref="E56:E57" si="27">(D56-D53)/D53</f>
        <v>-2.1803257663203676E-2</v>
      </c>
      <c r="F56" s="52">
        <v>0.62509999999999999</v>
      </c>
      <c r="G56" s="63">
        <f t="shared" ref="G56:G57" si="28">(F56-F53)/F53</f>
        <v>-2.7121888959796342E-3</v>
      </c>
      <c r="H56" s="52">
        <v>0.63939999999999997</v>
      </c>
      <c r="I56" s="63">
        <f t="shared" ref="I56:I57" si="29">(H56-H53)/H53</f>
        <v>-1.6004924592182324E-2</v>
      </c>
    </row>
    <row r="57" spans="1:9" x14ac:dyDescent="0.3">
      <c r="A57" s="13">
        <v>56</v>
      </c>
      <c r="B57" s="273"/>
      <c r="C57" s="50" t="s">
        <v>17</v>
      </c>
      <c r="D57" s="52">
        <v>1.1444000000000001</v>
      </c>
      <c r="E57" s="64">
        <f t="shared" si="27"/>
        <v>-1.7473353136464962E-4</v>
      </c>
      <c r="F57" s="52">
        <v>1.0942000000000001</v>
      </c>
      <c r="G57" s="64">
        <f t="shared" si="28"/>
        <v>7.5506445672191384E-3</v>
      </c>
      <c r="H57" s="52">
        <v>1.0955999999999999</v>
      </c>
      <c r="I57" s="64">
        <f t="shared" si="29"/>
        <v>-2.2766596849104533E-3</v>
      </c>
    </row>
    <row r="58" spans="1:9" x14ac:dyDescent="0.3">
      <c r="A58" s="23">
        <v>57</v>
      </c>
      <c r="B58" s="271">
        <v>18000</v>
      </c>
      <c r="C58" s="48" t="s">
        <v>18</v>
      </c>
      <c r="D58" s="61">
        <v>2713</v>
      </c>
      <c r="E58" s="59">
        <f t="shared" ref="E58" si="30">D60/D59</f>
        <v>1.5518811085821396</v>
      </c>
      <c r="F58" s="61">
        <v>3300</v>
      </c>
      <c r="G58" s="59">
        <f t="shared" ref="G58" si="31">F60/F59</f>
        <v>1.7672301690507153</v>
      </c>
      <c r="H58" s="61">
        <v>3630</v>
      </c>
      <c r="I58" s="59">
        <f t="shared" ref="I58" si="32">H60/H59</f>
        <v>1.7565537084398974</v>
      </c>
    </row>
    <row r="59" spans="1:9" x14ac:dyDescent="0.3">
      <c r="A59" s="1">
        <v>58</v>
      </c>
      <c r="B59" s="272"/>
      <c r="C59" s="49" t="s">
        <v>16</v>
      </c>
      <c r="D59" s="52">
        <v>0.74690000000000001</v>
      </c>
      <c r="E59" s="63">
        <f t="shared" ref="E59:E60" si="33">(D59-D56)/D56</f>
        <v>-2.071587780254364E-2</v>
      </c>
      <c r="F59" s="52">
        <v>0.61519999999999997</v>
      </c>
      <c r="G59" s="63">
        <f t="shared" ref="G59:G60" si="34">(F59-F56)/F56</f>
        <v>-1.5837466005439161E-2</v>
      </c>
      <c r="H59" s="52">
        <v>0.62560000000000004</v>
      </c>
      <c r="I59" s="63">
        <f t="shared" ref="I59:I60" si="35">(H59-H56)/H56</f>
        <v>-2.158273381294952E-2</v>
      </c>
    </row>
    <row r="60" spans="1:9" x14ac:dyDescent="0.3">
      <c r="A60" s="13">
        <v>59</v>
      </c>
      <c r="B60" s="273"/>
      <c r="C60" s="50" t="s">
        <v>17</v>
      </c>
      <c r="D60" s="52">
        <v>1.1591</v>
      </c>
      <c r="E60" s="64">
        <f t="shared" si="33"/>
        <v>1.2845159035302284E-2</v>
      </c>
      <c r="F60" s="52">
        <v>1.0871999999999999</v>
      </c>
      <c r="G60" s="64">
        <f t="shared" si="34"/>
        <v>-6.3973679400476302E-3</v>
      </c>
      <c r="H60" s="52">
        <v>1.0989</v>
      </c>
      <c r="I60" s="64">
        <f t="shared" si="35"/>
        <v>3.0120481927711582E-3</v>
      </c>
    </row>
    <row r="61" spans="1:9" x14ac:dyDescent="0.3">
      <c r="A61" s="23">
        <v>60</v>
      </c>
      <c r="B61" s="271">
        <v>20000</v>
      </c>
      <c r="C61" s="48" t="s">
        <v>18</v>
      </c>
      <c r="D61" s="61">
        <v>3005</v>
      </c>
      <c r="E61" s="59">
        <f t="shared" ref="E61" si="36">D63/D62</f>
        <v>1.5318949343339587</v>
      </c>
      <c r="F61" s="61">
        <v>3667</v>
      </c>
      <c r="G61" s="59">
        <f t="shared" ref="G61" si="37">F63/F62</f>
        <v>1.8004594683295041</v>
      </c>
      <c r="H61" s="61">
        <v>4035</v>
      </c>
      <c r="I61" s="59">
        <f t="shared" ref="I61" si="38">H63/H62</f>
        <v>1.8006519967400161</v>
      </c>
    </row>
    <row r="62" spans="1:9" x14ac:dyDescent="0.3">
      <c r="A62" s="1">
        <v>61</v>
      </c>
      <c r="B62" s="272"/>
      <c r="C62" s="49" t="s">
        <v>16</v>
      </c>
      <c r="D62" s="52">
        <v>0.74619999999999997</v>
      </c>
      <c r="E62" s="63">
        <f t="shared" ref="E62:E63" si="39">(D62-D59)/D59</f>
        <v>-9.3720712277417853E-4</v>
      </c>
      <c r="F62" s="52">
        <v>0.60940000000000005</v>
      </c>
      <c r="G62" s="63">
        <f t="shared" ref="G62:G63" si="40">(F62-F59)/F59</f>
        <v>-9.4278283485044155E-3</v>
      </c>
      <c r="H62" s="52">
        <v>0.61350000000000005</v>
      </c>
      <c r="I62" s="63">
        <f t="shared" ref="I62:I63" si="41">(H62-H59)/H59</f>
        <v>-1.9341432225063938E-2</v>
      </c>
    </row>
    <row r="63" spans="1:9" x14ac:dyDescent="0.3">
      <c r="A63" s="13">
        <v>62</v>
      </c>
      <c r="B63" s="272"/>
      <c r="C63" s="50" t="s">
        <v>17</v>
      </c>
      <c r="D63" s="52">
        <v>1.1431</v>
      </c>
      <c r="E63" s="64">
        <f t="shared" si="39"/>
        <v>-1.3803813303425084E-2</v>
      </c>
      <c r="F63" s="52">
        <v>1.0972</v>
      </c>
      <c r="G63" s="64">
        <f t="shared" si="40"/>
        <v>9.1979396615158287E-3</v>
      </c>
      <c r="H63" s="52">
        <v>1.1047</v>
      </c>
      <c r="I63" s="64">
        <f t="shared" si="41"/>
        <v>5.2780052780053033E-3</v>
      </c>
    </row>
    <row r="64" spans="1:9" x14ac:dyDescent="0.3">
      <c r="A64" s="23">
        <v>63</v>
      </c>
      <c r="B64" s="271">
        <v>22000</v>
      </c>
      <c r="C64" s="48" t="s">
        <v>18</v>
      </c>
      <c r="D64" s="61">
        <v>3298</v>
      </c>
      <c r="E64" s="59">
        <f t="shared" ref="E64" si="42">D66/D65</f>
        <v>1.5551330798479086</v>
      </c>
      <c r="F64" s="61">
        <v>4033</v>
      </c>
      <c r="G64" s="59">
        <f t="shared" ref="G64" si="43">F66/F65</f>
        <v>1.8053214344736408</v>
      </c>
      <c r="H64" s="61">
        <v>4439</v>
      </c>
      <c r="I64" s="59">
        <f t="shared" ref="I64" si="44">H66/H65</f>
        <v>1.820910290237467</v>
      </c>
    </row>
    <row r="65" spans="1:9" x14ac:dyDescent="0.3">
      <c r="A65" s="1">
        <v>64</v>
      </c>
      <c r="B65" s="272"/>
      <c r="C65" s="49" t="s">
        <v>16</v>
      </c>
      <c r="D65" s="52">
        <v>0.73640000000000005</v>
      </c>
      <c r="E65" s="63">
        <f t="shared" ref="E65:E66" si="45">(D65-D62)/D62</f>
        <v>-1.3133208255159368E-2</v>
      </c>
      <c r="F65" s="52">
        <v>0.60509999999999997</v>
      </c>
      <c r="G65" s="63">
        <f t="shared" ref="G65:G66" si="46">(F65-F62)/F62</f>
        <v>-7.0561207745324598E-3</v>
      </c>
      <c r="H65" s="52">
        <v>0.60640000000000005</v>
      </c>
      <c r="I65" s="63">
        <f t="shared" ref="I65:I66" si="47">(H65-H62)/H62</f>
        <v>-1.1572942135289315E-2</v>
      </c>
    </row>
    <row r="66" spans="1:9" x14ac:dyDescent="0.3">
      <c r="A66" s="13">
        <v>65</v>
      </c>
      <c r="B66" s="273"/>
      <c r="C66" s="50" t="s">
        <v>17</v>
      </c>
      <c r="D66" s="52">
        <v>1.1452</v>
      </c>
      <c r="E66" s="64">
        <f t="shared" si="45"/>
        <v>1.837109614206973E-3</v>
      </c>
      <c r="F66" s="52">
        <v>1.0924</v>
      </c>
      <c r="G66" s="64">
        <f t="shared" si="46"/>
        <v>-4.3747721472839184E-3</v>
      </c>
      <c r="H66" s="52">
        <v>1.1042000000000001</v>
      </c>
      <c r="I66" s="64">
        <f t="shared" si="47"/>
        <v>-4.5261156875164746E-4</v>
      </c>
    </row>
    <row r="67" spans="1:9" x14ac:dyDescent="0.3">
      <c r="A67" s="23">
        <v>66</v>
      </c>
      <c r="B67" s="271">
        <v>24000</v>
      </c>
      <c r="C67" s="48" t="s">
        <v>18</v>
      </c>
      <c r="D67" s="61">
        <v>3590</v>
      </c>
      <c r="E67" s="59">
        <f t="shared" ref="E67" si="48">D69/D68</f>
        <v>1.5781206944061725</v>
      </c>
      <c r="F67" s="61">
        <v>4400</v>
      </c>
      <c r="G67" s="59">
        <f t="shared" ref="G67" si="49">F69/F68</f>
        <v>1.8454575930271537</v>
      </c>
      <c r="H67" s="61">
        <v>4833</v>
      </c>
      <c r="I67" s="59">
        <f t="shared" ref="I67" si="50">H69/H68</f>
        <v>1.8351885695298222</v>
      </c>
    </row>
    <row r="68" spans="1:9" x14ac:dyDescent="0.3">
      <c r="A68" s="1">
        <v>67</v>
      </c>
      <c r="B68" s="272"/>
      <c r="C68" s="49" t="s">
        <v>16</v>
      </c>
      <c r="D68" s="52">
        <v>0.7258</v>
      </c>
      <c r="E68" s="63">
        <f t="shared" ref="E68:E69" si="51">(D68-D65)/D65</f>
        <v>-1.4394350896252109E-2</v>
      </c>
      <c r="F68" s="52">
        <v>0.59660000000000002</v>
      </c>
      <c r="G68" s="63">
        <f t="shared" ref="G68:G69" si="52">(F68-F65)/F65</f>
        <v>-1.4047264914890022E-2</v>
      </c>
      <c r="H68" s="52">
        <v>0.60189999999999999</v>
      </c>
      <c r="I68" s="63">
        <f t="shared" ref="I68:I69" si="53">(H68-H65)/H65</f>
        <v>-7.4208443271768787E-3</v>
      </c>
    </row>
    <row r="69" spans="1:9" x14ac:dyDescent="0.3">
      <c r="A69" s="13">
        <v>68</v>
      </c>
      <c r="B69" s="273"/>
      <c r="C69" s="50" t="s">
        <v>17</v>
      </c>
      <c r="D69" s="52">
        <v>1.1454</v>
      </c>
      <c r="E69" s="64">
        <f t="shared" si="51"/>
        <v>1.7464198393291825E-4</v>
      </c>
      <c r="F69" s="52">
        <v>1.101</v>
      </c>
      <c r="G69" s="64">
        <f t="shared" si="52"/>
        <v>7.8725741486634394E-3</v>
      </c>
      <c r="H69" s="62">
        <v>1.1046</v>
      </c>
      <c r="I69" s="64">
        <f t="shared" si="53"/>
        <v>3.622532149972432E-4</v>
      </c>
    </row>
    <row r="70" spans="1:9" x14ac:dyDescent="0.3">
      <c r="A70" s="23">
        <v>69</v>
      </c>
      <c r="B70" s="271">
        <v>26000</v>
      </c>
      <c r="C70" s="48" t="s">
        <v>18</v>
      </c>
      <c r="D70" s="61">
        <v>3883</v>
      </c>
      <c r="E70" s="59">
        <f t="shared" ref="E70" si="54">D72/D71</f>
        <v>1.588984223636867</v>
      </c>
      <c r="F70" s="61">
        <v>4766</v>
      </c>
      <c r="G70" s="59">
        <f t="shared" ref="G70" si="55">F72/F71</f>
        <v>1.877097813188676</v>
      </c>
      <c r="H70" s="61">
        <v>5229</v>
      </c>
      <c r="I70" s="59">
        <f t="shared" ref="I70" si="56">H72/H71</f>
        <v>1.8792517006802723</v>
      </c>
    </row>
    <row r="71" spans="1:9" x14ac:dyDescent="0.3">
      <c r="A71" s="1">
        <v>70</v>
      </c>
      <c r="B71" s="272"/>
      <c r="C71" s="49" t="s">
        <v>16</v>
      </c>
      <c r="D71" s="52">
        <v>0.72260000000000002</v>
      </c>
      <c r="E71" s="63">
        <f t="shared" ref="E71:E72" si="57">(D71-D68)/D68</f>
        <v>-4.4089280793606789E-3</v>
      </c>
      <c r="F71" s="52">
        <v>0.58989999999999998</v>
      </c>
      <c r="G71" s="63">
        <f t="shared" ref="G71:G72" si="58">(F71-F68)/F68</f>
        <v>-1.1230305062018168E-2</v>
      </c>
      <c r="H71" s="52">
        <v>0.58799999999999997</v>
      </c>
      <c r="I71" s="63">
        <f t="shared" ref="I71:I72" si="59">(H71-H68)/H68</f>
        <v>-2.3093537132414063E-2</v>
      </c>
    </row>
    <row r="72" spans="1:9" x14ac:dyDescent="0.3">
      <c r="A72" s="13">
        <v>71</v>
      </c>
      <c r="B72" s="272"/>
      <c r="C72" s="50" t="s">
        <v>17</v>
      </c>
      <c r="D72" s="52">
        <v>1.1482000000000001</v>
      </c>
      <c r="E72" s="64">
        <f t="shared" si="57"/>
        <v>2.4445608521041868E-3</v>
      </c>
      <c r="F72" s="52">
        <v>1.1073</v>
      </c>
      <c r="G72" s="64">
        <f t="shared" si="58"/>
        <v>5.7220708446866237E-3</v>
      </c>
      <c r="H72" s="62">
        <v>1.105</v>
      </c>
      <c r="I72" s="64">
        <f t="shared" si="59"/>
        <v>3.6212203512579749E-4</v>
      </c>
    </row>
    <row r="73" spans="1:9" x14ac:dyDescent="0.3">
      <c r="A73" s="23">
        <v>72</v>
      </c>
      <c r="B73" s="271">
        <v>28000</v>
      </c>
      <c r="C73" s="48" t="s">
        <v>18</v>
      </c>
      <c r="D73" s="61">
        <v>4175</v>
      </c>
      <c r="E73" s="59">
        <f t="shared" ref="E73" si="60">D75/D74</f>
        <v>1.5960998877665544</v>
      </c>
      <c r="F73" s="61">
        <v>5133</v>
      </c>
      <c r="G73" s="59">
        <f t="shared" ref="G73" si="61">F75/F74</f>
        <v>1.8623495507713173</v>
      </c>
      <c r="H73" s="61">
        <v>5651</v>
      </c>
      <c r="I73" s="59">
        <f t="shared" ref="I73" si="62">H75/H74</f>
        <v>1.8999827556475253</v>
      </c>
    </row>
    <row r="74" spans="1:9" x14ac:dyDescent="0.3">
      <c r="A74" s="1">
        <v>73</v>
      </c>
      <c r="B74" s="272"/>
      <c r="C74" s="49" t="s">
        <v>16</v>
      </c>
      <c r="D74" s="52">
        <v>0.71279999999999999</v>
      </c>
      <c r="E74" s="63">
        <f t="shared" ref="E74:E75" si="63">(D74-D71)/D71</f>
        <v>-1.356213672848053E-2</v>
      </c>
      <c r="F74" s="52">
        <v>0.58989999999999998</v>
      </c>
      <c r="G74" s="63">
        <f t="shared" ref="G74:G75" si="64">(F74-F71)/F71</f>
        <v>0</v>
      </c>
      <c r="H74" s="52">
        <v>0.57989999999999997</v>
      </c>
      <c r="I74" s="63">
        <f t="shared" ref="I74:I75" si="65">(H74-H71)/H71</f>
        <v>-1.3775510204081626E-2</v>
      </c>
    </row>
    <row r="75" spans="1:9" x14ac:dyDescent="0.3">
      <c r="A75" s="13">
        <v>74</v>
      </c>
      <c r="B75" s="273"/>
      <c r="C75" s="50" t="s">
        <v>17</v>
      </c>
      <c r="D75" s="52">
        <v>1.1376999999999999</v>
      </c>
      <c r="E75" s="64">
        <f t="shared" si="63"/>
        <v>-9.1447483016897542E-3</v>
      </c>
      <c r="F75" s="52">
        <v>1.0986</v>
      </c>
      <c r="G75" s="64">
        <f t="shared" si="64"/>
        <v>-7.8569493362231832E-3</v>
      </c>
      <c r="H75" s="62">
        <v>1.1017999999999999</v>
      </c>
      <c r="I75" s="64">
        <f t="shared" si="65"/>
        <v>-2.895927601810038E-3</v>
      </c>
    </row>
    <row r="76" spans="1:9" x14ac:dyDescent="0.3">
      <c r="A76" s="23">
        <v>75</v>
      </c>
      <c r="B76" s="271">
        <v>30000</v>
      </c>
      <c r="C76" s="48" t="s">
        <v>18</v>
      </c>
      <c r="D76" s="61">
        <v>4468</v>
      </c>
      <c r="E76" s="59">
        <f t="shared" ref="E76" si="66">D78/D77</f>
        <v>1.6224950606830368</v>
      </c>
      <c r="F76" s="61">
        <v>5500</v>
      </c>
      <c r="G76" s="59">
        <f t="shared" ref="G76" si="67">F78/F77</f>
        <v>1.9102897796286655</v>
      </c>
      <c r="H76" s="61">
        <v>6065</v>
      </c>
      <c r="I76" s="59">
        <f t="shared" ref="I76" si="68">H78/H77</f>
        <v>1.9107049608355089</v>
      </c>
    </row>
    <row r="77" spans="1:9" x14ac:dyDescent="0.3">
      <c r="A77" s="1">
        <v>76</v>
      </c>
      <c r="B77" s="272"/>
      <c r="C77" s="49" t="s">
        <v>16</v>
      </c>
      <c r="D77" s="52">
        <v>0.70860000000000001</v>
      </c>
      <c r="E77" s="63">
        <f t="shared" ref="E77:E78" si="69">(D77-D74)/D74</f>
        <v>-5.8922558922558663E-3</v>
      </c>
      <c r="F77" s="52">
        <v>0.57630000000000003</v>
      </c>
      <c r="G77" s="63">
        <f t="shared" ref="G77:G78" si="70">(F77-F74)/F74</f>
        <v>-2.3054755043227574E-2</v>
      </c>
      <c r="H77" s="52">
        <v>0.57450000000000001</v>
      </c>
      <c r="I77" s="63">
        <f t="shared" ref="I77:I78" si="71">(H77-H74)/H74</f>
        <v>-9.3119503362648053E-3</v>
      </c>
    </row>
    <row r="78" spans="1:9" x14ac:dyDescent="0.3">
      <c r="A78" s="13">
        <v>77</v>
      </c>
      <c r="B78" s="273"/>
      <c r="C78" s="50" t="s">
        <v>17</v>
      </c>
      <c r="D78" s="62">
        <v>1.1496999999999999</v>
      </c>
      <c r="E78" s="64">
        <f t="shared" si="69"/>
        <v>1.0547596027072174E-2</v>
      </c>
      <c r="F78" s="52">
        <v>1.1009</v>
      </c>
      <c r="G78" s="64">
        <f t="shared" si="70"/>
        <v>2.0935736391771058E-3</v>
      </c>
      <c r="H78" s="62">
        <v>1.0976999999999999</v>
      </c>
      <c r="I78" s="64">
        <f t="shared" si="71"/>
        <v>-3.7211835178798266E-3</v>
      </c>
    </row>
    <row r="79" spans="1:9" x14ac:dyDescent="0.3">
      <c r="A79" s="23">
        <v>78</v>
      </c>
      <c r="B79" s="271">
        <v>32000</v>
      </c>
      <c r="C79" s="48" t="s">
        <v>18</v>
      </c>
      <c r="D79" s="224">
        <v>4760</v>
      </c>
      <c r="E79" s="72">
        <f t="shared" ref="E79" si="72">D81/D80</f>
        <v>1.6235378031383736</v>
      </c>
      <c r="F79" s="61">
        <v>5866</v>
      </c>
      <c r="G79" s="59">
        <f t="shared" ref="G79" si="73">F81/F80</f>
        <v>1.8995481404240526</v>
      </c>
      <c r="H79" s="61">
        <v>6468</v>
      </c>
      <c r="I79" s="59">
        <f t="shared" ref="I79" si="74">H81/H80</f>
        <v>1.9553949224259519</v>
      </c>
    </row>
    <row r="80" spans="1:9" x14ac:dyDescent="0.3">
      <c r="A80" s="1">
        <v>79</v>
      </c>
      <c r="B80" s="272"/>
      <c r="C80" s="49" t="s">
        <v>16</v>
      </c>
      <c r="D80" s="73">
        <v>0.70099999999999996</v>
      </c>
      <c r="E80" s="74">
        <f t="shared" ref="E80:E81" si="75">(D80-D77)/D77</f>
        <v>-1.0725373976855844E-2</v>
      </c>
      <c r="F80" s="52">
        <v>0.57540000000000002</v>
      </c>
      <c r="G80" s="63">
        <f t="shared" ref="G80:G81" si="76">(F80-F77)/F77</f>
        <v>-1.561686621551296E-3</v>
      </c>
      <c r="H80" s="52">
        <v>0.56720000000000004</v>
      </c>
      <c r="I80" s="63">
        <f t="shared" ref="I80:I81" si="77">(H80-H77)/H77</f>
        <v>-1.2706701479547385E-2</v>
      </c>
    </row>
    <row r="81" spans="1:9" x14ac:dyDescent="0.3">
      <c r="A81" s="13">
        <v>80</v>
      </c>
      <c r="B81" s="272"/>
      <c r="C81" s="50" t="s">
        <v>17</v>
      </c>
      <c r="D81" s="73">
        <v>1.1380999999999999</v>
      </c>
      <c r="E81" s="76">
        <f t="shared" si="75"/>
        <v>-1.0089588588327437E-2</v>
      </c>
      <c r="F81" s="52">
        <v>1.093</v>
      </c>
      <c r="G81" s="64">
        <f t="shared" si="76"/>
        <v>-7.1759469524934312E-3</v>
      </c>
      <c r="H81" s="62">
        <v>1.1091</v>
      </c>
      <c r="I81" s="64">
        <f t="shared" si="77"/>
        <v>1.0385351188849484E-2</v>
      </c>
    </row>
    <row r="82" spans="1:9" x14ac:dyDescent="0.3">
      <c r="A82" s="23">
        <v>81</v>
      </c>
      <c r="B82" s="271">
        <v>34000</v>
      </c>
      <c r="C82" s="48" t="s">
        <v>18</v>
      </c>
      <c r="D82" s="61">
        <v>5052</v>
      </c>
      <c r="E82" s="59">
        <f t="shared" ref="E82" si="78">D84/D83</f>
        <v>1.6336534327074672</v>
      </c>
      <c r="F82" s="61">
        <v>6233</v>
      </c>
      <c r="G82" s="59">
        <f t="shared" ref="G82" si="79">F84/F83</f>
        <v>1.9535007072135786</v>
      </c>
      <c r="H82" s="61">
        <v>6881</v>
      </c>
      <c r="I82" s="59">
        <f t="shared" ref="I82" si="80">H84/H83</f>
        <v>1.9418769996445078</v>
      </c>
    </row>
    <row r="83" spans="1:9" x14ac:dyDescent="0.3">
      <c r="A83" s="1">
        <v>82</v>
      </c>
      <c r="B83" s="272"/>
      <c r="C83" s="49" t="s">
        <v>16</v>
      </c>
      <c r="D83" s="52">
        <v>0.69769999999999999</v>
      </c>
      <c r="E83" s="63">
        <f t="shared" ref="E83:E84" si="81">(D83-D80)/D80</f>
        <v>-4.7075606276747077E-3</v>
      </c>
      <c r="F83" s="52">
        <v>0.56559999999999999</v>
      </c>
      <c r="G83" s="63">
        <f t="shared" ref="G83:G84" si="82">(F83-F80)/F80</f>
        <v>-1.7031630170316354E-2</v>
      </c>
      <c r="H83" s="52">
        <v>0.56259999999999999</v>
      </c>
      <c r="I83" s="63">
        <f t="shared" ref="I83:I84" si="83">(H83-H80)/H80</f>
        <v>-8.11001410437244E-3</v>
      </c>
    </row>
    <row r="84" spans="1:9" x14ac:dyDescent="0.3">
      <c r="A84" s="13">
        <v>83</v>
      </c>
      <c r="B84" s="273"/>
      <c r="C84" s="50" t="s">
        <v>17</v>
      </c>
      <c r="D84" s="52">
        <v>1.1397999999999999</v>
      </c>
      <c r="E84" s="64">
        <f t="shared" si="81"/>
        <v>1.4937175995079826E-3</v>
      </c>
      <c r="F84" s="52">
        <v>1.1049</v>
      </c>
      <c r="G84" s="64">
        <f t="shared" si="82"/>
        <v>1.0887465690759398E-2</v>
      </c>
      <c r="H84" s="62">
        <v>1.0925</v>
      </c>
      <c r="I84" s="64">
        <f t="shared" si="83"/>
        <v>-1.4967090433684924E-2</v>
      </c>
    </row>
    <row r="85" spans="1:9" x14ac:dyDescent="0.3">
      <c r="A85" s="23">
        <v>84</v>
      </c>
      <c r="B85" s="271">
        <v>36000</v>
      </c>
      <c r="C85" s="48" t="s">
        <v>18</v>
      </c>
      <c r="D85" s="61">
        <v>5345</v>
      </c>
      <c r="E85" s="59">
        <f t="shared" ref="E85" si="84">D87/D86</f>
        <v>1.6571800057786765</v>
      </c>
      <c r="F85" s="61">
        <v>6608</v>
      </c>
      <c r="G85" s="59">
        <f t="shared" ref="G85" si="85">F87/F86</f>
        <v>1.9519213583556749</v>
      </c>
      <c r="H85" s="61">
        <v>7309</v>
      </c>
      <c r="I85" s="59">
        <f t="shared" ref="I85" si="86">H87/H86</f>
        <v>1.9652205091430623</v>
      </c>
    </row>
    <row r="86" spans="1:9" x14ac:dyDescent="0.3">
      <c r="A86" s="1">
        <v>85</v>
      </c>
      <c r="B86" s="272"/>
      <c r="C86" s="49" t="s">
        <v>16</v>
      </c>
      <c r="D86" s="52">
        <v>0.69220000000000004</v>
      </c>
      <c r="E86" s="63">
        <f t="shared" ref="E86:E87" si="87">(D86-D83)/D83</f>
        <v>-7.8830442883760198E-3</v>
      </c>
      <c r="F86" s="52">
        <v>0.5595</v>
      </c>
      <c r="G86" s="63">
        <f t="shared" ref="G86:G87" si="88">(F86-F83)/F83</f>
        <v>-1.0785007072135776E-2</v>
      </c>
      <c r="H86" s="52">
        <v>0.55779999999999996</v>
      </c>
      <c r="I86" s="63">
        <f t="shared" ref="I86:I87" si="89">(H86-H83)/H83</f>
        <v>-8.5318165659438797E-3</v>
      </c>
    </row>
    <row r="87" spans="1:9" x14ac:dyDescent="0.3">
      <c r="A87" s="13">
        <v>86</v>
      </c>
      <c r="B87" s="273"/>
      <c r="C87" s="50" t="s">
        <v>17</v>
      </c>
      <c r="D87" s="52">
        <v>1.1471</v>
      </c>
      <c r="E87" s="64">
        <f t="shared" si="87"/>
        <v>6.404632391647732E-3</v>
      </c>
      <c r="F87" s="52">
        <v>1.0921000000000001</v>
      </c>
      <c r="G87" s="64">
        <f t="shared" si="88"/>
        <v>-1.1584758801701442E-2</v>
      </c>
      <c r="H87" s="62">
        <v>1.0962000000000001</v>
      </c>
      <c r="I87" s="64">
        <f t="shared" si="89"/>
        <v>3.3867276887872186E-3</v>
      </c>
    </row>
    <row r="88" spans="1:9" x14ac:dyDescent="0.3">
      <c r="A88" s="23">
        <v>87</v>
      </c>
      <c r="B88" s="271">
        <v>38000</v>
      </c>
      <c r="C88" s="48" t="s">
        <v>18</v>
      </c>
      <c r="D88" s="61">
        <v>5637</v>
      </c>
      <c r="E88" s="59">
        <f t="shared" ref="E88" si="90">D90/D89</f>
        <v>1.6403803950256035</v>
      </c>
      <c r="F88" s="61">
        <v>6988</v>
      </c>
      <c r="G88" s="59">
        <f t="shared" ref="G88" si="91">F90/F89</f>
        <v>1.9912264995523725</v>
      </c>
      <c r="H88" s="61">
        <v>7726</v>
      </c>
      <c r="I88" s="59">
        <f t="shared" ref="I88" si="92">H90/H89</f>
        <v>2.0019766397124887</v>
      </c>
    </row>
    <row r="89" spans="1:9" x14ac:dyDescent="0.3">
      <c r="A89" s="1">
        <v>88</v>
      </c>
      <c r="B89" s="272"/>
      <c r="C89" s="49" t="s">
        <v>16</v>
      </c>
      <c r="D89" s="52">
        <v>0.6835</v>
      </c>
      <c r="E89" s="63">
        <f t="shared" ref="E89:E90" si="93">(D89-D86)/D86</f>
        <v>-1.2568621785611153E-2</v>
      </c>
      <c r="F89" s="52">
        <v>0.5585</v>
      </c>
      <c r="G89" s="63">
        <f t="shared" ref="G89:G90" si="94">(F89-F86)/F86</f>
        <v>-1.7873100983020571E-3</v>
      </c>
      <c r="H89" s="52">
        <v>0.55649999999999999</v>
      </c>
      <c r="I89" s="63">
        <f t="shared" ref="I89:I90" si="95">(H89-H86)/H86</f>
        <v>-2.3305844388669199E-3</v>
      </c>
    </row>
    <row r="90" spans="1:9" x14ac:dyDescent="0.3">
      <c r="A90" s="13">
        <v>89</v>
      </c>
      <c r="B90" s="272"/>
      <c r="C90" s="50" t="s">
        <v>17</v>
      </c>
      <c r="D90" s="52">
        <v>1.1212</v>
      </c>
      <c r="E90" s="64">
        <f t="shared" si="93"/>
        <v>-2.2578676662889055E-2</v>
      </c>
      <c r="F90" s="52">
        <v>1.1121000000000001</v>
      </c>
      <c r="G90" s="64">
        <f t="shared" si="94"/>
        <v>1.8313341269114564E-2</v>
      </c>
      <c r="H90" s="62">
        <v>1.1141000000000001</v>
      </c>
      <c r="I90" s="64">
        <f t="shared" si="95"/>
        <v>1.6329137018792215E-2</v>
      </c>
    </row>
    <row r="91" spans="1:9" x14ac:dyDescent="0.3">
      <c r="A91" s="23">
        <v>90</v>
      </c>
      <c r="B91" s="271">
        <v>40000</v>
      </c>
      <c r="C91" s="48" t="s">
        <v>18</v>
      </c>
      <c r="D91" s="61">
        <v>5936</v>
      </c>
      <c r="E91" s="59">
        <f t="shared" ref="E91" si="96">D93/D92</f>
        <v>1.6887153800824988</v>
      </c>
      <c r="F91" s="61">
        <v>7382</v>
      </c>
      <c r="G91" s="59">
        <f t="shared" ref="G91" si="97">F93/F92</f>
        <v>2.0070664975539048</v>
      </c>
      <c r="H91" s="61">
        <v>8141</v>
      </c>
      <c r="I91" s="59">
        <f t="shared" ref="I91" si="98">H93/H92</f>
        <v>2.0269090909090908</v>
      </c>
    </row>
    <row r="92" spans="1:9" x14ac:dyDescent="0.3">
      <c r="A92" s="1">
        <v>91</v>
      </c>
      <c r="B92" s="272"/>
      <c r="C92" s="49" t="s">
        <v>16</v>
      </c>
      <c r="D92" s="52">
        <v>0.67879999999999996</v>
      </c>
      <c r="E92" s="63">
        <f t="shared" ref="E92:E93" si="99">(D92-D89)/D89</f>
        <v>-6.8763716166789137E-3</v>
      </c>
      <c r="F92" s="52">
        <v>0.55189999999999995</v>
      </c>
      <c r="G92" s="63">
        <f t="shared" ref="G92:G93" si="100">(F92-F89)/F89</f>
        <v>-1.1817367949865801E-2</v>
      </c>
      <c r="H92" s="52">
        <v>0.55000000000000004</v>
      </c>
      <c r="I92" s="63">
        <f t="shared" ref="I92:I93" si="101">(H92-H89)/H89</f>
        <v>-1.1680143755615364E-2</v>
      </c>
    </row>
    <row r="93" spans="1:9" x14ac:dyDescent="0.3">
      <c r="A93" s="13">
        <v>92</v>
      </c>
      <c r="B93" s="273"/>
      <c r="C93" s="50" t="s">
        <v>17</v>
      </c>
      <c r="D93" s="52">
        <v>1.1463000000000001</v>
      </c>
      <c r="E93" s="64">
        <f t="shared" si="99"/>
        <v>2.2386728505173138E-2</v>
      </c>
      <c r="F93" s="52">
        <v>1.1076999999999999</v>
      </c>
      <c r="G93" s="64">
        <f t="shared" si="100"/>
        <v>-3.9564787339269681E-3</v>
      </c>
      <c r="H93" s="62">
        <v>1.1148</v>
      </c>
      <c r="I93" s="64">
        <f t="shared" si="101"/>
        <v>6.2830984651281109E-4</v>
      </c>
    </row>
    <row r="94" spans="1:9" x14ac:dyDescent="0.3">
      <c r="A94" s="23">
        <v>93</v>
      </c>
      <c r="B94" s="271">
        <v>42000</v>
      </c>
      <c r="C94" s="48" t="s">
        <v>18</v>
      </c>
      <c r="D94" s="61">
        <v>6239</v>
      </c>
      <c r="E94" s="59">
        <f t="shared" ref="E94" si="102">D96/D95</f>
        <v>1.6738907599941428</v>
      </c>
      <c r="F94" s="61">
        <v>7752</v>
      </c>
      <c r="G94" s="59">
        <f t="shared" ref="G94" si="103">F96/F95</f>
        <v>2.033461327482172</v>
      </c>
      <c r="H94" s="61">
        <v>8540</v>
      </c>
      <c r="I94" s="59">
        <f t="shared" ref="I94" si="104">H96/H95</f>
        <v>2.059502013914317</v>
      </c>
    </row>
    <row r="95" spans="1:9" x14ac:dyDescent="0.3">
      <c r="A95" s="1">
        <v>94</v>
      </c>
      <c r="B95" s="272"/>
      <c r="C95" s="49" t="s">
        <v>16</v>
      </c>
      <c r="D95" s="52">
        <v>0.68289999999999995</v>
      </c>
      <c r="E95" s="63">
        <f t="shared" ref="E95:E96" si="105">(D95-D92)/D92</f>
        <v>6.0400707130229712E-3</v>
      </c>
      <c r="F95" s="52">
        <v>0.54690000000000005</v>
      </c>
      <c r="G95" s="63">
        <f t="shared" ref="G95:G96" si="106">(F95-F92)/F92</f>
        <v>-9.0596122485955676E-3</v>
      </c>
      <c r="H95" s="52">
        <v>0.54620000000000002</v>
      </c>
      <c r="I95" s="63">
        <f t="shared" ref="I95:I96" si="107">(H95-H92)/H92</f>
        <v>-6.909090909090955E-3</v>
      </c>
    </row>
    <row r="96" spans="1:9" x14ac:dyDescent="0.3">
      <c r="A96" s="13">
        <v>95</v>
      </c>
      <c r="B96" s="273"/>
      <c r="C96" s="50" t="s">
        <v>17</v>
      </c>
      <c r="D96" s="52">
        <v>1.1431</v>
      </c>
      <c r="E96" s="64">
        <f t="shared" si="105"/>
        <v>-2.791590334118548E-3</v>
      </c>
      <c r="F96" s="52">
        <v>1.1121000000000001</v>
      </c>
      <c r="G96" s="64">
        <f t="shared" si="106"/>
        <v>3.9721946375374032E-3</v>
      </c>
      <c r="H96" s="62">
        <v>1.1249</v>
      </c>
      <c r="I96" s="64">
        <f t="shared" si="107"/>
        <v>9.0599210620739123E-3</v>
      </c>
    </row>
    <row r="97" spans="1:9" x14ac:dyDescent="0.3">
      <c r="A97" s="23">
        <v>96</v>
      </c>
      <c r="B97" s="271">
        <v>44000</v>
      </c>
      <c r="C97" s="48" t="s">
        <v>18</v>
      </c>
      <c r="D97" s="61">
        <v>6547</v>
      </c>
      <c r="E97" s="59">
        <f t="shared" ref="E97" si="108">D99/D98</f>
        <v>1.6695562738759919</v>
      </c>
      <c r="F97" s="61">
        <v>8130</v>
      </c>
      <c r="G97" s="59">
        <f t="shared" ref="G97" si="109">F99/F98</f>
        <v>2.0389920912267798</v>
      </c>
      <c r="H97" s="61">
        <v>8938</v>
      </c>
      <c r="I97" s="59">
        <f t="shared" ref="I97" si="110">H99/H98</f>
        <v>2.0490088105726874</v>
      </c>
    </row>
    <row r="98" spans="1:9" x14ac:dyDescent="0.3">
      <c r="A98" s="1">
        <v>97</v>
      </c>
      <c r="B98" s="272"/>
      <c r="C98" s="49" t="s">
        <v>16</v>
      </c>
      <c r="D98" s="52">
        <v>0.68059999999999998</v>
      </c>
      <c r="E98" s="63">
        <f t="shared" ref="E98:E99" si="111">(D98-D95)/D95</f>
        <v>-3.3679894567286116E-3</v>
      </c>
      <c r="F98" s="52">
        <v>0.54369999999999996</v>
      </c>
      <c r="G98" s="63">
        <f t="shared" ref="G98:G99" si="112">(F98-F95)/F95</f>
        <v>-5.8511610897789201E-3</v>
      </c>
      <c r="H98" s="52">
        <v>0.54479999999999995</v>
      </c>
      <c r="I98" s="63">
        <f t="shared" ref="I98:I99" si="113">(H98-H95)/H95</f>
        <v>-2.5631636763091686E-3</v>
      </c>
    </row>
    <row r="99" spans="1:9" x14ac:dyDescent="0.3">
      <c r="A99" s="13">
        <v>98</v>
      </c>
      <c r="B99" s="272"/>
      <c r="C99" s="50" t="s">
        <v>17</v>
      </c>
      <c r="D99" s="52">
        <v>1.1363000000000001</v>
      </c>
      <c r="E99" s="64">
        <f t="shared" si="111"/>
        <v>-5.9487358936225329E-3</v>
      </c>
      <c r="F99" s="52">
        <v>1.1086</v>
      </c>
      <c r="G99" s="64">
        <f t="shared" si="112"/>
        <v>-3.1471989928963749E-3</v>
      </c>
      <c r="H99" s="62">
        <v>1.1163000000000001</v>
      </c>
      <c r="I99" s="64">
        <f t="shared" si="113"/>
        <v>-7.6451240110231499E-3</v>
      </c>
    </row>
    <row r="100" spans="1:9" x14ac:dyDescent="0.3">
      <c r="A100" s="23">
        <v>99</v>
      </c>
      <c r="B100" s="271">
        <v>46000</v>
      </c>
      <c r="C100" s="48" t="s">
        <v>18</v>
      </c>
      <c r="D100" s="61">
        <v>6855</v>
      </c>
      <c r="E100" s="59">
        <f t="shared" ref="E100" si="114">D102/D101</f>
        <v>1.6964045949574817</v>
      </c>
      <c r="F100" s="61">
        <v>8509</v>
      </c>
      <c r="G100" s="59">
        <f t="shared" ref="G100" si="115">F102/F101</f>
        <v>2.048110599078341</v>
      </c>
      <c r="H100" s="61">
        <v>9344</v>
      </c>
      <c r="I100" s="59">
        <f t="shared" ref="I100" si="116">H102/H101</f>
        <v>2.0968159940762683</v>
      </c>
    </row>
    <row r="101" spans="1:9" x14ac:dyDescent="0.3">
      <c r="A101" s="1">
        <v>100</v>
      </c>
      <c r="B101" s="272"/>
      <c r="C101" s="49" t="s">
        <v>16</v>
      </c>
      <c r="D101" s="52">
        <v>0.67030000000000001</v>
      </c>
      <c r="E101" s="63">
        <f t="shared" ref="E101:E102" si="117">(D101-D98)/D98</f>
        <v>-1.5133705553922974E-2</v>
      </c>
      <c r="F101" s="52">
        <v>0.54249999999999998</v>
      </c>
      <c r="G101" s="63">
        <f t="shared" ref="G101:G102" si="118">(F101-F98)/F98</f>
        <v>-2.2070995034025732E-3</v>
      </c>
      <c r="H101" s="52">
        <v>0.54020000000000001</v>
      </c>
      <c r="I101" s="63">
        <f t="shared" ref="I101:I102" si="119">(H101-H98)/H98</f>
        <v>-8.4434654919235269E-3</v>
      </c>
    </row>
    <row r="102" spans="1:9" x14ac:dyDescent="0.3">
      <c r="A102" s="13">
        <v>101</v>
      </c>
      <c r="B102" s="273"/>
      <c r="C102" s="50" t="s">
        <v>17</v>
      </c>
      <c r="D102" s="52">
        <v>1.1371</v>
      </c>
      <c r="E102" s="64">
        <f t="shared" si="117"/>
        <v>7.0403942620779003E-4</v>
      </c>
      <c r="F102" s="52">
        <v>1.1111</v>
      </c>
      <c r="G102" s="64">
        <f t="shared" si="118"/>
        <v>2.2550965181309278E-3</v>
      </c>
      <c r="H102" s="62">
        <v>1.1327</v>
      </c>
      <c r="I102" s="64">
        <f t="shared" si="119"/>
        <v>1.4691391203081581E-2</v>
      </c>
    </row>
    <row r="103" spans="1:9" x14ac:dyDescent="0.3">
      <c r="A103" s="23">
        <v>102</v>
      </c>
      <c r="B103" s="271">
        <v>48000</v>
      </c>
      <c r="C103" s="48" t="s">
        <v>18</v>
      </c>
      <c r="D103" s="61">
        <v>7150</v>
      </c>
      <c r="E103" s="59">
        <f t="shared" ref="E103" si="120">D105/D104</f>
        <v>1.7032950648576117</v>
      </c>
      <c r="F103" s="61">
        <v>8887</v>
      </c>
      <c r="G103" s="59">
        <f t="shared" ref="G103" si="121">F105/F104</f>
        <v>2.1134194272880404</v>
      </c>
      <c r="H103" s="61">
        <v>9739</v>
      </c>
      <c r="I103" s="59">
        <f t="shared" ref="I103" si="122">H105/H104</f>
        <v>2.1215686274509808</v>
      </c>
    </row>
    <row r="104" spans="1:9" x14ac:dyDescent="0.3">
      <c r="A104" s="1">
        <v>103</v>
      </c>
      <c r="B104" s="272"/>
      <c r="C104" s="49" t="s">
        <v>16</v>
      </c>
      <c r="D104" s="52">
        <v>0.67069999999999996</v>
      </c>
      <c r="E104" s="63">
        <f t="shared" ref="E104:E105" si="123">(D104-D101)/D101</f>
        <v>5.967477248992331E-4</v>
      </c>
      <c r="F104" s="52">
        <v>0.5343</v>
      </c>
      <c r="G104" s="63">
        <f t="shared" ref="G104:G105" si="124">(F104-F101)/F101</f>
        <v>-1.5115207373271862E-2</v>
      </c>
      <c r="H104" s="52">
        <v>0.53549999999999998</v>
      </c>
      <c r="I104" s="63">
        <f t="shared" ref="I104:I105" si="125">(H104-H101)/H101</f>
        <v>-8.7004813032210988E-3</v>
      </c>
    </row>
    <row r="105" spans="1:9" x14ac:dyDescent="0.3">
      <c r="A105" s="13">
        <v>104</v>
      </c>
      <c r="B105" s="273"/>
      <c r="C105" s="50" t="s">
        <v>17</v>
      </c>
      <c r="D105" s="52">
        <v>1.1424000000000001</v>
      </c>
      <c r="E105" s="64">
        <f t="shared" si="123"/>
        <v>4.660979685164086E-3</v>
      </c>
      <c r="F105" s="52">
        <v>1.1292</v>
      </c>
      <c r="G105" s="64">
        <f t="shared" si="124"/>
        <v>1.6290162901629022E-2</v>
      </c>
      <c r="H105" s="62">
        <v>1.1361000000000001</v>
      </c>
      <c r="I105" s="64">
        <f t="shared" si="125"/>
        <v>3.0016774079633349E-3</v>
      </c>
    </row>
    <row r="106" spans="1:9" x14ac:dyDescent="0.3">
      <c r="A106" s="23">
        <v>105</v>
      </c>
      <c r="B106" s="271">
        <v>50000</v>
      </c>
      <c r="C106" s="48" t="s">
        <v>18</v>
      </c>
      <c r="D106" s="61">
        <v>7452</v>
      </c>
      <c r="E106" s="59">
        <f t="shared" ref="E106" si="126">D108/D107</f>
        <v>1.6865312264860799</v>
      </c>
      <c r="F106" s="61">
        <v>9273</v>
      </c>
      <c r="G106" s="59">
        <f t="shared" ref="G106" si="127">F108/F107</f>
        <v>2.0931919642857144</v>
      </c>
      <c r="H106" s="61">
        <v>10137</v>
      </c>
      <c r="I106" s="59">
        <f t="shared" ref="I106" si="128">H108/H107</f>
        <v>2.1326568959037955</v>
      </c>
    </row>
    <row r="107" spans="1:9" x14ac:dyDescent="0.3">
      <c r="A107" s="1">
        <v>106</v>
      </c>
      <c r="B107" s="272"/>
      <c r="C107" s="49" t="s">
        <v>16</v>
      </c>
      <c r="D107" s="52">
        <v>0.66449999999999998</v>
      </c>
      <c r="E107" s="63">
        <f t="shared" ref="E107:E108" si="129">(D107-D104)/D104</f>
        <v>-9.2440733561949956E-3</v>
      </c>
      <c r="F107" s="52">
        <v>0.53759999999999997</v>
      </c>
      <c r="G107" s="63">
        <f t="shared" ref="G107:G108" si="130">(F107-F104)/F104</f>
        <v>6.1763054463783822E-3</v>
      </c>
      <c r="H107" s="52">
        <v>0.53220000000000001</v>
      </c>
      <c r="I107" s="63">
        <f t="shared" ref="I107:I108" si="131">(H107-H104)/H104</f>
        <v>-6.1624649859943412E-3</v>
      </c>
    </row>
    <row r="108" spans="1:9" x14ac:dyDescent="0.3">
      <c r="A108" s="13">
        <v>107</v>
      </c>
      <c r="B108" s="272"/>
      <c r="C108" s="50" t="s">
        <v>17</v>
      </c>
      <c r="D108" s="52">
        <v>1.1207</v>
      </c>
      <c r="E108" s="64">
        <f t="shared" si="129"/>
        <v>-1.899509803921573E-2</v>
      </c>
      <c r="F108" s="52">
        <v>1.1253</v>
      </c>
      <c r="G108" s="64">
        <f t="shared" si="130"/>
        <v>-3.4537725823592055E-3</v>
      </c>
      <c r="H108" s="62">
        <v>1.135</v>
      </c>
      <c r="I108" s="64">
        <f t="shared" si="131"/>
        <v>-9.6822462811381113E-4</v>
      </c>
    </row>
    <row r="109" spans="1:9" x14ac:dyDescent="0.3">
      <c r="A109" s="23">
        <v>108</v>
      </c>
      <c r="B109" s="271">
        <v>52000</v>
      </c>
      <c r="C109" s="48" t="s">
        <v>18</v>
      </c>
      <c r="D109" s="61">
        <v>7769</v>
      </c>
      <c r="E109" s="59">
        <f t="shared" ref="E109" si="132">D111/D110</f>
        <v>1.7169496664645241</v>
      </c>
      <c r="F109" s="61">
        <v>9656</v>
      </c>
      <c r="G109" s="59">
        <f t="shared" ref="G109" si="133">F111/F110</f>
        <v>2.0974919856684897</v>
      </c>
      <c r="H109" s="61">
        <v>10564</v>
      </c>
      <c r="I109" s="59">
        <f t="shared" ref="I109" si="134">H111/H110</f>
        <v>2.152161493048943</v>
      </c>
    </row>
    <row r="110" spans="1:9" x14ac:dyDescent="0.3">
      <c r="A110" s="1">
        <v>109</v>
      </c>
      <c r="B110" s="272"/>
      <c r="C110" s="49" t="s">
        <v>16</v>
      </c>
      <c r="D110" s="52">
        <v>0.65959999999999996</v>
      </c>
      <c r="E110" s="63">
        <f t="shared" ref="E110:E111" si="135">(D110-D107)/D107</f>
        <v>-7.3739653875094287E-3</v>
      </c>
      <c r="F110" s="52">
        <v>0.53029999999999999</v>
      </c>
      <c r="G110" s="63">
        <f t="shared" ref="G110:G111" si="136">(F110-F107)/F107</f>
        <v>-1.3578869047618999E-2</v>
      </c>
      <c r="H110" s="52">
        <v>0.52510000000000001</v>
      </c>
      <c r="I110" s="63">
        <f t="shared" ref="I110:I111" si="137">(H110-H107)/H107</f>
        <v>-1.3340849304772633E-2</v>
      </c>
    </row>
    <row r="111" spans="1:9" x14ac:dyDescent="0.3">
      <c r="A111" s="13">
        <v>110</v>
      </c>
      <c r="B111" s="273"/>
      <c r="C111" s="50" t="s">
        <v>17</v>
      </c>
      <c r="D111" s="52">
        <v>1.1325000000000001</v>
      </c>
      <c r="E111" s="64">
        <f t="shared" si="135"/>
        <v>1.0529133577228547E-2</v>
      </c>
      <c r="F111" s="52">
        <v>1.1123000000000001</v>
      </c>
      <c r="G111" s="64">
        <f t="shared" si="136"/>
        <v>-1.1552474895583312E-2</v>
      </c>
      <c r="H111" s="62">
        <v>1.1301000000000001</v>
      </c>
      <c r="I111" s="64">
        <f t="shared" si="137"/>
        <v>-4.317180616740004E-3</v>
      </c>
    </row>
    <row r="112" spans="1:9" x14ac:dyDescent="0.3">
      <c r="A112" s="23">
        <v>111</v>
      </c>
      <c r="B112" s="271">
        <v>54000</v>
      </c>
      <c r="C112" s="48" t="s">
        <v>18</v>
      </c>
      <c r="D112" s="61">
        <v>8070</v>
      </c>
      <c r="E112" s="59">
        <f t="shared" ref="E112" si="138">D114/D113</f>
        <v>1.7463027900594601</v>
      </c>
      <c r="F112" s="61">
        <v>10034</v>
      </c>
      <c r="G112" s="59">
        <f t="shared" ref="G112" si="139">F114/F113</f>
        <v>2.07424156774072</v>
      </c>
      <c r="H112" s="61">
        <v>10963</v>
      </c>
      <c r="I112" s="59">
        <f t="shared" ref="I112" si="140">H114/H113</f>
        <v>2.1575815738963531</v>
      </c>
    </row>
    <row r="113" spans="1:9" x14ac:dyDescent="0.3">
      <c r="A113" s="1">
        <v>112</v>
      </c>
      <c r="B113" s="272"/>
      <c r="C113" s="49" t="s">
        <v>16</v>
      </c>
      <c r="D113" s="52">
        <v>0.65590000000000004</v>
      </c>
      <c r="E113" s="63">
        <f t="shared" ref="E113:E114" si="141">(D113-D110)/D110</f>
        <v>-5.6094602789568309E-3</v>
      </c>
      <c r="F113" s="52">
        <v>0.53069999999999995</v>
      </c>
      <c r="G113" s="63">
        <f t="shared" ref="G113:G114" si="142">(F113-F110)/F110</f>
        <v>7.5429002451434272E-4</v>
      </c>
      <c r="H113" s="52">
        <v>0.52100000000000002</v>
      </c>
      <c r="I113" s="63">
        <f t="shared" ref="I113:I114" si="143">(H113-H110)/H110</f>
        <v>-7.8080365644638975E-3</v>
      </c>
    </row>
    <row r="114" spans="1:9" x14ac:dyDescent="0.3">
      <c r="A114" s="13">
        <v>113</v>
      </c>
      <c r="B114" s="273"/>
      <c r="C114" s="50" t="s">
        <v>17</v>
      </c>
      <c r="D114" s="52">
        <v>1.1454</v>
      </c>
      <c r="E114" s="64">
        <f t="shared" si="141"/>
        <v>1.1390728476821113E-2</v>
      </c>
      <c r="F114" s="52">
        <v>1.1008</v>
      </c>
      <c r="G114" s="64">
        <f t="shared" si="142"/>
        <v>-1.0338937337049416E-2</v>
      </c>
      <c r="H114" s="62">
        <v>1.1241000000000001</v>
      </c>
      <c r="I114" s="64">
        <f t="shared" si="143"/>
        <v>-5.3092646668436464E-3</v>
      </c>
    </row>
    <row r="115" spans="1:9" x14ac:dyDescent="0.3">
      <c r="A115" s="23">
        <v>114</v>
      </c>
      <c r="B115" s="271">
        <v>56000</v>
      </c>
      <c r="C115" s="48" t="s">
        <v>18</v>
      </c>
      <c r="D115" s="61">
        <v>8365</v>
      </c>
      <c r="E115" s="59">
        <f t="shared" ref="E115" si="144">D117/D116</f>
        <v>1.7447749809305872</v>
      </c>
      <c r="F115" s="61">
        <v>10427</v>
      </c>
      <c r="G115" s="59">
        <f t="shared" ref="G115" si="145">F117/F116</f>
        <v>2.1572160060686514</v>
      </c>
      <c r="H115" s="61">
        <v>11364</v>
      </c>
      <c r="I115" s="59">
        <f t="shared" ref="I115" si="146">H117/H116</f>
        <v>2.1793342312872812</v>
      </c>
    </row>
    <row r="116" spans="1:9" x14ac:dyDescent="0.3">
      <c r="A116" s="1">
        <v>115</v>
      </c>
      <c r="B116" s="272"/>
      <c r="C116" s="49" t="s">
        <v>16</v>
      </c>
      <c r="D116" s="52">
        <v>0.65549999999999997</v>
      </c>
      <c r="E116" s="63">
        <f t="shared" ref="E116:E117" si="147">(D116-D113)/D113</f>
        <v>-6.0984906235716867E-4</v>
      </c>
      <c r="F116" s="52">
        <v>0.52729999999999999</v>
      </c>
      <c r="G116" s="63">
        <f t="shared" ref="G116:G117" si="148">(F116-F113)/F113</f>
        <v>-6.4066327491990932E-3</v>
      </c>
      <c r="H116" s="52">
        <v>0.51970000000000005</v>
      </c>
      <c r="I116" s="63">
        <f t="shared" ref="I116:I117" si="149">(H116-H113)/H113</f>
        <v>-2.4952015355085753E-3</v>
      </c>
    </row>
    <row r="117" spans="1:9" x14ac:dyDescent="0.3">
      <c r="A117" s="13">
        <v>116</v>
      </c>
      <c r="B117" s="272"/>
      <c r="C117" s="50" t="s">
        <v>17</v>
      </c>
      <c r="D117" s="52">
        <v>1.1436999999999999</v>
      </c>
      <c r="E117" s="64">
        <f t="shared" si="147"/>
        <v>-1.4841976602060719E-3</v>
      </c>
      <c r="F117" s="52">
        <v>1.1375</v>
      </c>
      <c r="G117" s="64">
        <f t="shared" si="148"/>
        <v>3.3339389534883683E-2</v>
      </c>
      <c r="H117" s="62">
        <v>1.1326000000000001</v>
      </c>
      <c r="I117" s="64">
        <f t="shared" si="149"/>
        <v>7.5616048394270543E-3</v>
      </c>
    </row>
    <row r="118" spans="1:9" x14ac:dyDescent="0.3">
      <c r="A118" s="23">
        <v>117</v>
      </c>
      <c r="B118" s="271">
        <v>58000</v>
      </c>
      <c r="C118" s="48" t="s">
        <v>18</v>
      </c>
      <c r="D118" s="61">
        <v>8657</v>
      </c>
      <c r="E118" s="59">
        <f t="shared" ref="E118" si="150">D120/D119</f>
        <v>1.7585463504773637</v>
      </c>
      <c r="F118" s="61">
        <v>10809</v>
      </c>
      <c r="G118" s="59">
        <f t="shared" ref="G118" si="151">F120/F119</f>
        <v>2.1530085959885388</v>
      </c>
      <c r="H118" s="61">
        <v>11765</v>
      </c>
      <c r="I118" s="59">
        <f t="shared" ref="I118" si="152">H120/H119</f>
        <v>2.2043823928640682</v>
      </c>
    </row>
    <row r="119" spans="1:9" x14ac:dyDescent="0.3">
      <c r="A119" s="1">
        <v>118</v>
      </c>
      <c r="B119" s="272"/>
      <c r="C119" s="49" t="s">
        <v>16</v>
      </c>
      <c r="D119" s="52">
        <v>0.64939999999999998</v>
      </c>
      <c r="E119" s="63">
        <f t="shared" ref="E119:E120" si="153">(D119-D116)/D116</f>
        <v>-9.3058733790999156E-3</v>
      </c>
      <c r="F119" s="52">
        <v>0.52349999999999997</v>
      </c>
      <c r="G119" s="63">
        <f t="shared" ref="G119:G120" si="154">(F119-F116)/F116</f>
        <v>-7.2065238004931269E-3</v>
      </c>
      <c r="H119" s="52">
        <v>0.51570000000000005</v>
      </c>
      <c r="I119" s="63">
        <f t="shared" ref="I119:I120" si="155">(H119-H116)/H116</f>
        <v>-7.6967481239176511E-3</v>
      </c>
    </row>
    <row r="120" spans="1:9" x14ac:dyDescent="0.3">
      <c r="A120" s="13">
        <v>119</v>
      </c>
      <c r="B120" s="273"/>
      <c r="C120" s="50" t="s">
        <v>17</v>
      </c>
      <c r="D120" s="52">
        <v>1.1419999999999999</v>
      </c>
      <c r="E120" s="64">
        <f t="shared" si="153"/>
        <v>-1.4864037772143351E-3</v>
      </c>
      <c r="F120" s="52">
        <v>1.1271</v>
      </c>
      <c r="G120" s="64">
        <f t="shared" si="154"/>
        <v>-9.1428571428571123E-3</v>
      </c>
      <c r="H120" s="62">
        <v>1.1368</v>
      </c>
      <c r="I120" s="64">
        <f t="shared" si="155"/>
        <v>3.7082818294190195E-3</v>
      </c>
    </row>
    <row r="121" spans="1:9" x14ac:dyDescent="0.3">
      <c r="A121" s="23">
        <v>120</v>
      </c>
      <c r="B121" s="271">
        <v>60000</v>
      </c>
      <c r="C121" s="48" t="s">
        <v>18</v>
      </c>
      <c r="D121" s="61">
        <v>8950</v>
      </c>
      <c r="E121" s="59">
        <f t="shared" ref="E121" si="156">D123/D122</f>
        <v>1.7501926336877791</v>
      </c>
      <c r="F121" s="61">
        <v>11184</v>
      </c>
      <c r="G121" s="59">
        <f t="shared" ref="G121" si="157">F123/F122</f>
        <v>2.1735761332816739</v>
      </c>
      <c r="H121" s="61">
        <v>12166</v>
      </c>
      <c r="I121" s="59">
        <f t="shared" ref="I121" si="158">H123/H122</f>
        <v>2.2440229203714681</v>
      </c>
    </row>
    <row r="122" spans="1:9" x14ac:dyDescent="0.3">
      <c r="A122" s="1">
        <v>121</v>
      </c>
      <c r="B122" s="272"/>
      <c r="C122" s="49" t="s">
        <v>16</v>
      </c>
      <c r="D122" s="52">
        <v>0.64890000000000003</v>
      </c>
      <c r="E122" s="63">
        <f t="shared" ref="E122:E123" si="159">(D122-D119)/D119</f>
        <v>-7.6994148444709724E-4</v>
      </c>
      <c r="F122" s="52">
        <v>0.51619999999999999</v>
      </c>
      <c r="G122" s="63">
        <f t="shared" ref="G122:G123" si="160">(F122-F119)/F119</f>
        <v>-1.3944603629417332E-2</v>
      </c>
      <c r="H122" s="52">
        <v>0.50609999999999999</v>
      </c>
      <c r="I122" s="63">
        <f t="shared" ref="I122:I123" si="161">(H122-H119)/H119</f>
        <v>-1.8615474112856412E-2</v>
      </c>
    </row>
    <row r="123" spans="1:9" x14ac:dyDescent="0.3">
      <c r="A123" s="13">
        <v>122</v>
      </c>
      <c r="B123" s="273"/>
      <c r="C123" s="50" t="s">
        <v>17</v>
      </c>
      <c r="D123" s="52">
        <v>1.1356999999999999</v>
      </c>
      <c r="E123" s="64">
        <f t="shared" si="159"/>
        <v>-5.5166374781085575E-3</v>
      </c>
      <c r="F123" s="52">
        <v>1.1220000000000001</v>
      </c>
      <c r="G123" s="64">
        <f t="shared" si="160"/>
        <v>-4.5248868778279498E-3</v>
      </c>
      <c r="H123" s="62">
        <v>1.1356999999999999</v>
      </c>
      <c r="I123" s="64">
        <f t="shared" si="161"/>
        <v>-9.6762843068270662E-4</v>
      </c>
    </row>
    <row r="124" spans="1:9" x14ac:dyDescent="0.3">
      <c r="A124" s="23">
        <v>123</v>
      </c>
      <c r="B124" s="271">
        <v>62000</v>
      </c>
      <c r="C124" s="48" t="s">
        <v>18</v>
      </c>
      <c r="D124" s="61">
        <v>9243</v>
      </c>
      <c r="E124" s="59">
        <f t="shared" ref="E124" si="162">D126/D125</f>
        <v>1.7591671845867001</v>
      </c>
      <c r="F124" s="61">
        <v>11559</v>
      </c>
      <c r="G124" s="59">
        <f t="shared" ref="G124" si="163">F126/F125</f>
        <v>2.1804034582132568</v>
      </c>
      <c r="H124" s="61">
        <v>12563</v>
      </c>
      <c r="I124" s="59">
        <f t="shared" ref="I124" si="164">H126/H125</f>
        <v>2.2324207208981681</v>
      </c>
    </row>
    <row r="125" spans="1:9" x14ac:dyDescent="0.3">
      <c r="A125" s="1">
        <v>124</v>
      </c>
      <c r="B125" s="272"/>
      <c r="C125" s="49" t="s">
        <v>16</v>
      </c>
      <c r="D125" s="52">
        <v>0.64359999999999995</v>
      </c>
      <c r="E125" s="63">
        <f t="shared" ref="E125:E126" si="165">(D125-D122)/D122</f>
        <v>-8.1676683618432458E-3</v>
      </c>
      <c r="F125" s="52">
        <v>0.52049999999999996</v>
      </c>
      <c r="G125" s="63">
        <f t="shared" ref="G125:G126" si="166">(F125-F122)/F122</f>
        <v>8.3301046106159828E-3</v>
      </c>
      <c r="H125" s="52">
        <v>0.50770000000000004</v>
      </c>
      <c r="I125" s="63">
        <f t="shared" ref="I125:I126" si="167">(H125-H122)/H122</f>
        <v>3.1614305473227542E-3</v>
      </c>
    </row>
    <row r="126" spans="1:9" x14ac:dyDescent="0.3">
      <c r="A126" s="13">
        <v>125</v>
      </c>
      <c r="B126" s="272"/>
      <c r="C126" s="50" t="s">
        <v>17</v>
      </c>
      <c r="D126" s="52">
        <v>1.1322000000000001</v>
      </c>
      <c r="E126" s="64">
        <f t="shared" si="165"/>
        <v>-3.0817997710661589E-3</v>
      </c>
      <c r="F126" s="52">
        <v>1.1349</v>
      </c>
      <c r="G126" s="64">
        <f t="shared" si="166"/>
        <v>1.1497326203208477E-2</v>
      </c>
      <c r="H126" s="62">
        <v>1.1334</v>
      </c>
      <c r="I126" s="64">
        <f t="shared" si="167"/>
        <v>-2.0251827067006858E-3</v>
      </c>
    </row>
    <row r="127" spans="1:9" x14ac:dyDescent="0.3">
      <c r="A127" s="23">
        <v>126</v>
      </c>
      <c r="B127" s="271">
        <v>64000</v>
      </c>
      <c r="C127" s="48" t="s">
        <v>18</v>
      </c>
      <c r="D127" s="61">
        <v>9535</v>
      </c>
      <c r="E127" s="59">
        <f t="shared" ref="E127" si="168">D129/D128</f>
        <v>1.7518146718146721</v>
      </c>
      <c r="F127" s="61">
        <v>11928</v>
      </c>
      <c r="G127" s="59">
        <f t="shared" ref="G127" si="169">F129/F128</f>
        <v>2.2047289504036911</v>
      </c>
      <c r="H127" s="61">
        <v>12961</v>
      </c>
      <c r="I127" s="59">
        <f t="shared" ref="I127" si="170">H129/H128</f>
        <v>2.2800236639716029</v>
      </c>
    </row>
    <row r="128" spans="1:9" x14ac:dyDescent="0.3">
      <c r="A128" s="1">
        <v>127</v>
      </c>
      <c r="B128" s="272"/>
      <c r="C128" s="49" t="s">
        <v>16</v>
      </c>
      <c r="D128" s="52">
        <v>0.64749999999999996</v>
      </c>
      <c r="E128" s="63">
        <f t="shared" ref="E128:E129" si="171">(D128-D125)/D125</f>
        <v>6.059664387818544E-3</v>
      </c>
      <c r="F128" s="52">
        <v>0.5202</v>
      </c>
      <c r="G128" s="63">
        <f t="shared" ref="G128:G129" si="172">(F128-F125)/F125</f>
        <v>-5.7636887608062824E-4</v>
      </c>
      <c r="H128" s="52">
        <v>0.5071</v>
      </c>
      <c r="I128" s="63">
        <f t="shared" ref="I128:I129" si="173">(H128-H125)/H125</f>
        <v>-1.181800275753486E-3</v>
      </c>
    </row>
    <row r="129" spans="1:9" x14ac:dyDescent="0.3">
      <c r="A129" s="13">
        <v>128</v>
      </c>
      <c r="B129" s="273"/>
      <c r="C129" s="50" t="s">
        <v>17</v>
      </c>
      <c r="D129" s="52">
        <v>1.1343000000000001</v>
      </c>
      <c r="E129" s="64">
        <f t="shared" si="171"/>
        <v>1.854795972443023E-3</v>
      </c>
      <c r="F129" s="52">
        <v>1.1469</v>
      </c>
      <c r="G129" s="64">
        <f t="shared" si="172"/>
        <v>1.0573618821041511E-2</v>
      </c>
      <c r="H129" s="62">
        <v>1.1561999999999999</v>
      </c>
      <c r="I129" s="64">
        <f t="shared" si="173"/>
        <v>2.0116463737427152E-2</v>
      </c>
    </row>
    <row r="130" spans="1:9" x14ac:dyDescent="0.3">
      <c r="A130" s="23">
        <v>129</v>
      </c>
      <c r="B130" s="271">
        <v>66000</v>
      </c>
      <c r="C130" s="48" t="s">
        <v>18</v>
      </c>
      <c r="D130" s="61">
        <v>9828</v>
      </c>
      <c r="E130" s="59">
        <f t="shared" ref="E130" si="174">D132/D131</f>
        <v>1.7755552055441801</v>
      </c>
      <c r="F130" s="61">
        <v>12295</v>
      </c>
      <c r="G130" s="59">
        <f t="shared" ref="G130" si="175">F132/F131</f>
        <v>2.1827203736135434</v>
      </c>
      <c r="H130" s="61">
        <v>13361</v>
      </c>
      <c r="I130" s="59">
        <f t="shared" ref="I130" si="176">H132/H131</f>
        <v>2.2780759292387196</v>
      </c>
    </row>
    <row r="131" spans="1:9" x14ac:dyDescent="0.3">
      <c r="A131" s="1">
        <v>130</v>
      </c>
      <c r="B131" s="272"/>
      <c r="C131" s="49" t="s">
        <v>16</v>
      </c>
      <c r="D131" s="52">
        <v>0.63490000000000002</v>
      </c>
      <c r="E131" s="63">
        <f t="shared" ref="E131:E132" si="177">(D131-D128)/D128</f>
        <v>-1.9459459459459375E-2</v>
      </c>
      <c r="F131" s="52">
        <v>0.51390000000000002</v>
      </c>
      <c r="G131" s="63">
        <f t="shared" ref="G131:G132" si="178">(F131-F128)/F128</f>
        <v>-1.2110726643598562E-2</v>
      </c>
      <c r="H131" s="52">
        <v>0.50309999999999999</v>
      </c>
      <c r="I131" s="63">
        <f t="shared" ref="I131:I132" si="179">(H131-H128)/H128</f>
        <v>-7.8879905344113651E-3</v>
      </c>
    </row>
    <row r="132" spans="1:9" x14ac:dyDescent="0.3">
      <c r="A132" s="13">
        <v>131</v>
      </c>
      <c r="B132" s="273"/>
      <c r="C132" s="50" t="s">
        <v>17</v>
      </c>
      <c r="D132" s="52">
        <v>1.1273</v>
      </c>
      <c r="E132" s="64">
        <f t="shared" si="177"/>
        <v>-6.1712069117518444E-3</v>
      </c>
      <c r="F132" s="52">
        <v>1.1216999999999999</v>
      </c>
      <c r="G132" s="64">
        <f t="shared" si="178"/>
        <v>-2.1972273083965568E-2</v>
      </c>
      <c r="H132" s="62">
        <v>1.1460999999999999</v>
      </c>
      <c r="I132" s="64">
        <f t="shared" si="179"/>
        <v>-8.7355128870437622E-3</v>
      </c>
    </row>
    <row r="133" spans="1:9" x14ac:dyDescent="0.3">
      <c r="A133" s="23">
        <v>132</v>
      </c>
      <c r="B133" s="271">
        <v>68000</v>
      </c>
      <c r="C133" s="48" t="s">
        <v>18</v>
      </c>
      <c r="D133" s="61">
        <v>10120</v>
      </c>
      <c r="E133" s="59">
        <f t="shared" ref="E133" si="180">D135/D134</f>
        <v>1.767449139280125</v>
      </c>
      <c r="F133" s="61">
        <v>12661</v>
      </c>
      <c r="G133" s="59">
        <f t="shared" ref="G133" si="181">F135/F134</f>
        <v>2.2153936775967016</v>
      </c>
      <c r="H133" s="61">
        <v>13761</v>
      </c>
      <c r="I133" s="59">
        <f t="shared" ref="I133" si="182">H135/H134</f>
        <v>2.2871089858537554</v>
      </c>
    </row>
    <row r="134" spans="1:9" x14ac:dyDescent="0.3">
      <c r="A134" s="1">
        <v>133</v>
      </c>
      <c r="B134" s="272"/>
      <c r="C134" s="49" t="s">
        <v>16</v>
      </c>
      <c r="D134" s="52">
        <v>0.63900000000000001</v>
      </c>
      <c r="E134" s="63">
        <f t="shared" ref="E134:E135" si="183">(D134-D131)/D131</f>
        <v>6.4577098755709437E-3</v>
      </c>
      <c r="F134" s="52">
        <v>0.50929999999999997</v>
      </c>
      <c r="G134" s="63">
        <f t="shared" ref="G134:G135" si="184">(F134-F131)/F131</f>
        <v>-8.9511578128041412E-3</v>
      </c>
      <c r="H134" s="52">
        <v>0.50190000000000001</v>
      </c>
      <c r="I134" s="63">
        <f t="shared" ref="I134:I135" si="185">(H134-H131)/H131</f>
        <v>-2.3852116875372272E-3</v>
      </c>
    </row>
    <row r="135" spans="1:9" x14ac:dyDescent="0.3">
      <c r="A135" s="13">
        <v>134</v>
      </c>
      <c r="B135" s="272"/>
      <c r="C135" s="50" t="s">
        <v>17</v>
      </c>
      <c r="D135" s="52">
        <v>1.1294</v>
      </c>
      <c r="E135" s="64">
        <f t="shared" si="183"/>
        <v>1.8628581566574921E-3</v>
      </c>
      <c r="F135" s="52">
        <v>1.1283000000000001</v>
      </c>
      <c r="G135" s="64">
        <f t="shared" si="184"/>
        <v>5.8839261834716609E-3</v>
      </c>
      <c r="H135" s="62">
        <v>1.1478999999999999</v>
      </c>
      <c r="I135" s="64">
        <f t="shared" si="185"/>
        <v>1.5705435825844377E-3</v>
      </c>
    </row>
    <row r="136" spans="1:9" x14ac:dyDescent="0.3">
      <c r="A136" s="23">
        <v>135</v>
      </c>
      <c r="B136" s="271">
        <v>70000</v>
      </c>
      <c r="C136" s="48" t="s">
        <v>18</v>
      </c>
      <c r="D136" s="61">
        <v>10413</v>
      </c>
      <c r="E136" s="59">
        <f t="shared" ref="E136" si="186">D138/D137</f>
        <v>1.7907485544616344</v>
      </c>
      <c r="F136" s="61">
        <v>13028</v>
      </c>
      <c r="G136" s="59">
        <f t="shared" ref="G136" si="187">F138/F137</f>
        <v>2.2404489956675855</v>
      </c>
      <c r="H136" s="61">
        <v>14161</v>
      </c>
      <c r="I136" s="59">
        <f t="shared" ref="I136" si="188">H138/H137</f>
        <v>2.2967299152200242</v>
      </c>
    </row>
    <row r="137" spans="1:9" x14ac:dyDescent="0.3">
      <c r="A137" s="1">
        <v>136</v>
      </c>
      <c r="B137" s="272"/>
      <c r="C137" s="49" t="s">
        <v>16</v>
      </c>
      <c r="D137" s="52">
        <v>0.63990000000000002</v>
      </c>
      <c r="E137" s="63">
        <f t="shared" ref="E137:E138" si="189">(D137-D134)/D134</f>
        <v>1.4084507042253706E-3</v>
      </c>
      <c r="F137" s="52">
        <v>0.50780000000000003</v>
      </c>
      <c r="G137" s="63">
        <f t="shared" ref="G137:G138" si="190">(F137-F134)/F134</f>
        <v>-2.9452189279402042E-3</v>
      </c>
      <c r="H137" s="52">
        <v>0.49540000000000001</v>
      </c>
      <c r="I137" s="63">
        <f t="shared" ref="I137:I138" si="191">(H137-H134)/H134</f>
        <v>-1.2950787009364426E-2</v>
      </c>
    </row>
    <row r="138" spans="1:9" x14ac:dyDescent="0.3">
      <c r="A138" s="13">
        <v>137</v>
      </c>
      <c r="B138" s="273"/>
      <c r="C138" s="50" t="s">
        <v>17</v>
      </c>
      <c r="D138" s="52">
        <v>1.1458999999999999</v>
      </c>
      <c r="E138" s="64">
        <f t="shared" si="189"/>
        <v>1.4609527182574782E-2</v>
      </c>
      <c r="F138" s="52">
        <v>1.1376999999999999</v>
      </c>
      <c r="G138" s="64">
        <f t="shared" si="190"/>
        <v>8.3311176105644348E-3</v>
      </c>
      <c r="H138" s="62">
        <v>1.1377999999999999</v>
      </c>
      <c r="I138" s="64">
        <f t="shared" si="191"/>
        <v>-8.7986758428434519E-3</v>
      </c>
    </row>
    <row r="139" spans="1:9" x14ac:dyDescent="0.3">
      <c r="A139" s="23">
        <v>138</v>
      </c>
      <c r="B139" s="271">
        <v>72000</v>
      </c>
      <c r="C139" s="48" t="s">
        <v>18</v>
      </c>
      <c r="D139" s="61">
        <v>10705</v>
      </c>
      <c r="E139" s="59">
        <f t="shared" ref="E139" si="192">D141/D140</f>
        <v>1.8143286414676578</v>
      </c>
      <c r="F139" s="61">
        <v>13394</v>
      </c>
      <c r="G139" s="59">
        <f t="shared" ref="G139" si="193">F141/F140</f>
        <v>2.250542941757157</v>
      </c>
      <c r="H139" s="61">
        <v>14562</v>
      </c>
      <c r="I139" s="59">
        <f t="shared" ref="I139" si="194">H141/H140</f>
        <v>2.3220920840064618</v>
      </c>
    </row>
    <row r="140" spans="1:9" x14ac:dyDescent="0.3">
      <c r="A140" s="1">
        <v>139</v>
      </c>
      <c r="B140" s="272"/>
      <c r="C140" s="49" t="s">
        <v>16</v>
      </c>
      <c r="D140" s="52">
        <v>0.63229999999999997</v>
      </c>
      <c r="E140" s="63">
        <f t="shared" ref="E140:E141" si="195">(D140-D137)/D137</f>
        <v>-1.1876855758712378E-2</v>
      </c>
      <c r="F140" s="52">
        <v>0.50649999999999995</v>
      </c>
      <c r="G140" s="63">
        <f t="shared" ref="G140:G141" si="196">(F140-F137)/F137</f>
        <v>-2.5600630169359566E-3</v>
      </c>
      <c r="H140" s="52">
        <v>0.49519999999999997</v>
      </c>
      <c r="I140" s="63">
        <f t="shared" ref="I140:I141" si="197">(H140-H137)/H137</f>
        <v>-4.0371417036744748E-4</v>
      </c>
    </row>
    <row r="141" spans="1:9" x14ac:dyDescent="0.3">
      <c r="A141" s="13">
        <v>140</v>
      </c>
      <c r="B141" s="273"/>
      <c r="C141" s="50" t="s">
        <v>17</v>
      </c>
      <c r="D141" s="52">
        <v>1.1472</v>
      </c>
      <c r="E141" s="64">
        <f t="shared" si="195"/>
        <v>1.1344794484685217E-3</v>
      </c>
      <c r="F141" s="52">
        <v>1.1398999999999999</v>
      </c>
      <c r="G141" s="64">
        <f t="shared" si="196"/>
        <v>1.9337259382965456E-3</v>
      </c>
      <c r="H141" s="62">
        <v>1.1498999999999999</v>
      </c>
      <c r="I141" s="64">
        <f t="shared" si="197"/>
        <v>1.0634557918790649E-2</v>
      </c>
    </row>
    <row r="142" spans="1:9" x14ac:dyDescent="0.3">
      <c r="A142" s="23">
        <v>141</v>
      </c>
      <c r="B142" s="271">
        <v>74000</v>
      </c>
      <c r="C142" s="48" t="s">
        <v>18</v>
      </c>
      <c r="D142" s="61">
        <v>10998</v>
      </c>
      <c r="E142" s="59">
        <f t="shared" ref="E142" si="198">D144/D143</f>
        <v>1.7945920303605314</v>
      </c>
      <c r="F142" s="61">
        <v>13786</v>
      </c>
      <c r="G142" s="59">
        <f t="shared" ref="G142" si="199">F144/F143</f>
        <v>2.2407114624505926</v>
      </c>
      <c r="H142" s="61">
        <v>14961</v>
      </c>
      <c r="I142" s="59">
        <f t="shared" ref="I142" si="200">H144/H143</f>
        <v>2.3491220906492445</v>
      </c>
    </row>
    <row r="143" spans="1:9" x14ac:dyDescent="0.3">
      <c r="A143" s="1">
        <v>142</v>
      </c>
      <c r="B143" s="272"/>
      <c r="C143" s="49" t="s">
        <v>16</v>
      </c>
      <c r="D143" s="52">
        <v>0.63239999999999996</v>
      </c>
      <c r="E143" s="63">
        <f t="shared" ref="E143:E144" si="201">(D143-D140)/D140</f>
        <v>1.5815277558119405E-4</v>
      </c>
      <c r="F143" s="52">
        <v>0.50600000000000001</v>
      </c>
      <c r="G143" s="63">
        <f t="shared" ref="G143:G144" si="202">(F143-F140)/F140</f>
        <v>-9.8716683119436316E-4</v>
      </c>
      <c r="H143" s="52">
        <v>0.48980000000000001</v>
      </c>
      <c r="I143" s="63">
        <f t="shared" ref="I143:I144" si="203">(H143-H140)/H140</f>
        <v>-1.0904684975767288E-2</v>
      </c>
    </row>
    <row r="144" spans="1:9" x14ac:dyDescent="0.3">
      <c r="A144" s="13">
        <v>143</v>
      </c>
      <c r="B144" s="272"/>
      <c r="C144" s="50" t="s">
        <v>17</v>
      </c>
      <c r="D144" s="52">
        <v>1.1349</v>
      </c>
      <c r="E144" s="64">
        <f t="shared" si="201"/>
        <v>-1.0721757322175713E-2</v>
      </c>
      <c r="F144" s="52">
        <v>1.1337999999999999</v>
      </c>
      <c r="G144" s="64">
        <f t="shared" si="202"/>
        <v>-5.3513466093516931E-3</v>
      </c>
      <c r="H144" s="62">
        <v>1.1506000000000001</v>
      </c>
      <c r="I144" s="64">
        <f t="shared" si="203"/>
        <v>6.0874858683376376E-4</v>
      </c>
    </row>
    <row r="145" spans="1:9" x14ac:dyDescent="0.3">
      <c r="A145" s="23">
        <v>144</v>
      </c>
      <c r="B145" s="271">
        <v>76000</v>
      </c>
      <c r="C145" s="48" t="s">
        <v>18</v>
      </c>
      <c r="D145" s="61">
        <v>11290</v>
      </c>
      <c r="E145" s="59">
        <f t="shared" ref="E145" si="204">D147/D146</f>
        <v>1.8107416879795395</v>
      </c>
      <c r="F145" s="61">
        <v>14169</v>
      </c>
      <c r="G145" s="59">
        <f t="shared" ref="G145" si="205">F147/F146</f>
        <v>2.2729261985279492</v>
      </c>
      <c r="H145" s="61">
        <v>15368</v>
      </c>
      <c r="I145" s="59">
        <f t="shared" ref="I145" si="206">H147/H146</f>
        <v>2.410214168039539</v>
      </c>
    </row>
    <row r="146" spans="1:9" x14ac:dyDescent="0.3">
      <c r="A146" s="1">
        <v>145</v>
      </c>
      <c r="B146" s="272"/>
      <c r="C146" s="49" t="s">
        <v>16</v>
      </c>
      <c r="D146" s="52">
        <v>0.62560000000000004</v>
      </c>
      <c r="E146" s="63">
        <f t="shared" ref="E146:E147" si="207">(D146-D143)/D143</f>
        <v>-1.075268817204288E-2</v>
      </c>
      <c r="F146" s="52">
        <v>0.50270000000000004</v>
      </c>
      <c r="G146" s="63">
        <f t="shared" ref="G146:G147" si="208">(F146-F143)/F143</f>
        <v>-6.5217391304347224E-3</v>
      </c>
      <c r="H146" s="52">
        <v>0.48559999999999998</v>
      </c>
      <c r="I146" s="63">
        <f t="shared" ref="I146:I147" si="209">(H146-H143)/H143</f>
        <v>-8.5749285422622237E-3</v>
      </c>
    </row>
    <row r="147" spans="1:9" x14ac:dyDescent="0.3">
      <c r="A147" s="13">
        <v>146</v>
      </c>
      <c r="B147" s="273"/>
      <c r="C147" s="50" t="s">
        <v>17</v>
      </c>
      <c r="D147" s="52">
        <v>1.1328</v>
      </c>
      <c r="E147" s="64">
        <f t="shared" si="207"/>
        <v>-1.8503832936822547E-3</v>
      </c>
      <c r="F147" s="52">
        <v>1.1426000000000001</v>
      </c>
      <c r="G147" s="64">
        <f t="shared" si="208"/>
        <v>7.7615099664845137E-3</v>
      </c>
      <c r="H147" s="62">
        <v>1.1704000000000001</v>
      </c>
      <c r="I147" s="64">
        <f t="shared" si="209"/>
        <v>1.720841300191208E-2</v>
      </c>
    </row>
    <row r="148" spans="1:9" x14ac:dyDescent="0.3">
      <c r="A148" s="23">
        <v>147</v>
      </c>
      <c r="B148" s="271">
        <v>78000</v>
      </c>
      <c r="C148" s="48" t="s">
        <v>18</v>
      </c>
      <c r="D148" s="61">
        <v>11583</v>
      </c>
      <c r="E148" s="59">
        <f t="shared" ref="E148" si="210">D150/D149</f>
        <v>1.8212514002240356</v>
      </c>
      <c r="F148" s="61">
        <v>14567</v>
      </c>
      <c r="G148" s="59">
        <f t="shared" ref="G148" si="211">F150/F149</f>
        <v>2.2914744232698094</v>
      </c>
      <c r="H148" s="61">
        <v>15767</v>
      </c>
      <c r="I148" s="59">
        <f t="shared" ref="I148" si="212">H150/H149</f>
        <v>2.4041675263049309</v>
      </c>
    </row>
    <row r="149" spans="1:9" x14ac:dyDescent="0.3">
      <c r="A149" s="1">
        <v>148</v>
      </c>
      <c r="B149" s="272"/>
      <c r="C149" s="49" t="s">
        <v>16</v>
      </c>
      <c r="D149" s="52">
        <v>0.62490000000000001</v>
      </c>
      <c r="E149" s="63">
        <f t="shared" ref="E149:E150" si="213">(D149-D146)/D146</f>
        <v>-1.1189258312021002E-3</v>
      </c>
      <c r="F149" s="52">
        <v>0.4985</v>
      </c>
      <c r="G149" s="63">
        <f t="shared" ref="G149:G150" si="214">(F149-F146)/F146</f>
        <v>-8.3548836284066778E-3</v>
      </c>
      <c r="H149" s="52">
        <v>0.48470000000000002</v>
      </c>
      <c r="I149" s="63">
        <f t="shared" ref="I149:I150" si="215">(H149-H146)/H146</f>
        <v>-1.8533772652387899E-3</v>
      </c>
    </row>
    <row r="150" spans="1:9" x14ac:dyDescent="0.3">
      <c r="A150" s="13">
        <v>149</v>
      </c>
      <c r="B150" s="273"/>
      <c r="C150" s="50" t="s">
        <v>17</v>
      </c>
      <c r="D150" s="52">
        <v>1.1380999999999999</v>
      </c>
      <c r="E150" s="64">
        <f t="shared" si="213"/>
        <v>4.678672316384057E-3</v>
      </c>
      <c r="F150" s="52">
        <v>1.1423000000000001</v>
      </c>
      <c r="G150" s="64">
        <f t="shared" si="214"/>
        <v>-2.6255907579202429E-4</v>
      </c>
      <c r="H150" s="62">
        <v>1.1653</v>
      </c>
      <c r="I150" s="64">
        <f t="shared" si="215"/>
        <v>-4.3574846206426042E-3</v>
      </c>
    </row>
    <row r="151" spans="1:9" x14ac:dyDescent="0.3">
      <c r="A151" s="23">
        <v>150</v>
      </c>
      <c r="B151" s="271">
        <v>80000</v>
      </c>
      <c r="C151" s="48" t="s">
        <v>18</v>
      </c>
      <c r="D151" s="61">
        <v>11875</v>
      </c>
      <c r="E151" s="59">
        <f t="shared" ref="E151" si="216">D153/D152</f>
        <v>1.8399547803617571</v>
      </c>
      <c r="F151" s="61">
        <v>14951</v>
      </c>
      <c r="G151" s="59">
        <f t="shared" ref="G151" si="217">F153/F152</f>
        <v>2.3248894250100522</v>
      </c>
      <c r="H151" s="61">
        <v>16161</v>
      </c>
      <c r="I151" s="59">
        <f t="shared" ref="I151" si="218">H153/H152</f>
        <v>2.3789126853377267</v>
      </c>
    </row>
    <row r="152" spans="1:9" x14ac:dyDescent="0.3">
      <c r="A152" s="1">
        <v>151</v>
      </c>
      <c r="B152" s="272"/>
      <c r="C152" s="49" t="s">
        <v>16</v>
      </c>
      <c r="D152" s="52">
        <v>0.61919999999999997</v>
      </c>
      <c r="E152" s="63">
        <f t="shared" ref="E152:E153" si="219">(D152-D149)/D149</f>
        <v>-9.121459433509423E-3</v>
      </c>
      <c r="F152" s="52">
        <v>0.49740000000000001</v>
      </c>
      <c r="G152" s="63">
        <f t="shared" ref="G152:G153" si="220">(F152-F149)/F149</f>
        <v>-2.2066198595787159E-3</v>
      </c>
      <c r="H152" s="52">
        <v>0.48559999999999998</v>
      </c>
      <c r="I152" s="63">
        <f t="shared" ref="I152:I153" si="221">(H152-H149)/H149</f>
        <v>1.8568186507116904E-3</v>
      </c>
    </row>
    <row r="153" spans="1:9" x14ac:dyDescent="0.3">
      <c r="A153" s="13">
        <v>152</v>
      </c>
      <c r="B153" s="272"/>
      <c r="C153" s="50" t="s">
        <v>17</v>
      </c>
      <c r="D153" s="52">
        <v>1.1393</v>
      </c>
      <c r="E153" s="64">
        <f t="shared" si="219"/>
        <v>1.054388893770398E-3</v>
      </c>
      <c r="F153" s="52">
        <v>1.1564000000000001</v>
      </c>
      <c r="G153" s="64">
        <f t="shared" si="220"/>
        <v>1.2343517464764073E-2</v>
      </c>
      <c r="H153" s="62">
        <v>1.1552</v>
      </c>
      <c r="I153" s="64">
        <f t="shared" si="221"/>
        <v>-8.6672959752853319E-3</v>
      </c>
    </row>
    <row r="154" spans="1:9" x14ac:dyDescent="0.3">
      <c r="A154" s="23">
        <v>153</v>
      </c>
      <c r="B154" s="271">
        <v>82000</v>
      </c>
      <c r="C154" s="48" t="s">
        <v>18</v>
      </c>
      <c r="D154" s="61">
        <v>12168</v>
      </c>
      <c r="E154" s="59">
        <f t="shared" ref="E154" si="222">D156/D155</f>
        <v>1.8116642500402771</v>
      </c>
      <c r="F154" s="61">
        <v>15330</v>
      </c>
      <c r="G154" s="59">
        <f t="shared" ref="G154" si="223">F156/F155</f>
        <v>2.3170731707317072</v>
      </c>
      <c r="H154" s="61">
        <v>16552</v>
      </c>
      <c r="I154" s="59">
        <f t="shared" ref="I154" si="224">H156/H155</f>
        <v>2.4161837748344368</v>
      </c>
    </row>
    <row r="155" spans="1:9" x14ac:dyDescent="0.3">
      <c r="A155" s="1">
        <v>154</v>
      </c>
      <c r="B155" s="272"/>
      <c r="C155" s="49" t="s">
        <v>16</v>
      </c>
      <c r="D155" s="52">
        <v>0.62070000000000003</v>
      </c>
      <c r="E155" s="63">
        <f t="shared" ref="E155:E156" si="225">(D155-D152)/D152</f>
        <v>2.4224806201551307E-3</v>
      </c>
      <c r="F155" s="52">
        <v>0.49609999999999999</v>
      </c>
      <c r="G155" s="63">
        <f t="shared" ref="G155:G156" si="226">(F155-F152)/F152</f>
        <v>-2.6135906714918038E-3</v>
      </c>
      <c r="H155" s="52">
        <v>0.48320000000000002</v>
      </c>
      <c r="I155" s="63">
        <f t="shared" ref="I155:I156" si="227">(H155-H152)/H152</f>
        <v>-4.9423393739702589E-3</v>
      </c>
    </row>
    <row r="156" spans="1:9" x14ac:dyDescent="0.3">
      <c r="A156" s="13">
        <v>155</v>
      </c>
      <c r="B156" s="273"/>
      <c r="C156" s="50" t="s">
        <v>17</v>
      </c>
      <c r="D156" s="52">
        <v>1.1245000000000001</v>
      </c>
      <c r="E156" s="64">
        <f t="shared" si="225"/>
        <v>-1.2990432721846681E-2</v>
      </c>
      <c r="F156" s="52">
        <v>1.1495</v>
      </c>
      <c r="G156" s="64">
        <f t="shared" si="226"/>
        <v>-5.9667934970599511E-3</v>
      </c>
      <c r="H156" s="62">
        <v>1.1675</v>
      </c>
      <c r="I156" s="64">
        <f t="shared" si="227"/>
        <v>1.0647506925207736E-2</v>
      </c>
    </row>
    <row r="157" spans="1:9" x14ac:dyDescent="0.3">
      <c r="A157" s="23">
        <v>156</v>
      </c>
      <c r="B157" s="271">
        <v>84000</v>
      </c>
      <c r="C157" s="48" t="s">
        <v>18</v>
      </c>
      <c r="D157" s="61">
        <v>12460</v>
      </c>
      <c r="E157" s="59">
        <f t="shared" ref="E157" si="228">D159/D158</f>
        <v>1.8438613540654361</v>
      </c>
      <c r="F157" s="61">
        <v>15714</v>
      </c>
      <c r="G157" s="59">
        <f t="shared" ref="G157" si="229">F159/F158</f>
        <v>2.3364467005076142</v>
      </c>
      <c r="H157" s="61">
        <v>16955</v>
      </c>
      <c r="I157" s="59">
        <f t="shared" ref="I157" si="230">H159/H158</f>
        <v>2.4314784053156147</v>
      </c>
    </row>
    <row r="158" spans="1:9" x14ac:dyDescent="0.3">
      <c r="A158" s="1">
        <v>157</v>
      </c>
      <c r="B158" s="272"/>
      <c r="C158" s="49" t="s">
        <v>16</v>
      </c>
      <c r="D158" s="52">
        <v>0.61739999999999995</v>
      </c>
      <c r="E158" s="63">
        <f t="shared" ref="E158:E159" si="231">(D158-D155)/D155</f>
        <v>-5.3165780570325121E-3</v>
      </c>
      <c r="F158" s="52">
        <v>0.49249999999999999</v>
      </c>
      <c r="G158" s="63">
        <f t="shared" ref="G158:G159" si="232">(F158-F155)/F155</f>
        <v>-7.2566014916347352E-3</v>
      </c>
      <c r="H158" s="52">
        <v>0.48159999999999997</v>
      </c>
      <c r="I158" s="63">
        <f t="shared" ref="I158:I159" si="233">(H158-H155)/H155</f>
        <v>-3.3112582781457899E-3</v>
      </c>
    </row>
    <row r="159" spans="1:9" x14ac:dyDescent="0.3">
      <c r="A159" s="13">
        <v>158</v>
      </c>
      <c r="B159" s="273"/>
      <c r="C159" s="50" t="s">
        <v>17</v>
      </c>
      <c r="D159" s="52">
        <v>1.1384000000000001</v>
      </c>
      <c r="E159" s="64">
        <f t="shared" si="231"/>
        <v>1.2361049355269028E-2</v>
      </c>
      <c r="F159" s="52">
        <v>1.1507000000000001</v>
      </c>
      <c r="G159" s="64">
        <f t="shared" si="232"/>
        <v>1.0439321444106915E-3</v>
      </c>
      <c r="H159" s="62">
        <v>1.171</v>
      </c>
      <c r="I159" s="64">
        <f t="shared" si="233"/>
        <v>2.997858672376924E-3</v>
      </c>
    </row>
    <row r="160" spans="1:9" x14ac:dyDescent="0.3">
      <c r="A160" s="23">
        <v>159</v>
      </c>
      <c r="B160" s="271">
        <v>86000</v>
      </c>
      <c r="C160" s="48" t="s">
        <v>18</v>
      </c>
      <c r="D160" s="61">
        <v>12753</v>
      </c>
      <c r="E160" s="59">
        <f t="shared" ref="E160" si="234">D162/D161</f>
        <v>1.7897286821705429</v>
      </c>
      <c r="F160" s="61">
        <v>16094</v>
      </c>
      <c r="G160" s="59">
        <f t="shared" ref="G160" si="235">F162/F161</f>
        <v>2.3426672038678484</v>
      </c>
      <c r="H160" s="61">
        <v>17357</v>
      </c>
      <c r="I160" s="59">
        <f t="shared" ref="I160" si="236">H162/H161</f>
        <v>2.4266332707159259</v>
      </c>
    </row>
    <row r="161" spans="1:9" x14ac:dyDescent="0.3">
      <c r="A161" s="1">
        <v>160</v>
      </c>
      <c r="B161" s="272"/>
      <c r="C161" s="49" t="s">
        <v>16</v>
      </c>
      <c r="D161" s="52">
        <v>0.61919999999999997</v>
      </c>
      <c r="E161" s="63">
        <f t="shared" ref="E161:E162" si="237">(D161-D158)/D158</f>
        <v>2.9154518950437708E-3</v>
      </c>
      <c r="F161" s="52">
        <v>0.49640000000000001</v>
      </c>
      <c r="G161" s="63">
        <f t="shared" ref="G161:G162" si="238">(F161-F158)/F158</f>
        <v>7.9187817258883544E-3</v>
      </c>
      <c r="H161" s="52">
        <v>0.47910000000000003</v>
      </c>
      <c r="I161" s="63">
        <f t="shared" ref="I161:I162" si="239">(H161-H158)/H158</f>
        <v>-5.1910299003321159E-3</v>
      </c>
    </row>
    <row r="162" spans="1:9" x14ac:dyDescent="0.3">
      <c r="A162" s="13">
        <v>161</v>
      </c>
      <c r="B162" s="272"/>
      <c r="C162" s="50" t="s">
        <v>17</v>
      </c>
      <c r="D162" s="52">
        <v>1.1082000000000001</v>
      </c>
      <c r="E162" s="64">
        <f t="shared" si="237"/>
        <v>-2.652846099789178E-2</v>
      </c>
      <c r="F162" s="52">
        <v>1.1629</v>
      </c>
      <c r="G162" s="64">
        <f t="shared" si="238"/>
        <v>1.0602242113496122E-2</v>
      </c>
      <c r="H162" s="62">
        <v>1.1626000000000001</v>
      </c>
      <c r="I162" s="64">
        <f t="shared" si="239"/>
        <v>-7.1733561058923674E-3</v>
      </c>
    </row>
    <row r="163" spans="1:9" x14ac:dyDescent="0.3">
      <c r="A163" s="23">
        <v>162</v>
      </c>
      <c r="B163" s="271">
        <v>88000</v>
      </c>
      <c r="C163" s="48" t="s">
        <v>18</v>
      </c>
      <c r="D163" s="61">
        <v>13057</v>
      </c>
      <c r="E163" s="59">
        <f t="shared" ref="E163" si="240">D165/D164</f>
        <v>1.8119213902874776</v>
      </c>
      <c r="F163" s="61">
        <v>16493</v>
      </c>
      <c r="G163" s="59">
        <f t="shared" ref="G163" si="241">F165/F164</f>
        <v>2.3353783231083844</v>
      </c>
      <c r="H163" s="77">
        <v>17752</v>
      </c>
      <c r="I163" s="78">
        <f t="shared" ref="I163" si="242">H165/H164</f>
        <v>2.431314623338257</v>
      </c>
    </row>
    <row r="164" spans="1:9" x14ac:dyDescent="0.3">
      <c r="A164" s="1">
        <v>163</v>
      </c>
      <c r="B164" s="272"/>
      <c r="C164" s="49" t="s">
        <v>16</v>
      </c>
      <c r="D164" s="52">
        <v>0.61570000000000003</v>
      </c>
      <c r="E164" s="63">
        <f t="shared" ref="E164:E165" si="243">(D164-D161)/D161</f>
        <v>-5.6524547803616723E-3</v>
      </c>
      <c r="F164" s="52">
        <v>0.48899999999999999</v>
      </c>
      <c r="G164" s="63">
        <f t="shared" ref="G164:G165" si="244">(F164-F161)/F161</f>
        <v>-1.4907332796132187E-2</v>
      </c>
      <c r="H164" s="79">
        <v>0.47389999999999999</v>
      </c>
      <c r="I164" s="80">
        <f t="shared" ref="I164:I186" si="245">(H164-H161)/H161</f>
        <v>-1.0853683990816192E-2</v>
      </c>
    </row>
    <row r="165" spans="1:9" x14ac:dyDescent="0.3">
      <c r="A165" s="13">
        <v>164</v>
      </c>
      <c r="B165" s="273"/>
      <c r="C165" s="50" t="s">
        <v>17</v>
      </c>
      <c r="D165" s="52">
        <v>1.1155999999999999</v>
      </c>
      <c r="E165" s="64">
        <f t="shared" si="243"/>
        <v>6.6774950369967974E-3</v>
      </c>
      <c r="F165" s="52">
        <v>1.1419999999999999</v>
      </c>
      <c r="G165" s="64">
        <f t="shared" si="244"/>
        <v>-1.7972310602803458E-2</v>
      </c>
      <c r="H165" s="81">
        <v>1.1521999999999999</v>
      </c>
      <c r="I165" s="82">
        <f t="shared" si="245"/>
        <v>-8.9454670565974424E-3</v>
      </c>
    </row>
    <row r="166" spans="1:9" x14ac:dyDescent="0.3">
      <c r="A166" s="23">
        <v>165</v>
      </c>
      <c r="B166" s="271">
        <v>90000</v>
      </c>
      <c r="C166" s="48" t="s">
        <v>18</v>
      </c>
      <c r="D166" s="65">
        <v>13354</v>
      </c>
      <c r="E166" s="66">
        <f t="shared" ref="E166" si="246">D168/D167</f>
        <v>1.7914369120986051</v>
      </c>
      <c r="F166" s="61">
        <v>16896</v>
      </c>
      <c r="G166" s="59">
        <f t="shared" ref="G166" si="247">F168/F167</f>
        <v>2.3745633860694473</v>
      </c>
      <c r="H166" s="61">
        <v>18143</v>
      </c>
      <c r="I166" s="59">
        <f t="shared" ref="I166" si="248">H168/H167</f>
        <v>2.4663289001477726</v>
      </c>
    </row>
    <row r="167" spans="1:9" x14ac:dyDescent="0.3">
      <c r="A167" s="1">
        <v>166</v>
      </c>
      <c r="B167" s="272"/>
      <c r="C167" s="49" t="s">
        <v>16</v>
      </c>
      <c r="D167" s="67">
        <v>0.61660000000000004</v>
      </c>
      <c r="E167" s="68">
        <f t="shared" ref="E167:E168" si="249">(D167-D164)/D164</f>
        <v>1.4617508526880167E-3</v>
      </c>
      <c r="F167" s="52">
        <v>0.48670000000000002</v>
      </c>
      <c r="G167" s="63">
        <f t="shared" ref="G167:G168" si="250">(F167-F164)/F164</f>
        <v>-4.703476482617523E-3</v>
      </c>
      <c r="H167" s="52">
        <v>0.47370000000000001</v>
      </c>
      <c r="I167" s="63">
        <f t="shared" si="245"/>
        <v>-4.2202996412740658E-4</v>
      </c>
    </row>
    <row r="168" spans="1:9" x14ac:dyDescent="0.3">
      <c r="A168" s="13">
        <v>167</v>
      </c>
      <c r="B168" s="273"/>
      <c r="C168" s="50" t="s">
        <v>17</v>
      </c>
      <c r="D168" s="67">
        <v>1.1046</v>
      </c>
      <c r="E168" s="70">
        <f t="shared" si="249"/>
        <v>-9.8601649336678907E-3</v>
      </c>
      <c r="F168" s="52">
        <v>1.1556999999999999</v>
      </c>
      <c r="G168" s="64">
        <f t="shared" si="250"/>
        <v>1.1996497373029814E-2</v>
      </c>
      <c r="H168" s="62">
        <v>1.1682999999999999</v>
      </c>
      <c r="I168" s="64">
        <f t="shared" si="245"/>
        <v>1.3973268529769142E-2</v>
      </c>
    </row>
    <row r="169" spans="1:9" x14ac:dyDescent="0.3">
      <c r="A169" s="23">
        <v>168</v>
      </c>
      <c r="B169" s="271">
        <v>92000</v>
      </c>
      <c r="C169" s="48" t="s">
        <v>18</v>
      </c>
      <c r="D169" s="61">
        <v>13660</v>
      </c>
      <c r="E169" s="59">
        <f t="shared" ref="E169" si="251">D171/D170</f>
        <v>1.8453490273009645</v>
      </c>
      <c r="F169" s="61">
        <v>17282</v>
      </c>
      <c r="G169" s="59">
        <f t="shared" ref="G169" si="252">F171/F170</f>
        <v>2.3769451269451269</v>
      </c>
      <c r="H169" s="61">
        <v>18534</v>
      </c>
      <c r="I169" s="59">
        <f t="shared" ref="I169" si="253">H171/H170</f>
        <v>2.4872563718140932</v>
      </c>
    </row>
    <row r="170" spans="1:9" x14ac:dyDescent="0.3">
      <c r="A170" s="1">
        <v>169</v>
      </c>
      <c r="B170" s="272"/>
      <c r="C170" s="49" t="s">
        <v>16</v>
      </c>
      <c r="D170" s="52">
        <v>0.61170000000000002</v>
      </c>
      <c r="E170" s="63">
        <f t="shared" ref="E170:E171" si="254">(D170-D167)/D167</f>
        <v>-7.9468050600065114E-3</v>
      </c>
      <c r="F170" s="52">
        <v>0.4884</v>
      </c>
      <c r="G170" s="63">
        <f t="shared" ref="G170:G171" si="255">(F170-F167)/F167</f>
        <v>3.4929114444215725E-3</v>
      </c>
      <c r="H170" s="52">
        <v>0.46689999999999998</v>
      </c>
      <c r="I170" s="63">
        <f t="shared" si="245"/>
        <v>-1.4355077052987181E-2</v>
      </c>
    </row>
    <row r="171" spans="1:9" x14ac:dyDescent="0.3">
      <c r="A171" s="13">
        <v>170</v>
      </c>
      <c r="B171" s="272"/>
      <c r="C171" s="50" t="s">
        <v>17</v>
      </c>
      <c r="D171" s="52">
        <v>1.1288</v>
      </c>
      <c r="E171" s="64">
        <f t="shared" si="254"/>
        <v>2.1908383125113163E-2</v>
      </c>
      <c r="F171" s="52">
        <v>1.1609</v>
      </c>
      <c r="G171" s="64">
        <f t="shared" si="255"/>
        <v>4.4994375703037931E-3</v>
      </c>
      <c r="H171" s="62">
        <v>1.1613</v>
      </c>
      <c r="I171" s="64">
        <f t="shared" si="245"/>
        <v>-5.991611743558928E-3</v>
      </c>
    </row>
    <row r="172" spans="1:9" x14ac:dyDescent="0.3">
      <c r="A172" s="23">
        <v>171</v>
      </c>
      <c r="B172" s="271">
        <v>94000</v>
      </c>
      <c r="C172" s="48" t="s">
        <v>18</v>
      </c>
      <c r="D172" s="61">
        <v>13963</v>
      </c>
      <c r="E172" s="59">
        <f t="shared" ref="E172" si="256">D174/D173</f>
        <v>1.8286184210526315</v>
      </c>
      <c r="F172" s="61">
        <v>17663</v>
      </c>
      <c r="G172" s="59">
        <f t="shared" ref="G172" si="257">F174/F173</f>
        <v>2.3549180327868853</v>
      </c>
      <c r="H172" s="61">
        <v>18924</v>
      </c>
      <c r="I172" s="59">
        <f t="shared" ref="I172" si="258">H174/H173</f>
        <v>2.5129511677282377</v>
      </c>
    </row>
    <row r="173" spans="1:9" x14ac:dyDescent="0.3">
      <c r="A173" s="1">
        <v>172</v>
      </c>
      <c r="B173" s="272"/>
      <c r="C173" s="49" t="s">
        <v>16</v>
      </c>
      <c r="D173" s="52">
        <v>0.60799999999999998</v>
      </c>
      <c r="E173" s="63">
        <f t="shared" ref="E173:E174" si="259">(D173-D170)/D170</f>
        <v>-6.0487166911885508E-3</v>
      </c>
      <c r="F173" s="52">
        <v>0.48799999999999999</v>
      </c>
      <c r="G173" s="63">
        <f t="shared" ref="G173:G174" si="260">(F173-F170)/F170</f>
        <v>-8.1900081900084247E-4</v>
      </c>
      <c r="H173" s="52">
        <v>0.47099999999999997</v>
      </c>
      <c r="I173" s="63">
        <f t="shared" si="245"/>
        <v>8.7813236239023193E-3</v>
      </c>
    </row>
    <row r="174" spans="1:9" x14ac:dyDescent="0.3">
      <c r="A174" s="13">
        <v>173</v>
      </c>
      <c r="B174" s="273"/>
      <c r="C174" s="50" t="s">
        <v>17</v>
      </c>
      <c r="D174" s="52">
        <v>1.1117999999999999</v>
      </c>
      <c r="E174" s="64">
        <f t="shared" si="259"/>
        <v>-1.5060240963855533E-2</v>
      </c>
      <c r="F174" s="52">
        <v>1.1492</v>
      </c>
      <c r="G174" s="64">
        <f t="shared" si="260"/>
        <v>-1.0078387458006757E-2</v>
      </c>
      <c r="H174" s="62">
        <v>1.1836</v>
      </c>
      <c r="I174" s="64">
        <f t="shared" si="245"/>
        <v>1.9202617755963134E-2</v>
      </c>
    </row>
    <row r="175" spans="1:9" x14ac:dyDescent="0.3">
      <c r="A175" s="23">
        <v>174</v>
      </c>
      <c r="B175" s="271">
        <v>96000</v>
      </c>
      <c r="C175" s="48" t="s">
        <v>18</v>
      </c>
      <c r="D175" s="61">
        <v>14258</v>
      </c>
      <c r="E175" s="59">
        <f t="shared" ref="E175" si="261">D177/D176</f>
        <v>1.8379713485921294</v>
      </c>
      <c r="F175" s="77">
        <v>18038</v>
      </c>
      <c r="G175" s="78">
        <f t="shared" ref="G175" si="262">F177/F176</f>
        <v>2.3725206611570249</v>
      </c>
      <c r="H175" s="61">
        <v>19315</v>
      </c>
      <c r="I175" s="59">
        <f t="shared" ref="I175" si="263">H177/H176</f>
        <v>2.5071657754010692</v>
      </c>
    </row>
    <row r="176" spans="1:9" x14ac:dyDescent="0.3">
      <c r="A176" s="1">
        <v>175</v>
      </c>
      <c r="B176" s="272"/>
      <c r="C176" s="49" t="s">
        <v>16</v>
      </c>
      <c r="D176" s="52">
        <v>0.60729999999999995</v>
      </c>
      <c r="E176" s="63">
        <f t="shared" ref="E176:E177" si="264">(D176-D173)/D173</f>
        <v>-1.15131578947374E-3</v>
      </c>
      <c r="F176" s="79">
        <v>0.48399999999999999</v>
      </c>
      <c r="G176" s="80">
        <f t="shared" ref="G176:G177" si="265">(F176-F173)/F173</f>
        <v>-8.1967213114754172E-3</v>
      </c>
      <c r="H176" s="52">
        <v>0.46750000000000003</v>
      </c>
      <c r="I176" s="63">
        <f t="shared" si="245"/>
        <v>-7.4309978768576385E-3</v>
      </c>
    </row>
    <row r="177" spans="1:9" x14ac:dyDescent="0.3">
      <c r="A177" s="13">
        <v>176</v>
      </c>
      <c r="B177" s="273"/>
      <c r="C177" s="50" t="s">
        <v>17</v>
      </c>
      <c r="D177" s="52">
        <v>1.1162000000000001</v>
      </c>
      <c r="E177" s="64">
        <f t="shared" si="264"/>
        <v>3.9575463212809699E-3</v>
      </c>
      <c r="F177" s="79">
        <v>1.1483000000000001</v>
      </c>
      <c r="G177" s="82">
        <f t="shared" si="265"/>
        <v>-7.831534980855385E-4</v>
      </c>
      <c r="H177" s="62">
        <v>1.1720999999999999</v>
      </c>
      <c r="I177" s="64">
        <f t="shared" si="245"/>
        <v>-9.7161203109159058E-3</v>
      </c>
    </row>
    <row r="178" spans="1:9" x14ac:dyDescent="0.3">
      <c r="A178" s="23">
        <v>177</v>
      </c>
      <c r="B178" s="271">
        <v>98000</v>
      </c>
      <c r="C178" s="48" t="s">
        <v>18</v>
      </c>
      <c r="D178" s="61">
        <v>14553</v>
      </c>
      <c r="E178" s="59">
        <f t="shared" ref="E178" si="266">D180/D179</f>
        <v>1.8394577821329416</v>
      </c>
      <c r="F178" s="61">
        <v>18408</v>
      </c>
      <c r="G178" s="59">
        <f t="shared" ref="G178" si="267">F180/F179</f>
        <v>2.3989626556016601</v>
      </c>
      <c r="H178" s="61">
        <v>19713</v>
      </c>
      <c r="I178" s="59">
        <f t="shared" ref="I178" si="268">H180/H179</f>
        <v>2.5658263305322131</v>
      </c>
    </row>
    <row r="179" spans="1:9" x14ac:dyDescent="0.3">
      <c r="A179" s="1">
        <v>178</v>
      </c>
      <c r="B179" s="272"/>
      <c r="C179" s="49" t="s">
        <v>16</v>
      </c>
      <c r="D179" s="52">
        <v>0.61229999999999996</v>
      </c>
      <c r="E179" s="63">
        <f t="shared" ref="E179:E180" si="269">(D179-D176)/D176</f>
        <v>8.2331631812942608E-3</v>
      </c>
      <c r="F179" s="52">
        <v>0.48199999999999998</v>
      </c>
      <c r="G179" s="63">
        <f t="shared" ref="G179:G180" si="270">(F179-F176)/F176</f>
        <v>-4.1322314049586813E-3</v>
      </c>
      <c r="H179" s="52">
        <v>0.46410000000000001</v>
      </c>
      <c r="I179" s="63">
        <f t="shared" si="245"/>
        <v>-7.2727272727273022E-3</v>
      </c>
    </row>
    <row r="180" spans="1:9" x14ac:dyDescent="0.3">
      <c r="A180" s="13">
        <v>179</v>
      </c>
      <c r="B180" s="272"/>
      <c r="C180" s="50" t="s">
        <v>17</v>
      </c>
      <c r="D180" s="52">
        <v>1.1263000000000001</v>
      </c>
      <c r="E180" s="64">
        <f t="shared" si="269"/>
        <v>9.0485576061637672E-3</v>
      </c>
      <c r="F180" s="52">
        <v>1.1563000000000001</v>
      </c>
      <c r="G180" s="64">
        <f t="shared" si="270"/>
        <v>6.9668205172864293E-3</v>
      </c>
      <c r="H180" s="62">
        <v>1.1908000000000001</v>
      </c>
      <c r="I180" s="64">
        <f t="shared" si="245"/>
        <v>1.5954270113471686E-2</v>
      </c>
    </row>
    <row r="181" spans="1:9" x14ac:dyDescent="0.3">
      <c r="A181" s="23">
        <v>180</v>
      </c>
      <c r="B181" s="271">
        <v>100000</v>
      </c>
      <c r="C181" s="48" t="s">
        <v>18</v>
      </c>
      <c r="D181" s="61">
        <v>14847</v>
      </c>
      <c r="E181" s="59">
        <f t="shared" ref="E181" si="271">D183/D182</f>
        <v>1.8562016142315929</v>
      </c>
      <c r="F181" s="61">
        <v>18780</v>
      </c>
      <c r="G181" s="59">
        <f t="shared" ref="G181" si="272">F183/F182</f>
        <v>2.3957986688851913</v>
      </c>
      <c r="H181" s="61">
        <v>20128</v>
      </c>
      <c r="I181" s="59">
        <f t="shared" ref="I181" si="273">H183/H182</f>
        <v>2.4955051369863011</v>
      </c>
    </row>
    <row r="182" spans="1:9" x14ac:dyDescent="0.3">
      <c r="A182" s="1">
        <v>181</v>
      </c>
      <c r="B182" s="272"/>
      <c r="C182" s="49" t="s">
        <v>16</v>
      </c>
      <c r="D182" s="52">
        <v>0.60709999999999997</v>
      </c>
      <c r="E182" s="63">
        <f t="shared" ref="E182:E183" si="274">(D182-D179)/D179</f>
        <v>-8.4925690021231143E-3</v>
      </c>
      <c r="F182" s="52">
        <v>0.48080000000000001</v>
      </c>
      <c r="G182" s="63">
        <f t="shared" ref="G182:G183" si="275">(F182-F179)/F179</f>
        <v>-2.4896265560165535E-3</v>
      </c>
      <c r="H182" s="52">
        <v>0.4672</v>
      </c>
      <c r="I182" s="63">
        <f t="shared" si="245"/>
        <v>6.679594914889014E-3</v>
      </c>
    </row>
    <row r="183" spans="1:9" x14ac:dyDescent="0.3">
      <c r="A183" s="13">
        <v>182</v>
      </c>
      <c r="B183" s="273"/>
      <c r="C183" s="50" t="s">
        <v>17</v>
      </c>
      <c r="D183" s="52">
        <v>1.1269</v>
      </c>
      <c r="E183" s="64">
        <f t="shared" si="274"/>
        <v>5.3271774837959152E-4</v>
      </c>
      <c r="F183" s="52">
        <v>1.1518999999999999</v>
      </c>
      <c r="G183" s="64">
        <f t="shared" si="275"/>
        <v>-3.8052408544496938E-3</v>
      </c>
      <c r="H183" s="62">
        <v>1.1658999999999999</v>
      </c>
      <c r="I183" s="64">
        <f t="shared" si="245"/>
        <v>-2.0910312395028673E-2</v>
      </c>
    </row>
    <row r="184" spans="1:9" x14ac:dyDescent="0.3">
      <c r="A184" s="23">
        <v>183</v>
      </c>
      <c r="B184" s="271">
        <v>102000</v>
      </c>
      <c r="C184" s="48" t="s">
        <v>18</v>
      </c>
      <c r="D184" s="61">
        <v>15140</v>
      </c>
      <c r="E184" s="59">
        <f t="shared" ref="E184" si="276">D186/D185</f>
        <v>1.8420450833061091</v>
      </c>
      <c r="F184" s="61">
        <v>19155</v>
      </c>
      <c r="G184" s="59">
        <f t="shared" ref="G184" si="277">F186/F185</f>
        <v>2.4283054003724396</v>
      </c>
      <c r="H184" s="61">
        <v>20539</v>
      </c>
      <c r="I184" s="59">
        <f t="shared" ref="I184" si="278">H186/H185</f>
        <v>2.5767725097868639</v>
      </c>
    </row>
    <row r="185" spans="1:9" x14ac:dyDescent="0.3">
      <c r="A185" s="1">
        <v>184</v>
      </c>
      <c r="B185" s="272"/>
      <c r="C185" s="49" t="s">
        <v>16</v>
      </c>
      <c r="D185" s="52">
        <v>0.61219999999999997</v>
      </c>
      <c r="E185" s="63">
        <f t="shared" ref="E185:E186" si="279">(D185-D182)/D182</f>
        <v>8.4005929830340866E-3</v>
      </c>
      <c r="F185" s="52">
        <v>0.48330000000000001</v>
      </c>
      <c r="G185" s="63">
        <f t="shared" ref="G185:G186" si="280">(F185-F182)/F182</f>
        <v>5.1996672212978419E-3</v>
      </c>
      <c r="H185" s="52">
        <v>0.45979999999999999</v>
      </c>
      <c r="I185" s="63">
        <f t="shared" si="245"/>
        <v>-1.583904109589045E-2</v>
      </c>
    </row>
    <row r="186" spans="1:9" x14ac:dyDescent="0.3">
      <c r="A186" s="13">
        <v>185</v>
      </c>
      <c r="B186" s="273"/>
      <c r="C186" s="50" t="s">
        <v>17</v>
      </c>
      <c r="D186" s="52">
        <v>1.1276999999999999</v>
      </c>
      <c r="E186" s="64">
        <f t="shared" si="279"/>
        <v>7.0991214837156085E-4</v>
      </c>
      <c r="F186" s="52">
        <v>1.1736</v>
      </c>
      <c r="G186" s="64">
        <f t="shared" si="280"/>
        <v>1.8838440836878249E-2</v>
      </c>
      <c r="H186" s="62">
        <v>1.1848000000000001</v>
      </c>
      <c r="I186" s="64">
        <f t="shared" si="245"/>
        <v>1.6210652714641168E-2</v>
      </c>
    </row>
    <row r="187" spans="1:9" x14ac:dyDescent="0.3">
      <c r="A187" s="23">
        <v>186</v>
      </c>
      <c r="B187" s="271">
        <v>104000</v>
      </c>
      <c r="C187" s="48" t="s">
        <v>18</v>
      </c>
      <c r="D187" s="61">
        <v>15432</v>
      </c>
      <c r="E187" s="59">
        <f t="shared" ref="E187" si="281">D189/D188</f>
        <v>1.8419663477400199</v>
      </c>
      <c r="F187" s="61"/>
      <c r="G187" s="59"/>
      <c r="H187" s="61"/>
      <c r="I187" s="59"/>
    </row>
    <row r="188" spans="1:9" x14ac:dyDescent="0.3">
      <c r="A188" s="1">
        <v>187</v>
      </c>
      <c r="B188" s="272"/>
      <c r="C188" s="49" t="s">
        <v>16</v>
      </c>
      <c r="D188" s="52">
        <v>0.60619999999999996</v>
      </c>
      <c r="E188" s="63">
        <f t="shared" ref="E188:E189" si="282">(D188-D185)/D185</f>
        <v>-9.8007187193727627E-3</v>
      </c>
      <c r="F188" s="52"/>
      <c r="G188" s="63"/>
      <c r="H188" s="52"/>
      <c r="I188" s="63"/>
    </row>
    <row r="189" spans="1:9" x14ac:dyDescent="0.3">
      <c r="A189" s="13">
        <v>188</v>
      </c>
      <c r="B189" s="272"/>
      <c r="C189" s="50" t="s">
        <v>17</v>
      </c>
      <c r="D189" s="52">
        <v>1.1166</v>
      </c>
      <c r="E189" s="64">
        <f t="shared" si="282"/>
        <v>-9.8430433625963359E-3</v>
      </c>
      <c r="F189" s="52"/>
      <c r="G189" s="64"/>
      <c r="H189" s="62"/>
      <c r="I189" s="64"/>
    </row>
    <row r="190" spans="1:9" x14ac:dyDescent="0.3">
      <c r="A190" s="23">
        <v>189</v>
      </c>
      <c r="B190" s="271">
        <v>106000</v>
      </c>
      <c r="C190" s="48" t="s">
        <v>18</v>
      </c>
      <c r="D190" s="61">
        <v>15725</v>
      </c>
      <c r="E190" s="59">
        <f t="shared" ref="E190" si="283">D192/D191</f>
        <v>1.8838051349572087</v>
      </c>
      <c r="F190" s="61"/>
      <c r="G190" s="59"/>
      <c r="H190" s="61"/>
      <c r="I190" s="59"/>
    </row>
    <row r="191" spans="1:9" x14ac:dyDescent="0.3">
      <c r="A191" s="1">
        <v>190</v>
      </c>
      <c r="B191" s="272"/>
      <c r="C191" s="49" t="s">
        <v>16</v>
      </c>
      <c r="D191" s="52">
        <v>0.60760000000000003</v>
      </c>
      <c r="E191" s="63">
        <f t="shared" ref="E191:E192" si="284">(D191-D188)/D188</f>
        <v>2.309468822171013E-3</v>
      </c>
      <c r="F191" s="52"/>
      <c r="G191" s="63"/>
      <c r="H191" s="52"/>
      <c r="I191" s="63"/>
    </row>
    <row r="192" spans="1:9" x14ac:dyDescent="0.3">
      <c r="A192" s="13">
        <v>191</v>
      </c>
      <c r="B192" s="273"/>
      <c r="C192" s="50" t="s">
        <v>17</v>
      </c>
      <c r="D192" s="52">
        <v>1.1446000000000001</v>
      </c>
      <c r="E192" s="64">
        <f t="shared" si="284"/>
        <v>2.5076123947698391E-2</v>
      </c>
      <c r="F192" s="52"/>
      <c r="G192" s="64"/>
      <c r="H192" s="62"/>
      <c r="I192" s="64"/>
    </row>
    <row r="193" spans="1:9" x14ac:dyDescent="0.3">
      <c r="A193" s="23">
        <v>192</v>
      </c>
      <c r="B193" s="271">
        <v>108000</v>
      </c>
      <c r="C193" s="48" t="s">
        <v>18</v>
      </c>
      <c r="D193" s="61">
        <v>16017</v>
      </c>
      <c r="E193" s="59">
        <f t="shared" ref="E193" si="285">D195/D194</f>
        <v>1.8646804260985355</v>
      </c>
      <c r="F193" s="61"/>
      <c r="G193" s="59"/>
      <c r="H193" s="61"/>
      <c r="I193" s="59"/>
    </row>
    <row r="194" spans="1:9" x14ac:dyDescent="0.3">
      <c r="A194" s="1">
        <v>193</v>
      </c>
      <c r="B194" s="272"/>
      <c r="C194" s="49" t="s">
        <v>16</v>
      </c>
      <c r="D194" s="52">
        <v>0.6008</v>
      </c>
      <c r="E194" s="63">
        <f t="shared" ref="E194:E195" si="286">(D194-D191)/D191</f>
        <v>-1.1191573403555016E-2</v>
      </c>
      <c r="F194" s="52"/>
      <c r="G194" s="63"/>
      <c r="H194" s="52"/>
      <c r="I194" s="63"/>
    </row>
    <row r="195" spans="1:9" x14ac:dyDescent="0.3">
      <c r="A195" s="13">
        <v>194</v>
      </c>
      <c r="B195" s="273"/>
      <c r="C195" s="50" t="s">
        <v>17</v>
      </c>
      <c r="D195" s="52">
        <v>1.1203000000000001</v>
      </c>
      <c r="E195" s="64">
        <f t="shared" si="286"/>
        <v>-2.1230124060807258E-2</v>
      </c>
      <c r="F195" s="52"/>
      <c r="G195" s="64"/>
      <c r="H195" s="62"/>
      <c r="I195" s="64"/>
    </row>
    <row r="196" spans="1:9" x14ac:dyDescent="0.3">
      <c r="A196" s="23">
        <v>195</v>
      </c>
      <c r="B196" s="271">
        <v>110000</v>
      </c>
      <c r="C196" s="48" t="s">
        <v>18</v>
      </c>
      <c r="D196" s="61">
        <v>16310</v>
      </c>
      <c r="E196" s="59">
        <f t="shared" ref="E196" si="287">D198/D197</f>
        <v>1.8962876643915432</v>
      </c>
      <c r="F196" s="61"/>
      <c r="G196" s="59"/>
      <c r="H196" s="61"/>
      <c r="I196" s="59"/>
    </row>
    <row r="197" spans="1:9" x14ac:dyDescent="0.3">
      <c r="A197" s="1">
        <v>196</v>
      </c>
      <c r="B197" s="272"/>
      <c r="C197" s="49" t="s">
        <v>16</v>
      </c>
      <c r="D197" s="52">
        <v>0.60070000000000001</v>
      </c>
      <c r="E197" s="63">
        <f t="shared" ref="E197:E198" si="288">(D197-D194)/D194</f>
        <v>-1.6644474034618672E-4</v>
      </c>
      <c r="F197" s="52"/>
      <c r="G197" s="63"/>
      <c r="H197" s="52"/>
      <c r="I197" s="63"/>
    </row>
    <row r="198" spans="1:9" x14ac:dyDescent="0.3">
      <c r="A198" s="13">
        <v>197</v>
      </c>
      <c r="B198" s="272"/>
      <c r="C198" s="50" t="s">
        <v>17</v>
      </c>
      <c r="D198" s="52">
        <v>1.1391</v>
      </c>
      <c r="E198" s="64">
        <f t="shared" si="288"/>
        <v>1.6781219316254509E-2</v>
      </c>
      <c r="F198" s="52"/>
      <c r="G198" s="64"/>
      <c r="H198" s="62"/>
      <c r="I198" s="64"/>
    </row>
    <row r="199" spans="1:9" x14ac:dyDescent="0.3">
      <c r="A199" s="23">
        <v>198</v>
      </c>
      <c r="B199" s="271">
        <v>112000</v>
      </c>
      <c r="C199" s="48" t="s">
        <v>18</v>
      </c>
      <c r="D199" s="61">
        <v>16602</v>
      </c>
      <c r="E199" s="59">
        <f t="shared" ref="E199" si="289">D201/D200</f>
        <v>1.9004676018704074</v>
      </c>
      <c r="F199" s="61"/>
      <c r="G199" s="59"/>
      <c r="H199" s="61"/>
      <c r="I199" s="59"/>
    </row>
    <row r="200" spans="1:9" x14ac:dyDescent="0.3">
      <c r="A200" s="1">
        <v>199</v>
      </c>
      <c r="B200" s="272"/>
      <c r="C200" s="49" t="s">
        <v>16</v>
      </c>
      <c r="D200" s="52">
        <v>0.5988</v>
      </c>
      <c r="E200" s="63">
        <f t="shared" ref="E200:E201" si="290">(D200-D197)/D197</f>
        <v>-3.1629765273847392E-3</v>
      </c>
      <c r="F200" s="52"/>
      <c r="G200" s="63"/>
      <c r="H200" s="52"/>
      <c r="I200" s="63"/>
    </row>
    <row r="201" spans="1:9" x14ac:dyDescent="0.3">
      <c r="A201" s="13">
        <v>200</v>
      </c>
      <c r="B201" s="273"/>
      <c r="C201" s="50" t="s">
        <v>17</v>
      </c>
      <c r="D201" s="52">
        <v>1.1379999999999999</v>
      </c>
      <c r="E201" s="64">
        <f t="shared" si="290"/>
        <v>-9.6567465542981375E-4</v>
      </c>
      <c r="F201" s="52"/>
      <c r="G201" s="64"/>
      <c r="H201" s="62"/>
      <c r="I201" s="64"/>
    </row>
    <row r="202" spans="1:9" x14ac:dyDescent="0.3">
      <c r="A202" s="23">
        <v>201</v>
      </c>
      <c r="B202" s="271">
        <v>114000</v>
      </c>
      <c r="C202" s="48" t="s">
        <v>18</v>
      </c>
      <c r="D202" s="61">
        <v>16895</v>
      </c>
      <c r="E202" s="59">
        <f t="shared" ref="E202" si="291">D204/D203</f>
        <v>1.8665781613010288</v>
      </c>
      <c r="F202" s="61"/>
      <c r="G202" s="59"/>
      <c r="H202" s="61"/>
      <c r="I202" s="59"/>
    </row>
    <row r="203" spans="1:9" x14ac:dyDescent="0.3">
      <c r="A203" s="1">
        <v>202</v>
      </c>
      <c r="B203" s="272"/>
      <c r="C203" s="49" t="s">
        <v>16</v>
      </c>
      <c r="D203" s="52">
        <v>0.60260000000000002</v>
      </c>
      <c r="E203" s="63">
        <f t="shared" ref="E203:E204" si="292">(D203-D200)/D200</f>
        <v>6.3460253841015795E-3</v>
      </c>
      <c r="F203" s="52"/>
      <c r="G203" s="63"/>
      <c r="H203" s="52"/>
      <c r="I203" s="63"/>
    </row>
    <row r="204" spans="1:9" x14ac:dyDescent="0.3">
      <c r="A204" s="13">
        <v>203</v>
      </c>
      <c r="B204" s="273"/>
      <c r="C204" s="50" t="s">
        <v>17</v>
      </c>
      <c r="D204" s="52">
        <v>1.1248</v>
      </c>
      <c r="E204" s="64">
        <f t="shared" si="292"/>
        <v>-1.1599297012302178E-2</v>
      </c>
      <c r="F204" s="52"/>
      <c r="G204" s="64"/>
      <c r="H204" s="62"/>
      <c r="I204" s="64"/>
    </row>
    <row r="205" spans="1:9" x14ac:dyDescent="0.3">
      <c r="A205" s="23">
        <v>204</v>
      </c>
      <c r="B205" s="271">
        <v>116000</v>
      </c>
      <c r="C205" s="48" t="s">
        <v>18</v>
      </c>
      <c r="D205" s="61">
        <v>17189</v>
      </c>
      <c r="E205" s="59">
        <f t="shared" ref="E205" si="293">D207/D206</f>
        <v>1.884201680672269</v>
      </c>
      <c r="F205" s="61"/>
      <c r="G205" s="59"/>
      <c r="H205" s="61"/>
      <c r="I205" s="59"/>
    </row>
    <row r="206" spans="1:9" x14ac:dyDescent="0.3">
      <c r="A206" s="1">
        <v>205</v>
      </c>
      <c r="B206" s="272"/>
      <c r="C206" s="49" t="s">
        <v>16</v>
      </c>
      <c r="D206" s="52">
        <v>0.59499999999999997</v>
      </c>
      <c r="E206" s="63">
        <f t="shared" ref="E206:E207" si="294">(D206-D203)/D203</f>
        <v>-1.2612014603385414E-2</v>
      </c>
      <c r="F206" s="52"/>
      <c r="G206" s="63"/>
      <c r="H206" s="52"/>
      <c r="I206" s="63"/>
    </row>
    <row r="207" spans="1:9" x14ac:dyDescent="0.3">
      <c r="A207" s="13">
        <v>206</v>
      </c>
      <c r="B207" s="272"/>
      <c r="C207" s="50" t="s">
        <v>17</v>
      </c>
      <c r="D207" s="52">
        <v>1.1211</v>
      </c>
      <c r="E207" s="64">
        <f t="shared" si="294"/>
        <v>-3.2894736842105587E-3</v>
      </c>
      <c r="F207" s="52"/>
      <c r="G207" s="64"/>
      <c r="H207" s="62"/>
      <c r="I207" s="64"/>
    </row>
    <row r="208" spans="1:9" x14ac:dyDescent="0.3">
      <c r="A208" s="23">
        <v>207</v>
      </c>
      <c r="B208" s="271">
        <v>118000</v>
      </c>
      <c r="C208" s="48" t="s">
        <v>18</v>
      </c>
      <c r="D208" s="61">
        <v>17486</v>
      </c>
      <c r="E208" s="59">
        <f t="shared" ref="E208" si="295">D210/D209</f>
        <v>1.9194336760492161</v>
      </c>
      <c r="F208" s="61"/>
      <c r="G208" s="59"/>
      <c r="H208" s="61"/>
      <c r="I208" s="59"/>
    </row>
    <row r="209" spans="1:9" x14ac:dyDescent="0.3">
      <c r="A209" s="1">
        <v>208</v>
      </c>
      <c r="B209" s="272"/>
      <c r="C209" s="49" t="s">
        <v>16</v>
      </c>
      <c r="D209" s="52">
        <v>0.59330000000000005</v>
      </c>
      <c r="E209" s="63">
        <f t="shared" ref="E209:E210" si="296">(D209-D206)/D206</f>
        <v>-2.8571428571427292E-3</v>
      </c>
      <c r="F209" s="52"/>
      <c r="G209" s="63"/>
      <c r="H209" s="52"/>
      <c r="I209" s="63"/>
    </row>
    <row r="210" spans="1:9" x14ac:dyDescent="0.3">
      <c r="A210" s="13">
        <v>209</v>
      </c>
      <c r="B210" s="273"/>
      <c r="C210" s="50" t="s">
        <v>17</v>
      </c>
      <c r="D210" s="52">
        <v>1.1388</v>
      </c>
      <c r="E210" s="64">
        <f t="shared" si="296"/>
        <v>1.5788065293015831E-2</v>
      </c>
      <c r="F210" s="52"/>
      <c r="G210" s="64"/>
      <c r="H210" s="62"/>
      <c r="I210" s="64"/>
    </row>
    <row r="211" spans="1:9" x14ac:dyDescent="0.3">
      <c r="A211" s="23">
        <v>210</v>
      </c>
      <c r="B211" s="271">
        <v>120000</v>
      </c>
      <c r="C211" s="48" t="s">
        <v>18</v>
      </c>
      <c r="D211" s="61">
        <v>17803</v>
      </c>
      <c r="E211" s="59">
        <f t="shared" ref="E211" si="297">D213/D212</f>
        <v>1.9111334674714955</v>
      </c>
      <c r="F211" s="61"/>
      <c r="G211" s="59"/>
      <c r="H211" s="61"/>
      <c r="I211" s="59"/>
    </row>
    <row r="212" spans="1:9" x14ac:dyDescent="0.3">
      <c r="A212" s="1">
        <v>211</v>
      </c>
      <c r="B212" s="272"/>
      <c r="C212" s="49" t="s">
        <v>16</v>
      </c>
      <c r="D212" s="52">
        <v>0.59640000000000004</v>
      </c>
      <c r="E212" s="63">
        <f t="shared" ref="E212:E213" si="298">(D212-D209)/D209</f>
        <v>5.2250126411596013E-3</v>
      </c>
      <c r="F212" s="52"/>
      <c r="G212" s="63"/>
      <c r="H212" s="52"/>
      <c r="I212" s="63"/>
    </row>
    <row r="213" spans="1:9" x14ac:dyDescent="0.3">
      <c r="A213" s="13">
        <v>212</v>
      </c>
      <c r="B213" s="273"/>
      <c r="C213" s="50" t="s">
        <v>17</v>
      </c>
      <c r="D213" s="52">
        <v>1.1397999999999999</v>
      </c>
      <c r="E213" s="64">
        <f t="shared" si="298"/>
        <v>8.7811731647338416E-4</v>
      </c>
      <c r="F213" s="52"/>
      <c r="G213" s="64"/>
      <c r="H213" s="62"/>
      <c r="I213" s="64"/>
    </row>
    <row r="214" spans="1:9" x14ac:dyDescent="0.3">
      <c r="A214" s="23">
        <v>213</v>
      </c>
      <c r="B214" s="271">
        <v>122000</v>
      </c>
      <c r="C214" s="48" t="s">
        <v>18</v>
      </c>
      <c r="D214" s="61">
        <v>18122</v>
      </c>
      <c r="E214" s="59">
        <f t="shared" ref="E214" si="299">D216/D215</f>
        <v>1.9137434333163872</v>
      </c>
      <c r="F214" s="61"/>
      <c r="G214" s="59"/>
      <c r="H214" s="61"/>
      <c r="I214" s="59"/>
    </row>
    <row r="215" spans="1:9" x14ac:dyDescent="0.3">
      <c r="A215" s="1">
        <v>214</v>
      </c>
      <c r="B215" s="272"/>
      <c r="C215" s="49" t="s">
        <v>16</v>
      </c>
      <c r="D215" s="52">
        <v>0.59009999999999996</v>
      </c>
      <c r="E215" s="63">
        <f t="shared" ref="E215:E216" si="300">(D215-D212)/D212</f>
        <v>-1.0563380281690279E-2</v>
      </c>
      <c r="F215" s="52"/>
      <c r="G215" s="63"/>
      <c r="H215" s="52"/>
      <c r="I215" s="63"/>
    </row>
    <row r="216" spans="1:9" x14ac:dyDescent="0.3">
      <c r="A216" s="13">
        <v>215</v>
      </c>
      <c r="B216" s="272"/>
      <c r="C216" s="50" t="s">
        <v>17</v>
      </c>
      <c r="D216" s="52">
        <v>1.1293</v>
      </c>
      <c r="E216" s="64">
        <f t="shared" si="300"/>
        <v>-9.2121424811370013E-3</v>
      </c>
      <c r="F216" s="52"/>
      <c r="G216" s="64"/>
      <c r="H216" s="62"/>
      <c r="I216" s="64"/>
    </row>
    <row r="217" spans="1:9" x14ac:dyDescent="0.3">
      <c r="A217" s="23">
        <v>216</v>
      </c>
      <c r="B217" s="271">
        <v>124000</v>
      </c>
      <c r="C217" s="48" t="s">
        <v>18</v>
      </c>
      <c r="D217" s="61">
        <v>18426</v>
      </c>
      <c r="E217" s="59">
        <f t="shared" ref="E217" si="301">D219/D218</f>
        <v>1.9133016627078383</v>
      </c>
      <c r="F217" s="61"/>
      <c r="G217" s="59"/>
      <c r="H217" s="61"/>
      <c r="I217" s="59"/>
    </row>
    <row r="218" spans="1:9" x14ac:dyDescent="0.3">
      <c r="A218" s="1">
        <v>217</v>
      </c>
      <c r="B218" s="272"/>
      <c r="C218" s="49" t="s">
        <v>16</v>
      </c>
      <c r="D218" s="52">
        <v>0.58940000000000003</v>
      </c>
      <c r="E218" s="63">
        <f t="shared" ref="E218:E219" si="302">(D218-D215)/D215</f>
        <v>-1.186239620403191E-3</v>
      </c>
      <c r="F218" s="52"/>
      <c r="G218" s="63"/>
      <c r="H218" s="52"/>
      <c r="I218" s="63"/>
    </row>
    <row r="219" spans="1:9" x14ac:dyDescent="0.3">
      <c r="A219" s="13">
        <v>218</v>
      </c>
      <c r="B219" s="273"/>
      <c r="C219" s="50" t="s">
        <v>17</v>
      </c>
      <c r="D219" s="52">
        <v>1.1276999999999999</v>
      </c>
      <c r="E219" s="64">
        <f t="shared" si="302"/>
        <v>-1.4168068715133674E-3</v>
      </c>
      <c r="F219" s="52"/>
      <c r="G219" s="64"/>
      <c r="H219" s="62"/>
      <c r="I219" s="64"/>
    </row>
    <row r="220" spans="1:9" x14ac:dyDescent="0.3">
      <c r="A220" s="23">
        <v>219</v>
      </c>
      <c r="B220" s="271">
        <v>126000</v>
      </c>
      <c r="C220" s="48" t="s">
        <v>18</v>
      </c>
      <c r="D220" s="61">
        <v>18730</v>
      </c>
      <c r="E220" s="59">
        <f t="shared" ref="E220" si="303">D222/D221</f>
        <v>1.8979215554810593</v>
      </c>
      <c r="F220" s="61"/>
      <c r="G220" s="59"/>
      <c r="H220" s="61"/>
      <c r="I220" s="59"/>
    </row>
    <row r="221" spans="1:9" x14ac:dyDescent="0.3">
      <c r="A221" s="1">
        <v>220</v>
      </c>
      <c r="B221" s="272"/>
      <c r="C221" s="49" t="s">
        <v>16</v>
      </c>
      <c r="D221" s="52">
        <v>0.59660000000000002</v>
      </c>
      <c r="E221" s="63">
        <f t="shared" ref="E221:E222" si="304">(D221-D218)/D218</f>
        <v>1.2215812690872047E-2</v>
      </c>
      <c r="F221" s="52"/>
      <c r="G221" s="63"/>
      <c r="H221" s="52"/>
      <c r="I221" s="63"/>
    </row>
    <row r="222" spans="1:9" x14ac:dyDescent="0.3">
      <c r="A222" s="13">
        <v>221</v>
      </c>
      <c r="B222" s="273"/>
      <c r="C222" s="50" t="s">
        <v>17</v>
      </c>
      <c r="D222" s="52">
        <v>1.1323000000000001</v>
      </c>
      <c r="E222" s="64">
        <f t="shared" si="304"/>
        <v>4.0790990511662319E-3</v>
      </c>
      <c r="F222" s="52"/>
      <c r="G222" s="64"/>
      <c r="H222" s="62"/>
      <c r="I222" s="64"/>
    </row>
    <row r="223" spans="1:9" x14ac:dyDescent="0.3">
      <c r="A223" s="23">
        <v>222</v>
      </c>
      <c r="B223" s="271">
        <v>128000</v>
      </c>
      <c r="C223" s="48" t="s">
        <v>18</v>
      </c>
      <c r="D223" s="61">
        <v>19030</v>
      </c>
      <c r="E223" s="59">
        <f t="shared" ref="E223" si="305">D225/D224</f>
        <v>1.9321774604793471</v>
      </c>
      <c r="F223" s="61"/>
      <c r="G223" s="59"/>
      <c r="H223" s="61"/>
      <c r="I223" s="59"/>
    </row>
    <row r="224" spans="1:9" x14ac:dyDescent="0.3">
      <c r="A224" s="1">
        <v>223</v>
      </c>
      <c r="B224" s="272"/>
      <c r="C224" s="49" t="s">
        <v>16</v>
      </c>
      <c r="D224" s="52">
        <v>0.58830000000000005</v>
      </c>
      <c r="E224" s="63">
        <f t="shared" ref="E224:E225" si="306">(D224-D221)/D221</f>
        <v>-1.3912168957425367E-2</v>
      </c>
      <c r="F224" s="52"/>
      <c r="G224" s="63"/>
      <c r="H224" s="52"/>
      <c r="I224" s="63"/>
    </row>
    <row r="225" spans="1:9" x14ac:dyDescent="0.3">
      <c r="A225" s="13">
        <v>224</v>
      </c>
      <c r="B225" s="272"/>
      <c r="C225" s="50" t="s">
        <v>17</v>
      </c>
      <c r="D225" s="52">
        <v>1.1367</v>
      </c>
      <c r="E225" s="64">
        <f t="shared" si="306"/>
        <v>3.8858959639671104E-3</v>
      </c>
      <c r="F225" s="52"/>
      <c r="G225" s="64"/>
      <c r="H225" s="62"/>
      <c r="I225" s="64"/>
    </row>
    <row r="226" spans="1:9" x14ac:dyDescent="0.3">
      <c r="A226" s="23">
        <v>225</v>
      </c>
      <c r="B226" s="271">
        <v>130000</v>
      </c>
      <c r="C226" s="48" t="s">
        <v>18</v>
      </c>
      <c r="D226" s="77">
        <v>19329</v>
      </c>
      <c r="E226" s="78">
        <f t="shared" ref="E226" si="307">D228/D227</f>
        <v>1.9382589362066016</v>
      </c>
      <c r="F226" s="61"/>
      <c r="G226" s="59"/>
      <c r="H226" s="61"/>
      <c r="I226" s="59"/>
    </row>
    <row r="227" spans="1:9" x14ac:dyDescent="0.3">
      <c r="A227" s="1">
        <v>226</v>
      </c>
      <c r="B227" s="272"/>
      <c r="C227" s="49" t="s">
        <v>16</v>
      </c>
      <c r="D227" s="79">
        <v>0.5847</v>
      </c>
      <c r="E227" s="80">
        <f t="shared" ref="E227:E228" si="308">(D227-D224)/D224</f>
        <v>-6.1193268740439358E-3</v>
      </c>
      <c r="F227" s="52"/>
      <c r="G227" s="63"/>
      <c r="H227" s="52"/>
      <c r="I227" s="63"/>
    </row>
    <row r="228" spans="1:9" x14ac:dyDescent="0.3">
      <c r="A228" s="13">
        <v>227</v>
      </c>
      <c r="B228" s="273"/>
      <c r="C228" s="50" t="s">
        <v>17</v>
      </c>
      <c r="D228" s="79">
        <v>1.1333</v>
      </c>
      <c r="E228" s="82">
        <f t="shared" si="308"/>
        <v>-2.9911146300695608E-3</v>
      </c>
      <c r="F228" s="52"/>
      <c r="G228" s="64"/>
      <c r="H228" s="62"/>
      <c r="I228" s="64"/>
    </row>
    <row r="229" spans="1:9" x14ac:dyDescent="0.3">
      <c r="A229" s="23">
        <v>228</v>
      </c>
      <c r="B229" s="271">
        <v>132000</v>
      </c>
      <c r="C229" s="48" t="s">
        <v>18</v>
      </c>
      <c r="D229" s="61">
        <v>19651</v>
      </c>
      <c r="E229" s="59">
        <f t="shared" ref="E229" si="309">D231/D230</f>
        <v>1.9024266078398098</v>
      </c>
      <c r="F229" s="61"/>
      <c r="G229" s="59"/>
      <c r="H229" s="61"/>
      <c r="I229" s="59"/>
    </row>
    <row r="230" spans="1:9" x14ac:dyDescent="0.3">
      <c r="A230" s="1">
        <v>229</v>
      </c>
      <c r="B230" s="272"/>
      <c r="C230" s="49" t="s">
        <v>16</v>
      </c>
      <c r="D230" s="52">
        <v>0.58930000000000005</v>
      </c>
      <c r="E230" s="63">
        <f t="shared" ref="E230:E231" si="310">(D230-D227)/D227</f>
        <v>7.8672823670259077E-3</v>
      </c>
      <c r="F230" s="52"/>
      <c r="G230" s="63"/>
      <c r="H230" s="52"/>
      <c r="I230" s="63"/>
    </row>
    <row r="231" spans="1:9" x14ac:dyDescent="0.3">
      <c r="A231" s="13">
        <v>230</v>
      </c>
      <c r="B231" s="273"/>
      <c r="C231" s="50" t="s">
        <v>17</v>
      </c>
      <c r="D231" s="52">
        <v>1.1211</v>
      </c>
      <c r="E231" s="64">
        <f t="shared" si="310"/>
        <v>-1.0765022500661775E-2</v>
      </c>
      <c r="F231" s="52"/>
      <c r="G231" s="64"/>
      <c r="H231" s="62"/>
      <c r="I231" s="64"/>
    </row>
    <row r="232" spans="1:9" x14ac:dyDescent="0.3">
      <c r="A232" s="23">
        <v>231</v>
      </c>
      <c r="B232" s="271">
        <v>134000</v>
      </c>
      <c r="C232" s="48" t="s">
        <v>18</v>
      </c>
      <c r="D232" s="61">
        <v>19949</v>
      </c>
      <c r="E232" s="59">
        <f t="shared" ref="E232" si="311">D234/D233</f>
        <v>1.9242087254063303</v>
      </c>
      <c r="F232" s="61"/>
      <c r="G232" s="59"/>
      <c r="H232" s="61"/>
      <c r="I232" s="59"/>
    </row>
    <row r="233" spans="1:9" x14ac:dyDescent="0.3">
      <c r="A233" s="1">
        <v>232</v>
      </c>
      <c r="B233" s="272"/>
      <c r="C233" s="49" t="s">
        <v>16</v>
      </c>
      <c r="D233" s="52">
        <v>0.58450000000000002</v>
      </c>
      <c r="E233" s="63">
        <f t="shared" ref="E233:E234" si="312">(D233-D230)/D230</f>
        <v>-8.145257084676779E-3</v>
      </c>
      <c r="F233" s="52"/>
      <c r="G233" s="63"/>
      <c r="H233" s="52"/>
      <c r="I233" s="63"/>
    </row>
    <row r="234" spans="1:9" x14ac:dyDescent="0.3">
      <c r="A234" s="13">
        <v>233</v>
      </c>
      <c r="B234" s="272"/>
      <c r="C234" s="50" t="s">
        <v>17</v>
      </c>
      <c r="D234" s="52">
        <v>1.1247</v>
      </c>
      <c r="E234" s="64">
        <f t="shared" si="312"/>
        <v>3.2111319240032536E-3</v>
      </c>
      <c r="F234" s="52"/>
      <c r="G234" s="64"/>
      <c r="H234" s="62"/>
      <c r="I234" s="64"/>
    </row>
    <row r="235" spans="1:9" x14ac:dyDescent="0.3">
      <c r="A235" s="23">
        <v>234</v>
      </c>
      <c r="B235" s="271">
        <v>136000</v>
      </c>
      <c r="C235" s="48" t="s">
        <v>18</v>
      </c>
      <c r="D235" s="61">
        <v>20264</v>
      </c>
      <c r="E235" s="59">
        <f t="shared" ref="E235" si="313">D237/D236</f>
        <v>1.9241215413342387</v>
      </c>
      <c r="F235" s="61"/>
      <c r="G235" s="59"/>
      <c r="H235" s="61"/>
      <c r="I235" s="59"/>
    </row>
    <row r="236" spans="1:9" x14ac:dyDescent="0.3">
      <c r="A236" s="1">
        <v>235</v>
      </c>
      <c r="B236" s="272"/>
      <c r="C236" s="49" t="s">
        <v>16</v>
      </c>
      <c r="D236" s="52">
        <v>0.58909999999999996</v>
      </c>
      <c r="E236" s="63">
        <f t="shared" ref="E236:E237" si="314">(D236-D233)/D233</f>
        <v>7.8699743370400973E-3</v>
      </c>
      <c r="F236" s="52"/>
      <c r="G236" s="63"/>
      <c r="H236" s="52"/>
      <c r="I236" s="63"/>
    </row>
    <row r="237" spans="1:9" x14ac:dyDescent="0.3">
      <c r="A237" s="13">
        <v>236</v>
      </c>
      <c r="B237" s="273"/>
      <c r="C237" s="50" t="s">
        <v>17</v>
      </c>
      <c r="D237" s="52">
        <v>1.1335</v>
      </c>
      <c r="E237" s="64">
        <f t="shared" si="314"/>
        <v>7.8243087045433615E-3</v>
      </c>
      <c r="F237" s="52"/>
      <c r="G237" s="64"/>
      <c r="H237" s="62"/>
      <c r="I237" s="64"/>
    </row>
    <row r="238" spans="1:9" x14ac:dyDescent="0.3">
      <c r="A238" s="23">
        <v>237</v>
      </c>
      <c r="B238" s="271">
        <v>138000</v>
      </c>
      <c r="C238" s="48" t="s">
        <v>18</v>
      </c>
      <c r="D238" s="61">
        <v>20559</v>
      </c>
      <c r="E238" s="59">
        <f t="shared" ref="E238" si="315">D240/D239</f>
        <v>1.9205591544493692</v>
      </c>
      <c r="F238" s="61"/>
      <c r="G238" s="59"/>
      <c r="H238" s="61"/>
      <c r="I238" s="59"/>
    </row>
    <row r="239" spans="1:9" x14ac:dyDescent="0.3">
      <c r="A239" s="1">
        <v>238</v>
      </c>
      <c r="B239" s="272"/>
      <c r="C239" s="49" t="s">
        <v>16</v>
      </c>
      <c r="D239" s="52">
        <v>0.58660000000000001</v>
      </c>
      <c r="E239" s="63">
        <f t="shared" ref="E239:E240" si="316">(D239-D236)/D236</f>
        <v>-4.2437616703445034E-3</v>
      </c>
      <c r="F239" s="52"/>
      <c r="G239" s="63"/>
      <c r="H239" s="52"/>
      <c r="I239" s="63"/>
    </row>
    <row r="240" spans="1:9" x14ac:dyDescent="0.3">
      <c r="A240" s="13">
        <v>239</v>
      </c>
      <c r="B240" s="273"/>
      <c r="C240" s="50" t="s">
        <v>17</v>
      </c>
      <c r="D240" s="52">
        <v>1.1266</v>
      </c>
      <c r="E240" s="64">
        <f t="shared" si="316"/>
        <v>-6.0873400970444698E-3</v>
      </c>
      <c r="F240" s="52"/>
      <c r="G240" s="64"/>
      <c r="H240" s="62"/>
      <c r="I240" s="64"/>
    </row>
    <row r="241" spans="1:9" x14ac:dyDescent="0.3">
      <c r="A241" s="23">
        <v>240</v>
      </c>
      <c r="B241" s="271">
        <v>140000</v>
      </c>
      <c r="C241" s="48" t="s">
        <v>18</v>
      </c>
      <c r="D241" s="61">
        <v>20854</v>
      </c>
      <c r="E241" s="59">
        <f t="shared" ref="E241" si="317">D243/D242</f>
        <v>1.9506910083603481</v>
      </c>
      <c r="F241" s="61"/>
      <c r="G241" s="59"/>
      <c r="H241" s="61"/>
      <c r="I241" s="59"/>
    </row>
    <row r="242" spans="1:9" x14ac:dyDescent="0.3">
      <c r="A242" s="1">
        <v>241</v>
      </c>
      <c r="B242" s="272"/>
      <c r="C242" s="49" t="s">
        <v>16</v>
      </c>
      <c r="D242" s="52">
        <v>0.58609999999999995</v>
      </c>
      <c r="E242" s="63">
        <f t="shared" ref="E242:E243" si="318">(D242-D239)/D239</f>
        <v>-8.5236958745321504E-4</v>
      </c>
      <c r="F242" s="52"/>
      <c r="G242" s="63"/>
      <c r="H242" s="52"/>
      <c r="I242" s="63"/>
    </row>
    <row r="243" spans="1:9" x14ac:dyDescent="0.3">
      <c r="A243" s="13">
        <v>242</v>
      </c>
      <c r="B243" s="272"/>
      <c r="C243" s="50" t="s">
        <v>17</v>
      </c>
      <c r="D243" s="52">
        <v>1.1433</v>
      </c>
      <c r="E243" s="64">
        <f t="shared" si="318"/>
        <v>1.4823362329131845E-2</v>
      </c>
      <c r="F243" s="52"/>
      <c r="G243" s="64"/>
      <c r="H243" s="62"/>
      <c r="I243" s="64"/>
    </row>
    <row r="244" spans="1:9" x14ac:dyDescent="0.3">
      <c r="A244" s="23">
        <v>243</v>
      </c>
      <c r="B244" s="271">
        <v>142000</v>
      </c>
      <c r="C244" s="48" t="s">
        <v>18</v>
      </c>
      <c r="D244" s="61">
        <v>21147</v>
      </c>
      <c r="E244" s="59">
        <f t="shared" ref="E244" si="319">D246/D245</f>
        <v>1.9506257500428594</v>
      </c>
      <c r="F244" s="61"/>
      <c r="G244" s="59"/>
      <c r="H244" s="61"/>
      <c r="I244" s="59"/>
    </row>
    <row r="245" spans="1:9" x14ac:dyDescent="0.3">
      <c r="A245" s="1">
        <v>244</v>
      </c>
      <c r="B245" s="272"/>
      <c r="C245" s="49" t="s">
        <v>16</v>
      </c>
      <c r="D245" s="52">
        <v>0.58330000000000004</v>
      </c>
      <c r="E245" s="63">
        <f t="shared" ref="E245:E246" si="320">(D245-D242)/D242</f>
        <v>-4.7773417505543661E-3</v>
      </c>
      <c r="F245" s="52"/>
      <c r="G245" s="63"/>
      <c r="H245" s="52"/>
      <c r="I245" s="63"/>
    </row>
    <row r="246" spans="1:9" x14ac:dyDescent="0.3">
      <c r="A246" s="13">
        <v>245</v>
      </c>
      <c r="B246" s="273"/>
      <c r="C246" s="50" t="s">
        <v>17</v>
      </c>
      <c r="D246" s="52">
        <v>1.1377999999999999</v>
      </c>
      <c r="E246" s="64">
        <f t="shared" si="320"/>
        <v>-4.8106358785970967E-3</v>
      </c>
      <c r="F246" s="52"/>
      <c r="G246" s="64"/>
      <c r="H246" s="62"/>
      <c r="I246" s="64"/>
    </row>
    <row r="247" spans="1:9" x14ac:dyDescent="0.3">
      <c r="A247" s="23">
        <v>246</v>
      </c>
      <c r="B247" s="271">
        <v>144000</v>
      </c>
      <c r="C247" s="48" t="s">
        <v>18</v>
      </c>
      <c r="D247" s="61">
        <v>21440</v>
      </c>
      <c r="E247" s="59">
        <f t="shared" ref="E247" si="321">D249/D248</f>
        <v>1.92736660929432</v>
      </c>
      <c r="F247" s="61"/>
      <c r="G247" s="59"/>
      <c r="H247" s="61"/>
      <c r="I247" s="59"/>
    </row>
    <row r="248" spans="1:9" x14ac:dyDescent="0.3">
      <c r="A248" s="1">
        <v>247</v>
      </c>
      <c r="B248" s="272"/>
      <c r="C248" s="49" t="s">
        <v>16</v>
      </c>
      <c r="D248" s="52">
        <v>0.58099999999999996</v>
      </c>
      <c r="E248" s="63">
        <f t="shared" ref="E248:E249" si="322">(D248-D245)/D245</f>
        <v>-3.9430824618550998E-3</v>
      </c>
      <c r="F248" s="52"/>
      <c r="G248" s="63"/>
      <c r="H248" s="52"/>
      <c r="I248" s="63"/>
    </row>
    <row r="249" spans="1:9" x14ac:dyDescent="0.3">
      <c r="A249" s="13">
        <v>248</v>
      </c>
      <c r="B249" s="273"/>
      <c r="C249" s="50" t="s">
        <v>17</v>
      </c>
      <c r="D249" s="52">
        <v>1.1197999999999999</v>
      </c>
      <c r="E249" s="64">
        <f t="shared" si="322"/>
        <v>-1.582000351555635E-2</v>
      </c>
      <c r="F249" s="52"/>
      <c r="G249" s="64"/>
      <c r="H249" s="62"/>
      <c r="I249" s="64"/>
    </row>
    <row r="250" spans="1:9" x14ac:dyDescent="0.3">
      <c r="A250" s="23">
        <v>249</v>
      </c>
      <c r="B250" s="271">
        <v>146000</v>
      </c>
      <c r="C250" s="48" t="s">
        <v>18</v>
      </c>
      <c r="D250" s="61">
        <v>21740</v>
      </c>
      <c r="E250" s="59">
        <f t="shared" ref="E250" si="323">D252/D251</f>
        <v>1.9210258152173914</v>
      </c>
      <c r="F250" s="61"/>
      <c r="G250" s="59"/>
      <c r="H250" s="61"/>
      <c r="I250" s="59"/>
    </row>
    <row r="251" spans="1:9" x14ac:dyDescent="0.3">
      <c r="A251" s="1">
        <v>250</v>
      </c>
      <c r="B251" s="272"/>
      <c r="C251" s="49" t="s">
        <v>16</v>
      </c>
      <c r="D251" s="52">
        <v>0.58879999999999999</v>
      </c>
      <c r="E251" s="63">
        <f t="shared" ref="E251:E252" si="324">(D251-D248)/D248</f>
        <v>1.3425129087779741E-2</v>
      </c>
      <c r="F251" s="52"/>
      <c r="G251" s="63"/>
      <c r="H251" s="52"/>
      <c r="I251" s="63"/>
    </row>
    <row r="252" spans="1:9" x14ac:dyDescent="0.3">
      <c r="A252" s="13">
        <v>251</v>
      </c>
      <c r="B252" s="272"/>
      <c r="C252" s="50" t="s">
        <v>17</v>
      </c>
      <c r="D252" s="52">
        <v>1.1311</v>
      </c>
      <c r="E252" s="64">
        <f t="shared" si="324"/>
        <v>1.0091087694231192E-2</v>
      </c>
      <c r="F252" s="52"/>
      <c r="G252" s="64"/>
      <c r="H252" s="62"/>
      <c r="I252" s="64"/>
    </row>
    <row r="253" spans="1:9" x14ac:dyDescent="0.3">
      <c r="A253" s="23">
        <v>252</v>
      </c>
      <c r="B253" s="271">
        <v>148000</v>
      </c>
      <c r="C253" s="48" t="s">
        <v>18</v>
      </c>
      <c r="D253" s="61">
        <v>22042</v>
      </c>
      <c r="E253" s="59">
        <f t="shared" ref="E253" si="325">D255/D254</f>
        <v>1.953224419604471</v>
      </c>
      <c r="F253" s="61"/>
      <c r="G253" s="59"/>
      <c r="H253" s="61"/>
      <c r="I253" s="59"/>
    </row>
    <row r="254" spans="1:9" x14ac:dyDescent="0.3">
      <c r="A254" s="1">
        <v>253</v>
      </c>
      <c r="B254" s="272"/>
      <c r="C254" s="49" t="s">
        <v>16</v>
      </c>
      <c r="D254" s="52">
        <v>0.58150000000000002</v>
      </c>
      <c r="E254" s="63">
        <f t="shared" ref="E254:E255" si="326">(D254-D251)/D251</f>
        <v>-1.2398097826086911E-2</v>
      </c>
      <c r="F254" s="52"/>
      <c r="G254" s="63"/>
      <c r="H254" s="52"/>
      <c r="I254" s="63"/>
    </row>
    <row r="255" spans="1:9" x14ac:dyDescent="0.3">
      <c r="A255" s="13">
        <v>254</v>
      </c>
      <c r="B255" s="273"/>
      <c r="C255" s="50" t="s">
        <v>17</v>
      </c>
      <c r="D255" s="52">
        <v>1.1357999999999999</v>
      </c>
      <c r="E255" s="64">
        <f t="shared" si="326"/>
        <v>4.1552471045883891E-3</v>
      </c>
      <c r="F255" s="52"/>
      <c r="G255" s="64"/>
      <c r="H255" s="62"/>
      <c r="I255" s="64"/>
    </row>
    <row r="256" spans="1:9" x14ac:dyDescent="0.3">
      <c r="A256" s="23">
        <v>255</v>
      </c>
      <c r="B256" s="271">
        <v>150000</v>
      </c>
      <c r="C256" s="48" t="s">
        <v>18</v>
      </c>
      <c r="D256" s="61">
        <v>22346</v>
      </c>
      <c r="E256" s="59">
        <f t="shared" ref="E256" si="327">D258/D257</f>
        <v>1.9298548721492743</v>
      </c>
      <c r="F256" s="61"/>
      <c r="G256" s="59"/>
      <c r="H256" s="61"/>
      <c r="I256" s="59"/>
    </row>
    <row r="257" spans="1:9" x14ac:dyDescent="0.3">
      <c r="A257" s="1">
        <v>256</v>
      </c>
      <c r="B257" s="272"/>
      <c r="C257" s="49" t="s">
        <v>16</v>
      </c>
      <c r="D257" s="52">
        <v>0.57879999999999998</v>
      </c>
      <c r="E257" s="63">
        <f t="shared" ref="E257:E258" si="328">(D257-D254)/D254</f>
        <v>-4.6431642304385823E-3</v>
      </c>
      <c r="F257" s="52"/>
      <c r="G257" s="63"/>
      <c r="H257" s="52"/>
      <c r="I257" s="63"/>
    </row>
    <row r="258" spans="1:9" x14ac:dyDescent="0.3">
      <c r="A258" s="13">
        <v>257</v>
      </c>
      <c r="B258" s="273"/>
      <c r="C258" s="50" t="s">
        <v>17</v>
      </c>
      <c r="D258" s="62">
        <v>1.117</v>
      </c>
      <c r="E258" s="64">
        <f t="shared" si="328"/>
        <v>-1.6552209896108408E-2</v>
      </c>
      <c r="F258" s="62"/>
      <c r="G258" s="64"/>
      <c r="H258" s="62"/>
      <c r="I258" s="64"/>
    </row>
  </sheetData>
  <mergeCells count="119">
    <mergeCell ref="D1:E1"/>
    <mergeCell ref="F1:G1"/>
    <mergeCell ref="H1:I1"/>
    <mergeCell ref="D2:E2"/>
    <mergeCell ref="F2:G2"/>
    <mergeCell ref="H2:I2"/>
    <mergeCell ref="D5:E5"/>
    <mergeCell ref="F5:G5"/>
    <mergeCell ref="H5:I5"/>
    <mergeCell ref="D6:E6"/>
    <mergeCell ref="F6:G6"/>
    <mergeCell ref="H6:I6"/>
    <mergeCell ref="D3:E3"/>
    <mergeCell ref="F3:G3"/>
    <mergeCell ref="H3:I3"/>
    <mergeCell ref="D4:E4"/>
    <mergeCell ref="F4:G4"/>
    <mergeCell ref="H4:I4"/>
    <mergeCell ref="D9:E9"/>
    <mergeCell ref="F9:G9"/>
    <mergeCell ref="H9:I9"/>
    <mergeCell ref="B10:B14"/>
    <mergeCell ref="D10:E10"/>
    <mergeCell ref="F10:G10"/>
    <mergeCell ref="H10:I10"/>
    <mergeCell ref="D7:E7"/>
    <mergeCell ref="F7:G7"/>
    <mergeCell ref="H7:I7"/>
    <mergeCell ref="D8:E8"/>
    <mergeCell ref="F8:G8"/>
    <mergeCell ref="H8:I8"/>
    <mergeCell ref="B25:B29"/>
    <mergeCell ref="D25:E25"/>
    <mergeCell ref="F25:G25"/>
    <mergeCell ref="H25:I25"/>
    <mergeCell ref="B31:B33"/>
    <mergeCell ref="B34:B36"/>
    <mergeCell ref="B15:B19"/>
    <mergeCell ref="D15:E15"/>
    <mergeCell ref="F15:G15"/>
    <mergeCell ref="H15:I15"/>
    <mergeCell ref="B20:B24"/>
    <mergeCell ref="D20:E20"/>
    <mergeCell ref="F20:G20"/>
    <mergeCell ref="H20:I20"/>
    <mergeCell ref="B55:B57"/>
    <mergeCell ref="B58:B60"/>
    <mergeCell ref="B61:B63"/>
    <mergeCell ref="B64:B66"/>
    <mergeCell ref="B67:B69"/>
    <mergeCell ref="B70:B72"/>
    <mergeCell ref="B37:B39"/>
    <mergeCell ref="B40:B42"/>
    <mergeCell ref="B43:B45"/>
    <mergeCell ref="B46:B48"/>
    <mergeCell ref="B49:B51"/>
    <mergeCell ref="B52:B54"/>
    <mergeCell ref="B91:B93"/>
    <mergeCell ref="B94:B96"/>
    <mergeCell ref="B97:B99"/>
    <mergeCell ref="B100:B102"/>
    <mergeCell ref="B103:B105"/>
    <mergeCell ref="B106:B108"/>
    <mergeCell ref="B73:B75"/>
    <mergeCell ref="B76:B78"/>
    <mergeCell ref="B79:B81"/>
    <mergeCell ref="B82:B84"/>
    <mergeCell ref="B85:B87"/>
    <mergeCell ref="B88:B90"/>
    <mergeCell ref="B127:B129"/>
    <mergeCell ref="B130:B132"/>
    <mergeCell ref="B133:B135"/>
    <mergeCell ref="B136:B138"/>
    <mergeCell ref="B139:B141"/>
    <mergeCell ref="B142:B144"/>
    <mergeCell ref="B109:B111"/>
    <mergeCell ref="B112:B114"/>
    <mergeCell ref="B115:B117"/>
    <mergeCell ref="B118:B120"/>
    <mergeCell ref="B121:B123"/>
    <mergeCell ref="B124:B126"/>
    <mergeCell ref="B163:B165"/>
    <mergeCell ref="B166:B168"/>
    <mergeCell ref="B169:B171"/>
    <mergeCell ref="B172:B174"/>
    <mergeCell ref="B175:B177"/>
    <mergeCell ref="B178:B180"/>
    <mergeCell ref="B145:B147"/>
    <mergeCell ref="B148:B150"/>
    <mergeCell ref="B151:B153"/>
    <mergeCell ref="B154:B156"/>
    <mergeCell ref="B157:B159"/>
    <mergeCell ref="B160:B162"/>
    <mergeCell ref="B199:B201"/>
    <mergeCell ref="B202:B204"/>
    <mergeCell ref="B205:B207"/>
    <mergeCell ref="B208:B210"/>
    <mergeCell ref="B211:B213"/>
    <mergeCell ref="B214:B216"/>
    <mergeCell ref="B181:B183"/>
    <mergeCell ref="B184:B186"/>
    <mergeCell ref="B187:B189"/>
    <mergeCell ref="B190:B192"/>
    <mergeCell ref="B193:B195"/>
    <mergeCell ref="B196:B198"/>
    <mergeCell ref="B253:B255"/>
    <mergeCell ref="B256:B258"/>
    <mergeCell ref="B235:B237"/>
    <mergeCell ref="B238:B240"/>
    <mergeCell ref="B241:B243"/>
    <mergeCell ref="B244:B246"/>
    <mergeCell ref="B247:B249"/>
    <mergeCell ref="B250:B252"/>
    <mergeCell ref="B217:B219"/>
    <mergeCell ref="B220:B222"/>
    <mergeCell ref="B223:B225"/>
    <mergeCell ref="B226:B228"/>
    <mergeCell ref="B229:B231"/>
    <mergeCell ref="B232:B234"/>
  </mergeCells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62E2-01B1-4807-8A4F-F897474FE1D2}">
  <dimension ref="A1:R259"/>
  <sheetViews>
    <sheetView topLeftCell="A22" zoomScale="130" zoomScaleNormal="130" workbookViewId="0">
      <selection activeCell="D31" sqref="D31"/>
    </sheetView>
  </sheetViews>
  <sheetFormatPr defaultRowHeight="14.4" x14ac:dyDescent="0.3"/>
  <cols>
    <col min="1" max="1" width="5" bestFit="1" customWidth="1"/>
    <col min="2" max="2" width="9.33203125" bestFit="1" customWidth="1"/>
    <col min="3" max="3" width="19.6640625" bestFit="1" customWidth="1"/>
    <col min="4" max="4" width="12.109375" customWidth="1"/>
    <col min="5" max="5" width="12.33203125" customWidth="1"/>
    <col min="6" max="6" width="12.44140625" customWidth="1"/>
    <col min="7" max="7" width="12.5546875" customWidth="1"/>
    <col min="8" max="8" width="12.109375" customWidth="1"/>
    <col min="9" max="9" width="13.33203125" customWidth="1"/>
    <col min="11" max="11" width="9.88671875" bestFit="1" customWidth="1"/>
    <col min="12" max="12" width="4" bestFit="1" customWidth="1"/>
  </cols>
  <sheetData>
    <row r="1" spans="1:12" x14ac:dyDescent="0.3">
      <c r="A1" s="19" t="s">
        <v>0</v>
      </c>
      <c r="B1" s="19" t="s">
        <v>48</v>
      </c>
      <c r="C1" s="19" t="s">
        <v>15</v>
      </c>
      <c r="D1" s="274" t="str">
        <f>D3&amp;"/"&amp;D4&amp;"/"&amp;D5&amp;"/"&amp;D6&amp;"/"&amp;TEXT(D7,"0.00")&amp;"/"&amp;D8&amp;"/"&amp;D9&amp;"/"&amp;D10</f>
        <v>12/128/4/2048/0.10/4/100/0.8</v>
      </c>
      <c r="E1" s="275"/>
      <c r="F1" s="274" t="str">
        <f>F3&amp;"/"&amp;F4&amp;"/"&amp;F5&amp;"/"&amp;F6&amp;"/"&amp;TEXT(F7,"0.00")&amp;"/"&amp;F8&amp;"/"&amp;F9&amp;"/"&amp;F10</f>
        <v>10/192/6/2048/0.10/4/200/0.8</v>
      </c>
      <c r="G1" s="275"/>
      <c r="H1" s="274" t="str">
        <f>H3&amp;"/"&amp;H4&amp;"/"&amp;H5&amp;"/"&amp;H6&amp;"/"&amp;TEXT(H7,"0.00")&amp;"/"&amp;H8&amp;"/"&amp;H9&amp;"/"&amp;H10</f>
        <v>8/256/8/2048/0.15/4/150/0.8</v>
      </c>
      <c r="I1" s="275"/>
      <c r="J1" s="46"/>
    </row>
    <row r="2" spans="1:12" x14ac:dyDescent="0.3">
      <c r="A2" s="1">
        <v>1</v>
      </c>
      <c r="B2" s="1"/>
      <c r="C2" s="20" t="s">
        <v>19</v>
      </c>
      <c r="D2" s="282">
        <f>($L$2*D4+D4*D6+D3*(12*D4^2+13*D4)+D4*$L$2)/1000000</f>
        <v>2.688768</v>
      </c>
      <c r="E2" s="283"/>
      <c r="F2" s="282">
        <f>($L$2*F4+F4*F6+F3*(12*F4^2+13*F4)+F4*$L$2)/1000000</f>
        <v>4.9128959999999999</v>
      </c>
      <c r="G2" s="283"/>
      <c r="H2" s="282">
        <f>($L$2*H4+H4*H6+H3*(12*H4^2+13*H4)+H4*$L$2)/1000000</f>
        <v>6.9370880000000001</v>
      </c>
      <c r="I2" s="283"/>
      <c r="J2" s="47"/>
      <c r="K2" t="s">
        <v>11</v>
      </c>
      <c r="L2">
        <v>185</v>
      </c>
    </row>
    <row r="3" spans="1:12" x14ac:dyDescent="0.3">
      <c r="A3" s="1">
        <v>2</v>
      </c>
      <c r="B3" s="1"/>
      <c r="C3" s="19" t="s">
        <v>3</v>
      </c>
      <c r="D3" s="280">
        <v>12</v>
      </c>
      <c r="E3" s="281"/>
      <c r="F3" s="280">
        <v>10</v>
      </c>
      <c r="G3" s="281"/>
      <c r="H3" s="280">
        <v>8</v>
      </c>
      <c r="I3" s="281"/>
      <c r="J3" s="47"/>
    </row>
    <row r="4" spans="1:12" x14ac:dyDescent="0.3">
      <c r="A4" s="1">
        <v>3</v>
      </c>
      <c r="B4" s="1"/>
      <c r="C4" s="19" t="s">
        <v>4</v>
      </c>
      <c r="D4" s="280">
        <v>128</v>
      </c>
      <c r="E4" s="281"/>
      <c r="F4" s="280">
        <v>192</v>
      </c>
      <c r="G4" s="281"/>
      <c r="H4" s="280">
        <v>256</v>
      </c>
      <c r="I4" s="281"/>
      <c r="J4" s="47"/>
    </row>
    <row r="5" spans="1:12" x14ac:dyDescent="0.3">
      <c r="A5" s="1">
        <v>4</v>
      </c>
      <c r="B5" s="1"/>
      <c r="C5" s="19" t="s">
        <v>5</v>
      </c>
      <c r="D5" s="280">
        <v>4</v>
      </c>
      <c r="E5" s="281"/>
      <c r="F5" s="280">
        <v>6</v>
      </c>
      <c r="G5" s="281"/>
      <c r="H5" s="280">
        <v>8</v>
      </c>
      <c r="I5" s="281"/>
      <c r="J5" s="47"/>
    </row>
    <row r="6" spans="1:12" x14ac:dyDescent="0.3">
      <c r="A6" s="1">
        <v>5</v>
      </c>
      <c r="B6" s="1"/>
      <c r="C6" s="19" t="s">
        <v>6</v>
      </c>
      <c r="D6" s="276">
        <v>2048</v>
      </c>
      <c r="E6" s="277"/>
      <c r="F6" s="276">
        <v>2048</v>
      </c>
      <c r="G6" s="277"/>
      <c r="H6" s="276">
        <v>2048</v>
      </c>
      <c r="I6" s="277"/>
      <c r="J6" s="47"/>
    </row>
    <row r="7" spans="1:12" x14ac:dyDescent="0.3">
      <c r="A7" s="1">
        <v>6</v>
      </c>
      <c r="B7" s="1"/>
      <c r="C7" s="19" t="s">
        <v>7</v>
      </c>
      <c r="D7" s="278">
        <v>0.1</v>
      </c>
      <c r="E7" s="279"/>
      <c r="F7" s="278">
        <v>0.1</v>
      </c>
      <c r="G7" s="279"/>
      <c r="H7" s="278">
        <v>0.15</v>
      </c>
      <c r="I7" s="279"/>
      <c r="J7" s="47"/>
    </row>
    <row r="8" spans="1:12" x14ac:dyDescent="0.3">
      <c r="A8" s="1">
        <v>7</v>
      </c>
      <c r="B8" s="1"/>
      <c r="C8" s="19" t="s">
        <v>8</v>
      </c>
      <c r="D8" s="280">
        <v>4</v>
      </c>
      <c r="E8" s="281"/>
      <c r="F8" s="280">
        <v>4</v>
      </c>
      <c r="G8" s="281"/>
      <c r="H8" s="280">
        <v>4</v>
      </c>
      <c r="I8" s="281"/>
      <c r="J8" s="47"/>
    </row>
    <row r="9" spans="1:12" x14ac:dyDescent="0.3">
      <c r="A9" s="1">
        <v>8</v>
      </c>
      <c r="B9" s="1"/>
      <c r="C9" s="19" t="s">
        <v>61</v>
      </c>
      <c r="D9" s="280">
        <v>100</v>
      </c>
      <c r="E9" s="281"/>
      <c r="F9" s="280">
        <v>200</v>
      </c>
      <c r="G9" s="281"/>
      <c r="H9" s="280">
        <v>150</v>
      </c>
      <c r="I9" s="281"/>
      <c r="J9" s="47"/>
    </row>
    <row r="10" spans="1:12" x14ac:dyDescent="0.3">
      <c r="A10" s="1">
        <v>9</v>
      </c>
      <c r="B10" s="1"/>
      <c r="C10" s="19" t="s">
        <v>62</v>
      </c>
      <c r="D10" s="323">
        <v>0.8</v>
      </c>
      <c r="E10" s="324"/>
      <c r="F10" s="323">
        <v>0.8</v>
      </c>
      <c r="G10" s="324"/>
      <c r="H10" s="323">
        <v>0.8</v>
      </c>
      <c r="I10" s="324"/>
      <c r="J10" s="47"/>
    </row>
    <row r="11" spans="1:12" ht="14.4" customHeight="1" x14ac:dyDescent="0.3">
      <c r="A11" s="23">
        <v>10</v>
      </c>
      <c r="B11" s="297" t="s">
        <v>29</v>
      </c>
      <c r="C11" s="19" t="s">
        <v>30</v>
      </c>
      <c r="D11" s="294" t="str">
        <f>Step2_Models_plan!C9&amp;"/"&amp;D12/1000&amp;"k"</f>
        <v>2/32/1/128/0.00/64/40k</v>
      </c>
      <c r="E11" s="295"/>
      <c r="F11" s="294" t="str">
        <f>Step2_Models_plan!D9&amp;"/"&amp;F12/1000&amp;"k"</f>
        <v>2/64/2/128/0.00/64/50k</v>
      </c>
      <c r="G11" s="295"/>
      <c r="H11" s="294" t="str">
        <f>Step2_Models_plan!E9&amp;"/"&amp;H12/1000&amp;"k"</f>
        <v>2/64/2/128/0.00/64/50k</v>
      </c>
      <c r="I11" s="295"/>
      <c r="J11" s="47"/>
    </row>
    <row r="12" spans="1:12" x14ac:dyDescent="0.3">
      <c r="A12" s="1">
        <v>11</v>
      </c>
      <c r="B12" s="298"/>
      <c r="C12" s="49" t="s">
        <v>48</v>
      </c>
      <c r="D12" s="129">
        <v>40000</v>
      </c>
      <c r="E12" s="124"/>
      <c r="F12" s="129">
        <v>50000</v>
      </c>
      <c r="G12" s="124"/>
      <c r="H12" s="129">
        <v>50000</v>
      </c>
      <c r="I12" s="124"/>
      <c r="J12" s="47"/>
    </row>
    <row r="13" spans="1:12" x14ac:dyDescent="0.3">
      <c r="A13" s="1">
        <v>12</v>
      </c>
      <c r="B13" s="298"/>
      <c r="C13" s="49" t="s">
        <v>18</v>
      </c>
      <c r="D13" s="130">
        <v>216</v>
      </c>
      <c r="E13" s="60">
        <f>D15/D14</f>
        <v>1.222823501427212</v>
      </c>
      <c r="F13" s="130">
        <v>275</v>
      </c>
      <c r="G13" s="60">
        <f>F15/F14</f>
        <v>1.3309384164222873</v>
      </c>
      <c r="H13" s="130">
        <v>276</v>
      </c>
      <c r="I13" s="60">
        <f>H15/H14</f>
        <v>1.3309384164222873</v>
      </c>
      <c r="J13" s="47"/>
    </row>
    <row r="14" spans="1:12" x14ac:dyDescent="0.3">
      <c r="A14" s="1">
        <v>13</v>
      </c>
      <c r="B14" s="298"/>
      <c r="C14" s="49" t="s">
        <v>9</v>
      </c>
      <c r="D14" s="126">
        <v>1.6816</v>
      </c>
      <c r="E14" s="127"/>
      <c r="F14" s="126">
        <v>1.3640000000000001</v>
      </c>
      <c r="G14" s="127"/>
      <c r="H14" s="126">
        <v>1.3640000000000001</v>
      </c>
      <c r="I14" s="127"/>
      <c r="J14" s="47"/>
    </row>
    <row r="15" spans="1:12" x14ac:dyDescent="0.3">
      <c r="A15" s="13">
        <v>14</v>
      </c>
      <c r="B15" s="299"/>
      <c r="C15" s="49" t="s">
        <v>10</v>
      </c>
      <c r="D15" s="131">
        <v>2.0562999999999998</v>
      </c>
      <c r="E15" s="128"/>
      <c r="F15" s="131">
        <v>1.8153999999999999</v>
      </c>
      <c r="G15" s="128"/>
      <c r="H15" s="131">
        <v>1.8153999999999999</v>
      </c>
      <c r="I15" s="128"/>
      <c r="J15" s="47"/>
    </row>
    <row r="16" spans="1:12" ht="14.4" customHeight="1" x14ac:dyDescent="0.3">
      <c r="A16" s="23">
        <v>15</v>
      </c>
      <c r="B16" s="297" t="s">
        <v>23</v>
      </c>
      <c r="C16" s="19" t="s">
        <v>30</v>
      </c>
      <c r="D16" s="294" t="str">
        <f>Step2_Models_plan!C10&amp;"/"&amp;400&amp;"/"&amp;D$10&amp;"/"&amp;D17/1000&amp;"k"</f>
        <v>4/64/2/256/0.05/64/400/0.8/55k</v>
      </c>
      <c r="E16" s="295"/>
      <c r="F16" s="294" t="str">
        <f>Step2_Models_plan!D10&amp;"/"&amp;400&amp;"/"&amp;F$10&amp;"/"&amp;F17/1000&amp;"k"</f>
        <v>4/96/3/256/0.05/64/400/0.8/45k</v>
      </c>
      <c r="G16" s="295"/>
      <c r="H16" s="294" t="str">
        <f>Step2_Models_plan!E10&amp;"/"&amp;300&amp;"/"&amp;H$10&amp;"/"&amp;H17/1000&amp;"k"</f>
        <v>3/96/3/256/0.05/64/300/0.8/45k</v>
      </c>
      <c r="I16" s="295"/>
      <c r="J16" s="47"/>
    </row>
    <row r="17" spans="1:10" x14ac:dyDescent="0.3">
      <c r="A17" s="1">
        <v>16</v>
      </c>
      <c r="B17" s="298"/>
      <c r="C17" s="49" t="s">
        <v>48</v>
      </c>
      <c r="D17" s="129">
        <v>55000</v>
      </c>
      <c r="E17" s="124"/>
      <c r="F17" s="129">
        <v>45000</v>
      </c>
      <c r="G17" s="124"/>
      <c r="H17" s="129">
        <v>45000</v>
      </c>
      <c r="I17" s="124"/>
      <c r="J17" s="47"/>
    </row>
    <row r="18" spans="1:10" x14ac:dyDescent="0.3">
      <c r="A18" s="1">
        <v>17</v>
      </c>
      <c r="B18" s="298"/>
      <c r="C18" s="49" t="s">
        <v>18</v>
      </c>
      <c r="D18" s="130">
        <v>544</v>
      </c>
      <c r="E18" s="60">
        <f>D20/D19</f>
        <v>1.3800157356412275</v>
      </c>
      <c r="F18" s="130">
        <v>673</v>
      </c>
      <c r="G18" s="60">
        <f>F20/F19</f>
        <v>1.4921566643052322</v>
      </c>
      <c r="H18" s="130">
        <v>532</v>
      </c>
      <c r="I18" s="60">
        <f>H20/H19</f>
        <v>1.411742170290202</v>
      </c>
      <c r="J18" s="47"/>
    </row>
    <row r="19" spans="1:10" x14ac:dyDescent="0.3">
      <c r="A19" s="1">
        <v>18</v>
      </c>
      <c r="B19" s="298"/>
      <c r="C19" s="49" t="s">
        <v>9</v>
      </c>
      <c r="D19" s="126">
        <v>1.1438999999999999</v>
      </c>
      <c r="E19" s="63">
        <f>(D19-D14)/D14</f>
        <v>-0.31975499524262613</v>
      </c>
      <c r="F19" s="126">
        <v>0.98809999999999998</v>
      </c>
      <c r="G19" s="63">
        <f>(F19-F14)/F14</f>
        <v>-0.27558651026392966</v>
      </c>
      <c r="H19" s="126">
        <v>1.0441</v>
      </c>
      <c r="I19" s="63">
        <f>(H19-H14)/H14</f>
        <v>-0.23453079178885633</v>
      </c>
      <c r="J19" s="47"/>
    </row>
    <row r="20" spans="1:10" x14ac:dyDescent="0.3">
      <c r="A20" s="13">
        <v>19</v>
      </c>
      <c r="B20" s="299"/>
      <c r="C20" s="49" t="s">
        <v>10</v>
      </c>
      <c r="D20" s="131">
        <v>1.5786</v>
      </c>
      <c r="E20" s="63">
        <f>(D20-D15)/D15</f>
        <v>-0.23231046053591395</v>
      </c>
      <c r="F20" s="131">
        <v>1.4743999999999999</v>
      </c>
      <c r="G20" s="63">
        <f>(F20-F15)/F15</f>
        <v>-0.18783739120854909</v>
      </c>
      <c r="H20" s="131">
        <v>1.474</v>
      </c>
      <c r="I20" s="63">
        <f>(H20-H15)/H15</f>
        <v>-0.1880577283243362</v>
      </c>
      <c r="J20" s="47"/>
    </row>
    <row r="21" spans="1:10" ht="14.4" customHeight="1" x14ac:dyDescent="0.3">
      <c r="A21" s="23">
        <v>20</v>
      </c>
      <c r="B21" s="297" t="s">
        <v>27</v>
      </c>
      <c r="C21" s="19" t="s">
        <v>30</v>
      </c>
      <c r="D21" s="294" t="str">
        <f>Step2_Models_plan!C11&amp;"/"&amp;300&amp;"/"&amp;D$10&amp;"/"&amp;D22/1000&amp;"k"</f>
        <v>6/64/2/512/0.05/64/300/0.8/40k</v>
      </c>
      <c r="E21" s="295"/>
      <c r="F21" s="294" t="str">
        <f>Step2_Models_plan!D11&amp;"/"&amp;250&amp;"/"&amp;F$10&amp;"/"&amp;F22/1000&amp;"k"</f>
        <v>6/128/4/512/0.05/64/250/0.8/45k</v>
      </c>
      <c r="G21" s="295"/>
      <c r="H21" s="294" t="str">
        <f>Step2_Models_plan!E11&amp;"/"&amp;300&amp;"/"&amp;H$10&amp;"/"&amp;H22/1000&amp;"k"</f>
        <v>4/128/4/512/0.05/64/300/0.8/40k</v>
      </c>
      <c r="I21" s="295"/>
      <c r="J21" s="47"/>
    </row>
    <row r="22" spans="1:10" x14ac:dyDescent="0.3">
      <c r="A22" s="1">
        <v>21</v>
      </c>
      <c r="B22" s="298"/>
      <c r="C22" s="49" t="s">
        <v>48</v>
      </c>
      <c r="D22" s="129">
        <v>40000</v>
      </c>
      <c r="E22" s="124"/>
      <c r="F22" s="129">
        <v>45000</v>
      </c>
      <c r="G22" s="124"/>
      <c r="H22" s="129">
        <v>40000</v>
      </c>
      <c r="I22" s="124"/>
      <c r="J22" s="47"/>
    </row>
    <row r="23" spans="1:10" x14ac:dyDescent="0.3">
      <c r="A23" s="1">
        <v>22</v>
      </c>
      <c r="B23" s="298"/>
      <c r="C23" s="49" t="s">
        <v>18</v>
      </c>
      <c r="D23" s="130">
        <v>1791</v>
      </c>
      <c r="E23" s="60">
        <f>D25/D24</f>
        <v>1.4208016235413494</v>
      </c>
      <c r="F23" s="130">
        <v>3985</v>
      </c>
      <c r="G23" s="60">
        <f>F25/F24</f>
        <v>1.8353741496598639</v>
      </c>
      <c r="H23" s="130">
        <v>2456</v>
      </c>
      <c r="I23" s="60">
        <f>H25/H24</f>
        <v>1.6310311045799659</v>
      </c>
      <c r="J23" s="47"/>
    </row>
    <row r="24" spans="1:10" x14ac:dyDescent="0.3">
      <c r="A24" s="1">
        <v>23</v>
      </c>
      <c r="B24" s="298"/>
      <c r="C24" s="49" t="s">
        <v>9</v>
      </c>
      <c r="D24" s="126">
        <v>0.98550000000000004</v>
      </c>
      <c r="E24" s="63">
        <f>(D24-D19)/D19</f>
        <v>-0.13847364280094404</v>
      </c>
      <c r="F24" s="126">
        <v>0.73499999999999999</v>
      </c>
      <c r="G24" s="63">
        <f>(F24-F19)/F19</f>
        <v>-0.25614816314138245</v>
      </c>
      <c r="H24" s="126">
        <v>0.81659999999999999</v>
      </c>
      <c r="I24" s="63">
        <f>(H24-H19)/H19</f>
        <v>-0.21789100660856242</v>
      </c>
      <c r="J24" s="47"/>
    </row>
    <row r="25" spans="1:10" x14ac:dyDescent="0.3">
      <c r="A25" s="13">
        <v>24</v>
      </c>
      <c r="B25" s="299"/>
      <c r="C25" s="49" t="s">
        <v>10</v>
      </c>
      <c r="D25" s="131">
        <v>1.4001999999999999</v>
      </c>
      <c r="E25" s="63">
        <f>(D25-D20)/D20</f>
        <v>-0.11301152920309142</v>
      </c>
      <c r="F25" s="131">
        <v>1.349</v>
      </c>
      <c r="G25" s="63">
        <f>(F25-F20)/F20</f>
        <v>-8.5051546391752553E-2</v>
      </c>
      <c r="H25" s="131">
        <v>1.3319000000000001</v>
      </c>
      <c r="I25" s="63">
        <f>(H25-H20)/H20</f>
        <v>-9.640434192672992E-2</v>
      </c>
      <c r="J25" s="47"/>
    </row>
    <row r="26" spans="1:10" ht="14.4" customHeight="1" x14ac:dyDescent="0.3">
      <c r="A26" s="23">
        <v>25</v>
      </c>
      <c r="B26" s="297" t="s">
        <v>28</v>
      </c>
      <c r="C26" s="19" t="s">
        <v>30</v>
      </c>
      <c r="D26" s="294" t="str">
        <f>Step2_Models_plan!C12&amp;"/"&amp;250&amp;"/"&amp;D$10&amp;"/"&amp;D27/1000&amp;"k"</f>
        <v>9/96/3/1024/0.05/32/250/0.8/40k</v>
      </c>
      <c r="E26" s="295"/>
      <c r="F26" s="294" t="str">
        <f>Step2_Models_plan!D12&amp;"/"&amp;400&amp;"/"&amp;F$10&amp;"/"&amp;F27/1000&amp;"k"</f>
        <v>8/160/5/1536/0.10/8/400/0.8/65k</v>
      </c>
      <c r="G26" s="295"/>
      <c r="H26" s="294" t="str">
        <f>Step2_Models_plan!E12&amp;"/"&amp;250&amp;"/"&amp;H$10&amp;"/"&amp;H27/1000&amp;"k"</f>
        <v>6/192/6/1536/0.10/8/250/0.8/65k</v>
      </c>
      <c r="I26" s="295"/>
      <c r="J26" s="47"/>
    </row>
    <row r="27" spans="1:10" x14ac:dyDescent="0.3">
      <c r="A27" s="1">
        <v>26</v>
      </c>
      <c r="B27" s="298"/>
      <c r="C27" s="49" t="s">
        <v>48</v>
      </c>
      <c r="D27" s="129">
        <v>40000</v>
      </c>
      <c r="E27" s="124"/>
      <c r="F27" s="129">
        <v>65000</v>
      </c>
      <c r="G27" s="124"/>
      <c r="H27" s="129">
        <v>65000</v>
      </c>
      <c r="I27" s="124"/>
      <c r="J27" s="47"/>
    </row>
    <row r="28" spans="1:10" x14ac:dyDescent="0.3">
      <c r="A28" s="1">
        <v>27</v>
      </c>
      <c r="B28" s="298"/>
      <c r="C28" s="49" t="s">
        <v>18</v>
      </c>
      <c r="D28" s="130">
        <v>7017</v>
      </c>
      <c r="E28" s="60">
        <f>D30/D29</f>
        <v>1.6749145591250854</v>
      </c>
      <c r="F28" s="130">
        <v>9736</v>
      </c>
      <c r="G28" s="60">
        <f>F30/F29</f>
        <v>1.8248407643312101</v>
      </c>
      <c r="H28" s="130">
        <v>8571</v>
      </c>
      <c r="I28" s="60">
        <f>H30/H29</f>
        <v>1.8304431599229285</v>
      </c>
      <c r="J28" s="47"/>
    </row>
    <row r="29" spans="1:10" x14ac:dyDescent="0.3">
      <c r="A29" s="1">
        <v>28</v>
      </c>
      <c r="B29" s="298"/>
      <c r="C29" s="49" t="s">
        <v>9</v>
      </c>
      <c r="D29" s="126">
        <v>0.73150000000000004</v>
      </c>
      <c r="E29" s="63">
        <f>(D29-D24)/D24</f>
        <v>-0.25773718924403854</v>
      </c>
      <c r="F29" s="126">
        <v>0.628</v>
      </c>
      <c r="G29" s="63">
        <f>(F29-F24)/F24</f>
        <v>-0.14557823129251699</v>
      </c>
      <c r="H29" s="126">
        <v>0.62280000000000002</v>
      </c>
      <c r="I29" s="63">
        <f>(H29-H24)/H24</f>
        <v>-0.23732549595885374</v>
      </c>
      <c r="J29" s="47"/>
    </row>
    <row r="30" spans="1:10" x14ac:dyDescent="0.3">
      <c r="A30" s="13">
        <v>29</v>
      </c>
      <c r="B30" s="299"/>
      <c r="C30" s="50" t="s">
        <v>10</v>
      </c>
      <c r="D30" s="131">
        <v>1.2252000000000001</v>
      </c>
      <c r="E30" s="64">
        <f>(D30-D25)/D25</f>
        <v>-0.12498214540779877</v>
      </c>
      <c r="F30" s="131">
        <v>1.1459999999999999</v>
      </c>
      <c r="G30" s="64">
        <f>(F30-F25)/F25</f>
        <v>-0.15048183839881399</v>
      </c>
      <c r="H30" s="131">
        <v>1.1399999999999999</v>
      </c>
      <c r="I30" s="64">
        <f>(H30-H25)/H25</f>
        <v>-0.14407988587731824</v>
      </c>
      <c r="J30" s="47"/>
    </row>
    <row r="31" spans="1:10" x14ac:dyDescent="0.3">
      <c r="A31" s="1">
        <v>30</v>
      </c>
      <c r="B31" s="125"/>
      <c r="C31" s="49" t="s">
        <v>32</v>
      </c>
      <c r="D31" s="133">
        <f>D13+D18+D23+D28</f>
        <v>9568</v>
      </c>
      <c r="E31" s="127"/>
      <c r="F31" s="133">
        <f>F13+F18+F23+F28</f>
        <v>14669</v>
      </c>
      <c r="G31" s="127"/>
      <c r="H31" s="133">
        <f>H13+H18+H23+H28</f>
        <v>11835</v>
      </c>
      <c r="I31" s="127"/>
      <c r="J31" s="47"/>
    </row>
    <row r="32" spans="1:10" x14ac:dyDescent="0.3">
      <c r="A32" s="23">
        <v>31</v>
      </c>
      <c r="B32" s="271">
        <v>0</v>
      </c>
      <c r="C32" s="48" t="s">
        <v>18</v>
      </c>
      <c r="D32" s="134">
        <v>0</v>
      </c>
      <c r="E32" s="59">
        <f>D34/D33</f>
        <v>1.0741907430669628</v>
      </c>
      <c r="F32" s="134">
        <v>0</v>
      </c>
      <c r="G32" s="59">
        <f>F34/F33</f>
        <v>1.0735112103073958</v>
      </c>
      <c r="H32" s="134">
        <v>0</v>
      </c>
      <c r="I32" s="59">
        <f>H34/H33</f>
        <v>1.0572276960453502</v>
      </c>
      <c r="J32" s="47"/>
    </row>
    <row r="33" spans="1:18" x14ac:dyDescent="0.3">
      <c r="A33" s="1">
        <v>32</v>
      </c>
      <c r="B33" s="272"/>
      <c r="C33" s="49" t="s">
        <v>9</v>
      </c>
      <c r="D33" s="52">
        <v>5.1745000000000001</v>
      </c>
      <c r="E33" s="60"/>
      <c r="F33" s="52">
        <v>4.9284999999999997</v>
      </c>
      <c r="G33" s="60"/>
      <c r="H33" s="52">
        <v>4.4454000000000002</v>
      </c>
      <c r="I33" s="60"/>
      <c r="J33" s="53"/>
      <c r="K33" s="53"/>
      <c r="L33" s="53"/>
      <c r="M33" s="53"/>
      <c r="N33" s="53"/>
      <c r="O33" s="53"/>
      <c r="P33" s="53"/>
      <c r="Q33" s="53"/>
      <c r="R33" s="47"/>
    </row>
    <row r="34" spans="1:18" x14ac:dyDescent="0.3">
      <c r="A34" s="13">
        <v>33</v>
      </c>
      <c r="B34" s="272"/>
      <c r="C34" s="49" t="s">
        <v>10</v>
      </c>
      <c r="D34" s="52">
        <v>5.5583999999999998</v>
      </c>
      <c r="E34" s="60"/>
      <c r="F34" s="52">
        <v>5.2907999999999999</v>
      </c>
      <c r="G34" s="60"/>
      <c r="H34" s="52">
        <v>4.6997999999999998</v>
      </c>
      <c r="I34" s="60"/>
      <c r="J34" s="53"/>
      <c r="K34" s="53"/>
      <c r="L34" s="53"/>
      <c r="M34" s="53"/>
      <c r="N34" s="53"/>
      <c r="O34" s="53"/>
      <c r="P34" s="53"/>
      <c r="Q34" s="53"/>
      <c r="R34" s="47"/>
    </row>
    <row r="35" spans="1:18" x14ac:dyDescent="0.3">
      <c r="A35" s="23">
        <v>34</v>
      </c>
      <c r="B35" s="271">
        <v>2000</v>
      </c>
      <c r="C35" s="48" t="s">
        <v>18</v>
      </c>
      <c r="D35" s="61">
        <v>293</v>
      </c>
      <c r="E35" s="59">
        <f>D37/D36</f>
        <v>1.3306224246367382</v>
      </c>
      <c r="F35" s="61">
        <v>383</v>
      </c>
      <c r="G35" s="59">
        <f>F37/F36</f>
        <v>1.5335361820346607</v>
      </c>
      <c r="H35" s="61">
        <v>391</v>
      </c>
      <c r="I35" s="59">
        <f>H37/H36</f>
        <v>1.442259519038076</v>
      </c>
      <c r="J35" s="51"/>
      <c r="K35" s="51"/>
      <c r="L35" s="51"/>
      <c r="M35" s="51"/>
      <c r="N35" s="51"/>
      <c r="O35" s="51"/>
      <c r="P35" s="51"/>
      <c r="Q35" s="51"/>
      <c r="R35" s="47"/>
    </row>
    <row r="36" spans="1:18" x14ac:dyDescent="0.3">
      <c r="A36" s="1">
        <v>35</v>
      </c>
      <c r="B36" s="272"/>
      <c r="C36" s="49" t="s">
        <v>16</v>
      </c>
      <c r="D36" s="52">
        <v>0.92220000000000002</v>
      </c>
      <c r="E36" s="63">
        <f>(D36-D33)/D33</f>
        <v>-0.82177988211421393</v>
      </c>
      <c r="F36" s="52">
        <v>0.75590000000000002</v>
      </c>
      <c r="G36" s="63">
        <f>(F36-F33)/F33</f>
        <v>-0.84662676270670578</v>
      </c>
      <c r="H36" s="52">
        <v>0.7984</v>
      </c>
      <c r="I36" s="63">
        <f>(H36-H33)/H33</f>
        <v>-0.82039861429792593</v>
      </c>
      <c r="J36" s="53"/>
      <c r="K36" s="53"/>
      <c r="L36" s="53"/>
      <c r="M36" s="53"/>
      <c r="N36" s="53"/>
      <c r="O36" s="53"/>
      <c r="P36" s="53"/>
      <c r="Q36" s="53"/>
      <c r="R36" s="47"/>
    </row>
    <row r="37" spans="1:18" x14ac:dyDescent="0.3">
      <c r="A37" s="13">
        <v>36</v>
      </c>
      <c r="B37" s="272"/>
      <c r="C37" s="49" t="s">
        <v>17</v>
      </c>
      <c r="D37" s="52">
        <v>1.2271000000000001</v>
      </c>
      <c r="E37" s="63">
        <f>(D37-D34)/D34</f>
        <v>-0.77923503166378816</v>
      </c>
      <c r="F37" s="52">
        <v>1.1592</v>
      </c>
      <c r="G37" s="63">
        <f>(F37-F34)/F34</f>
        <v>-0.78090269902472209</v>
      </c>
      <c r="H37" s="52">
        <v>1.1515</v>
      </c>
      <c r="I37" s="63">
        <f>(H37-H34)/H34</f>
        <v>-0.75498957402442657</v>
      </c>
      <c r="J37" s="53"/>
      <c r="K37" s="53"/>
      <c r="L37" s="53"/>
      <c r="M37" s="53"/>
      <c r="N37" s="53"/>
      <c r="O37" s="53"/>
      <c r="P37" s="53"/>
      <c r="Q37" s="53"/>
      <c r="R37" s="47"/>
    </row>
    <row r="38" spans="1:18" x14ac:dyDescent="0.3">
      <c r="A38" s="23">
        <v>37</v>
      </c>
      <c r="B38" s="271">
        <v>4000</v>
      </c>
      <c r="C38" s="48" t="s">
        <v>18</v>
      </c>
      <c r="D38" s="61">
        <v>586</v>
      </c>
      <c r="E38" s="59">
        <f>D40/D39</f>
        <v>1.386989946777055</v>
      </c>
      <c r="F38" s="71">
        <v>767</v>
      </c>
      <c r="G38" s="72">
        <f>F40/F39</f>
        <v>1.5993603721471146</v>
      </c>
      <c r="H38" s="61">
        <v>782</v>
      </c>
      <c r="I38" s="59">
        <f>H40/H39</f>
        <v>1.526869806094183</v>
      </c>
      <c r="J38" s="51"/>
      <c r="K38" s="51"/>
      <c r="L38" s="51"/>
      <c r="M38" s="51"/>
      <c r="N38" s="51"/>
      <c r="O38" s="51"/>
      <c r="P38" s="51"/>
      <c r="Q38" s="51"/>
      <c r="R38" s="47"/>
    </row>
    <row r="39" spans="1:18" x14ac:dyDescent="0.3">
      <c r="A39" s="1">
        <v>38</v>
      </c>
      <c r="B39" s="272"/>
      <c r="C39" s="49" t="s">
        <v>16</v>
      </c>
      <c r="D39" s="52">
        <v>0.84550000000000003</v>
      </c>
      <c r="E39" s="63">
        <f>(D39-D36)/D36</f>
        <v>-8.3170678811537613E-2</v>
      </c>
      <c r="F39" s="73">
        <v>0.68789999999999996</v>
      </c>
      <c r="G39" s="74">
        <f>(F39-F36)/F36</f>
        <v>-8.9958989284296936E-2</v>
      </c>
      <c r="H39" s="52">
        <v>0.72199999999999998</v>
      </c>
      <c r="I39" s="63">
        <f>(H39-H36)/H36</f>
        <v>-9.5691382765531088E-2</v>
      </c>
      <c r="J39" s="53"/>
      <c r="K39" s="53"/>
      <c r="L39" s="53"/>
      <c r="M39" s="53"/>
      <c r="N39" s="53"/>
      <c r="O39" s="53"/>
      <c r="P39" s="53"/>
      <c r="Q39" s="53"/>
      <c r="R39" s="47"/>
    </row>
    <row r="40" spans="1:18" x14ac:dyDescent="0.3">
      <c r="A40" s="13">
        <v>39</v>
      </c>
      <c r="B40" s="273"/>
      <c r="C40" s="50" t="s">
        <v>17</v>
      </c>
      <c r="D40" s="52">
        <v>1.1727000000000001</v>
      </c>
      <c r="E40" s="64">
        <f>(D40-D37)/D37</f>
        <v>-4.4332165267704345E-2</v>
      </c>
      <c r="F40" s="73">
        <v>1.1002000000000001</v>
      </c>
      <c r="G40" s="76">
        <f>(F40-F37)/F37</f>
        <v>-5.08971704623878E-2</v>
      </c>
      <c r="H40" s="52">
        <v>1.1024</v>
      </c>
      <c r="I40" s="64">
        <f>(H40-H37)/H37</f>
        <v>-4.2640034737299111E-2</v>
      </c>
      <c r="J40" s="53"/>
      <c r="K40" s="53"/>
      <c r="L40" s="53"/>
      <c r="M40" s="53"/>
      <c r="N40" s="53"/>
      <c r="O40" s="53"/>
      <c r="P40" s="53"/>
      <c r="Q40" s="53"/>
      <c r="R40" s="47"/>
    </row>
    <row r="41" spans="1:18" x14ac:dyDescent="0.3">
      <c r="A41" s="23">
        <v>40</v>
      </c>
      <c r="B41" s="271">
        <v>6000</v>
      </c>
      <c r="C41" s="48" t="s">
        <v>18</v>
      </c>
      <c r="D41" s="61">
        <v>878</v>
      </c>
      <c r="E41" s="59">
        <f>D43/D42</f>
        <v>1.4037433155080214</v>
      </c>
      <c r="F41" s="61">
        <v>1150</v>
      </c>
      <c r="G41" s="59">
        <f>F43/F42</f>
        <v>1.6850737285585313</v>
      </c>
      <c r="H41" s="71">
        <v>1173</v>
      </c>
      <c r="I41" s="72">
        <f>H43/H42</f>
        <v>1.5585792036665711</v>
      </c>
    </row>
    <row r="42" spans="1:18" x14ac:dyDescent="0.3">
      <c r="A42" s="1">
        <v>41</v>
      </c>
      <c r="B42" s="272"/>
      <c r="C42" s="49" t="s">
        <v>16</v>
      </c>
      <c r="D42" s="52">
        <v>0.82279999999999998</v>
      </c>
      <c r="E42" s="63">
        <f>(D42-D39)/D39</f>
        <v>-2.6848018923713843E-2</v>
      </c>
      <c r="F42" s="52">
        <v>0.66459999999999997</v>
      </c>
      <c r="G42" s="63">
        <f>(F42-F39)/F39</f>
        <v>-3.3871202209623474E-2</v>
      </c>
      <c r="H42" s="73">
        <v>0.69820000000000004</v>
      </c>
      <c r="I42" s="74">
        <f>(H42-H39)/H39</f>
        <v>-3.2963988919667495E-2</v>
      </c>
    </row>
    <row r="43" spans="1:18" x14ac:dyDescent="0.3">
      <c r="A43" s="13">
        <v>42</v>
      </c>
      <c r="B43" s="273"/>
      <c r="C43" s="50" t="s">
        <v>17</v>
      </c>
      <c r="D43" s="52">
        <v>1.155</v>
      </c>
      <c r="E43" s="64">
        <f>(D43-D40)/D40</f>
        <v>-1.5093374264517821E-2</v>
      </c>
      <c r="F43" s="52">
        <v>1.1198999999999999</v>
      </c>
      <c r="G43" s="64">
        <f>(F43-F40)/F40</f>
        <v>1.7905835302672084E-2</v>
      </c>
      <c r="H43" s="73">
        <v>1.0882000000000001</v>
      </c>
      <c r="I43" s="76">
        <f>(H43-H40)/H40</f>
        <v>-1.2880986937590702E-2</v>
      </c>
    </row>
    <row r="44" spans="1:18" x14ac:dyDescent="0.3">
      <c r="A44" s="23">
        <v>43</v>
      </c>
      <c r="B44" s="271">
        <v>8000</v>
      </c>
      <c r="C44" s="48" t="s">
        <v>18</v>
      </c>
      <c r="D44" s="61">
        <v>1171</v>
      </c>
      <c r="E44" s="59">
        <f t="shared" ref="E44" si="0">D46/D45</f>
        <v>1.4250311332503114</v>
      </c>
      <c r="F44" s="61">
        <v>1532</v>
      </c>
      <c r="G44" s="59">
        <f t="shared" ref="G44" si="1">F46/F45</f>
        <v>1.719139123750961</v>
      </c>
      <c r="H44" s="61">
        <v>1564</v>
      </c>
      <c r="I44" s="59">
        <f t="shared" ref="I44" si="2">H46/H45</f>
        <v>1.5886483323581042</v>
      </c>
    </row>
    <row r="45" spans="1:18" x14ac:dyDescent="0.3">
      <c r="A45" s="1">
        <v>44</v>
      </c>
      <c r="B45" s="272"/>
      <c r="C45" s="49" t="s">
        <v>16</v>
      </c>
      <c r="D45" s="52">
        <v>0.80300000000000005</v>
      </c>
      <c r="E45" s="63">
        <f t="shared" ref="E45:E46" si="3">(D45-D42)/D42</f>
        <v>-2.4064171122994568E-2</v>
      </c>
      <c r="F45" s="52">
        <v>0.65049999999999997</v>
      </c>
      <c r="G45" s="63">
        <f t="shared" ref="G45:G46" si="4">(F45-F42)/F42</f>
        <v>-2.1215768883538974E-2</v>
      </c>
      <c r="H45" s="52">
        <v>0.68359999999999999</v>
      </c>
      <c r="I45" s="63">
        <f t="shared" ref="I45:I46" si="5">(H45-H42)/H42</f>
        <v>-2.0910913778287105E-2</v>
      </c>
    </row>
    <row r="46" spans="1:18" x14ac:dyDescent="0.3">
      <c r="A46" s="13">
        <v>45</v>
      </c>
      <c r="B46" s="272"/>
      <c r="C46" s="50" t="s">
        <v>17</v>
      </c>
      <c r="D46" s="52">
        <v>1.1443000000000001</v>
      </c>
      <c r="E46" s="64">
        <f t="shared" si="3"/>
        <v>-9.2640692640692055E-3</v>
      </c>
      <c r="F46" s="52">
        <v>1.1183000000000001</v>
      </c>
      <c r="G46" s="64">
        <f t="shared" si="4"/>
        <v>-1.4286989909811803E-3</v>
      </c>
      <c r="H46" s="52">
        <v>1.0860000000000001</v>
      </c>
      <c r="I46" s="64">
        <f t="shared" si="5"/>
        <v>-2.0216871898547876E-3</v>
      </c>
    </row>
    <row r="47" spans="1:18" x14ac:dyDescent="0.3">
      <c r="A47" s="23">
        <v>46</v>
      </c>
      <c r="B47" s="271">
        <v>10000</v>
      </c>
      <c r="C47" s="48" t="s">
        <v>18</v>
      </c>
      <c r="D47" s="61">
        <v>1463</v>
      </c>
      <c r="E47" s="59">
        <f t="shared" ref="E47" si="6">D49/D48</f>
        <v>1.4386997696442285</v>
      </c>
      <c r="F47" s="61">
        <v>1914</v>
      </c>
      <c r="G47" s="59">
        <f t="shared" ref="G47" si="7">F49/F48</f>
        <v>1.7226379794200188</v>
      </c>
      <c r="H47" s="61">
        <v>1955</v>
      </c>
      <c r="I47" s="59">
        <f t="shared" ref="I47" si="8">H49/H48</f>
        <v>1.6076476714774586</v>
      </c>
    </row>
    <row r="48" spans="1:18" x14ac:dyDescent="0.3">
      <c r="A48" s="1">
        <v>47</v>
      </c>
      <c r="B48" s="272"/>
      <c r="C48" s="49" t="s">
        <v>16</v>
      </c>
      <c r="D48" s="52">
        <v>0.78139999999999998</v>
      </c>
      <c r="E48" s="63">
        <f t="shared" ref="E48:E49" si="9">(D48-D45)/D45</f>
        <v>-2.6899128268991362E-2</v>
      </c>
      <c r="F48" s="52">
        <v>0.64139999999999997</v>
      </c>
      <c r="G48" s="63">
        <f t="shared" ref="G48:G49" si="10">(F48-F45)/F45</f>
        <v>-1.3989239046887005E-2</v>
      </c>
      <c r="H48" s="52">
        <v>0.67210000000000003</v>
      </c>
      <c r="I48" s="63">
        <f t="shared" ref="I48:I49" si="11">(H48-H45)/H45</f>
        <v>-1.6822703335283726E-2</v>
      </c>
    </row>
    <row r="49" spans="1:9" x14ac:dyDescent="0.3">
      <c r="A49" s="13">
        <v>48</v>
      </c>
      <c r="B49" s="273"/>
      <c r="C49" s="50" t="s">
        <v>17</v>
      </c>
      <c r="D49" s="52">
        <v>1.1242000000000001</v>
      </c>
      <c r="E49" s="64">
        <f t="shared" si="9"/>
        <v>-1.756532377872936E-2</v>
      </c>
      <c r="F49" s="52">
        <v>1.1049</v>
      </c>
      <c r="G49" s="64">
        <f t="shared" si="10"/>
        <v>-1.19824733971207E-2</v>
      </c>
      <c r="H49" s="52">
        <v>1.0805</v>
      </c>
      <c r="I49" s="64">
        <f t="shared" si="11"/>
        <v>-5.064456721915341E-3</v>
      </c>
    </row>
    <row r="50" spans="1:9" x14ac:dyDescent="0.3">
      <c r="A50" s="23">
        <v>49</v>
      </c>
      <c r="B50" s="271">
        <v>12000</v>
      </c>
      <c r="C50" s="48" t="s">
        <v>18</v>
      </c>
      <c r="D50" s="61">
        <v>1756</v>
      </c>
      <c r="E50" s="59">
        <f t="shared" ref="E50" si="12">D52/D51</f>
        <v>1.4605637445047841</v>
      </c>
      <c r="F50" s="61">
        <v>2297</v>
      </c>
      <c r="G50" s="59">
        <f t="shared" ref="G50" si="13">F52/F51</f>
        <v>1.766752164155178</v>
      </c>
      <c r="H50" s="61">
        <v>2346</v>
      </c>
      <c r="I50" s="59">
        <f t="shared" ref="I50" si="14">H52/H51</f>
        <v>1.6222355050806931</v>
      </c>
    </row>
    <row r="51" spans="1:9" x14ac:dyDescent="0.3">
      <c r="A51" s="1">
        <v>50</v>
      </c>
      <c r="B51" s="272"/>
      <c r="C51" s="49" t="s">
        <v>16</v>
      </c>
      <c r="D51" s="52">
        <v>0.77339999999999998</v>
      </c>
      <c r="E51" s="63">
        <f t="shared" ref="E51:E52" si="15">(D51-D48)/D48</f>
        <v>-1.0238034297414905E-2</v>
      </c>
      <c r="F51" s="52">
        <v>0.62380000000000002</v>
      </c>
      <c r="G51" s="63">
        <f t="shared" ref="G51:G52" si="16">(F51-F48)/F48</f>
        <v>-2.7439975054568053E-2</v>
      </c>
      <c r="H51" s="52">
        <v>0.66920000000000002</v>
      </c>
      <c r="I51" s="63">
        <f t="shared" ref="I51:I52" si="17">(H51-H48)/H48</f>
        <v>-4.3148341020681647E-3</v>
      </c>
    </row>
    <row r="52" spans="1:9" x14ac:dyDescent="0.3">
      <c r="A52" s="13">
        <v>51</v>
      </c>
      <c r="B52" s="273"/>
      <c r="C52" s="50" t="s">
        <v>17</v>
      </c>
      <c r="D52" s="52">
        <v>1.1295999999999999</v>
      </c>
      <c r="E52" s="64">
        <f t="shared" si="15"/>
        <v>4.8034157623197378E-3</v>
      </c>
      <c r="F52" s="52">
        <v>1.1021000000000001</v>
      </c>
      <c r="G52" s="64">
        <f t="shared" si="16"/>
        <v>-2.5341659878721275E-3</v>
      </c>
      <c r="H52" s="52">
        <v>1.0855999999999999</v>
      </c>
      <c r="I52" s="64">
        <f t="shared" si="17"/>
        <v>4.7200370198980865E-3</v>
      </c>
    </row>
    <row r="53" spans="1:9" x14ac:dyDescent="0.3">
      <c r="A53" s="23">
        <v>52</v>
      </c>
      <c r="B53" s="271">
        <v>14000</v>
      </c>
      <c r="C53" s="48" t="s">
        <v>18</v>
      </c>
      <c r="D53" s="61">
        <v>2049</v>
      </c>
      <c r="E53" s="59">
        <f t="shared" ref="E53" si="18">D55/D54</f>
        <v>1.4763531266421439</v>
      </c>
      <c r="F53" s="61">
        <v>2686</v>
      </c>
      <c r="G53" s="59">
        <f t="shared" ref="G53" si="19">F55/F54</f>
        <v>1.7671232876712328</v>
      </c>
      <c r="H53" s="61">
        <v>2737</v>
      </c>
      <c r="I53" s="59">
        <f t="shared" ref="I53" si="20">H55/H54</f>
        <v>1.6562596124269455</v>
      </c>
    </row>
    <row r="54" spans="1:9" x14ac:dyDescent="0.3">
      <c r="A54" s="1">
        <v>53</v>
      </c>
      <c r="B54" s="272"/>
      <c r="C54" s="49" t="s">
        <v>16</v>
      </c>
      <c r="D54" s="52">
        <v>0.76119999999999999</v>
      </c>
      <c r="E54" s="63">
        <f t="shared" ref="E54:E55" si="21">(D54-D51)/D51</f>
        <v>-1.5774502198086359E-2</v>
      </c>
      <c r="F54" s="52">
        <v>0.62050000000000005</v>
      </c>
      <c r="G54" s="63">
        <f t="shared" ref="G54:G55" si="22">(F54-F51)/F51</f>
        <v>-5.2901571016350903E-3</v>
      </c>
      <c r="H54" s="52">
        <v>0.6502</v>
      </c>
      <c r="I54" s="63">
        <f t="shared" ref="I54:I55" si="23">(H54-H51)/H51</f>
        <v>-2.8392109982068165E-2</v>
      </c>
    </row>
    <row r="55" spans="1:9" x14ac:dyDescent="0.3">
      <c r="A55" s="13">
        <v>54</v>
      </c>
      <c r="B55" s="272"/>
      <c r="C55" s="50" t="s">
        <v>17</v>
      </c>
      <c r="D55" s="52">
        <v>1.1237999999999999</v>
      </c>
      <c r="E55" s="64">
        <f t="shared" si="21"/>
        <v>-5.1345609065156055E-3</v>
      </c>
      <c r="F55" s="52">
        <v>1.0965</v>
      </c>
      <c r="G55" s="64">
        <f t="shared" si="22"/>
        <v>-5.0812086017603206E-3</v>
      </c>
      <c r="H55" s="52">
        <v>1.0769</v>
      </c>
      <c r="I55" s="64">
        <f t="shared" si="23"/>
        <v>-8.014001473839287E-3</v>
      </c>
    </row>
    <row r="56" spans="1:9" x14ac:dyDescent="0.3">
      <c r="A56" s="23">
        <v>55</v>
      </c>
      <c r="B56" s="271">
        <v>16000</v>
      </c>
      <c r="C56" s="48" t="s">
        <v>18</v>
      </c>
      <c r="D56" s="71">
        <v>2341</v>
      </c>
      <c r="E56" s="72">
        <f t="shared" ref="E56" si="24">D58/D57</f>
        <v>1.481124497991968</v>
      </c>
      <c r="F56" s="61">
        <v>3072</v>
      </c>
      <c r="G56" s="59">
        <f t="shared" ref="G56" si="25">F58/F57</f>
        <v>1.7865004855940432</v>
      </c>
      <c r="H56" s="61">
        <v>3128</v>
      </c>
      <c r="I56" s="59">
        <f t="shared" ref="I56" si="26">H58/H57</f>
        <v>1.6667704764870757</v>
      </c>
    </row>
    <row r="57" spans="1:9" x14ac:dyDescent="0.3">
      <c r="A57" s="1">
        <v>56</v>
      </c>
      <c r="B57" s="272"/>
      <c r="C57" s="49" t="s">
        <v>16</v>
      </c>
      <c r="D57" s="73">
        <v>0.747</v>
      </c>
      <c r="E57" s="74">
        <f t="shared" ref="E57:E58" si="27">(D57-D54)/D54</f>
        <v>-1.8654755648975289E-2</v>
      </c>
      <c r="F57" s="52">
        <v>0.61780000000000002</v>
      </c>
      <c r="G57" s="63">
        <f t="shared" ref="G57:G58" si="28">(F57-F54)/F54</f>
        <v>-4.3513295729251172E-3</v>
      </c>
      <c r="H57" s="52">
        <v>0.64219999999999999</v>
      </c>
      <c r="I57" s="63">
        <f t="shared" ref="I57:I58" si="29">(H57-H54)/H54</f>
        <v>-1.2303906490310684E-2</v>
      </c>
    </row>
    <row r="58" spans="1:9" x14ac:dyDescent="0.3">
      <c r="A58" s="13">
        <v>57</v>
      </c>
      <c r="B58" s="273"/>
      <c r="C58" s="50" t="s">
        <v>17</v>
      </c>
      <c r="D58" s="73">
        <v>1.1064000000000001</v>
      </c>
      <c r="E58" s="76">
        <f t="shared" si="27"/>
        <v>-1.5483182060864799E-2</v>
      </c>
      <c r="F58" s="52">
        <v>1.1036999999999999</v>
      </c>
      <c r="G58" s="64">
        <f t="shared" si="28"/>
        <v>6.5663474692201308E-3</v>
      </c>
      <c r="H58" s="52">
        <v>1.0704</v>
      </c>
      <c r="I58" s="64">
        <f t="shared" si="29"/>
        <v>-6.0358436252204942E-3</v>
      </c>
    </row>
    <row r="59" spans="1:9" x14ac:dyDescent="0.3">
      <c r="A59" s="23">
        <v>58</v>
      </c>
      <c r="B59" s="271">
        <v>18000</v>
      </c>
      <c r="C59" s="48" t="s">
        <v>18</v>
      </c>
      <c r="D59" s="61">
        <v>2634</v>
      </c>
      <c r="E59" s="59">
        <f t="shared" ref="E59" si="30">D61/D60</f>
        <v>1.5422313483915127</v>
      </c>
      <c r="F59" s="61">
        <v>3444</v>
      </c>
      <c r="G59" s="59">
        <f t="shared" ref="G59" si="31">F61/F60</f>
        <v>1.8224900924702772</v>
      </c>
      <c r="H59" s="61">
        <v>3518</v>
      </c>
      <c r="I59" s="59">
        <f t="shared" ref="I59" si="32">H61/H60</f>
        <v>1.7350208266581224</v>
      </c>
    </row>
    <row r="60" spans="1:9" x14ac:dyDescent="0.3">
      <c r="A60" s="1">
        <v>59</v>
      </c>
      <c r="B60" s="272"/>
      <c r="C60" s="49" t="s">
        <v>16</v>
      </c>
      <c r="D60" s="52">
        <v>0.73050000000000004</v>
      </c>
      <c r="E60" s="63">
        <f t="shared" ref="E60:E61" si="33">(D60-D57)/D57</f>
        <v>-2.2088353413654564E-2</v>
      </c>
      <c r="F60" s="52">
        <v>0.60560000000000003</v>
      </c>
      <c r="G60" s="63">
        <f t="shared" ref="G60:G61" si="34">(F60-F57)/F57</f>
        <v>-1.9747491097442518E-2</v>
      </c>
      <c r="H60" s="52">
        <v>0.62419999999999998</v>
      </c>
      <c r="I60" s="63">
        <f t="shared" ref="I60:I61" si="35">(H60-H57)/H57</f>
        <v>-2.8028651510432913E-2</v>
      </c>
    </row>
    <row r="61" spans="1:9" x14ac:dyDescent="0.3">
      <c r="A61" s="13">
        <v>60</v>
      </c>
      <c r="B61" s="273"/>
      <c r="C61" s="50" t="s">
        <v>17</v>
      </c>
      <c r="D61" s="52">
        <v>1.1266</v>
      </c>
      <c r="E61" s="64">
        <f t="shared" si="33"/>
        <v>1.825741142443962E-2</v>
      </c>
      <c r="F61" s="52">
        <v>1.1036999999999999</v>
      </c>
      <c r="G61" s="64">
        <f t="shared" si="34"/>
        <v>0</v>
      </c>
      <c r="H61" s="52">
        <v>1.083</v>
      </c>
      <c r="I61" s="64">
        <f t="shared" si="35"/>
        <v>1.1771300448430441E-2</v>
      </c>
    </row>
    <row r="62" spans="1:9" x14ac:dyDescent="0.3">
      <c r="A62" s="23">
        <v>61</v>
      </c>
      <c r="B62" s="271">
        <v>20000</v>
      </c>
      <c r="C62" s="48" t="s">
        <v>18</v>
      </c>
      <c r="D62" s="61">
        <v>2929</v>
      </c>
      <c r="E62" s="59">
        <f t="shared" ref="E62" si="36">D64/D63</f>
        <v>1.5209506800384669</v>
      </c>
      <c r="F62" s="61">
        <v>3813</v>
      </c>
      <c r="G62" s="59">
        <f t="shared" ref="G62" si="37">F64/F63</f>
        <v>1.839940039973351</v>
      </c>
      <c r="H62" s="61">
        <v>3909</v>
      </c>
      <c r="I62" s="59">
        <f t="shared" ref="I62" si="38">H64/H63</f>
        <v>1.7463295269168027</v>
      </c>
    </row>
    <row r="63" spans="1:9" x14ac:dyDescent="0.3">
      <c r="A63" s="1">
        <v>62</v>
      </c>
      <c r="B63" s="272"/>
      <c r="C63" s="49" t="s">
        <v>16</v>
      </c>
      <c r="D63" s="52">
        <v>0.72789999999999999</v>
      </c>
      <c r="E63" s="63">
        <f t="shared" ref="E63:E64" si="39">(D63-D60)/D60</f>
        <v>-3.5592060232717956E-3</v>
      </c>
      <c r="F63" s="52">
        <v>0.60040000000000004</v>
      </c>
      <c r="G63" s="63">
        <f t="shared" ref="G63:G64" si="40">(F63-F60)/F60</f>
        <v>-8.5865257595772494E-3</v>
      </c>
      <c r="H63" s="52">
        <v>0.61299999999999999</v>
      </c>
      <c r="I63" s="63">
        <f t="shared" ref="I63:I64" si="41">(H63-H60)/H60</f>
        <v>-1.7942966997757111E-2</v>
      </c>
    </row>
    <row r="64" spans="1:9" x14ac:dyDescent="0.3">
      <c r="A64" s="13">
        <v>63</v>
      </c>
      <c r="B64" s="272"/>
      <c r="C64" s="50" t="s">
        <v>17</v>
      </c>
      <c r="D64" s="52">
        <v>1.1071</v>
      </c>
      <c r="E64" s="64">
        <f t="shared" si="39"/>
        <v>-1.7308716492100189E-2</v>
      </c>
      <c r="F64" s="52">
        <v>1.1047</v>
      </c>
      <c r="G64" s="64">
        <f t="shared" si="40"/>
        <v>9.0604330887026545E-4</v>
      </c>
      <c r="H64" s="52">
        <v>1.0705</v>
      </c>
      <c r="I64" s="64">
        <f t="shared" si="41"/>
        <v>-1.1542012927054437E-2</v>
      </c>
    </row>
    <row r="65" spans="1:9" x14ac:dyDescent="0.3">
      <c r="A65" s="23">
        <v>64</v>
      </c>
      <c r="B65" s="271">
        <v>22000</v>
      </c>
      <c r="C65" s="48" t="s">
        <v>18</v>
      </c>
      <c r="D65" s="61">
        <v>3231</v>
      </c>
      <c r="E65" s="59">
        <f t="shared" ref="E65" si="42">D67/D66</f>
        <v>1.531063238359972</v>
      </c>
      <c r="F65" s="65">
        <v>4180</v>
      </c>
      <c r="G65" s="66">
        <f t="shared" ref="G65" si="43">F67/F66</f>
        <v>1.8261816962789137</v>
      </c>
      <c r="H65" s="61">
        <v>4300</v>
      </c>
      <c r="I65" s="59">
        <f t="shared" ref="I65" si="44">H67/H66</f>
        <v>1.7850297422339725</v>
      </c>
    </row>
    <row r="66" spans="1:9" x14ac:dyDescent="0.3">
      <c r="A66" s="1">
        <v>65</v>
      </c>
      <c r="B66" s="272"/>
      <c r="C66" s="49" t="s">
        <v>16</v>
      </c>
      <c r="D66" s="52">
        <v>0.71950000000000003</v>
      </c>
      <c r="E66" s="63">
        <f t="shared" ref="E66:E67" si="45">(D66-D63)/D63</f>
        <v>-1.1540046709712821E-2</v>
      </c>
      <c r="F66" s="67">
        <v>0.59660000000000002</v>
      </c>
      <c r="G66" s="68">
        <f t="shared" ref="G66:G67" si="46">(F66-F63)/F63</f>
        <v>-6.3291139240506753E-3</v>
      </c>
      <c r="H66" s="52">
        <v>0.60519999999999996</v>
      </c>
      <c r="I66" s="63">
        <f t="shared" ref="I66:I67" si="47">(H66-H63)/H63</f>
        <v>-1.2724306688417666E-2</v>
      </c>
    </row>
    <row r="67" spans="1:9" x14ac:dyDescent="0.3">
      <c r="A67" s="13">
        <v>66</v>
      </c>
      <c r="B67" s="273"/>
      <c r="C67" s="50" t="s">
        <v>17</v>
      </c>
      <c r="D67" s="52">
        <v>1.1015999999999999</v>
      </c>
      <c r="E67" s="64">
        <f t="shared" si="45"/>
        <v>-4.9679342426158981E-3</v>
      </c>
      <c r="F67" s="67">
        <v>1.0894999999999999</v>
      </c>
      <c r="G67" s="70">
        <f t="shared" si="46"/>
        <v>-1.375939169005169E-2</v>
      </c>
      <c r="H67" s="52">
        <v>1.0803</v>
      </c>
      <c r="I67" s="64">
        <f t="shared" si="47"/>
        <v>9.1546006539000753E-3</v>
      </c>
    </row>
    <row r="68" spans="1:9" x14ac:dyDescent="0.3">
      <c r="A68" s="23">
        <v>67</v>
      </c>
      <c r="B68" s="271">
        <v>24000</v>
      </c>
      <c r="C68" s="48" t="s">
        <v>18</v>
      </c>
      <c r="D68" s="61">
        <v>3527</v>
      </c>
      <c r="E68" s="59">
        <f t="shared" ref="E68" si="48">D70/D69</f>
        <v>1.5516461777589374</v>
      </c>
      <c r="F68" s="61">
        <v>4547</v>
      </c>
      <c r="G68" s="59">
        <f t="shared" ref="G68" si="49">F70/F69</f>
        <v>1.9061543692621559</v>
      </c>
      <c r="H68" s="61">
        <v>4691</v>
      </c>
      <c r="I68" s="59">
        <f t="shared" ref="I68" si="50">H70/H69</f>
        <v>1.7782029950083196</v>
      </c>
    </row>
    <row r="69" spans="1:9" x14ac:dyDescent="0.3">
      <c r="A69" s="1">
        <v>68</v>
      </c>
      <c r="B69" s="272"/>
      <c r="C69" s="49" t="s">
        <v>16</v>
      </c>
      <c r="D69" s="52">
        <v>0.7077</v>
      </c>
      <c r="E69" s="63">
        <f t="shared" ref="E69:E70" si="51">(D69-D66)/D66</f>
        <v>-1.6400277970813108E-2</v>
      </c>
      <c r="F69" s="52">
        <v>0.58819999999999995</v>
      </c>
      <c r="G69" s="63">
        <f t="shared" ref="G69:G70" si="52">(F69-F66)/F66</f>
        <v>-1.4079785450888491E-2</v>
      </c>
      <c r="H69" s="52">
        <v>0.60099999999999998</v>
      </c>
      <c r="I69" s="63">
        <f t="shared" ref="I69:I70" si="53">(H69-H66)/H66</f>
        <v>-6.9398545935227722E-3</v>
      </c>
    </row>
    <row r="70" spans="1:9" x14ac:dyDescent="0.3">
      <c r="A70" s="13">
        <v>69</v>
      </c>
      <c r="B70" s="273"/>
      <c r="C70" s="50" t="s">
        <v>17</v>
      </c>
      <c r="D70" s="52">
        <v>1.0981000000000001</v>
      </c>
      <c r="E70" s="64">
        <f t="shared" si="51"/>
        <v>-3.1771968046476369E-3</v>
      </c>
      <c r="F70" s="52">
        <v>1.1212</v>
      </c>
      <c r="G70" s="64">
        <f t="shared" si="52"/>
        <v>2.9095915557595286E-2</v>
      </c>
      <c r="H70" s="62">
        <v>1.0687</v>
      </c>
      <c r="I70" s="64">
        <f t="shared" si="53"/>
        <v>-1.0737758030176852E-2</v>
      </c>
    </row>
    <row r="71" spans="1:9" x14ac:dyDescent="0.3">
      <c r="A71" s="23">
        <v>70</v>
      </c>
      <c r="B71" s="271">
        <v>26000</v>
      </c>
      <c r="C71" s="48" t="s">
        <v>18</v>
      </c>
      <c r="D71" s="61">
        <v>3826</v>
      </c>
      <c r="E71" s="59">
        <f t="shared" ref="E71" si="54">D73/D72</f>
        <v>1.5727259826876687</v>
      </c>
      <c r="F71" s="61">
        <v>4913</v>
      </c>
      <c r="G71" s="59">
        <f t="shared" ref="G71" si="55">F73/F72</f>
        <v>1.9174974217944309</v>
      </c>
      <c r="H71" s="61">
        <v>5082</v>
      </c>
      <c r="I71" s="59">
        <f t="shared" ref="I71" si="56">H73/H72</f>
        <v>1.8686143857850672</v>
      </c>
    </row>
    <row r="72" spans="1:9" x14ac:dyDescent="0.3">
      <c r="A72" s="1">
        <v>71</v>
      </c>
      <c r="B72" s="272"/>
      <c r="C72" s="49" t="s">
        <v>16</v>
      </c>
      <c r="D72" s="52">
        <v>0.70469999999999999</v>
      </c>
      <c r="E72" s="63">
        <f t="shared" ref="E72:E73" si="57">(D72-D69)/D69</f>
        <v>-4.2390843577787239E-3</v>
      </c>
      <c r="F72" s="52">
        <v>0.58179999999999998</v>
      </c>
      <c r="G72" s="63">
        <f t="shared" ref="G72:G73" si="58">(F72-F69)/F69</f>
        <v>-1.0880652839170285E-2</v>
      </c>
      <c r="H72" s="52">
        <v>0.58530000000000004</v>
      </c>
      <c r="I72" s="63">
        <f t="shared" ref="I72:I73" si="59">(H72-H69)/H69</f>
        <v>-2.6123128119800228E-2</v>
      </c>
    </row>
    <row r="73" spans="1:9" x14ac:dyDescent="0.3">
      <c r="A73" s="13">
        <v>72</v>
      </c>
      <c r="B73" s="272"/>
      <c r="C73" s="50" t="s">
        <v>17</v>
      </c>
      <c r="D73" s="52">
        <v>1.1083000000000001</v>
      </c>
      <c r="E73" s="64">
        <f t="shared" si="57"/>
        <v>9.2887715144340105E-3</v>
      </c>
      <c r="F73" s="52">
        <v>1.1155999999999999</v>
      </c>
      <c r="G73" s="64">
        <f t="shared" si="58"/>
        <v>-4.9946485907956207E-3</v>
      </c>
      <c r="H73" s="62">
        <v>1.0936999999999999</v>
      </c>
      <c r="I73" s="64">
        <f t="shared" si="59"/>
        <v>2.3392907270515496E-2</v>
      </c>
    </row>
    <row r="74" spans="1:9" x14ac:dyDescent="0.3">
      <c r="A74" s="23">
        <v>73</v>
      </c>
      <c r="B74" s="271">
        <v>28000</v>
      </c>
      <c r="C74" s="48" t="s">
        <v>18</v>
      </c>
      <c r="D74" s="61">
        <v>4150</v>
      </c>
      <c r="E74" s="59">
        <f t="shared" ref="E74" si="60">D76/D75</f>
        <v>1.5904186447993092</v>
      </c>
      <c r="F74" s="61">
        <v>5280</v>
      </c>
      <c r="G74" s="59">
        <f t="shared" ref="G74" si="61">F76/F75</f>
        <v>1.8802477632484513</v>
      </c>
      <c r="H74" s="61">
        <v>5473</v>
      </c>
      <c r="I74" s="59">
        <f t="shared" ref="I74" si="62">H76/H75</f>
        <v>1.871168831168831</v>
      </c>
    </row>
    <row r="75" spans="1:9" x14ac:dyDescent="0.3">
      <c r="A75" s="1">
        <v>74</v>
      </c>
      <c r="B75" s="272"/>
      <c r="C75" s="49" t="s">
        <v>16</v>
      </c>
      <c r="D75" s="52">
        <v>0.69510000000000005</v>
      </c>
      <c r="E75" s="63">
        <f t="shared" ref="E75:E76" si="63">(D75-D72)/D72</f>
        <v>-1.3622818220519287E-2</v>
      </c>
      <c r="F75" s="52">
        <v>0.58120000000000005</v>
      </c>
      <c r="G75" s="63">
        <f t="shared" ref="G75:G76" si="64">(F75-F72)/F72</f>
        <v>-1.0312822275694981E-3</v>
      </c>
      <c r="H75" s="52">
        <v>0.57750000000000001</v>
      </c>
      <c r="I75" s="63">
        <f t="shared" ref="I75:I76" si="65">(H75-H72)/H72</f>
        <v>-1.3326499231163554E-2</v>
      </c>
    </row>
    <row r="76" spans="1:9" x14ac:dyDescent="0.3">
      <c r="A76" s="13">
        <v>75</v>
      </c>
      <c r="B76" s="273"/>
      <c r="C76" s="50" t="s">
        <v>17</v>
      </c>
      <c r="D76" s="52">
        <v>1.1054999999999999</v>
      </c>
      <c r="E76" s="64">
        <f t="shared" si="63"/>
        <v>-2.5263917711812103E-3</v>
      </c>
      <c r="F76" s="52">
        <v>1.0928</v>
      </c>
      <c r="G76" s="64">
        <f t="shared" si="64"/>
        <v>-2.0437432771602666E-2</v>
      </c>
      <c r="H76" s="62">
        <v>1.0806</v>
      </c>
      <c r="I76" s="64">
        <f t="shared" si="65"/>
        <v>-1.1977690408704299E-2</v>
      </c>
    </row>
    <row r="77" spans="1:9" x14ac:dyDescent="0.3">
      <c r="A77" s="23">
        <v>76</v>
      </c>
      <c r="B77" s="271">
        <v>30000</v>
      </c>
      <c r="C77" s="48" t="s">
        <v>18</v>
      </c>
      <c r="D77" s="61">
        <v>4451</v>
      </c>
      <c r="E77" s="59">
        <f t="shared" ref="E77" si="66">D79/D78</f>
        <v>1.5961705831157529</v>
      </c>
      <c r="F77" s="61">
        <v>5647</v>
      </c>
      <c r="G77" s="59">
        <f t="shared" ref="G77" si="67">F79/F78</f>
        <v>1.956964693483225</v>
      </c>
      <c r="H77" s="65">
        <v>5864</v>
      </c>
      <c r="I77" s="66">
        <f t="shared" ref="I77" si="68">H79/H78</f>
        <v>1.8579406631762654</v>
      </c>
    </row>
    <row r="78" spans="1:9" x14ac:dyDescent="0.3">
      <c r="A78" s="1">
        <v>77</v>
      </c>
      <c r="B78" s="272"/>
      <c r="C78" s="49" t="s">
        <v>16</v>
      </c>
      <c r="D78" s="52">
        <v>0.68940000000000001</v>
      </c>
      <c r="E78" s="63">
        <f t="shared" ref="E78:E79" si="69">(D78-D75)/D75</f>
        <v>-8.2002589555460192E-3</v>
      </c>
      <c r="F78" s="52">
        <v>0.56930000000000003</v>
      </c>
      <c r="G78" s="63">
        <f t="shared" ref="G78:G79" si="70">(F78-F75)/F75</f>
        <v>-2.0474879559532037E-2</v>
      </c>
      <c r="H78" s="67">
        <v>0.57299999999999995</v>
      </c>
      <c r="I78" s="68">
        <f t="shared" ref="I78:I79" si="71">(H78-H75)/H75</f>
        <v>-7.7922077922078954E-3</v>
      </c>
    </row>
    <row r="79" spans="1:9" x14ac:dyDescent="0.3">
      <c r="A79" s="13">
        <v>78</v>
      </c>
      <c r="B79" s="273"/>
      <c r="C79" s="50" t="s">
        <v>17</v>
      </c>
      <c r="D79" s="62">
        <v>1.1004</v>
      </c>
      <c r="E79" s="64">
        <f t="shared" si="69"/>
        <v>-4.6132971506104778E-3</v>
      </c>
      <c r="F79" s="52">
        <v>1.1141000000000001</v>
      </c>
      <c r="G79" s="64">
        <f t="shared" si="70"/>
        <v>1.949121522694006E-2</v>
      </c>
      <c r="H79" s="69">
        <v>1.0646</v>
      </c>
      <c r="I79" s="70">
        <f t="shared" si="71"/>
        <v>-1.4806588932074786E-2</v>
      </c>
    </row>
    <row r="80" spans="1:9" x14ac:dyDescent="0.3">
      <c r="A80" s="23">
        <v>79</v>
      </c>
      <c r="B80" s="271">
        <v>32000</v>
      </c>
      <c r="C80" s="48" t="s">
        <v>18</v>
      </c>
      <c r="D80" s="137">
        <v>4757</v>
      </c>
      <c r="E80" s="59">
        <f t="shared" ref="E80" si="72">D82/D81</f>
        <v>1.6088674275680419</v>
      </c>
      <c r="F80" s="61">
        <v>6014</v>
      </c>
      <c r="G80" s="59">
        <f t="shared" ref="G80" si="73">F82/F81</f>
        <v>1.9548580497266794</v>
      </c>
      <c r="H80" s="61">
        <v>6255</v>
      </c>
      <c r="I80" s="59">
        <f t="shared" ref="I80" si="74">H82/H81</f>
        <v>1.914644944218169</v>
      </c>
    </row>
    <row r="81" spans="1:9" x14ac:dyDescent="0.3">
      <c r="A81" s="1">
        <v>80</v>
      </c>
      <c r="B81" s="272"/>
      <c r="C81" s="49" t="s">
        <v>16</v>
      </c>
      <c r="D81" s="52">
        <v>0.68340000000000001</v>
      </c>
      <c r="E81" s="63">
        <f t="shared" ref="E81:E82" si="75">(D81-D78)/D78</f>
        <v>-8.7032201914708524E-3</v>
      </c>
      <c r="F81" s="52">
        <v>0.56710000000000005</v>
      </c>
      <c r="G81" s="63">
        <f t="shared" ref="G81:G82" si="76">(F81-F78)/F78</f>
        <v>-3.8643948708940445E-3</v>
      </c>
      <c r="H81" s="52">
        <v>0.56469999999999998</v>
      </c>
      <c r="I81" s="63">
        <f t="shared" ref="I81:I82" si="77">(H81-H78)/H78</f>
        <v>-1.4485165794066274E-2</v>
      </c>
    </row>
    <row r="82" spans="1:9" x14ac:dyDescent="0.3">
      <c r="A82" s="13">
        <v>81</v>
      </c>
      <c r="B82" s="272"/>
      <c r="C82" s="50" t="s">
        <v>17</v>
      </c>
      <c r="D82" s="52">
        <v>1.0994999999999999</v>
      </c>
      <c r="E82" s="64">
        <f t="shared" si="75"/>
        <v>-8.1788440567077687E-4</v>
      </c>
      <c r="F82" s="52">
        <v>1.1086</v>
      </c>
      <c r="G82" s="64">
        <f t="shared" si="76"/>
        <v>-4.9367202226012563E-3</v>
      </c>
      <c r="H82" s="62">
        <v>1.0811999999999999</v>
      </c>
      <c r="I82" s="64">
        <f t="shared" si="77"/>
        <v>1.5592710877324768E-2</v>
      </c>
    </row>
    <row r="83" spans="1:9" x14ac:dyDescent="0.3">
      <c r="A83" s="23">
        <v>82</v>
      </c>
      <c r="B83" s="271">
        <v>34000</v>
      </c>
      <c r="C83" s="48" t="s">
        <v>18</v>
      </c>
      <c r="D83" s="61">
        <v>5062</v>
      </c>
      <c r="E83" s="59">
        <f t="shared" ref="E83" si="78">D85/D84</f>
        <v>1.6212678335049273</v>
      </c>
      <c r="F83" s="61">
        <v>6380</v>
      </c>
      <c r="G83" s="59">
        <f t="shared" ref="G83" si="79">F85/F84</f>
        <v>2.0125583064226764</v>
      </c>
      <c r="H83" s="61">
        <v>6646</v>
      </c>
      <c r="I83" s="59">
        <f t="shared" ref="I83" si="80">H85/H84</f>
        <v>1.9433321415802645</v>
      </c>
    </row>
    <row r="84" spans="1:9" x14ac:dyDescent="0.3">
      <c r="A84" s="1">
        <v>83</v>
      </c>
      <c r="B84" s="272"/>
      <c r="C84" s="49" t="s">
        <v>16</v>
      </c>
      <c r="D84" s="52">
        <v>0.67989999999999995</v>
      </c>
      <c r="E84" s="63">
        <f t="shared" ref="E84:E85" si="81">(D84-D81)/D81</f>
        <v>-5.1214515657009929E-3</v>
      </c>
      <c r="F84" s="52">
        <v>0.55740000000000001</v>
      </c>
      <c r="G84" s="63">
        <f t="shared" ref="G84:G85" si="82">(F84-F81)/F81</f>
        <v>-1.7104567095750381E-2</v>
      </c>
      <c r="H84" s="52">
        <v>0.55940000000000001</v>
      </c>
      <c r="I84" s="63">
        <f t="shared" ref="I84:I85" si="83">(H84-H81)/H81</f>
        <v>-9.3855144324419548E-3</v>
      </c>
    </row>
    <row r="85" spans="1:9" x14ac:dyDescent="0.3">
      <c r="A85" s="13">
        <v>84</v>
      </c>
      <c r="B85" s="273"/>
      <c r="C85" s="50" t="s">
        <v>17</v>
      </c>
      <c r="D85" s="52">
        <v>1.1023000000000001</v>
      </c>
      <c r="E85" s="64">
        <f t="shared" si="81"/>
        <v>2.5466120964075818E-3</v>
      </c>
      <c r="F85" s="52">
        <v>1.1217999999999999</v>
      </c>
      <c r="G85" s="64">
        <f t="shared" si="82"/>
        <v>1.1906909615731444E-2</v>
      </c>
      <c r="H85" s="62">
        <v>1.0871</v>
      </c>
      <c r="I85" s="64">
        <f t="shared" si="83"/>
        <v>5.4568997410285019E-3</v>
      </c>
    </row>
    <row r="86" spans="1:9" x14ac:dyDescent="0.3">
      <c r="A86" s="23">
        <v>85</v>
      </c>
      <c r="B86" s="271">
        <v>36000</v>
      </c>
      <c r="C86" s="48" t="s">
        <v>18</v>
      </c>
      <c r="D86" s="61">
        <v>5368</v>
      </c>
      <c r="E86" s="59">
        <f t="shared" ref="E86" si="84">D88/D87</f>
        <v>1.6400890868596882</v>
      </c>
      <c r="F86" s="61">
        <v>6747</v>
      </c>
      <c r="G86" s="59">
        <f t="shared" ref="G86" si="85">F88/F87</f>
        <v>2.0258228768867066</v>
      </c>
      <c r="H86" s="61">
        <v>7037</v>
      </c>
      <c r="I86" s="59">
        <f t="shared" ref="I86" si="86">H88/H87</f>
        <v>1.9483315392895588</v>
      </c>
    </row>
    <row r="87" spans="1:9" x14ac:dyDescent="0.3">
      <c r="A87" s="1">
        <v>86</v>
      </c>
      <c r="B87" s="272"/>
      <c r="C87" s="49" t="s">
        <v>16</v>
      </c>
      <c r="D87" s="52">
        <v>0.67349999999999999</v>
      </c>
      <c r="E87" s="63">
        <f t="shared" ref="E87:E88" si="87">(D87-D84)/D84</f>
        <v>-9.4131489924988414E-3</v>
      </c>
      <c r="F87" s="52">
        <v>0.54990000000000006</v>
      </c>
      <c r="G87" s="63">
        <f t="shared" ref="G87:G88" si="88">(F87-F84)/F84</f>
        <v>-1.3455328310010676E-2</v>
      </c>
      <c r="H87" s="52">
        <v>0.55740000000000001</v>
      </c>
      <c r="I87" s="63">
        <f t="shared" ref="I87:I88" si="89">(H87-H84)/H84</f>
        <v>-3.5752592062924591E-3</v>
      </c>
    </row>
    <row r="88" spans="1:9" x14ac:dyDescent="0.3">
      <c r="A88" s="13">
        <v>87</v>
      </c>
      <c r="B88" s="273"/>
      <c r="C88" s="50" t="s">
        <v>17</v>
      </c>
      <c r="D88" s="52">
        <v>1.1046</v>
      </c>
      <c r="E88" s="64">
        <f t="shared" si="87"/>
        <v>2.0865463122561631E-3</v>
      </c>
      <c r="F88" s="52">
        <v>1.1140000000000001</v>
      </c>
      <c r="G88" s="64">
        <f t="shared" si="88"/>
        <v>-6.9531110714920732E-3</v>
      </c>
      <c r="H88" s="62">
        <v>1.0860000000000001</v>
      </c>
      <c r="I88" s="64">
        <f t="shared" si="89"/>
        <v>-1.0118664336306493E-3</v>
      </c>
    </row>
    <row r="89" spans="1:9" x14ac:dyDescent="0.3">
      <c r="A89" s="23">
        <v>88</v>
      </c>
      <c r="B89" s="271">
        <v>38000</v>
      </c>
      <c r="C89" s="48" t="s">
        <v>18</v>
      </c>
      <c r="D89" s="65">
        <v>5668</v>
      </c>
      <c r="E89" s="66">
        <f t="shared" ref="E89" si="90">D91/D90</f>
        <v>1.614287858322077</v>
      </c>
      <c r="F89" s="61">
        <v>7114</v>
      </c>
      <c r="G89" s="59">
        <f t="shared" ref="G89" si="91">F91/F90</f>
        <v>2.0377084844089923</v>
      </c>
      <c r="H89" s="61">
        <v>7428</v>
      </c>
      <c r="I89" s="59">
        <f t="shared" ref="I89" si="92">H91/H90</f>
        <v>1.9683623943915152</v>
      </c>
    </row>
    <row r="90" spans="1:9" x14ac:dyDescent="0.3">
      <c r="A90" s="1">
        <v>89</v>
      </c>
      <c r="B90" s="272"/>
      <c r="C90" s="49" t="s">
        <v>16</v>
      </c>
      <c r="D90" s="67">
        <v>0.6663</v>
      </c>
      <c r="E90" s="68">
        <f t="shared" ref="E90:E91" si="93">(D90-D87)/D87</f>
        <v>-1.0690423162583496E-2</v>
      </c>
      <c r="F90" s="52">
        <v>0.55159999999999998</v>
      </c>
      <c r="G90" s="63">
        <f t="shared" ref="G90:G91" si="94">(F90-F87)/F87</f>
        <v>3.0914711765774208E-3</v>
      </c>
      <c r="H90" s="52">
        <v>0.55630000000000002</v>
      </c>
      <c r="I90" s="63">
        <f t="shared" ref="I90:I91" si="95">(H90-H87)/H87</f>
        <v>-1.9734481521348937E-3</v>
      </c>
    </row>
    <row r="91" spans="1:9" x14ac:dyDescent="0.3">
      <c r="A91" s="13">
        <v>90</v>
      </c>
      <c r="B91" s="272"/>
      <c r="C91" s="50" t="s">
        <v>17</v>
      </c>
      <c r="D91" s="67">
        <v>1.0755999999999999</v>
      </c>
      <c r="E91" s="70">
        <f t="shared" si="93"/>
        <v>-2.6253847546623334E-2</v>
      </c>
      <c r="F91" s="52">
        <v>1.1240000000000001</v>
      </c>
      <c r="G91" s="64">
        <f t="shared" si="94"/>
        <v>8.9766606822262191E-3</v>
      </c>
      <c r="H91" s="62">
        <v>1.095</v>
      </c>
      <c r="I91" s="64">
        <f t="shared" si="95"/>
        <v>8.2872928176794623E-3</v>
      </c>
    </row>
    <row r="92" spans="1:9" x14ac:dyDescent="0.3">
      <c r="A92" s="23">
        <v>91</v>
      </c>
      <c r="B92" s="271">
        <v>40000</v>
      </c>
      <c r="C92" s="48" t="s">
        <v>18</v>
      </c>
      <c r="D92" s="61">
        <v>5974</v>
      </c>
      <c r="E92" s="59">
        <f t="shared" ref="E92" si="96">D94/D93</f>
        <v>1.6645502645502646</v>
      </c>
      <c r="F92" s="61">
        <v>7480</v>
      </c>
      <c r="G92" s="59">
        <f t="shared" ref="G92" si="97">F94/F93</f>
        <v>2.0619371439073695</v>
      </c>
      <c r="H92" s="61">
        <v>7818</v>
      </c>
      <c r="I92" s="59">
        <f t="shared" ref="I92" si="98">H94/H93</f>
        <v>1.9868204283360789</v>
      </c>
    </row>
    <row r="93" spans="1:9" x14ac:dyDescent="0.3">
      <c r="A93" s="1">
        <v>92</v>
      </c>
      <c r="B93" s="272"/>
      <c r="C93" s="49" t="s">
        <v>16</v>
      </c>
      <c r="D93" s="52">
        <v>0.66149999999999998</v>
      </c>
      <c r="E93" s="63">
        <f t="shared" ref="E93:E94" si="99">(D93-D90)/D90</f>
        <v>-7.2039621791985991E-3</v>
      </c>
      <c r="F93" s="52">
        <v>0.54410000000000003</v>
      </c>
      <c r="G93" s="63">
        <f t="shared" ref="G93:G94" si="100">(F93-F90)/F90</f>
        <v>-1.3596809282088382E-2</v>
      </c>
      <c r="H93" s="52">
        <v>0.54630000000000001</v>
      </c>
      <c r="I93" s="63">
        <f t="shared" ref="I93:I94" si="101">(H93-H90)/H90</f>
        <v>-1.7975912277548103E-2</v>
      </c>
    </row>
    <row r="94" spans="1:9" x14ac:dyDescent="0.3">
      <c r="A94" s="13">
        <v>93</v>
      </c>
      <c r="B94" s="273"/>
      <c r="C94" s="50" t="s">
        <v>17</v>
      </c>
      <c r="D94" s="52">
        <v>1.1011</v>
      </c>
      <c r="E94" s="64">
        <f t="shared" si="99"/>
        <v>2.370769802900714E-2</v>
      </c>
      <c r="F94" s="52">
        <v>1.1218999999999999</v>
      </c>
      <c r="G94" s="64">
        <f t="shared" si="100"/>
        <v>-1.8683274021354204E-3</v>
      </c>
      <c r="H94" s="62">
        <v>1.0853999999999999</v>
      </c>
      <c r="I94" s="64">
        <f t="shared" si="101"/>
        <v>-8.7671232876712808E-3</v>
      </c>
    </row>
    <row r="95" spans="1:9" x14ac:dyDescent="0.3">
      <c r="A95" s="23">
        <v>94</v>
      </c>
      <c r="B95" s="271">
        <v>42000</v>
      </c>
      <c r="C95" s="48" t="s">
        <v>18</v>
      </c>
      <c r="D95" s="61">
        <v>6271</v>
      </c>
      <c r="E95" s="59">
        <f t="shared" ref="E95" si="102">D97/D96</f>
        <v>1.6720867208672088</v>
      </c>
      <c r="F95" s="61">
        <v>7847</v>
      </c>
      <c r="G95" s="59">
        <f t="shared" ref="G95" si="103">F97/F96</f>
        <v>2.1131373278749535</v>
      </c>
      <c r="H95" s="61">
        <v>8209</v>
      </c>
      <c r="I95" s="59">
        <f t="shared" ref="I95" si="104">H97/H96</f>
        <v>2.0424242424242425</v>
      </c>
    </row>
    <row r="96" spans="1:9" x14ac:dyDescent="0.3">
      <c r="A96" s="1">
        <v>95</v>
      </c>
      <c r="B96" s="272"/>
      <c r="C96" s="49" t="s">
        <v>16</v>
      </c>
      <c r="D96" s="52">
        <v>0.66420000000000001</v>
      </c>
      <c r="E96" s="63">
        <f t="shared" ref="E96:E97" si="105">(D96-D93)/D93</f>
        <v>4.0816326530612786E-3</v>
      </c>
      <c r="F96" s="52">
        <v>0.53739999999999999</v>
      </c>
      <c r="G96" s="63">
        <f t="shared" ref="G96:G97" si="106">(F96-F93)/F93</f>
        <v>-1.2313912883661163E-2</v>
      </c>
      <c r="H96" s="52">
        <v>0.54449999999999998</v>
      </c>
      <c r="I96" s="63">
        <f t="shared" ref="I96:I97" si="107">(H96-H93)/H93</f>
        <v>-3.2948929159802741E-3</v>
      </c>
    </row>
    <row r="97" spans="1:9" x14ac:dyDescent="0.3">
      <c r="A97" s="13">
        <v>96</v>
      </c>
      <c r="B97" s="273"/>
      <c r="C97" s="50" t="s">
        <v>17</v>
      </c>
      <c r="D97" s="52">
        <v>1.1106</v>
      </c>
      <c r="E97" s="64">
        <f t="shared" si="105"/>
        <v>8.627735900463231E-3</v>
      </c>
      <c r="F97" s="52">
        <v>1.1355999999999999</v>
      </c>
      <c r="G97" s="64">
        <f t="shared" si="106"/>
        <v>1.2211427043408545E-2</v>
      </c>
      <c r="H97" s="62">
        <v>1.1121000000000001</v>
      </c>
      <c r="I97" s="64">
        <f t="shared" si="107"/>
        <v>2.459922609176356E-2</v>
      </c>
    </row>
    <row r="98" spans="1:9" x14ac:dyDescent="0.3">
      <c r="A98" s="23">
        <v>97</v>
      </c>
      <c r="B98" s="271">
        <v>44000</v>
      </c>
      <c r="C98" s="48" t="s">
        <v>18</v>
      </c>
      <c r="D98" s="61">
        <v>6575</v>
      </c>
      <c r="E98" s="59">
        <f t="shared" ref="E98" si="108">D100/D99</f>
        <v>1.6574702246344037</v>
      </c>
      <c r="F98" s="61">
        <v>8214</v>
      </c>
      <c r="G98" s="59">
        <f t="shared" ref="G98" si="109">F100/F99</f>
        <v>2.1212404259293853</v>
      </c>
      <c r="H98" s="61">
        <v>8600</v>
      </c>
      <c r="I98" s="59">
        <f t="shared" ref="I98" si="110">H100/H99</f>
        <v>2.0508006626173385</v>
      </c>
    </row>
    <row r="99" spans="1:9" x14ac:dyDescent="0.3">
      <c r="A99" s="1">
        <v>98</v>
      </c>
      <c r="B99" s="272"/>
      <c r="C99" s="49" t="s">
        <v>16</v>
      </c>
      <c r="D99" s="52">
        <v>0.6633</v>
      </c>
      <c r="E99" s="63">
        <f t="shared" ref="E99:E100" si="111">(D99-D96)/D96</f>
        <v>-1.3550135501355194E-3</v>
      </c>
      <c r="F99" s="52">
        <v>0.5353</v>
      </c>
      <c r="G99" s="63">
        <f t="shared" ref="G99:G100" si="112">(F99-F96)/F96</f>
        <v>-3.9077037588388366E-3</v>
      </c>
      <c r="H99" s="52">
        <v>0.54330000000000001</v>
      </c>
      <c r="I99" s="63">
        <f t="shared" ref="I99:I100" si="113">(H99-H96)/H96</f>
        <v>-2.203856749311256E-3</v>
      </c>
    </row>
    <row r="100" spans="1:9" x14ac:dyDescent="0.3">
      <c r="A100" s="13">
        <v>99</v>
      </c>
      <c r="B100" s="272"/>
      <c r="C100" s="50" t="s">
        <v>17</v>
      </c>
      <c r="D100" s="52">
        <v>1.0993999999999999</v>
      </c>
      <c r="E100" s="64">
        <f t="shared" si="111"/>
        <v>-1.0084638933909687E-2</v>
      </c>
      <c r="F100" s="52">
        <v>1.1355</v>
      </c>
      <c r="G100" s="64">
        <f t="shared" si="112"/>
        <v>-8.805917576610514E-5</v>
      </c>
      <c r="H100" s="62">
        <v>1.1142000000000001</v>
      </c>
      <c r="I100" s="64">
        <f t="shared" si="113"/>
        <v>1.8883193957377848E-3</v>
      </c>
    </row>
    <row r="101" spans="1:9" x14ac:dyDescent="0.3">
      <c r="A101" s="23">
        <v>100</v>
      </c>
      <c r="B101" s="271">
        <v>46000</v>
      </c>
      <c r="C101" s="48" t="s">
        <v>18</v>
      </c>
      <c r="D101" s="61">
        <v>6883</v>
      </c>
      <c r="E101" s="59">
        <f t="shared" ref="E101" si="114">D103/D102</f>
        <v>1.6638655462184875</v>
      </c>
      <c r="F101" s="61">
        <v>8580</v>
      </c>
      <c r="G101" s="59">
        <f t="shared" ref="G101" si="115">F103/F102</f>
        <v>2.123192488262911</v>
      </c>
      <c r="H101" s="61">
        <v>8991</v>
      </c>
      <c r="I101" s="59">
        <f t="shared" ref="I101" si="116">H103/H102</f>
        <v>2.082418604651163</v>
      </c>
    </row>
    <row r="102" spans="1:9" x14ac:dyDescent="0.3">
      <c r="A102" s="1">
        <v>101</v>
      </c>
      <c r="B102" s="272"/>
      <c r="C102" s="49" t="s">
        <v>16</v>
      </c>
      <c r="D102" s="52">
        <v>0.65449999999999997</v>
      </c>
      <c r="E102" s="63">
        <f t="shared" ref="E102:E103" si="117">(D102-D99)/D99</f>
        <v>-1.3266998341625253E-2</v>
      </c>
      <c r="F102" s="52">
        <v>0.53249999999999997</v>
      </c>
      <c r="G102" s="63">
        <f t="shared" ref="G102:G103" si="118">(F102-F99)/F99</f>
        <v>-5.2307117504203715E-3</v>
      </c>
      <c r="H102" s="52">
        <v>0.53749999999999998</v>
      </c>
      <c r="I102" s="63">
        <f t="shared" ref="I102:I103" si="119">(H102-H99)/H99</f>
        <v>-1.0675501564513211E-2</v>
      </c>
    </row>
    <row r="103" spans="1:9" x14ac:dyDescent="0.3">
      <c r="A103" s="13">
        <v>102</v>
      </c>
      <c r="B103" s="273"/>
      <c r="C103" s="50" t="s">
        <v>17</v>
      </c>
      <c r="D103" s="52">
        <v>1.089</v>
      </c>
      <c r="E103" s="64">
        <f t="shared" si="117"/>
        <v>-9.4597052937965848E-3</v>
      </c>
      <c r="F103" s="52">
        <v>1.1306</v>
      </c>
      <c r="G103" s="64">
        <f t="shared" si="118"/>
        <v>-4.3152796125054205E-3</v>
      </c>
      <c r="H103" s="62">
        <v>1.1193</v>
      </c>
      <c r="I103" s="64">
        <f t="shared" si="119"/>
        <v>4.5772751750133567E-3</v>
      </c>
    </row>
    <row r="104" spans="1:9" x14ac:dyDescent="0.3">
      <c r="A104" s="23">
        <v>103</v>
      </c>
      <c r="B104" s="271">
        <v>48000</v>
      </c>
      <c r="C104" s="48" t="s">
        <v>18</v>
      </c>
      <c r="D104" s="61">
        <v>7186</v>
      </c>
      <c r="E104" s="59">
        <f t="shared" ref="E104" si="120">D106/D105</f>
        <v>1.6602475928473179</v>
      </c>
      <c r="F104" s="61">
        <v>8947</v>
      </c>
      <c r="G104" s="59">
        <f t="shared" ref="G104" si="121">F106/F105</f>
        <v>2.1835996955859969</v>
      </c>
      <c r="H104" s="61">
        <v>9394</v>
      </c>
      <c r="I104" s="59">
        <f t="shared" ref="I104" si="122">H106/H105</f>
        <v>2.1077934272300474</v>
      </c>
    </row>
    <row r="105" spans="1:9" x14ac:dyDescent="0.3">
      <c r="A105" s="1">
        <v>104</v>
      </c>
      <c r="B105" s="272"/>
      <c r="C105" s="49" t="s">
        <v>16</v>
      </c>
      <c r="D105" s="52">
        <v>0.65429999999999999</v>
      </c>
      <c r="E105" s="63">
        <f t="shared" ref="E105:E106" si="123">(D105-D102)/D102</f>
        <v>-3.0557677616497783E-4</v>
      </c>
      <c r="F105" s="52">
        <v>0.52559999999999996</v>
      </c>
      <c r="G105" s="63">
        <f t="shared" ref="G105:G106" si="124">(F105-F102)/F102</f>
        <v>-1.2957746478873272E-2</v>
      </c>
      <c r="H105" s="52">
        <v>0.53249999999999997</v>
      </c>
      <c r="I105" s="63">
        <f t="shared" ref="I105:I106" si="125">(H105-H102)/H102</f>
        <v>-9.3023255813953574E-3</v>
      </c>
    </row>
    <row r="106" spans="1:9" x14ac:dyDescent="0.3">
      <c r="A106" s="13">
        <v>105</v>
      </c>
      <c r="B106" s="273"/>
      <c r="C106" s="50" t="s">
        <v>17</v>
      </c>
      <c r="D106" s="52">
        <v>1.0863</v>
      </c>
      <c r="E106" s="64">
        <f t="shared" si="123"/>
        <v>-2.4793388429751374E-3</v>
      </c>
      <c r="F106" s="52">
        <v>1.1476999999999999</v>
      </c>
      <c r="G106" s="64">
        <f t="shared" si="124"/>
        <v>1.5124712542012995E-2</v>
      </c>
      <c r="H106" s="62">
        <v>1.1224000000000001</v>
      </c>
      <c r="I106" s="64">
        <f t="shared" si="125"/>
        <v>2.7695881354418859E-3</v>
      </c>
    </row>
    <row r="107" spans="1:9" x14ac:dyDescent="0.3">
      <c r="A107" s="23">
        <v>106</v>
      </c>
      <c r="B107" s="271">
        <v>50000</v>
      </c>
      <c r="C107" s="48" t="s">
        <v>18</v>
      </c>
      <c r="D107" s="61">
        <v>7486</v>
      </c>
      <c r="E107" s="59">
        <f t="shared" ref="E107" si="126">D109/D108</f>
        <v>1.6628659476117102</v>
      </c>
      <c r="F107" s="61">
        <v>9314</v>
      </c>
      <c r="G107" s="59">
        <f t="shared" ref="G107" si="127">F109/F108</f>
        <v>2.1577849421581643</v>
      </c>
      <c r="H107" s="61">
        <v>9794</v>
      </c>
      <c r="I107" s="59">
        <f t="shared" ref="I107" si="128">H109/H108</f>
        <v>2.1220985091526701</v>
      </c>
    </row>
    <row r="108" spans="1:9" x14ac:dyDescent="0.3">
      <c r="A108" s="1">
        <v>107</v>
      </c>
      <c r="B108" s="272"/>
      <c r="C108" s="49" t="s">
        <v>16</v>
      </c>
      <c r="D108" s="52">
        <v>0.64900000000000002</v>
      </c>
      <c r="E108" s="63">
        <f t="shared" ref="E108:E109" si="129">(D108-D105)/D105</f>
        <v>-8.1002598196545494E-3</v>
      </c>
      <c r="F108" s="52">
        <v>0.52729999999999999</v>
      </c>
      <c r="G108" s="63">
        <f t="shared" ref="G108:G109" si="130">(F108-F105)/F105</f>
        <v>3.2343987823440544E-3</v>
      </c>
      <c r="H108" s="52">
        <v>0.52990000000000004</v>
      </c>
      <c r="I108" s="63">
        <f t="shared" ref="I108:I109" si="131">(H108-H105)/H105</f>
        <v>-4.8826291079811001E-3</v>
      </c>
    </row>
    <row r="109" spans="1:9" x14ac:dyDescent="0.3">
      <c r="A109" s="13">
        <v>108</v>
      </c>
      <c r="B109" s="272"/>
      <c r="C109" s="50" t="s">
        <v>17</v>
      </c>
      <c r="D109" s="52">
        <v>1.0791999999999999</v>
      </c>
      <c r="E109" s="64">
        <f t="shared" si="129"/>
        <v>-6.535947712418398E-3</v>
      </c>
      <c r="F109" s="52">
        <v>1.1377999999999999</v>
      </c>
      <c r="G109" s="64">
        <f t="shared" si="130"/>
        <v>-8.6259475472684685E-3</v>
      </c>
      <c r="H109" s="62">
        <v>1.1245000000000001</v>
      </c>
      <c r="I109" s="64">
        <f t="shared" si="131"/>
        <v>1.8709907341411178E-3</v>
      </c>
    </row>
    <row r="110" spans="1:9" x14ac:dyDescent="0.3">
      <c r="A110" s="23">
        <v>109</v>
      </c>
      <c r="B110" s="271">
        <v>52000</v>
      </c>
      <c r="C110" s="48" t="s">
        <v>18</v>
      </c>
      <c r="D110" s="61">
        <v>7788</v>
      </c>
      <c r="E110" s="59">
        <f t="shared" ref="E110" si="132">D112/D111</f>
        <v>1.7104037267080743</v>
      </c>
      <c r="F110" s="61">
        <v>9680</v>
      </c>
      <c r="G110" s="59">
        <f t="shared" ref="G110" si="133">F112/F111</f>
        <v>2.1694199001152517</v>
      </c>
      <c r="H110" s="61">
        <v>10197</v>
      </c>
      <c r="I110" s="59">
        <f t="shared" ref="I110" si="134">H112/H111</f>
        <v>2.1233716475095785</v>
      </c>
    </row>
    <row r="111" spans="1:9" x14ac:dyDescent="0.3">
      <c r="A111" s="1">
        <v>110</v>
      </c>
      <c r="B111" s="272"/>
      <c r="C111" s="49" t="s">
        <v>16</v>
      </c>
      <c r="D111" s="52">
        <v>0.64400000000000002</v>
      </c>
      <c r="E111" s="63">
        <f t="shared" ref="E111:E112" si="135">(D111-D108)/D108</f>
        <v>-7.7041602465331349E-3</v>
      </c>
      <c r="F111" s="52">
        <v>0.52059999999999995</v>
      </c>
      <c r="G111" s="63">
        <f t="shared" ref="G111:G112" si="136">(F111-F108)/F108</f>
        <v>-1.2706239332448396E-2</v>
      </c>
      <c r="H111" s="52">
        <v>0.52200000000000002</v>
      </c>
      <c r="I111" s="63">
        <f t="shared" ref="I111:I112" si="137">(H111-H108)/H108</f>
        <v>-1.4908473296848496E-2</v>
      </c>
    </row>
    <row r="112" spans="1:9" x14ac:dyDescent="0.3">
      <c r="A112" s="13">
        <v>111</v>
      </c>
      <c r="B112" s="273"/>
      <c r="C112" s="50" t="s">
        <v>17</v>
      </c>
      <c r="D112" s="52">
        <v>1.1014999999999999</v>
      </c>
      <c r="E112" s="64">
        <f t="shared" si="135"/>
        <v>2.0663454410674562E-2</v>
      </c>
      <c r="F112" s="52">
        <v>1.1294</v>
      </c>
      <c r="G112" s="64">
        <f t="shared" si="136"/>
        <v>-7.3826683072595921E-3</v>
      </c>
      <c r="H112" s="62">
        <v>1.1084000000000001</v>
      </c>
      <c r="I112" s="64">
        <f t="shared" si="137"/>
        <v>-1.4317474433081371E-2</v>
      </c>
    </row>
    <row r="113" spans="1:9" x14ac:dyDescent="0.3">
      <c r="A113" s="23">
        <v>112</v>
      </c>
      <c r="B113" s="271">
        <v>54000</v>
      </c>
      <c r="C113" s="48" t="s">
        <v>18</v>
      </c>
      <c r="D113" s="61">
        <v>8087</v>
      </c>
      <c r="E113" s="59">
        <f t="shared" ref="E113" si="138">D115/D114</f>
        <v>1.7272727272727271</v>
      </c>
      <c r="F113" s="61">
        <v>10047</v>
      </c>
      <c r="G113" s="59">
        <f t="shared" ref="G113" si="139">F115/F114</f>
        <v>2.1847867844794471</v>
      </c>
      <c r="H113" s="61">
        <v>10595</v>
      </c>
      <c r="I113" s="59">
        <f t="shared" ref="I113" si="140">H115/H114</f>
        <v>2.1564008495848617</v>
      </c>
    </row>
    <row r="114" spans="1:9" x14ac:dyDescent="0.3">
      <c r="A114" s="1">
        <v>113</v>
      </c>
      <c r="B114" s="272"/>
      <c r="C114" s="49" t="s">
        <v>16</v>
      </c>
      <c r="D114" s="52">
        <v>0.64019999999999999</v>
      </c>
      <c r="E114" s="63">
        <f t="shared" ref="E114:E115" si="141">(D114-D111)/D111</f>
        <v>-5.9006211180124618E-3</v>
      </c>
      <c r="F114" s="52">
        <v>0.52059999999999995</v>
      </c>
      <c r="G114" s="63">
        <f t="shared" ref="G114:G115" si="142">(F114-F111)/F111</f>
        <v>0</v>
      </c>
      <c r="H114" s="52">
        <v>0.51790000000000003</v>
      </c>
      <c r="I114" s="63">
        <f t="shared" ref="I114:I115" si="143">(H114-H111)/H111</f>
        <v>-7.8544061302681847E-3</v>
      </c>
    </row>
    <row r="115" spans="1:9" x14ac:dyDescent="0.3">
      <c r="A115" s="13">
        <v>114</v>
      </c>
      <c r="B115" s="273"/>
      <c r="C115" s="50" t="s">
        <v>17</v>
      </c>
      <c r="D115" s="52">
        <v>1.1057999999999999</v>
      </c>
      <c r="E115" s="64">
        <f t="shared" si="141"/>
        <v>3.9037675896504503E-3</v>
      </c>
      <c r="F115" s="52">
        <v>1.1374</v>
      </c>
      <c r="G115" s="64">
        <f t="shared" si="142"/>
        <v>7.0834071188241613E-3</v>
      </c>
      <c r="H115" s="62">
        <v>1.1168</v>
      </c>
      <c r="I115" s="64">
        <f t="shared" si="143"/>
        <v>7.5784915193070753E-3</v>
      </c>
    </row>
    <row r="116" spans="1:9" x14ac:dyDescent="0.3">
      <c r="A116" s="23">
        <v>115</v>
      </c>
      <c r="B116" s="271">
        <v>56000</v>
      </c>
      <c r="C116" s="48" t="s">
        <v>18</v>
      </c>
      <c r="D116" s="61">
        <v>8387</v>
      </c>
      <c r="E116" s="59">
        <f t="shared" ref="E116" si="144">D118/D117</f>
        <v>1.7245041386849915</v>
      </c>
      <c r="F116" s="61">
        <v>10414</v>
      </c>
      <c r="G116" s="59">
        <f t="shared" ref="G116" si="145">F118/F117</f>
        <v>2.2406159769008664</v>
      </c>
      <c r="H116" s="61">
        <v>10994</v>
      </c>
      <c r="I116" s="59">
        <f t="shared" ref="I116" si="146">H118/H117</f>
        <v>2.1749174917491749</v>
      </c>
    </row>
    <row r="117" spans="1:9" x14ac:dyDescent="0.3">
      <c r="A117" s="1">
        <v>116</v>
      </c>
      <c r="B117" s="272"/>
      <c r="C117" s="49" t="s">
        <v>16</v>
      </c>
      <c r="D117" s="52">
        <v>0.64029999999999998</v>
      </c>
      <c r="E117" s="63">
        <f t="shared" ref="E117:E118" si="147">(D117-D114)/D114</f>
        <v>1.5620118712900499E-4</v>
      </c>
      <c r="F117" s="52">
        <v>0.51949999999999996</v>
      </c>
      <c r="G117" s="63">
        <f t="shared" ref="G117:G118" si="148">(F117-F114)/F114</f>
        <v>-2.1129466000768152E-3</v>
      </c>
      <c r="H117" s="52">
        <v>0.5151</v>
      </c>
      <c r="I117" s="63">
        <f t="shared" ref="I117:I118" si="149">(H117-H114)/H114</f>
        <v>-5.4064491214520652E-3</v>
      </c>
    </row>
    <row r="118" spans="1:9" x14ac:dyDescent="0.3">
      <c r="A118" s="13">
        <v>117</v>
      </c>
      <c r="B118" s="272"/>
      <c r="C118" s="50" t="s">
        <v>17</v>
      </c>
      <c r="D118" s="52">
        <v>1.1042000000000001</v>
      </c>
      <c r="E118" s="64">
        <f t="shared" si="147"/>
        <v>-1.4469162597213095E-3</v>
      </c>
      <c r="F118" s="52">
        <v>1.1639999999999999</v>
      </c>
      <c r="G118" s="64">
        <f t="shared" si="148"/>
        <v>2.3386671355723542E-2</v>
      </c>
      <c r="H118" s="62">
        <v>1.1203000000000001</v>
      </c>
      <c r="I118" s="64">
        <f t="shared" si="149"/>
        <v>3.133954154727846E-3</v>
      </c>
    </row>
    <row r="119" spans="1:9" x14ac:dyDescent="0.3">
      <c r="A119" s="23">
        <v>118</v>
      </c>
      <c r="B119" s="271">
        <v>58000</v>
      </c>
      <c r="C119" s="48" t="s">
        <v>18</v>
      </c>
      <c r="D119" s="61">
        <v>8688</v>
      </c>
      <c r="E119" s="59">
        <f t="shared" ref="E119" si="150">D121/D120</f>
        <v>1.7335433070866142</v>
      </c>
      <c r="F119" s="61">
        <v>10781</v>
      </c>
      <c r="G119" s="59">
        <f t="shared" ref="G119" si="151">F121/F120</f>
        <v>2.2169167803547065</v>
      </c>
      <c r="H119" s="61">
        <v>11399</v>
      </c>
      <c r="I119" s="59">
        <f t="shared" ref="I119" si="152">H121/H120</f>
        <v>2.1996882914474964</v>
      </c>
    </row>
    <row r="120" spans="1:9" x14ac:dyDescent="0.3">
      <c r="A120" s="1">
        <v>119</v>
      </c>
      <c r="B120" s="272"/>
      <c r="C120" s="49" t="s">
        <v>16</v>
      </c>
      <c r="D120" s="52">
        <v>0.63500000000000001</v>
      </c>
      <c r="E120" s="63">
        <f t="shared" ref="E120:E121" si="153">(D120-D117)/D117</f>
        <v>-8.2773699828205087E-3</v>
      </c>
      <c r="F120" s="52">
        <v>0.5131</v>
      </c>
      <c r="G120" s="63">
        <f t="shared" ref="G120:G121" si="154">(F120-F117)/F117</f>
        <v>-1.2319538017324277E-2</v>
      </c>
      <c r="H120" s="52">
        <v>0.51329999999999998</v>
      </c>
      <c r="I120" s="63">
        <f t="shared" ref="I120:I121" si="155">(H120-H117)/H117</f>
        <v>-3.4944670937682464E-3</v>
      </c>
    </row>
    <row r="121" spans="1:9" x14ac:dyDescent="0.3">
      <c r="A121" s="13">
        <v>120</v>
      </c>
      <c r="B121" s="273"/>
      <c r="C121" s="50" t="s">
        <v>17</v>
      </c>
      <c r="D121" s="52">
        <v>1.1008</v>
      </c>
      <c r="E121" s="64">
        <f t="shared" si="153"/>
        <v>-3.0791523274769691E-3</v>
      </c>
      <c r="F121" s="52">
        <v>1.1375</v>
      </c>
      <c r="G121" s="64">
        <f t="shared" si="154"/>
        <v>-2.2766323024054957E-2</v>
      </c>
      <c r="H121" s="62">
        <v>1.1291</v>
      </c>
      <c r="I121" s="64">
        <f t="shared" si="155"/>
        <v>7.8550388288850474E-3</v>
      </c>
    </row>
    <row r="122" spans="1:9" x14ac:dyDescent="0.3">
      <c r="A122" s="23">
        <v>121</v>
      </c>
      <c r="B122" s="271">
        <v>60000</v>
      </c>
      <c r="C122" s="48" t="s">
        <v>18</v>
      </c>
      <c r="D122" s="61">
        <v>8989</v>
      </c>
      <c r="E122" s="59">
        <f t="shared" ref="E122" si="156">D124/D123</f>
        <v>1.7125928266708801</v>
      </c>
      <c r="F122" s="61">
        <v>11147</v>
      </c>
      <c r="G122" s="59">
        <f t="shared" ref="G122" si="157">F124/F123</f>
        <v>2.2723865877712028</v>
      </c>
      <c r="H122" s="61">
        <v>11791</v>
      </c>
      <c r="I122" s="59">
        <f t="shared" ref="I122" si="158">H124/H123</f>
        <v>2.2246634996041172</v>
      </c>
    </row>
    <row r="123" spans="1:9" x14ac:dyDescent="0.3">
      <c r="A123" s="1">
        <v>122</v>
      </c>
      <c r="B123" s="272"/>
      <c r="C123" s="49" t="s">
        <v>16</v>
      </c>
      <c r="D123" s="52">
        <v>0.63290000000000002</v>
      </c>
      <c r="E123" s="63">
        <f t="shared" ref="E123:E124" si="159">(D123-D120)/D120</f>
        <v>-3.3070866141732139E-3</v>
      </c>
      <c r="F123" s="52">
        <v>0.50700000000000001</v>
      </c>
      <c r="G123" s="63">
        <f t="shared" ref="G123:G124" si="160">(F123-F120)/F120</f>
        <v>-1.1888520756187867E-2</v>
      </c>
      <c r="H123" s="52">
        <v>0.50519999999999998</v>
      </c>
      <c r="I123" s="63">
        <f t="shared" ref="I123:I124" si="161">(H123-H120)/H120</f>
        <v>-1.578024547048509E-2</v>
      </c>
    </row>
    <row r="124" spans="1:9" x14ac:dyDescent="0.3">
      <c r="A124" s="13">
        <v>123</v>
      </c>
      <c r="B124" s="273"/>
      <c r="C124" s="50" t="s">
        <v>17</v>
      </c>
      <c r="D124" s="52">
        <v>1.0839000000000001</v>
      </c>
      <c r="E124" s="64">
        <f t="shared" si="159"/>
        <v>-1.5352470930232481E-2</v>
      </c>
      <c r="F124" s="52">
        <v>1.1520999999999999</v>
      </c>
      <c r="G124" s="64">
        <f t="shared" si="160"/>
        <v>1.2835164835164789E-2</v>
      </c>
      <c r="H124" s="62">
        <v>1.1238999999999999</v>
      </c>
      <c r="I124" s="64">
        <f t="shared" si="161"/>
        <v>-4.6054379594368021E-3</v>
      </c>
    </row>
    <row r="125" spans="1:9" x14ac:dyDescent="0.3">
      <c r="A125" s="23">
        <v>124</v>
      </c>
      <c r="B125" s="271">
        <v>62000</v>
      </c>
      <c r="C125" s="48" t="s">
        <v>18</v>
      </c>
      <c r="D125" s="61">
        <v>9291</v>
      </c>
      <c r="E125" s="59">
        <f t="shared" ref="E125" si="162">D127/D126</f>
        <v>1.7527376606887797</v>
      </c>
      <c r="F125" s="61">
        <v>11514</v>
      </c>
      <c r="G125" s="59">
        <f t="shared" ref="G125" si="163">F127/F126</f>
        <v>2.284401876465989</v>
      </c>
      <c r="H125" s="61">
        <v>12182</v>
      </c>
      <c r="I125" s="59">
        <f t="shared" ref="I125" si="164">H127/H126</f>
        <v>2.2043435340572559</v>
      </c>
    </row>
    <row r="126" spans="1:9" x14ac:dyDescent="0.3">
      <c r="A126" s="1">
        <v>125</v>
      </c>
      <c r="B126" s="272"/>
      <c r="C126" s="49" t="s">
        <v>16</v>
      </c>
      <c r="D126" s="52">
        <v>0.63009999999999999</v>
      </c>
      <c r="E126" s="63">
        <f t="shared" ref="E126:E127" si="165">(D126-D123)/D123</f>
        <v>-4.4240796334334403E-3</v>
      </c>
      <c r="F126" s="52">
        <v>0.51160000000000005</v>
      </c>
      <c r="G126" s="63">
        <f t="shared" ref="G126:G127" si="166">(F126-F123)/F123</f>
        <v>9.0729783037476301E-3</v>
      </c>
      <c r="H126" s="52">
        <v>0.50649999999999995</v>
      </c>
      <c r="I126" s="63">
        <f t="shared" ref="I126:I127" si="167">(H126-H123)/H123</f>
        <v>2.5732383214567851E-3</v>
      </c>
    </row>
    <row r="127" spans="1:9" x14ac:dyDescent="0.3">
      <c r="A127" s="13">
        <v>126</v>
      </c>
      <c r="B127" s="272"/>
      <c r="C127" s="50" t="s">
        <v>17</v>
      </c>
      <c r="D127" s="52">
        <v>1.1044</v>
      </c>
      <c r="E127" s="64">
        <f t="shared" si="165"/>
        <v>1.8913183873050982E-2</v>
      </c>
      <c r="F127" s="52">
        <v>1.1687000000000001</v>
      </c>
      <c r="G127" s="64">
        <f t="shared" si="166"/>
        <v>1.4408471486850248E-2</v>
      </c>
      <c r="H127" s="62">
        <v>1.1165</v>
      </c>
      <c r="I127" s="64">
        <f t="shared" si="167"/>
        <v>-6.5842156775512521E-3</v>
      </c>
    </row>
    <row r="128" spans="1:9" x14ac:dyDescent="0.3">
      <c r="A128" s="23">
        <v>127</v>
      </c>
      <c r="B128" s="271">
        <v>64000</v>
      </c>
      <c r="C128" s="48" t="s">
        <v>18</v>
      </c>
      <c r="D128" s="61">
        <v>9586</v>
      </c>
      <c r="E128" s="59">
        <f t="shared" ref="E128" si="168">D130/D129</f>
        <v>1.7325563080800126</v>
      </c>
      <c r="F128" s="61">
        <v>11881</v>
      </c>
      <c r="G128" s="59">
        <f t="shared" ref="G128" si="169">F130/F129</f>
        <v>2.2751519905863891</v>
      </c>
      <c r="H128" s="61">
        <v>12573</v>
      </c>
      <c r="I128" s="59">
        <f t="shared" ref="I128" si="170">H130/H129</f>
        <v>2.2809966383231162</v>
      </c>
    </row>
    <row r="129" spans="1:9" x14ac:dyDescent="0.3">
      <c r="A129" s="1">
        <v>128</v>
      </c>
      <c r="B129" s="272"/>
      <c r="C129" s="49" t="s">
        <v>16</v>
      </c>
      <c r="D129" s="52">
        <v>0.63490000000000002</v>
      </c>
      <c r="E129" s="63">
        <f t="shared" ref="E129:E130" si="171">(D129-D126)/D126</f>
        <v>7.6178384383431622E-3</v>
      </c>
      <c r="F129" s="52">
        <v>0.50990000000000002</v>
      </c>
      <c r="G129" s="63">
        <f t="shared" ref="G129:G130" si="172">(F129-F126)/F126</f>
        <v>-3.3229085222831012E-3</v>
      </c>
      <c r="H129" s="52">
        <v>0.50570000000000004</v>
      </c>
      <c r="I129" s="63">
        <f t="shared" ref="I129:I130" si="173">(H129-H126)/H126</f>
        <v>-1.5794669299109812E-3</v>
      </c>
    </row>
    <row r="130" spans="1:9" x14ac:dyDescent="0.3">
      <c r="A130" s="13">
        <v>129</v>
      </c>
      <c r="B130" s="273"/>
      <c r="C130" s="50" t="s">
        <v>17</v>
      </c>
      <c r="D130" s="52">
        <v>1.1000000000000001</v>
      </c>
      <c r="E130" s="64">
        <f t="shared" si="171"/>
        <v>-3.9840637450198838E-3</v>
      </c>
      <c r="F130" s="52">
        <v>1.1600999999999999</v>
      </c>
      <c r="G130" s="64">
        <f t="shared" si="172"/>
        <v>-7.3586035766237384E-3</v>
      </c>
      <c r="H130" s="62">
        <v>1.1535</v>
      </c>
      <c r="I130" s="64">
        <f t="shared" si="173"/>
        <v>3.313927451858479E-2</v>
      </c>
    </row>
    <row r="131" spans="1:9" x14ac:dyDescent="0.3">
      <c r="A131" s="23">
        <v>130</v>
      </c>
      <c r="B131" s="271">
        <v>66000</v>
      </c>
      <c r="C131" s="48" t="s">
        <v>18</v>
      </c>
      <c r="D131" s="61">
        <v>9879</v>
      </c>
      <c r="E131" s="59">
        <f t="shared" ref="E131" si="174">D133/D132</f>
        <v>1.7601221079691516</v>
      </c>
      <c r="F131" s="61">
        <v>12247</v>
      </c>
      <c r="G131" s="59">
        <f t="shared" ref="G131" si="175">F133/F132</f>
        <v>2.2726911618669319</v>
      </c>
      <c r="H131" s="61">
        <v>12964</v>
      </c>
      <c r="I131" s="59">
        <f t="shared" ref="I131" si="176">H133/H132</f>
        <v>2.2520487707375576</v>
      </c>
    </row>
    <row r="132" spans="1:9" x14ac:dyDescent="0.3">
      <c r="A132" s="1">
        <v>131</v>
      </c>
      <c r="B132" s="272"/>
      <c r="C132" s="49" t="s">
        <v>16</v>
      </c>
      <c r="D132" s="52">
        <v>0.62239999999999995</v>
      </c>
      <c r="E132" s="63">
        <f t="shared" ref="E132:E133" si="177">(D132-D129)/D129</f>
        <v>-1.9688139864545703E-2</v>
      </c>
      <c r="F132" s="52">
        <v>0.50349999999999995</v>
      </c>
      <c r="G132" s="63">
        <f t="shared" ref="G132:G133" si="178">(F132-F129)/F129</f>
        <v>-1.2551480682486904E-2</v>
      </c>
      <c r="H132" s="52">
        <v>0.50029999999999997</v>
      </c>
      <c r="I132" s="63">
        <f t="shared" ref="I132:I133" si="179">(H132-H129)/H129</f>
        <v>-1.0678267747676629E-2</v>
      </c>
    </row>
    <row r="133" spans="1:9" x14ac:dyDescent="0.3">
      <c r="A133" s="13">
        <v>132</v>
      </c>
      <c r="B133" s="273"/>
      <c r="C133" s="50" t="s">
        <v>17</v>
      </c>
      <c r="D133" s="52">
        <v>1.0954999999999999</v>
      </c>
      <c r="E133" s="64">
        <f t="shared" si="177"/>
        <v>-4.0909090909092456E-3</v>
      </c>
      <c r="F133" s="52">
        <v>1.1443000000000001</v>
      </c>
      <c r="G133" s="64">
        <f t="shared" si="178"/>
        <v>-1.3619515559003375E-2</v>
      </c>
      <c r="H133" s="62">
        <v>1.1267</v>
      </c>
      <c r="I133" s="64">
        <f t="shared" si="179"/>
        <v>-2.323363675769392E-2</v>
      </c>
    </row>
    <row r="134" spans="1:9" x14ac:dyDescent="0.3">
      <c r="A134" s="23">
        <v>133</v>
      </c>
      <c r="B134" s="271">
        <v>68000</v>
      </c>
      <c r="C134" s="48" t="s">
        <v>18</v>
      </c>
      <c r="D134" s="61">
        <v>10171</v>
      </c>
      <c r="E134" s="59">
        <f t="shared" ref="E134" si="180">D136/D135</f>
        <v>1.7754481434058897</v>
      </c>
      <c r="F134" s="61">
        <v>12614</v>
      </c>
      <c r="G134" s="59">
        <f t="shared" ref="G134" si="181">F136/F135</f>
        <v>2.3175810973167801</v>
      </c>
      <c r="H134" s="61">
        <v>13355</v>
      </c>
      <c r="I134" s="59">
        <f t="shared" ref="I134" si="182">H136/H135</f>
        <v>2.2655151636874873</v>
      </c>
    </row>
    <row r="135" spans="1:9" x14ac:dyDescent="0.3">
      <c r="A135" s="1">
        <v>134</v>
      </c>
      <c r="B135" s="272"/>
      <c r="C135" s="49" t="s">
        <v>16</v>
      </c>
      <c r="D135" s="52">
        <v>0.62480000000000002</v>
      </c>
      <c r="E135" s="63">
        <f t="shared" ref="E135:E136" si="183">(D135-D132)/D132</f>
        <v>3.856041131105509E-3</v>
      </c>
      <c r="F135" s="52">
        <v>0.49940000000000001</v>
      </c>
      <c r="G135" s="63">
        <f t="shared" ref="G135:G136" si="184">(F135-F132)/F132</f>
        <v>-8.1429990069512171E-3</v>
      </c>
      <c r="H135" s="52">
        <v>0.49790000000000001</v>
      </c>
      <c r="I135" s="63">
        <f t="shared" ref="I135:I136" si="185">(H135-H132)/H132</f>
        <v>-4.7971217269637371E-3</v>
      </c>
    </row>
    <row r="136" spans="1:9" x14ac:dyDescent="0.3">
      <c r="A136" s="13">
        <v>135</v>
      </c>
      <c r="B136" s="272"/>
      <c r="C136" s="50" t="s">
        <v>17</v>
      </c>
      <c r="D136" s="52">
        <v>1.1093</v>
      </c>
      <c r="E136" s="64">
        <f t="shared" si="183"/>
        <v>1.2596987676859914E-2</v>
      </c>
      <c r="F136" s="52">
        <v>1.1574</v>
      </c>
      <c r="G136" s="64">
        <f t="shared" si="184"/>
        <v>1.1448046840863313E-2</v>
      </c>
      <c r="H136" s="62">
        <v>1.1279999999999999</v>
      </c>
      <c r="I136" s="64">
        <f t="shared" si="185"/>
        <v>1.1538120173958078E-3</v>
      </c>
    </row>
    <row r="137" spans="1:9" x14ac:dyDescent="0.3">
      <c r="A137" s="23">
        <v>136</v>
      </c>
      <c r="B137" s="271">
        <v>70000</v>
      </c>
      <c r="C137" s="48" t="s">
        <v>18</v>
      </c>
      <c r="D137" s="61">
        <v>10466</v>
      </c>
      <c r="E137" s="59">
        <f t="shared" ref="E137" si="186">D139/D138</f>
        <v>1.7480038326413287</v>
      </c>
      <c r="F137" s="61">
        <v>12981</v>
      </c>
      <c r="G137" s="59">
        <f t="shared" ref="G137" si="187">F139/F138</f>
        <v>2.3309323729491798</v>
      </c>
      <c r="H137" s="61">
        <v>13746</v>
      </c>
      <c r="I137" s="59">
        <f t="shared" ref="I137" si="188">H139/H138</f>
        <v>2.2903160453808753</v>
      </c>
    </row>
    <row r="138" spans="1:9" x14ac:dyDescent="0.3">
      <c r="A138" s="1">
        <v>137</v>
      </c>
      <c r="B138" s="272"/>
      <c r="C138" s="49" t="s">
        <v>16</v>
      </c>
      <c r="D138" s="52">
        <v>0.62619999999999998</v>
      </c>
      <c r="E138" s="63">
        <f t="shared" ref="E138:E139" si="189">(D138-D135)/D135</f>
        <v>2.2407170294493546E-3</v>
      </c>
      <c r="F138" s="52">
        <v>0.49980000000000002</v>
      </c>
      <c r="G138" s="63">
        <f t="shared" ref="G138:G139" si="190">(F138-F135)/F135</f>
        <v>8.0096115338408375E-4</v>
      </c>
      <c r="H138" s="52">
        <v>0.49359999999999998</v>
      </c>
      <c r="I138" s="63">
        <f t="shared" ref="I138:I139" si="191">(H138-H135)/H135</f>
        <v>-8.6362723438441983E-3</v>
      </c>
    </row>
    <row r="139" spans="1:9" x14ac:dyDescent="0.3">
      <c r="A139" s="13">
        <v>138</v>
      </c>
      <c r="B139" s="273"/>
      <c r="C139" s="50" t="s">
        <v>17</v>
      </c>
      <c r="D139" s="52">
        <v>1.0946</v>
      </c>
      <c r="E139" s="64">
        <f t="shared" si="189"/>
        <v>-1.3251600108176271E-2</v>
      </c>
      <c r="F139" s="52">
        <v>1.165</v>
      </c>
      <c r="G139" s="64">
        <f t="shared" si="190"/>
        <v>6.566442025229006E-3</v>
      </c>
      <c r="H139" s="62">
        <v>1.1305000000000001</v>
      </c>
      <c r="I139" s="64">
        <f t="shared" si="191"/>
        <v>2.2163120567377384E-3</v>
      </c>
    </row>
    <row r="140" spans="1:9" x14ac:dyDescent="0.3">
      <c r="A140" s="23">
        <v>139</v>
      </c>
      <c r="B140" s="271">
        <v>72000</v>
      </c>
      <c r="C140" s="48" t="s">
        <v>18</v>
      </c>
      <c r="D140" s="61">
        <v>10761</v>
      </c>
      <c r="E140" s="59">
        <f t="shared" ref="E140" si="192">D142/D141</f>
        <v>1.7786726804123711</v>
      </c>
      <c r="F140" s="61">
        <v>13347</v>
      </c>
      <c r="G140" s="59">
        <f t="shared" ref="G140" si="193">F142/F141</f>
        <v>2.3677093844601411</v>
      </c>
      <c r="H140" s="61">
        <v>14137</v>
      </c>
      <c r="I140" s="59">
        <f t="shared" ref="I140" si="194">H142/H141</f>
        <v>2.2938206785137316</v>
      </c>
    </row>
    <row r="141" spans="1:9" x14ac:dyDescent="0.3">
      <c r="A141" s="1">
        <v>140</v>
      </c>
      <c r="B141" s="272"/>
      <c r="C141" s="49" t="s">
        <v>16</v>
      </c>
      <c r="D141" s="52">
        <v>0.62080000000000002</v>
      </c>
      <c r="E141" s="63">
        <f t="shared" ref="E141:E142" si="195">(D141-D138)/D138</f>
        <v>-8.6234429894601738E-3</v>
      </c>
      <c r="F141" s="52">
        <v>0.4955</v>
      </c>
      <c r="G141" s="63">
        <f t="shared" ref="G141:G142" si="196">(F141-F138)/F138</f>
        <v>-8.6034413765506725E-3</v>
      </c>
      <c r="H141" s="52">
        <v>0.49519999999999997</v>
      </c>
      <c r="I141" s="63">
        <f t="shared" ref="I141:I142" si="197">(H141-H138)/H138</f>
        <v>3.2414910858994941E-3</v>
      </c>
    </row>
    <row r="142" spans="1:9" x14ac:dyDescent="0.3">
      <c r="A142" s="13">
        <v>141</v>
      </c>
      <c r="B142" s="273"/>
      <c r="C142" s="50" t="s">
        <v>17</v>
      </c>
      <c r="D142" s="52">
        <v>1.1042000000000001</v>
      </c>
      <c r="E142" s="64">
        <f t="shared" si="195"/>
        <v>8.7703270601133324E-3</v>
      </c>
      <c r="F142" s="52">
        <v>1.1732</v>
      </c>
      <c r="G142" s="64">
        <f t="shared" si="196"/>
        <v>7.0386266094420473E-3</v>
      </c>
      <c r="H142" s="62">
        <v>1.1358999999999999</v>
      </c>
      <c r="I142" s="64">
        <f t="shared" si="197"/>
        <v>4.7766475011055722E-3</v>
      </c>
    </row>
    <row r="143" spans="1:9" x14ac:dyDescent="0.3">
      <c r="A143" s="23">
        <v>142</v>
      </c>
      <c r="B143" s="271">
        <v>74000</v>
      </c>
      <c r="C143" s="48" t="s">
        <v>18</v>
      </c>
      <c r="D143" s="61">
        <v>11061</v>
      </c>
      <c r="E143" s="59">
        <f t="shared" ref="E143" si="198">D145/D144</f>
        <v>1.7684633950120674</v>
      </c>
      <c r="F143" s="61">
        <v>13714</v>
      </c>
      <c r="G143" s="59">
        <f t="shared" ref="G143" si="199">F145/F144</f>
        <v>2.320910556003223</v>
      </c>
      <c r="H143" s="61">
        <v>14530</v>
      </c>
      <c r="I143" s="59">
        <f t="shared" ref="I143" si="200">H145/H144</f>
        <v>2.3212022081373953</v>
      </c>
    </row>
    <row r="144" spans="1:9" x14ac:dyDescent="0.3">
      <c r="A144" s="1">
        <v>143</v>
      </c>
      <c r="B144" s="272"/>
      <c r="C144" s="49" t="s">
        <v>16</v>
      </c>
      <c r="D144" s="52">
        <v>0.62150000000000005</v>
      </c>
      <c r="E144" s="63">
        <f t="shared" ref="E144:E145" si="201">(D144-D141)/D141</f>
        <v>1.1275773195876834E-3</v>
      </c>
      <c r="F144" s="52">
        <v>0.49640000000000001</v>
      </c>
      <c r="G144" s="63">
        <f t="shared" ref="G144:G145" si="202">(F144-F141)/F141</f>
        <v>1.8163471241170776E-3</v>
      </c>
      <c r="H144" s="52">
        <v>0.48909999999999998</v>
      </c>
      <c r="I144" s="63">
        <f t="shared" ref="I144:I145" si="203">(H144-H141)/H141</f>
        <v>-1.2318255250403866E-2</v>
      </c>
    </row>
    <row r="145" spans="1:9" x14ac:dyDescent="0.3">
      <c r="A145" s="13">
        <v>144</v>
      </c>
      <c r="B145" s="272"/>
      <c r="C145" s="50" t="s">
        <v>17</v>
      </c>
      <c r="D145" s="52">
        <v>1.0991</v>
      </c>
      <c r="E145" s="64">
        <f t="shared" si="201"/>
        <v>-4.6187284912154536E-3</v>
      </c>
      <c r="F145" s="52">
        <v>1.1520999999999999</v>
      </c>
      <c r="G145" s="64">
        <f t="shared" si="202"/>
        <v>-1.7984998295260925E-2</v>
      </c>
      <c r="H145" s="62">
        <v>1.1353</v>
      </c>
      <c r="I145" s="64">
        <f t="shared" si="203"/>
        <v>-5.2821551192880887E-4</v>
      </c>
    </row>
    <row r="146" spans="1:9" x14ac:dyDescent="0.3">
      <c r="A146" s="23">
        <v>145</v>
      </c>
      <c r="B146" s="271">
        <v>76000</v>
      </c>
      <c r="C146" s="48" t="s">
        <v>18</v>
      </c>
      <c r="D146" s="61">
        <v>11365</v>
      </c>
      <c r="E146" s="59">
        <f t="shared" ref="E146" si="204">D148/D147</f>
        <v>1.796742671009772</v>
      </c>
      <c r="F146" s="77">
        <v>14082</v>
      </c>
      <c r="G146" s="78">
        <f t="shared" ref="G146" si="205">F148/F147</f>
        <v>2.3622095393395846</v>
      </c>
      <c r="H146" s="61">
        <v>14930</v>
      </c>
      <c r="I146" s="59">
        <f t="shared" ref="I146" si="206">H148/H147</f>
        <v>2.3515641185001033</v>
      </c>
    </row>
    <row r="147" spans="1:9" x14ac:dyDescent="0.3">
      <c r="A147" s="1">
        <v>146</v>
      </c>
      <c r="B147" s="272"/>
      <c r="C147" s="49" t="s">
        <v>16</v>
      </c>
      <c r="D147" s="52">
        <v>0.61399999999999999</v>
      </c>
      <c r="E147" s="63">
        <f t="shared" ref="E147:E148" si="207">(D147-D144)/D144</f>
        <v>-1.2067578439259954E-2</v>
      </c>
      <c r="F147" s="79">
        <v>0.49059999999999998</v>
      </c>
      <c r="G147" s="80">
        <f t="shared" ref="G147:G148" si="208">(F147-F144)/F144</f>
        <v>-1.1684125705076607E-2</v>
      </c>
      <c r="H147" s="52">
        <v>0.48270000000000002</v>
      </c>
      <c r="I147" s="63">
        <f t="shared" ref="I147:I148" si="209">(H147-H144)/H144</f>
        <v>-1.3085258638315195E-2</v>
      </c>
    </row>
    <row r="148" spans="1:9" x14ac:dyDescent="0.3">
      <c r="A148" s="13">
        <v>147</v>
      </c>
      <c r="B148" s="273"/>
      <c r="C148" s="50" t="s">
        <v>17</v>
      </c>
      <c r="D148" s="52">
        <v>1.1032</v>
      </c>
      <c r="E148" s="64">
        <f t="shared" si="207"/>
        <v>3.7303248112091647E-3</v>
      </c>
      <c r="F148" s="79">
        <v>1.1589</v>
      </c>
      <c r="G148" s="82">
        <f t="shared" si="208"/>
        <v>5.9022654283483553E-3</v>
      </c>
      <c r="H148" s="62">
        <v>1.1351</v>
      </c>
      <c r="I148" s="64">
        <f t="shared" si="209"/>
        <v>-1.7616489033733636E-4</v>
      </c>
    </row>
    <row r="149" spans="1:9" x14ac:dyDescent="0.3">
      <c r="A149" s="23">
        <v>148</v>
      </c>
      <c r="B149" s="271">
        <v>78000</v>
      </c>
      <c r="C149" s="48" t="s">
        <v>18</v>
      </c>
      <c r="D149" s="61">
        <v>11678</v>
      </c>
      <c r="E149" s="59">
        <f t="shared" ref="E149" si="210">D151/D150</f>
        <v>1.7973877551020407</v>
      </c>
      <c r="F149" s="61">
        <v>14452</v>
      </c>
      <c r="G149" s="59">
        <f t="shared" ref="G149" si="211">F151/F150</f>
        <v>2.3696895424836599</v>
      </c>
      <c r="H149" s="61">
        <v>15347</v>
      </c>
      <c r="I149" s="59">
        <f t="shared" ref="I149" si="212">H151/H150</f>
        <v>2.3763730569948187</v>
      </c>
    </row>
    <row r="150" spans="1:9" x14ac:dyDescent="0.3">
      <c r="A150" s="1">
        <v>149</v>
      </c>
      <c r="B150" s="272"/>
      <c r="C150" s="49" t="s">
        <v>16</v>
      </c>
      <c r="D150" s="52">
        <v>0.61250000000000004</v>
      </c>
      <c r="E150" s="63">
        <f t="shared" ref="E150:E151" si="213">(D150-D147)/D147</f>
        <v>-2.4429967426709215E-3</v>
      </c>
      <c r="F150" s="52">
        <v>0.48959999999999998</v>
      </c>
      <c r="G150" s="63">
        <f t="shared" ref="G150:G151" si="214">(F150-F147)/F147</f>
        <v>-2.03832042397065E-3</v>
      </c>
      <c r="H150" s="52">
        <v>0.48249999999999998</v>
      </c>
      <c r="I150" s="63">
        <f t="shared" ref="I150:I151" si="215">(H150-H147)/H147</f>
        <v>-4.1433602651757504E-4</v>
      </c>
    </row>
    <row r="151" spans="1:9" x14ac:dyDescent="0.3">
      <c r="A151" s="13">
        <v>150</v>
      </c>
      <c r="B151" s="273"/>
      <c r="C151" s="50" t="s">
        <v>17</v>
      </c>
      <c r="D151" s="52">
        <v>1.1009</v>
      </c>
      <c r="E151" s="64">
        <f t="shared" si="213"/>
        <v>-2.0848440899202039E-3</v>
      </c>
      <c r="F151" s="52">
        <v>1.1601999999999999</v>
      </c>
      <c r="G151" s="64">
        <f t="shared" si="214"/>
        <v>1.1217533868322174E-3</v>
      </c>
      <c r="H151" s="62">
        <v>1.1466000000000001</v>
      </c>
      <c r="I151" s="64">
        <f t="shared" si="215"/>
        <v>1.0131265967756202E-2</v>
      </c>
    </row>
    <row r="152" spans="1:9" x14ac:dyDescent="0.3">
      <c r="A152" s="23">
        <v>151</v>
      </c>
      <c r="B152" s="271">
        <v>80000</v>
      </c>
      <c r="C152" s="48" t="s">
        <v>18</v>
      </c>
      <c r="D152" s="61">
        <v>11996</v>
      </c>
      <c r="E152" s="59">
        <f t="shared" ref="E152" si="216">D154/D153</f>
        <v>1.8136400986031223</v>
      </c>
      <c r="F152" s="61">
        <v>14818</v>
      </c>
      <c r="G152" s="59">
        <f t="shared" ref="G152" si="217">F154/F153</f>
        <v>2.4309392265193366</v>
      </c>
      <c r="H152" s="61">
        <v>15760</v>
      </c>
      <c r="I152" s="59">
        <f t="shared" ref="I152" si="218">H154/H153</f>
        <v>2.358412567176519</v>
      </c>
    </row>
    <row r="153" spans="1:9" x14ac:dyDescent="0.3">
      <c r="A153" s="1">
        <v>152</v>
      </c>
      <c r="B153" s="272"/>
      <c r="C153" s="49" t="s">
        <v>16</v>
      </c>
      <c r="D153" s="52">
        <v>0.60850000000000004</v>
      </c>
      <c r="E153" s="63">
        <f t="shared" ref="E153:E154" si="219">(D153-D150)/D150</f>
        <v>-6.5306122448979646E-3</v>
      </c>
      <c r="F153" s="52">
        <v>0.48870000000000002</v>
      </c>
      <c r="G153" s="63">
        <f t="shared" ref="G153:G154" si="220">(F153-F150)/F150</f>
        <v>-1.8382352941175581E-3</v>
      </c>
      <c r="H153" s="52">
        <v>0.48380000000000001</v>
      </c>
      <c r="I153" s="63">
        <f t="shared" ref="I153:I154" si="221">(H153-H150)/H150</f>
        <v>2.6943005181347636E-3</v>
      </c>
    </row>
    <row r="154" spans="1:9" x14ac:dyDescent="0.3">
      <c r="A154" s="13">
        <v>153</v>
      </c>
      <c r="B154" s="272"/>
      <c r="C154" s="50" t="s">
        <v>17</v>
      </c>
      <c r="D154" s="52">
        <v>1.1035999999999999</v>
      </c>
      <c r="E154" s="64">
        <f t="shared" si="219"/>
        <v>2.4525388318647695E-3</v>
      </c>
      <c r="F154" s="52">
        <v>1.1879999999999999</v>
      </c>
      <c r="G154" s="64">
        <f t="shared" si="220"/>
        <v>2.3961385967936604E-2</v>
      </c>
      <c r="H154" s="62">
        <v>1.141</v>
      </c>
      <c r="I154" s="64">
        <f t="shared" si="221"/>
        <v>-4.8840048840049265E-3</v>
      </c>
    </row>
    <row r="155" spans="1:9" x14ac:dyDescent="0.3">
      <c r="A155" s="23">
        <v>154</v>
      </c>
      <c r="B155" s="271">
        <v>82000</v>
      </c>
      <c r="C155" s="48" t="s">
        <v>18</v>
      </c>
      <c r="D155" s="61">
        <v>12292</v>
      </c>
      <c r="E155" s="59">
        <f t="shared" ref="E155" si="222">D157/D156</f>
        <v>1.8141361256544504</v>
      </c>
      <c r="F155" s="61">
        <v>15185</v>
      </c>
      <c r="G155" s="59">
        <f t="shared" ref="G155" si="223">F157/F156</f>
        <v>2.4248097099362274</v>
      </c>
      <c r="H155" s="61">
        <v>16168</v>
      </c>
      <c r="I155" s="59">
        <f t="shared" ref="I155" si="224">H157/H156</f>
        <v>2.4057035803497087</v>
      </c>
    </row>
    <row r="156" spans="1:9" x14ac:dyDescent="0.3">
      <c r="A156" s="1">
        <v>155</v>
      </c>
      <c r="B156" s="272"/>
      <c r="C156" s="49" t="s">
        <v>16</v>
      </c>
      <c r="D156" s="52">
        <v>0.61119999999999997</v>
      </c>
      <c r="E156" s="63">
        <f t="shared" ref="E156:E157" si="225">(D156-D153)/D153</f>
        <v>4.4371405094493421E-3</v>
      </c>
      <c r="F156" s="52">
        <v>0.48609999999999998</v>
      </c>
      <c r="G156" s="63">
        <f t="shared" ref="G156:G157" si="226">(F156-F153)/F153</f>
        <v>-5.3202373644363546E-3</v>
      </c>
      <c r="H156" s="52">
        <v>0.48039999999999999</v>
      </c>
      <c r="I156" s="63">
        <f t="shared" ref="I156:I157" si="227">(H156-H153)/H153</f>
        <v>-7.0276973956180534E-3</v>
      </c>
    </row>
    <row r="157" spans="1:9" x14ac:dyDescent="0.3">
      <c r="A157" s="13">
        <v>156</v>
      </c>
      <c r="B157" s="273"/>
      <c r="C157" s="50" t="s">
        <v>17</v>
      </c>
      <c r="D157" s="52">
        <v>1.1088</v>
      </c>
      <c r="E157" s="64">
        <f t="shared" si="225"/>
        <v>4.711852120333539E-3</v>
      </c>
      <c r="F157" s="52">
        <v>1.1787000000000001</v>
      </c>
      <c r="G157" s="64">
        <f t="shared" si="226"/>
        <v>-7.8282828282827139E-3</v>
      </c>
      <c r="H157" s="62">
        <v>1.1556999999999999</v>
      </c>
      <c r="I157" s="64">
        <f t="shared" si="227"/>
        <v>1.2883435582822029E-2</v>
      </c>
    </row>
    <row r="158" spans="1:9" x14ac:dyDescent="0.3">
      <c r="A158" s="23">
        <v>157</v>
      </c>
      <c r="B158" s="271">
        <v>84000</v>
      </c>
      <c r="C158" s="48" t="s">
        <v>18</v>
      </c>
      <c r="D158" s="61">
        <v>12586</v>
      </c>
      <c r="E158" s="59">
        <f t="shared" ref="E158" si="228">D160/D159</f>
        <v>1.8412123208697084</v>
      </c>
      <c r="F158" s="61">
        <v>15552</v>
      </c>
      <c r="G158" s="59">
        <f t="shared" ref="G158" si="229">F160/F159</f>
        <v>2.4405478315003113</v>
      </c>
      <c r="H158" s="61">
        <v>16579</v>
      </c>
      <c r="I158" s="59">
        <f t="shared" ref="I158" si="230">H160/H159</f>
        <v>2.3902896436757657</v>
      </c>
    </row>
    <row r="159" spans="1:9" x14ac:dyDescent="0.3">
      <c r="A159" s="1">
        <v>158</v>
      </c>
      <c r="B159" s="272"/>
      <c r="C159" s="49" t="s">
        <v>16</v>
      </c>
      <c r="D159" s="52">
        <v>0.60709999999999997</v>
      </c>
      <c r="E159" s="63">
        <f t="shared" ref="E159:E160" si="231">(D159-D156)/D156</f>
        <v>-6.7081151832460613E-3</v>
      </c>
      <c r="F159" s="52">
        <v>0.4819</v>
      </c>
      <c r="G159" s="63">
        <f t="shared" ref="G159:G160" si="232">(F159-F156)/F156</f>
        <v>-8.6401974902283098E-3</v>
      </c>
      <c r="H159" s="52">
        <v>0.47989999999999999</v>
      </c>
      <c r="I159" s="63">
        <f t="shared" ref="I159:I160" si="233">(H159-H156)/H156</f>
        <v>-1.0407993338884273E-3</v>
      </c>
    </row>
    <row r="160" spans="1:9" x14ac:dyDescent="0.3">
      <c r="A160" s="13">
        <v>159</v>
      </c>
      <c r="B160" s="273"/>
      <c r="C160" s="50" t="s">
        <v>17</v>
      </c>
      <c r="D160" s="52">
        <v>1.1177999999999999</v>
      </c>
      <c r="E160" s="64">
        <f t="shared" si="231"/>
        <v>8.1168831168830242E-3</v>
      </c>
      <c r="F160" s="52">
        <v>1.1760999999999999</v>
      </c>
      <c r="G160" s="64">
        <f t="shared" si="232"/>
        <v>-2.2058199711547954E-3</v>
      </c>
      <c r="H160" s="62">
        <v>1.1471</v>
      </c>
      <c r="I160" s="64">
        <f t="shared" si="233"/>
        <v>-7.4413775201176268E-3</v>
      </c>
    </row>
    <row r="161" spans="1:9" x14ac:dyDescent="0.3">
      <c r="A161" s="23">
        <v>160</v>
      </c>
      <c r="B161" s="271">
        <v>86000</v>
      </c>
      <c r="C161" s="48" t="s">
        <v>18</v>
      </c>
      <c r="D161" s="61">
        <v>12879</v>
      </c>
      <c r="E161" s="59">
        <f t="shared" ref="E161" si="234">D163/D162</f>
        <v>1.7889471958019023</v>
      </c>
      <c r="F161" s="61">
        <v>15918</v>
      </c>
      <c r="G161" s="59">
        <f t="shared" ref="G161" si="235">F163/F162</f>
        <v>2.4469790382244145</v>
      </c>
      <c r="H161" s="61">
        <v>16996</v>
      </c>
      <c r="I161" s="59">
        <f t="shared" ref="I161" si="236">H163/H162</f>
        <v>2.3882279273638072</v>
      </c>
    </row>
    <row r="162" spans="1:9" x14ac:dyDescent="0.3">
      <c r="A162" s="1">
        <v>161</v>
      </c>
      <c r="B162" s="272"/>
      <c r="C162" s="49" t="s">
        <v>16</v>
      </c>
      <c r="D162" s="52">
        <v>0.60980000000000001</v>
      </c>
      <c r="E162" s="63">
        <f t="shared" ref="E162:E163" si="237">(D162-D159)/D159</f>
        <v>4.4473727557239927E-3</v>
      </c>
      <c r="F162" s="52">
        <v>0.48659999999999998</v>
      </c>
      <c r="G162" s="63">
        <f t="shared" ref="G162:G163" si="238">(F162-F159)/F159</f>
        <v>9.7530608009960204E-3</v>
      </c>
      <c r="H162" s="52">
        <v>0.47910000000000003</v>
      </c>
      <c r="I162" s="63">
        <f t="shared" ref="I162:I163" si="239">(H162-H159)/H159</f>
        <v>-1.6670139612418576E-3</v>
      </c>
    </row>
    <row r="163" spans="1:9" x14ac:dyDescent="0.3">
      <c r="A163" s="13">
        <v>162</v>
      </c>
      <c r="B163" s="272"/>
      <c r="C163" s="50" t="s">
        <v>17</v>
      </c>
      <c r="D163" s="52">
        <v>1.0909</v>
      </c>
      <c r="E163" s="64">
        <f t="shared" si="237"/>
        <v>-2.4065127929862165E-2</v>
      </c>
      <c r="F163" s="52">
        <v>1.1907000000000001</v>
      </c>
      <c r="G163" s="64">
        <f t="shared" si="238"/>
        <v>1.2413910381770402E-2</v>
      </c>
      <c r="H163" s="62">
        <v>1.1442000000000001</v>
      </c>
      <c r="I163" s="64">
        <f t="shared" si="239"/>
        <v>-2.5281143753813117E-3</v>
      </c>
    </row>
    <row r="164" spans="1:9" x14ac:dyDescent="0.3">
      <c r="A164" s="23">
        <v>163</v>
      </c>
      <c r="B164" s="271">
        <v>88000</v>
      </c>
      <c r="C164" s="48" t="s">
        <v>18</v>
      </c>
      <c r="D164" s="61">
        <v>13172</v>
      </c>
      <c r="E164" s="59">
        <f t="shared" ref="E164" si="240">D166/D165</f>
        <v>1.8381550669532156</v>
      </c>
      <c r="F164" s="61">
        <v>16285</v>
      </c>
      <c r="G164" s="59">
        <f t="shared" ref="G164" si="241">F166/F165</f>
        <v>2.4780334728033475</v>
      </c>
      <c r="H164" s="61">
        <v>17406</v>
      </c>
      <c r="I164" s="59">
        <f t="shared" ref="I164" si="242">H166/H165</f>
        <v>2.400548407508964</v>
      </c>
    </row>
    <row r="165" spans="1:9" x14ac:dyDescent="0.3">
      <c r="A165" s="1">
        <v>164</v>
      </c>
      <c r="B165" s="272"/>
      <c r="C165" s="49" t="s">
        <v>16</v>
      </c>
      <c r="D165" s="52">
        <v>0.60489999999999999</v>
      </c>
      <c r="E165" s="63">
        <f t="shared" ref="E165:E166" si="243">(D165-D162)/D162</f>
        <v>-8.0354214496556504E-3</v>
      </c>
      <c r="F165" s="52">
        <v>0.47799999999999998</v>
      </c>
      <c r="G165" s="63">
        <f t="shared" ref="G165:G166" si="244">(F165-F162)/F162</f>
        <v>-1.7673653925195227E-2</v>
      </c>
      <c r="H165" s="52">
        <v>0.47410000000000002</v>
      </c>
      <c r="I165" s="63">
        <f t="shared" ref="I165:I184" si="245">(H165-H162)/H162</f>
        <v>-1.0436234606553964E-2</v>
      </c>
    </row>
    <row r="166" spans="1:9" x14ac:dyDescent="0.3">
      <c r="A166" s="13">
        <v>165</v>
      </c>
      <c r="B166" s="273"/>
      <c r="C166" s="50" t="s">
        <v>17</v>
      </c>
      <c r="D166" s="52">
        <v>1.1119000000000001</v>
      </c>
      <c r="E166" s="64">
        <f t="shared" si="243"/>
        <v>1.9250160418003603E-2</v>
      </c>
      <c r="F166" s="52">
        <v>1.1845000000000001</v>
      </c>
      <c r="G166" s="64">
        <f t="shared" si="244"/>
        <v>-5.2070210800369389E-3</v>
      </c>
      <c r="H166" s="62">
        <v>1.1380999999999999</v>
      </c>
      <c r="I166" s="64">
        <f t="shared" si="245"/>
        <v>-5.331235797937612E-3</v>
      </c>
    </row>
    <row r="167" spans="1:9" x14ac:dyDescent="0.3">
      <c r="A167" s="23">
        <v>166</v>
      </c>
      <c r="B167" s="271">
        <v>90000</v>
      </c>
      <c r="C167" s="48" t="s">
        <v>18</v>
      </c>
      <c r="D167" s="61">
        <v>13464</v>
      </c>
      <c r="E167" s="59">
        <f t="shared" ref="E167" si="246">D169/D168</f>
        <v>1.7858792477730123</v>
      </c>
      <c r="F167" s="61">
        <v>16652</v>
      </c>
      <c r="G167" s="59">
        <f t="shared" ref="G167" si="247">F169/F168</f>
        <v>2.4839857651245554</v>
      </c>
      <c r="H167" s="61">
        <v>17813</v>
      </c>
      <c r="I167" s="59">
        <f t="shared" ref="I167" si="248">H169/H168</f>
        <v>2.4565957446808513</v>
      </c>
    </row>
    <row r="168" spans="1:9" x14ac:dyDescent="0.3">
      <c r="A168" s="1">
        <v>167</v>
      </c>
      <c r="B168" s="272"/>
      <c r="C168" s="49" t="s">
        <v>16</v>
      </c>
      <c r="D168" s="52">
        <v>0.60619999999999996</v>
      </c>
      <c r="E168" s="63">
        <f t="shared" ref="E168:E169" si="249">(D168-D165)/D165</f>
        <v>2.1491155562902427E-3</v>
      </c>
      <c r="F168" s="52">
        <v>0.47770000000000001</v>
      </c>
      <c r="G168" s="63">
        <f t="shared" ref="G168:G169" si="250">(F168-F165)/F165</f>
        <v>-6.276150627614372E-4</v>
      </c>
      <c r="H168" s="52">
        <v>0.47</v>
      </c>
      <c r="I168" s="63">
        <f t="shared" si="245"/>
        <v>-8.6479645644379835E-3</v>
      </c>
    </row>
    <row r="169" spans="1:9" x14ac:dyDescent="0.3">
      <c r="A169" s="13">
        <v>168</v>
      </c>
      <c r="B169" s="273"/>
      <c r="C169" s="50" t="s">
        <v>17</v>
      </c>
      <c r="D169" s="52">
        <v>1.0826</v>
      </c>
      <c r="E169" s="64">
        <f t="shared" si="249"/>
        <v>-2.6351290583685676E-2</v>
      </c>
      <c r="F169" s="52">
        <v>1.1866000000000001</v>
      </c>
      <c r="G169" s="64">
        <f t="shared" si="250"/>
        <v>1.7728999577880883E-3</v>
      </c>
      <c r="H169" s="62">
        <v>1.1546000000000001</v>
      </c>
      <c r="I169" s="64">
        <f t="shared" si="245"/>
        <v>1.4497847289342046E-2</v>
      </c>
    </row>
    <row r="170" spans="1:9" x14ac:dyDescent="0.3">
      <c r="A170" s="23">
        <v>169</v>
      </c>
      <c r="B170" s="271">
        <v>92000</v>
      </c>
      <c r="C170" s="48" t="s">
        <v>18</v>
      </c>
      <c r="D170" s="61">
        <v>13757</v>
      </c>
      <c r="E170" s="59">
        <f t="shared" ref="E170" si="251">D172/D171</f>
        <v>1.8725457570715474</v>
      </c>
      <c r="F170" s="61">
        <v>17018</v>
      </c>
      <c r="G170" s="59">
        <f t="shared" ref="G170" si="252">F172/F171</f>
        <v>2.5003137418950008</v>
      </c>
      <c r="H170" s="77">
        <v>18217</v>
      </c>
      <c r="I170" s="78">
        <f t="shared" ref="I170" si="253">H172/H171</f>
        <v>2.4885874246339363</v>
      </c>
    </row>
    <row r="171" spans="1:9" x14ac:dyDescent="0.3">
      <c r="A171" s="1">
        <v>170</v>
      </c>
      <c r="B171" s="272"/>
      <c r="C171" s="49" t="s">
        <v>16</v>
      </c>
      <c r="D171" s="52">
        <v>0.60099999999999998</v>
      </c>
      <c r="E171" s="63">
        <f t="shared" ref="E171:E172" si="254">(D171-D168)/D168</f>
        <v>-8.5780270537776024E-3</v>
      </c>
      <c r="F171" s="52">
        <v>0.47810000000000002</v>
      </c>
      <c r="G171" s="63">
        <f t="shared" ref="G171:G172" si="255">(F171-F168)/F168</f>
        <v>8.3734561440236858E-4</v>
      </c>
      <c r="H171" s="79">
        <v>0.46439999999999998</v>
      </c>
      <c r="I171" s="80">
        <f t="shared" si="245"/>
        <v>-1.1914893617021265E-2</v>
      </c>
    </row>
    <row r="172" spans="1:9" x14ac:dyDescent="0.3">
      <c r="A172" s="13">
        <v>171</v>
      </c>
      <c r="B172" s="272"/>
      <c r="C172" s="50" t="s">
        <v>17</v>
      </c>
      <c r="D172" s="52">
        <v>1.1254</v>
      </c>
      <c r="E172" s="64">
        <f t="shared" si="254"/>
        <v>3.9534454092000688E-2</v>
      </c>
      <c r="F172" s="52">
        <v>1.1954</v>
      </c>
      <c r="G172" s="64">
        <f t="shared" si="255"/>
        <v>7.4161469745490632E-3</v>
      </c>
      <c r="H172" s="81">
        <v>1.1556999999999999</v>
      </c>
      <c r="I172" s="82">
        <f t="shared" si="245"/>
        <v>9.5271089554813679E-4</v>
      </c>
    </row>
    <row r="173" spans="1:9" x14ac:dyDescent="0.3">
      <c r="A173" s="23">
        <v>172</v>
      </c>
      <c r="B173" s="271">
        <v>94000</v>
      </c>
      <c r="C173" s="48" t="s">
        <v>18</v>
      </c>
      <c r="D173" s="61">
        <v>14053</v>
      </c>
      <c r="E173" s="59">
        <f t="shared" ref="E173" si="256">D175/D174</f>
        <v>1.8403333333333336</v>
      </c>
      <c r="F173" s="61">
        <v>17385</v>
      </c>
      <c r="G173" s="59">
        <f t="shared" ref="G173" si="257">F175/F174</f>
        <v>2.5177409195884946</v>
      </c>
      <c r="H173" s="61">
        <v>18624</v>
      </c>
      <c r="I173" s="59">
        <f t="shared" ref="I173" si="258">H175/H174</f>
        <v>2.4622440273037545</v>
      </c>
    </row>
    <row r="174" spans="1:9" x14ac:dyDescent="0.3">
      <c r="A174" s="1">
        <v>173</v>
      </c>
      <c r="B174" s="272"/>
      <c r="C174" s="49" t="s">
        <v>16</v>
      </c>
      <c r="D174" s="52">
        <v>0.6</v>
      </c>
      <c r="E174" s="63">
        <f t="shared" ref="E174:E175" si="259">(D174-D171)/D171</f>
        <v>-1.6638935108153094E-3</v>
      </c>
      <c r="F174" s="52">
        <v>0.4763</v>
      </c>
      <c r="G174" s="63">
        <f t="shared" ref="G174:G175" si="260">(F174-F171)/F171</f>
        <v>-3.7649027400125995E-3</v>
      </c>
      <c r="H174" s="52">
        <v>0.46879999999999999</v>
      </c>
      <c r="I174" s="63">
        <f t="shared" si="245"/>
        <v>9.4745908699397398E-3</v>
      </c>
    </row>
    <row r="175" spans="1:9" x14ac:dyDescent="0.3">
      <c r="A175" s="13">
        <v>174</v>
      </c>
      <c r="B175" s="273"/>
      <c r="C175" s="50" t="s">
        <v>17</v>
      </c>
      <c r="D175" s="52">
        <v>1.1042000000000001</v>
      </c>
      <c r="E175" s="64">
        <f t="shared" si="259"/>
        <v>-1.8837746578994036E-2</v>
      </c>
      <c r="F175" s="52">
        <v>1.1992</v>
      </c>
      <c r="G175" s="64">
        <f t="shared" si="260"/>
        <v>3.1788522670236118E-3</v>
      </c>
      <c r="H175" s="62">
        <v>1.1543000000000001</v>
      </c>
      <c r="I175" s="64">
        <f t="shared" si="245"/>
        <v>-1.2113870381585583E-3</v>
      </c>
    </row>
    <row r="176" spans="1:9" x14ac:dyDescent="0.3">
      <c r="A176" s="23">
        <v>175</v>
      </c>
      <c r="B176" s="271">
        <v>96000</v>
      </c>
      <c r="C176" s="48" t="s">
        <v>18</v>
      </c>
      <c r="D176" s="61">
        <v>14350</v>
      </c>
      <c r="E176" s="59">
        <f t="shared" ref="E176" si="261">D178/D177</f>
        <v>1.8279155495978552</v>
      </c>
      <c r="F176" s="61">
        <v>17752</v>
      </c>
      <c r="G176" s="59">
        <f t="shared" ref="G176" si="262">F178/F177</f>
        <v>2.5181741335587491</v>
      </c>
      <c r="H176" s="61">
        <v>19035</v>
      </c>
      <c r="I176" s="59">
        <f t="shared" ref="I176" si="263">H178/H177</f>
        <v>2.4727039177906232</v>
      </c>
    </row>
    <row r="177" spans="1:9" x14ac:dyDescent="0.3">
      <c r="A177" s="1">
        <v>176</v>
      </c>
      <c r="B177" s="272"/>
      <c r="C177" s="49" t="s">
        <v>16</v>
      </c>
      <c r="D177" s="52">
        <v>0.5968</v>
      </c>
      <c r="E177" s="63">
        <f t="shared" ref="E177:E178" si="264">(D177-D174)/D174</f>
        <v>-5.3333333333333011E-3</v>
      </c>
      <c r="F177" s="52">
        <v>0.47320000000000001</v>
      </c>
      <c r="G177" s="63">
        <f t="shared" ref="G177:G178" si="265">(F177-F174)/F174</f>
        <v>-6.5085030442997936E-3</v>
      </c>
      <c r="H177" s="52">
        <v>0.46710000000000002</v>
      </c>
      <c r="I177" s="63">
        <f t="shared" si="245"/>
        <v>-3.6262798634811846E-3</v>
      </c>
    </row>
    <row r="178" spans="1:9" x14ac:dyDescent="0.3">
      <c r="A178" s="13">
        <v>177</v>
      </c>
      <c r="B178" s="273"/>
      <c r="C178" s="50" t="s">
        <v>17</v>
      </c>
      <c r="D178" s="52">
        <v>1.0909</v>
      </c>
      <c r="E178" s="64">
        <f t="shared" si="264"/>
        <v>-1.2044919398659744E-2</v>
      </c>
      <c r="F178" s="52">
        <v>1.1916</v>
      </c>
      <c r="G178" s="64">
        <f t="shared" si="265"/>
        <v>-6.337558372248208E-3</v>
      </c>
      <c r="H178" s="62">
        <v>1.155</v>
      </c>
      <c r="I178" s="64">
        <f t="shared" si="245"/>
        <v>6.0642813826554864E-4</v>
      </c>
    </row>
    <row r="179" spans="1:9" x14ac:dyDescent="0.3">
      <c r="A179" s="23">
        <v>178</v>
      </c>
      <c r="B179" s="271">
        <v>98000</v>
      </c>
      <c r="C179" s="48" t="s">
        <v>18</v>
      </c>
      <c r="D179" s="61">
        <v>14670</v>
      </c>
      <c r="E179" s="59">
        <f t="shared" ref="E179" si="266">D181/D180</f>
        <v>1.8302105786768363</v>
      </c>
      <c r="F179" s="61">
        <v>18118</v>
      </c>
      <c r="G179" s="59">
        <f t="shared" ref="G179" si="267">F181/F180</f>
        <v>2.5029711375212225</v>
      </c>
      <c r="H179" s="61">
        <v>19439</v>
      </c>
      <c r="I179" s="59">
        <f t="shared" ref="I179" si="268">H181/H180</f>
        <v>2.5491980927611615</v>
      </c>
    </row>
    <row r="180" spans="1:9" x14ac:dyDescent="0.3">
      <c r="A180" s="1">
        <v>179</v>
      </c>
      <c r="B180" s="272"/>
      <c r="C180" s="49" t="s">
        <v>16</v>
      </c>
      <c r="D180" s="52">
        <v>0.60309999999999997</v>
      </c>
      <c r="E180" s="63">
        <f t="shared" ref="E180:E181" si="269">(D180-D177)/D177</f>
        <v>1.0556300268096468E-2</v>
      </c>
      <c r="F180" s="52">
        <v>0.47120000000000001</v>
      </c>
      <c r="G180" s="63">
        <f t="shared" ref="G180:G181" si="270">(F180-F177)/F177</f>
        <v>-4.2265426880811535E-3</v>
      </c>
      <c r="H180" s="52">
        <v>0.46139999999999998</v>
      </c>
      <c r="I180" s="63">
        <f t="shared" si="245"/>
        <v>-1.2202954399486272E-2</v>
      </c>
    </row>
    <row r="181" spans="1:9" x14ac:dyDescent="0.3">
      <c r="A181" s="13">
        <v>180</v>
      </c>
      <c r="B181" s="272"/>
      <c r="C181" s="50" t="s">
        <v>17</v>
      </c>
      <c r="D181" s="52">
        <v>1.1037999999999999</v>
      </c>
      <c r="E181" s="64">
        <f t="shared" si="269"/>
        <v>1.1825098542487773E-2</v>
      </c>
      <c r="F181" s="52">
        <v>1.1794</v>
      </c>
      <c r="G181" s="64">
        <f t="shared" si="270"/>
        <v>-1.02383350117489E-2</v>
      </c>
      <c r="H181" s="62">
        <v>1.1761999999999999</v>
      </c>
      <c r="I181" s="64">
        <f t="shared" si="245"/>
        <v>1.8354978354978256E-2</v>
      </c>
    </row>
    <row r="182" spans="1:9" x14ac:dyDescent="0.3">
      <c r="A182" s="23">
        <v>181</v>
      </c>
      <c r="B182" s="271">
        <v>100000</v>
      </c>
      <c r="C182" s="48" t="s">
        <v>18</v>
      </c>
      <c r="D182" s="61">
        <v>14983</v>
      </c>
      <c r="E182" s="59">
        <f t="shared" ref="E182" si="271">D184/D183</f>
        <v>1.8232744248082693</v>
      </c>
      <c r="F182" s="61">
        <v>18485</v>
      </c>
      <c r="G182" s="59">
        <f t="shared" ref="G182" si="272">F184/F183</f>
        <v>2.5229787234042553</v>
      </c>
      <c r="H182" s="61">
        <v>19846</v>
      </c>
      <c r="I182" s="59">
        <f t="shared" ref="I182" si="273">H184/H183</f>
        <v>2.4470916505687916</v>
      </c>
    </row>
    <row r="183" spans="1:9" x14ac:dyDescent="0.3">
      <c r="A183" s="1">
        <v>182</v>
      </c>
      <c r="B183" s="272"/>
      <c r="C183" s="49" t="s">
        <v>16</v>
      </c>
      <c r="D183" s="52">
        <v>0.5998</v>
      </c>
      <c r="E183" s="63">
        <f t="shared" ref="E183:E184" si="274">(D183-D180)/D180</f>
        <v>-5.471729398109716E-3</v>
      </c>
      <c r="F183" s="52">
        <v>0.47</v>
      </c>
      <c r="G183" s="63">
        <f t="shared" ref="G183:G184" si="275">(F183-F180)/F180</f>
        <v>-2.5466893039049966E-3</v>
      </c>
      <c r="H183" s="52">
        <v>0.46589999999999998</v>
      </c>
      <c r="I183" s="63">
        <f t="shared" si="245"/>
        <v>9.7529258777633385E-3</v>
      </c>
    </row>
    <row r="184" spans="1:9" x14ac:dyDescent="0.3">
      <c r="A184" s="13">
        <v>183</v>
      </c>
      <c r="B184" s="273"/>
      <c r="C184" s="50" t="s">
        <v>17</v>
      </c>
      <c r="D184" s="52">
        <v>1.0935999999999999</v>
      </c>
      <c r="E184" s="64">
        <f t="shared" si="274"/>
        <v>-9.2408044935676642E-3</v>
      </c>
      <c r="F184" s="52">
        <v>1.1858</v>
      </c>
      <c r="G184" s="64">
        <f t="shared" si="275"/>
        <v>5.4264880447684937E-3</v>
      </c>
      <c r="H184" s="62">
        <v>1.1400999999999999</v>
      </c>
      <c r="I184" s="64">
        <f t="shared" si="245"/>
        <v>-3.069205917360995E-2</v>
      </c>
    </row>
    <row r="185" spans="1:9" x14ac:dyDescent="0.3">
      <c r="A185" s="23">
        <v>184</v>
      </c>
      <c r="B185" s="271">
        <v>102000</v>
      </c>
      <c r="C185" s="48" t="s">
        <v>18</v>
      </c>
      <c r="D185" s="61">
        <v>15291</v>
      </c>
      <c r="E185" s="59">
        <f t="shared" ref="E185" si="276">D187/D186</f>
        <v>1.8140845070422533</v>
      </c>
      <c r="F185" s="61"/>
      <c r="G185" s="59"/>
      <c r="H185" s="61"/>
      <c r="I185" s="59"/>
    </row>
    <row r="186" spans="1:9" x14ac:dyDescent="0.3">
      <c r="A186" s="1">
        <v>185</v>
      </c>
      <c r="B186" s="272"/>
      <c r="C186" s="49" t="s">
        <v>16</v>
      </c>
      <c r="D186" s="52">
        <v>0.60350000000000004</v>
      </c>
      <c r="E186" s="63">
        <f t="shared" ref="E186:E187" si="277">(D186-D183)/D183</f>
        <v>6.1687229076359392E-3</v>
      </c>
      <c r="F186" s="52"/>
      <c r="G186" s="63"/>
      <c r="H186" s="52"/>
      <c r="I186" s="63"/>
    </row>
    <row r="187" spans="1:9" x14ac:dyDescent="0.3">
      <c r="A187" s="13">
        <v>186</v>
      </c>
      <c r="B187" s="273"/>
      <c r="C187" s="50" t="s">
        <v>17</v>
      </c>
      <c r="D187" s="52">
        <v>1.0948</v>
      </c>
      <c r="E187" s="64">
        <f t="shared" si="277"/>
        <v>1.0972933430871343E-3</v>
      </c>
      <c r="F187" s="52"/>
      <c r="G187" s="64"/>
      <c r="H187" s="62"/>
      <c r="I187" s="64"/>
    </row>
    <row r="188" spans="1:9" x14ac:dyDescent="0.3">
      <c r="A188" s="23">
        <v>187</v>
      </c>
      <c r="B188" s="271">
        <v>104000</v>
      </c>
      <c r="C188" s="48" t="s">
        <v>18</v>
      </c>
      <c r="D188" s="61">
        <v>15600</v>
      </c>
      <c r="E188" s="59">
        <f t="shared" ref="E188" si="278">D190/D189</f>
        <v>1.8461538461538465</v>
      </c>
      <c r="F188" s="61"/>
      <c r="G188" s="59"/>
      <c r="H188" s="61"/>
      <c r="I188" s="59"/>
    </row>
    <row r="189" spans="1:9" x14ac:dyDescent="0.3">
      <c r="A189" s="1">
        <v>188</v>
      </c>
      <c r="B189" s="272"/>
      <c r="C189" s="49" t="s">
        <v>16</v>
      </c>
      <c r="D189" s="52">
        <v>0.59799999999999998</v>
      </c>
      <c r="E189" s="63">
        <f t="shared" ref="E189:E190" si="279">(D189-D186)/D186</f>
        <v>-9.1135045567523783E-3</v>
      </c>
      <c r="F189" s="52"/>
      <c r="G189" s="63"/>
      <c r="H189" s="52"/>
      <c r="I189" s="63"/>
    </row>
    <row r="190" spans="1:9" x14ac:dyDescent="0.3">
      <c r="A190" s="13">
        <v>189</v>
      </c>
      <c r="B190" s="272"/>
      <c r="C190" s="50" t="s">
        <v>17</v>
      </c>
      <c r="D190" s="52">
        <v>1.1040000000000001</v>
      </c>
      <c r="E190" s="64">
        <f t="shared" si="279"/>
        <v>8.4033613445379032E-3</v>
      </c>
      <c r="F190" s="52"/>
      <c r="G190" s="64"/>
      <c r="H190" s="62"/>
      <c r="I190" s="64"/>
    </row>
    <row r="191" spans="1:9" x14ac:dyDescent="0.3">
      <c r="A191" s="23">
        <v>190</v>
      </c>
      <c r="B191" s="271">
        <v>106000</v>
      </c>
      <c r="C191" s="48" t="s">
        <v>18</v>
      </c>
      <c r="D191" s="61">
        <v>15903</v>
      </c>
      <c r="E191" s="59">
        <f t="shared" ref="E191" si="280">D193/D192</f>
        <v>1.842578710644678</v>
      </c>
      <c r="F191" s="61"/>
      <c r="G191" s="59"/>
      <c r="H191" s="61"/>
      <c r="I191" s="59"/>
    </row>
    <row r="192" spans="1:9" x14ac:dyDescent="0.3">
      <c r="A192" s="1">
        <v>191</v>
      </c>
      <c r="B192" s="272"/>
      <c r="C192" s="49" t="s">
        <v>16</v>
      </c>
      <c r="D192" s="52">
        <v>0.60029999999999994</v>
      </c>
      <c r="E192" s="63">
        <f t="shared" ref="E192:E193" si="281">(D192-D189)/D189</f>
        <v>3.8461538461537939E-3</v>
      </c>
      <c r="F192" s="52"/>
      <c r="G192" s="63"/>
      <c r="H192" s="52"/>
      <c r="I192" s="63"/>
    </row>
    <row r="193" spans="1:9" x14ac:dyDescent="0.3">
      <c r="A193" s="13">
        <v>192</v>
      </c>
      <c r="B193" s="273"/>
      <c r="C193" s="50" t="s">
        <v>17</v>
      </c>
      <c r="D193" s="52">
        <v>1.1061000000000001</v>
      </c>
      <c r="E193" s="64">
        <f t="shared" si="281"/>
        <v>1.9021739130434697E-3</v>
      </c>
      <c r="F193" s="52"/>
      <c r="G193" s="64"/>
      <c r="H193" s="62"/>
      <c r="I193" s="64"/>
    </row>
    <row r="194" spans="1:9" x14ac:dyDescent="0.3">
      <c r="A194" s="23">
        <v>193</v>
      </c>
      <c r="B194" s="271">
        <v>108000</v>
      </c>
      <c r="C194" s="48" t="s">
        <v>18</v>
      </c>
      <c r="D194" s="61">
        <v>16198</v>
      </c>
      <c r="E194" s="59">
        <f t="shared" ref="E194" si="282">D196/D195</f>
        <v>1.852970965563808</v>
      </c>
      <c r="F194" s="61"/>
      <c r="G194" s="59"/>
      <c r="H194" s="61"/>
      <c r="I194" s="59"/>
    </row>
    <row r="195" spans="1:9" x14ac:dyDescent="0.3">
      <c r="A195" s="1">
        <v>194</v>
      </c>
      <c r="B195" s="272"/>
      <c r="C195" s="49" t="s">
        <v>16</v>
      </c>
      <c r="D195" s="52">
        <v>0.59240000000000004</v>
      </c>
      <c r="E195" s="63">
        <f t="shared" ref="E195:E196" si="283">(D195-D192)/D192</f>
        <v>-1.3160086623354836E-2</v>
      </c>
      <c r="F195" s="52"/>
      <c r="G195" s="63"/>
      <c r="H195" s="52"/>
      <c r="I195" s="63"/>
    </row>
    <row r="196" spans="1:9" x14ac:dyDescent="0.3">
      <c r="A196" s="13">
        <v>195</v>
      </c>
      <c r="B196" s="273"/>
      <c r="C196" s="50" t="s">
        <v>17</v>
      </c>
      <c r="D196" s="52">
        <v>1.0976999999999999</v>
      </c>
      <c r="E196" s="64">
        <f t="shared" si="283"/>
        <v>-7.5942500678059712E-3</v>
      </c>
      <c r="F196" s="52"/>
      <c r="G196" s="64"/>
      <c r="H196" s="62"/>
      <c r="I196" s="64"/>
    </row>
    <row r="197" spans="1:9" x14ac:dyDescent="0.3">
      <c r="A197" s="23">
        <v>196</v>
      </c>
      <c r="B197" s="271">
        <v>110000</v>
      </c>
      <c r="C197" s="48" t="s">
        <v>18</v>
      </c>
      <c r="D197" s="61">
        <v>16506</v>
      </c>
      <c r="E197" s="59">
        <f t="shared" ref="E197" si="284">D199/D198</f>
        <v>1.8980902484367077</v>
      </c>
      <c r="F197" s="61"/>
      <c r="G197" s="59"/>
      <c r="H197" s="61"/>
      <c r="I197" s="59"/>
    </row>
    <row r="198" spans="1:9" x14ac:dyDescent="0.3">
      <c r="A198" s="1">
        <v>197</v>
      </c>
      <c r="B198" s="272"/>
      <c r="C198" s="49" t="s">
        <v>16</v>
      </c>
      <c r="D198" s="52">
        <v>0.5917</v>
      </c>
      <c r="E198" s="63">
        <f t="shared" ref="E198:E199" si="285">(D198-D195)/D195</f>
        <v>-1.1816340310601518E-3</v>
      </c>
      <c r="F198" s="52"/>
      <c r="G198" s="63"/>
      <c r="H198" s="52"/>
      <c r="I198" s="63"/>
    </row>
    <row r="199" spans="1:9" x14ac:dyDescent="0.3">
      <c r="A199" s="13">
        <v>198</v>
      </c>
      <c r="B199" s="272"/>
      <c r="C199" s="50" t="s">
        <v>17</v>
      </c>
      <c r="D199" s="52">
        <v>1.1231</v>
      </c>
      <c r="E199" s="64">
        <f t="shared" si="285"/>
        <v>2.313929124533123E-2</v>
      </c>
      <c r="F199" s="52"/>
      <c r="G199" s="64"/>
      <c r="H199" s="62"/>
      <c r="I199" s="64"/>
    </row>
    <row r="200" spans="1:9" x14ac:dyDescent="0.3">
      <c r="A200" s="23">
        <v>199</v>
      </c>
      <c r="B200" s="271">
        <v>112000</v>
      </c>
      <c r="C200" s="48" t="s">
        <v>18</v>
      </c>
      <c r="D200" s="61">
        <v>16809</v>
      </c>
      <c r="E200" s="59">
        <f t="shared" ref="E200" si="286">D202/D201</f>
        <v>1.8847066802305865</v>
      </c>
      <c r="F200" s="61"/>
      <c r="G200" s="59"/>
      <c r="H200" s="61"/>
      <c r="I200" s="59"/>
    </row>
    <row r="201" spans="1:9" x14ac:dyDescent="0.3">
      <c r="A201" s="1">
        <v>200</v>
      </c>
      <c r="B201" s="272"/>
      <c r="C201" s="49" t="s">
        <v>16</v>
      </c>
      <c r="D201" s="52">
        <v>0.58979999999999999</v>
      </c>
      <c r="E201" s="63">
        <f t="shared" ref="E201:E202" si="287">(D201-D198)/D198</f>
        <v>-3.2110866993409039E-3</v>
      </c>
      <c r="F201" s="52"/>
      <c r="G201" s="63"/>
      <c r="H201" s="52"/>
      <c r="I201" s="63"/>
    </row>
    <row r="202" spans="1:9" x14ac:dyDescent="0.3">
      <c r="A202" s="13">
        <v>201</v>
      </c>
      <c r="B202" s="273"/>
      <c r="C202" s="50" t="s">
        <v>17</v>
      </c>
      <c r="D202" s="52">
        <v>1.1115999999999999</v>
      </c>
      <c r="E202" s="64">
        <f t="shared" si="287"/>
        <v>-1.0239515626391298E-2</v>
      </c>
      <c r="F202" s="52"/>
      <c r="G202" s="64"/>
      <c r="H202" s="62"/>
      <c r="I202" s="64"/>
    </row>
    <row r="203" spans="1:9" x14ac:dyDescent="0.3">
      <c r="A203" s="23">
        <v>202</v>
      </c>
      <c r="B203" s="271">
        <v>114000</v>
      </c>
      <c r="C203" s="48" t="s">
        <v>18</v>
      </c>
      <c r="D203" s="61">
        <v>17112</v>
      </c>
      <c r="E203" s="59">
        <f t="shared" ref="E203" si="288">D205/D204</f>
        <v>1.8643782601379775</v>
      </c>
      <c r="F203" s="61"/>
      <c r="G203" s="59"/>
      <c r="H203" s="61"/>
      <c r="I203" s="59"/>
    </row>
    <row r="204" spans="1:9" x14ac:dyDescent="0.3">
      <c r="A204" s="1">
        <v>203</v>
      </c>
      <c r="B204" s="272"/>
      <c r="C204" s="49" t="s">
        <v>16</v>
      </c>
      <c r="D204" s="52">
        <v>0.59430000000000005</v>
      </c>
      <c r="E204" s="63">
        <f t="shared" ref="E204:E205" si="289">(D204-D201)/D201</f>
        <v>7.6297049847406911E-3</v>
      </c>
      <c r="F204" s="52"/>
      <c r="G204" s="63"/>
      <c r="H204" s="52"/>
      <c r="I204" s="63"/>
    </row>
    <row r="205" spans="1:9" x14ac:dyDescent="0.3">
      <c r="A205" s="13">
        <v>204</v>
      </c>
      <c r="B205" s="273"/>
      <c r="C205" s="50" t="s">
        <v>17</v>
      </c>
      <c r="D205" s="52">
        <v>1.1080000000000001</v>
      </c>
      <c r="E205" s="64">
        <f t="shared" si="289"/>
        <v>-3.2385750269879683E-3</v>
      </c>
      <c r="F205" s="52"/>
      <c r="G205" s="64"/>
      <c r="H205" s="62"/>
      <c r="I205" s="64"/>
    </row>
    <row r="206" spans="1:9" x14ac:dyDescent="0.3">
      <c r="A206" s="23">
        <v>205</v>
      </c>
      <c r="B206" s="271">
        <v>116000</v>
      </c>
      <c r="C206" s="48" t="s">
        <v>18</v>
      </c>
      <c r="D206" s="61">
        <v>17410</v>
      </c>
      <c r="E206" s="59">
        <f t="shared" ref="E206" si="290">D208/D207</f>
        <v>1.8703263086335826</v>
      </c>
      <c r="F206" s="61"/>
      <c r="G206" s="59"/>
      <c r="H206" s="61"/>
      <c r="I206" s="59"/>
    </row>
    <row r="207" spans="1:9" x14ac:dyDescent="0.3">
      <c r="A207" s="1">
        <v>206</v>
      </c>
      <c r="B207" s="272"/>
      <c r="C207" s="49" t="s">
        <v>16</v>
      </c>
      <c r="D207" s="52">
        <v>0.58840000000000003</v>
      </c>
      <c r="E207" s="63">
        <f t="shared" ref="E207:E208" si="291">(D207-D204)/D204</f>
        <v>-9.9276459700488231E-3</v>
      </c>
      <c r="F207" s="52"/>
      <c r="G207" s="63"/>
      <c r="H207" s="52"/>
      <c r="I207" s="63"/>
    </row>
    <row r="208" spans="1:9" x14ac:dyDescent="0.3">
      <c r="A208" s="13">
        <v>207</v>
      </c>
      <c r="B208" s="272"/>
      <c r="C208" s="50" t="s">
        <v>17</v>
      </c>
      <c r="D208" s="52">
        <v>1.1005</v>
      </c>
      <c r="E208" s="64">
        <f t="shared" si="291"/>
        <v>-6.7689530685921132E-3</v>
      </c>
      <c r="F208" s="52"/>
      <c r="G208" s="64"/>
      <c r="H208" s="62"/>
      <c r="I208" s="64"/>
    </row>
    <row r="209" spans="1:9" x14ac:dyDescent="0.3">
      <c r="A209" s="23">
        <v>208</v>
      </c>
      <c r="B209" s="271">
        <v>118000</v>
      </c>
      <c r="C209" s="48" t="s">
        <v>18</v>
      </c>
      <c r="D209" s="61">
        <v>17729</v>
      </c>
      <c r="E209" s="59">
        <f t="shared" ref="E209" si="292">D211/D210</f>
        <v>1.9012450963670475</v>
      </c>
      <c r="F209" s="61"/>
      <c r="G209" s="59"/>
      <c r="H209" s="61"/>
      <c r="I209" s="59"/>
    </row>
    <row r="210" spans="1:9" x14ac:dyDescent="0.3">
      <c r="A210" s="1">
        <v>209</v>
      </c>
      <c r="B210" s="272"/>
      <c r="C210" s="49" t="s">
        <v>16</v>
      </c>
      <c r="D210" s="52">
        <v>0.58630000000000004</v>
      </c>
      <c r="E210" s="63">
        <f t="shared" ref="E210:E211" si="293">(D210-D207)/D207</f>
        <v>-3.5690006798096375E-3</v>
      </c>
      <c r="F210" s="52"/>
      <c r="G210" s="63"/>
      <c r="H210" s="52"/>
      <c r="I210" s="63"/>
    </row>
    <row r="211" spans="1:9" x14ac:dyDescent="0.3">
      <c r="A211" s="13">
        <v>210</v>
      </c>
      <c r="B211" s="273"/>
      <c r="C211" s="50" t="s">
        <v>17</v>
      </c>
      <c r="D211" s="52">
        <v>1.1147</v>
      </c>
      <c r="E211" s="64">
        <f t="shared" si="293"/>
        <v>1.2903225806451604E-2</v>
      </c>
      <c r="F211" s="52"/>
      <c r="G211" s="64"/>
      <c r="H211" s="62"/>
      <c r="I211" s="64"/>
    </row>
    <row r="212" spans="1:9" x14ac:dyDescent="0.3">
      <c r="A212" s="23">
        <v>211</v>
      </c>
      <c r="B212" s="271">
        <v>120000</v>
      </c>
      <c r="C212" s="48" t="s">
        <v>18</v>
      </c>
      <c r="D212" s="61">
        <v>18034</v>
      </c>
      <c r="E212" s="59">
        <f t="shared" ref="E212" si="294">D214/D213</f>
        <v>1.8907363420427554</v>
      </c>
      <c r="F212" s="61"/>
      <c r="G212" s="59"/>
      <c r="H212" s="61"/>
      <c r="I212" s="59"/>
    </row>
    <row r="213" spans="1:9" x14ac:dyDescent="0.3">
      <c r="A213" s="1">
        <v>212</v>
      </c>
      <c r="B213" s="272"/>
      <c r="C213" s="49" t="s">
        <v>16</v>
      </c>
      <c r="D213" s="52">
        <v>0.58940000000000003</v>
      </c>
      <c r="E213" s="63">
        <f t="shared" ref="E213:E214" si="295">(D213-D210)/D210</f>
        <v>5.2873955312979556E-3</v>
      </c>
      <c r="F213" s="52"/>
      <c r="G213" s="63"/>
      <c r="H213" s="52"/>
      <c r="I213" s="63"/>
    </row>
    <row r="214" spans="1:9" x14ac:dyDescent="0.3">
      <c r="A214" s="13">
        <v>213</v>
      </c>
      <c r="B214" s="273"/>
      <c r="C214" s="50" t="s">
        <v>17</v>
      </c>
      <c r="D214" s="52">
        <v>1.1144000000000001</v>
      </c>
      <c r="E214" s="64">
        <f t="shared" si="295"/>
        <v>-2.6913070781373191E-4</v>
      </c>
      <c r="F214" s="52"/>
      <c r="G214" s="64"/>
      <c r="H214" s="62"/>
      <c r="I214" s="64"/>
    </row>
    <row r="215" spans="1:9" x14ac:dyDescent="0.3">
      <c r="A215" s="23">
        <v>214</v>
      </c>
      <c r="B215" s="271">
        <v>122000</v>
      </c>
      <c r="C215" s="48" t="s">
        <v>18</v>
      </c>
      <c r="D215" s="61">
        <v>18341</v>
      </c>
      <c r="E215" s="59">
        <f t="shared" ref="E215" si="296">D217/D216</f>
        <v>1.895458440445587</v>
      </c>
      <c r="F215" s="61"/>
      <c r="G215" s="59"/>
      <c r="H215" s="61"/>
      <c r="I215" s="59"/>
    </row>
    <row r="216" spans="1:9" x14ac:dyDescent="0.3">
      <c r="A216" s="1">
        <v>215</v>
      </c>
      <c r="B216" s="272"/>
      <c r="C216" s="49" t="s">
        <v>16</v>
      </c>
      <c r="D216" s="52">
        <v>0.58350000000000002</v>
      </c>
      <c r="E216" s="63">
        <f t="shared" ref="E216:E217" si="297">(D216-D213)/D213</f>
        <v>-1.0010179843909088E-2</v>
      </c>
      <c r="F216" s="52"/>
      <c r="G216" s="63"/>
      <c r="H216" s="52"/>
      <c r="I216" s="63"/>
    </row>
    <row r="217" spans="1:9" x14ac:dyDescent="0.3">
      <c r="A217" s="13">
        <v>216</v>
      </c>
      <c r="B217" s="272"/>
      <c r="C217" s="50" t="s">
        <v>17</v>
      </c>
      <c r="D217" s="52">
        <v>1.1060000000000001</v>
      </c>
      <c r="E217" s="64">
        <f t="shared" si="297"/>
        <v>-7.537688442211022E-3</v>
      </c>
      <c r="F217" s="52"/>
      <c r="G217" s="64"/>
      <c r="H217" s="62"/>
      <c r="I217" s="64"/>
    </row>
    <row r="218" spans="1:9" x14ac:dyDescent="0.3">
      <c r="A218" s="23">
        <v>217</v>
      </c>
      <c r="B218" s="271">
        <v>124000</v>
      </c>
      <c r="C218" s="48" t="s">
        <v>18</v>
      </c>
      <c r="D218" s="61">
        <v>18643</v>
      </c>
      <c r="E218" s="59">
        <f t="shared" ref="E218" si="298">D220/D219</f>
        <v>1.9019944979367265</v>
      </c>
      <c r="F218" s="61"/>
      <c r="G218" s="59"/>
      <c r="H218" s="61"/>
      <c r="I218" s="59"/>
    </row>
    <row r="219" spans="1:9" x14ac:dyDescent="0.3">
      <c r="A219" s="1">
        <v>218</v>
      </c>
      <c r="B219" s="272"/>
      <c r="C219" s="49" t="s">
        <v>16</v>
      </c>
      <c r="D219" s="52">
        <v>0.58160000000000001</v>
      </c>
      <c r="E219" s="63">
        <f t="shared" ref="E219:E220" si="299">(D219-D216)/D216</f>
        <v>-3.2562125107112472E-3</v>
      </c>
      <c r="F219" s="52"/>
      <c r="G219" s="63"/>
      <c r="H219" s="52"/>
      <c r="I219" s="63"/>
    </row>
    <row r="220" spans="1:9" x14ac:dyDescent="0.3">
      <c r="A220" s="13">
        <v>219</v>
      </c>
      <c r="B220" s="273"/>
      <c r="C220" s="50" t="s">
        <v>17</v>
      </c>
      <c r="D220" s="52">
        <v>1.1062000000000001</v>
      </c>
      <c r="E220" s="64">
        <f t="shared" si="299"/>
        <v>1.8083182640142673E-4</v>
      </c>
      <c r="F220" s="52"/>
      <c r="G220" s="64"/>
      <c r="H220" s="62"/>
      <c r="I220" s="64"/>
    </row>
    <row r="221" spans="1:9" x14ac:dyDescent="0.3">
      <c r="A221" s="23">
        <v>220</v>
      </c>
      <c r="B221" s="271">
        <v>126000</v>
      </c>
      <c r="C221" s="48" t="s">
        <v>18</v>
      </c>
      <c r="D221" s="61">
        <v>18938</v>
      </c>
      <c r="E221" s="59">
        <f t="shared" ref="E221" si="300">D223/D222</f>
        <v>1.8900986730180334</v>
      </c>
      <c r="F221" s="61"/>
      <c r="G221" s="59"/>
      <c r="H221" s="61"/>
      <c r="I221" s="59"/>
    </row>
    <row r="222" spans="1:9" x14ac:dyDescent="0.3">
      <c r="A222" s="1">
        <v>221</v>
      </c>
      <c r="B222" s="272"/>
      <c r="C222" s="49" t="s">
        <v>16</v>
      </c>
      <c r="D222" s="52">
        <v>0.58779999999999999</v>
      </c>
      <c r="E222" s="63">
        <f t="shared" ref="E222:E223" si="301">(D222-D219)/D219</f>
        <v>1.066024759284729E-2</v>
      </c>
      <c r="F222" s="52"/>
      <c r="G222" s="63"/>
      <c r="H222" s="52"/>
      <c r="I222" s="63"/>
    </row>
    <row r="223" spans="1:9" x14ac:dyDescent="0.3">
      <c r="A223" s="13">
        <v>222</v>
      </c>
      <c r="B223" s="273"/>
      <c r="C223" s="50" t="s">
        <v>17</v>
      </c>
      <c r="D223" s="52">
        <v>1.111</v>
      </c>
      <c r="E223" s="64">
        <f t="shared" si="301"/>
        <v>4.3391791719398984E-3</v>
      </c>
      <c r="F223" s="52"/>
      <c r="G223" s="64"/>
      <c r="H223" s="62"/>
      <c r="I223" s="64"/>
    </row>
    <row r="224" spans="1:9" x14ac:dyDescent="0.3">
      <c r="A224" s="23">
        <v>223</v>
      </c>
      <c r="B224" s="271">
        <v>128000</v>
      </c>
      <c r="C224" s="48" t="s">
        <v>18</v>
      </c>
      <c r="D224" s="61">
        <v>19246</v>
      </c>
      <c r="E224" s="59">
        <f t="shared" ref="E224" si="302">D226/D225</f>
        <v>1.909341131945639</v>
      </c>
      <c r="F224" s="61"/>
      <c r="G224" s="59"/>
      <c r="H224" s="61"/>
      <c r="I224" s="59"/>
    </row>
    <row r="225" spans="1:9" x14ac:dyDescent="0.3">
      <c r="A225" s="1">
        <v>224</v>
      </c>
      <c r="B225" s="272"/>
      <c r="C225" s="49" t="s">
        <v>16</v>
      </c>
      <c r="D225" s="52">
        <v>0.58130000000000004</v>
      </c>
      <c r="E225" s="63">
        <f t="shared" ref="E225:E226" si="303">(D225-D222)/D222</f>
        <v>-1.1058183055460956E-2</v>
      </c>
      <c r="F225" s="52"/>
      <c r="G225" s="63"/>
      <c r="H225" s="52"/>
      <c r="I225" s="63"/>
    </row>
    <row r="226" spans="1:9" x14ac:dyDescent="0.3">
      <c r="A226" s="13">
        <v>225</v>
      </c>
      <c r="B226" s="272"/>
      <c r="C226" s="50" t="s">
        <v>17</v>
      </c>
      <c r="D226" s="52">
        <v>1.1099000000000001</v>
      </c>
      <c r="E226" s="64">
        <f t="shared" si="303"/>
        <v>-9.9009900990088104E-4</v>
      </c>
      <c r="F226" s="52"/>
      <c r="G226" s="64"/>
      <c r="H226" s="62"/>
      <c r="I226" s="64"/>
    </row>
    <row r="227" spans="1:9" x14ac:dyDescent="0.3">
      <c r="A227" s="23">
        <v>226</v>
      </c>
      <c r="B227" s="271">
        <v>130000</v>
      </c>
      <c r="C227" s="48" t="s">
        <v>18</v>
      </c>
      <c r="D227" s="61">
        <v>19544</v>
      </c>
      <c r="E227" s="59">
        <f t="shared" ref="E227" si="304">D229/D228</f>
        <v>1.9075164530654656</v>
      </c>
      <c r="F227" s="61"/>
      <c r="G227" s="59"/>
      <c r="H227" s="61"/>
      <c r="I227" s="59"/>
    </row>
    <row r="228" spans="1:9" x14ac:dyDescent="0.3">
      <c r="A228" s="1">
        <v>227</v>
      </c>
      <c r="B228" s="272"/>
      <c r="C228" s="49" t="s">
        <v>16</v>
      </c>
      <c r="D228" s="52">
        <v>0.57740000000000002</v>
      </c>
      <c r="E228" s="63">
        <f t="shared" ref="E228:E229" si="305">(D228-D225)/D225</f>
        <v>-6.7091002924479859E-3</v>
      </c>
      <c r="F228" s="52"/>
      <c r="G228" s="63"/>
      <c r="H228" s="52"/>
      <c r="I228" s="63"/>
    </row>
    <row r="229" spans="1:9" x14ac:dyDescent="0.3">
      <c r="A229" s="13">
        <v>228</v>
      </c>
      <c r="B229" s="273"/>
      <c r="C229" s="50" t="s">
        <v>17</v>
      </c>
      <c r="D229" s="52">
        <v>1.1013999999999999</v>
      </c>
      <c r="E229" s="64">
        <f t="shared" si="305"/>
        <v>-7.6583475988829383E-3</v>
      </c>
      <c r="F229" s="52"/>
      <c r="G229" s="64"/>
      <c r="H229" s="62"/>
      <c r="I229" s="64"/>
    </row>
    <row r="230" spans="1:9" x14ac:dyDescent="0.3">
      <c r="A230" s="23">
        <v>229</v>
      </c>
      <c r="B230" s="271">
        <v>132000</v>
      </c>
      <c r="C230" s="48" t="s">
        <v>18</v>
      </c>
      <c r="D230" s="61">
        <v>19853</v>
      </c>
      <c r="E230" s="59">
        <f t="shared" ref="E230" si="306">D232/D231</f>
        <v>1.8976999656711293</v>
      </c>
      <c r="F230" s="61"/>
      <c r="G230" s="59"/>
      <c r="H230" s="61"/>
      <c r="I230" s="59"/>
    </row>
    <row r="231" spans="1:9" x14ac:dyDescent="0.3">
      <c r="A231" s="1">
        <v>230</v>
      </c>
      <c r="B231" s="272"/>
      <c r="C231" s="49" t="s">
        <v>16</v>
      </c>
      <c r="D231" s="52">
        <v>0.58260000000000001</v>
      </c>
      <c r="E231" s="63">
        <f t="shared" ref="E231:E232" si="307">(D231-D228)/D228</f>
        <v>9.0058884655351262E-3</v>
      </c>
      <c r="F231" s="52"/>
      <c r="G231" s="63"/>
      <c r="H231" s="52"/>
      <c r="I231" s="63"/>
    </row>
    <row r="232" spans="1:9" x14ac:dyDescent="0.3">
      <c r="A232" s="13">
        <v>231</v>
      </c>
      <c r="B232" s="273"/>
      <c r="C232" s="50" t="s">
        <v>17</v>
      </c>
      <c r="D232" s="52">
        <v>1.1055999999999999</v>
      </c>
      <c r="E232" s="64">
        <f t="shared" si="307"/>
        <v>3.8133284910114233E-3</v>
      </c>
      <c r="F232" s="52"/>
      <c r="G232" s="64"/>
      <c r="H232" s="62"/>
      <c r="I232" s="64"/>
    </row>
    <row r="233" spans="1:9" x14ac:dyDescent="0.3">
      <c r="A233" s="23">
        <v>232</v>
      </c>
      <c r="B233" s="271">
        <v>134000</v>
      </c>
      <c r="C233" s="48" t="s">
        <v>18</v>
      </c>
      <c r="D233" s="61">
        <v>20155</v>
      </c>
      <c r="E233" s="59">
        <f t="shared" ref="E233" si="308">D235/D234</f>
        <v>1.8824137931034486</v>
      </c>
      <c r="F233" s="61"/>
      <c r="G233" s="59"/>
      <c r="H233" s="61"/>
      <c r="I233" s="59"/>
    </row>
    <row r="234" spans="1:9" x14ac:dyDescent="0.3">
      <c r="A234" s="1">
        <v>233</v>
      </c>
      <c r="B234" s="272"/>
      <c r="C234" s="49" t="s">
        <v>16</v>
      </c>
      <c r="D234" s="52">
        <v>0.57999999999999996</v>
      </c>
      <c r="E234" s="63">
        <f t="shared" ref="E234:E235" si="309">(D234-D231)/D231</f>
        <v>-4.4627531754206085E-3</v>
      </c>
      <c r="F234" s="52"/>
      <c r="G234" s="63"/>
      <c r="H234" s="52"/>
      <c r="I234" s="63"/>
    </row>
    <row r="235" spans="1:9" x14ac:dyDescent="0.3">
      <c r="A235" s="13">
        <v>234</v>
      </c>
      <c r="B235" s="272"/>
      <c r="C235" s="50" t="s">
        <v>17</v>
      </c>
      <c r="D235" s="52">
        <v>1.0918000000000001</v>
      </c>
      <c r="E235" s="64">
        <f t="shared" si="309"/>
        <v>-1.2481910274963651E-2</v>
      </c>
      <c r="F235" s="52"/>
      <c r="G235" s="64"/>
      <c r="H235" s="62"/>
      <c r="I235" s="64"/>
    </row>
    <row r="236" spans="1:9" x14ac:dyDescent="0.3">
      <c r="A236" s="23">
        <v>235</v>
      </c>
      <c r="B236" s="271">
        <v>136000</v>
      </c>
      <c r="C236" s="48" t="s">
        <v>18</v>
      </c>
      <c r="D236" s="61">
        <v>20456</v>
      </c>
      <c r="E236" s="59">
        <f t="shared" ref="E236" si="310">D238/D237</f>
        <v>1.8832191780821921</v>
      </c>
      <c r="F236" s="61"/>
      <c r="G236" s="59"/>
      <c r="H236" s="61"/>
      <c r="I236" s="59"/>
    </row>
    <row r="237" spans="1:9" x14ac:dyDescent="0.3">
      <c r="A237" s="1">
        <v>236</v>
      </c>
      <c r="B237" s="272"/>
      <c r="C237" s="49" t="s">
        <v>16</v>
      </c>
      <c r="D237" s="52">
        <v>0.58399999999999996</v>
      </c>
      <c r="E237" s="63">
        <f t="shared" ref="E237:E238" si="311">(D237-D234)/D234</f>
        <v>6.8965517241379379E-3</v>
      </c>
      <c r="F237" s="52"/>
      <c r="G237" s="63"/>
      <c r="H237" s="52"/>
      <c r="I237" s="63"/>
    </row>
    <row r="238" spans="1:9" x14ac:dyDescent="0.3">
      <c r="A238" s="13">
        <v>237</v>
      </c>
      <c r="B238" s="273"/>
      <c r="C238" s="50" t="s">
        <v>17</v>
      </c>
      <c r="D238" s="52">
        <v>1.0998000000000001</v>
      </c>
      <c r="E238" s="64">
        <f t="shared" si="311"/>
        <v>7.3273493313793792E-3</v>
      </c>
      <c r="F238" s="52"/>
      <c r="G238" s="64"/>
      <c r="H238" s="62"/>
      <c r="I238" s="64"/>
    </row>
    <row r="239" spans="1:9" x14ac:dyDescent="0.3">
      <c r="A239" s="23">
        <v>238</v>
      </c>
      <c r="B239" s="271">
        <v>138000</v>
      </c>
      <c r="C239" s="48" t="s">
        <v>18</v>
      </c>
      <c r="D239" s="61">
        <v>20756</v>
      </c>
      <c r="E239" s="59">
        <f t="shared" ref="E239" si="312">D241/D240</f>
        <v>1.9204349326889885</v>
      </c>
      <c r="F239" s="61"/>
      <c r="G239" s="59"/>
      <c r="H239" s="61"/>
      <c r="I239" s="59"/>
    </row>
    <row r="240" spans="1:9" x14ac:dyDescent="0.3">
      <c r="A240" s="1">
        <v>239</v>
      </c>
      <c r="B240" s="272"/>
      <c r="C240" s="49" t="s">
        <v>16</v>
      </c>
      <c r="D240" s="52">
        <v>0.57940000000000003</v>
      </c>
      <c r="E240" s="63">
        <f t="shared" ref="E240:E241" si="313">(D240-D237)/D237</f>
        <v>-7.8767123287670163E-3</v>
      </c>
      <c r="F240" s="52"/>
      <c r="G240" s="63"/>
      <c r="H240" s="52"/>
      <c r="I240" s="63"/>
    </row>
    <row r="241" spans="1:9" x14ac:dyDescent="0.3">
      <c r="A241" s="13">
        <v>240</v>
      </c>
      <c r="B241" s="273"/>
      <c r="C241" s="50" t="s">
        <v>17</v>
      </c>
      <c r="D241" s="52">
        <v>1.1127</v>
      </c>
      <c r="E241" s="64">
        <f t="shared" si="313"/>
        <v>1.1729405346426542E-2</v>
      </c>
      <c r="F241" s="52"/>
      <c r="G241" s="64"/>
      <c r="H241" s="62"/>
      <c r="I241" s="64"/>
    </row>
    <row r="242" spans="1:9" x14ac:dyDescent="0.3">
      <c r="A242" s="23">
        <v>241</v>
      </c>
      <c r="B242" s="271">
        <v>140000</v>
      </c>
      <c r="C242" s="48" t="s">
        <v>18</v>
      </c>
      <c r="D242" s="61">
        <v>21069</v>
      </c>
      <c r="E242" s="59">
        <f t="shared" ref="E242" si="314">D244/D243</f>
        <v>1.9120746242874418</v>
      </c>
      <c r="F242" s="61"/>
      <c r="G242" s="59"/>
      <c r="H242" s="61"/>
      <c r="I242" s="59"/>
    </row>
    <row r="243" spans="1:9" x14ac:dyDescent="0.3">
      <c r="A243" s="1">
        <v>242</v>
      </c>
      <c r="B243" s="272"/>
      <c r="C243" s="49" t="s">
        <v>16</v>
      </c>
      <c r="D243" s="52">
        <v>0.57889999999999997</v>
      </c>
      <c r="E243" s="63">
        <f t="shared" ref="E243:E244" si="315">(D243-D240)/D240</f>
        <v>-8.6296168450130468E-4</v>
      </c>
      <c r="F243" s="52"/>
      <c r="G243" s="63"/>
      <c r="H243" s="52"/>
      <c r="I243" s="63"/>
    </row>
    <row r="244" spans="1:9" x14ac:dyDescent="0.3">
      <c r="A244" s="13">
        <v>243</v>
      </c>
      <c r="B244" s="272"/>
      <c r="C244" s="50" t="s">
        <v>17</v>
      </c>
      <c r="D244" s="52">
        <v>1.1069</v>
      </c>
      <c r="E244" s="64">
        <f t="shared" si="315"/>
        <v>-5.2125460591354606E-3</v>
      </c>
      <c r="F244" s="52"/>
      <c r="G244" s="64"/>
      <c r="H244" s="62"/>
      <c r="I244" s="64"/>
    </row>
    <row r="245" spans="1:9" x14ac:dyDescent="0.3">
      <c r="A245" s="23">
        <v>244</v>
      </c>
      <c r="B245" s="271">
        <v>142000</v>
      </c>
      <c r="C245" s="48" t="s">
        <v>18</v>
      </c>
      <c r="D245" s="61">
        <v>21374</v>
      </c>
      <c r="E245" s="59">
        <f t="shared" ref="E245" si="316">D247/D246</f>
        <v>1.9416159860990443</v>
      </c>
      <c r="F245" s="61"/>
      <c r="G245" s="59"/>
      <c r="H245" s="61"/>
      <c r="I245" s="59"/>
    </row>
    <row r="246" spans="1:9" x14ac:dyDescent="0.3">
      <c r="A246" s="1">
        <v>245</v>
      </c>
      <c r="B246" s="272"/>
      <c r="C246" s="49" t="s">
        <v>16</v>
      </c>
      <c r="D246" s="52">
        <v>0.57550000000000001</v>
      </c>
      <c r="E246" s="63">
        <f t="shared" ref="E246:E247" si="317">(D246-D243)/D243</f>
        <v>-5.8732078079114852E-3</v>
      </c>
      <c r="F246" s="52"/>
      <c r="G246" s="63"/>
      <c r="H246" s="52"/>
      <c r="I246" s="63"/>
    </row>
    <row r="247" spans="1:9" x14ac:dyDescent="0.3">
      <c r="A247" s="13">
        <v>246</v>
      </c>
      <c r="B247" s="273"/>
      <c r="C247" s="50" t="s">
        <v>17</v>
      </c>
      <c r="D247" s="52">
        <v>1.1173999999999999</v>
      </c>
      <c r="E247" s="64">
        <f t="shared" si="317"/>
        <v>9.4859517571595931E-3</v>
      </c>
      <c r="F247" s="52"/>
      <c r="G247" s="64"/>
      <c r="H247" s="62"/>
      <c r="I247" s="64"/>
    </row>
    <row r="248" spans="1:9" x14ac:dyDescent="0.3">
      <c r="A248" s="23">
        <v>247</v>
      </c>
      <c r="B248" s="271">
        <v>144000</v>
      </c>
      <c r="C248" s="48" t="s">
        <v>18</v>
      </c>
      <c r="D248" s="77">
        <v>21681</v>
      </c>
      <c r="E248" s="78">
        <f t="shared" ref="E248" si="318">D250/D249</f>
        <v>1.9247910863509747</v>
      </c>
      <c r="F248" s="61"/>
      <c r="G248" s="59"/>
      <c r="H248" s="61"/>
      <c r="I248" s="59"/>
    </row>
    <row r="249" spans="1:9" x14ac:dyDescent="0.3">
      <c r="A249" s="1">
        <v>248</v>
      </c>
      <c r="B249" s="272"/>
      <c r="C249" s="49" t="s">
        <v>16</v>
      </c>
      <c r="D249" s="79">
        <v>0.57440000000000002</v>
      </c>
      <c r="E249" s="80">
        <f t="shared" ref="E249:E250" si="319">(D249-D246)/D246</f>
        <v>-1.911381407471746E-3</v>
      </c>
      <c r="F249" s="52"/>
      <c r="G249" s="63"/>
      <c r="H249" s="52"/>
      <c r="I249" s="63"/>
    </row>
    <row r="250" spans="1:9" x14ac:dyDescent="0.3">
      <c r="A250" s="13">
        <v>249</v>
      </c>
      <c r="B250" s="273"/>
      <c r="C250" s="50" t="s">
        <v>17</v>
      </c>
      <c r="D250" s="79">
        <v>1.1055999999999999</v>
      </c>
      <c r="E250" s="82">
        <f t="shared" si="319"/>
        <v>-1.0560229103275491E-2</v>
      </c>
      <c r="F250" s="52"/>
      <c r="G250" s="64"/>
      <c r="H250" s="62"/>
      <c r="I250" s="64"/>
    </row>
    <row r="251" spans="1:9" x14ac:dyDescent="0.3">
      <c r="A251" s="23">
        <v>250</v>
      </c>
      <c r="B251" s="271">
        <v>146000</v>
      </c>
      <c r="C251" s="48" t="s">
        <v>18</v>
      </c>
      <c r="D251" s="61">
        <v>21976</v>
      </c>
      <c r="E251" s="59">
        <f t="shared" ref="E251" si="320">D253/D252</f>
        <v>1.9304647160068846</v>
      </c>
      <c r="F251" s="61"/>
      <c r="G251" s="59"/>
      <c r="H251" s="61"/>
      <c r="I251" s="59"/>
    </row>
    <row r="252" spans="1:9" x14ac:dyDescent="0.3">
      <c r="A252" s="1">
        <v>251</v>
      </c>
      <c r="B252" s="272"/>
      <c r="C252" s="49" t="s">
        <v>16</v>
      </c>
      <c r="D252" s="52">
        <v>0.58099999999999996</v>
      </c>
      <c r="E252" s="63">
        <f t="shared" ref="E252:E253" si="321">(D252-D249)/D249</f>
        <v>1.1490250696378724E-2</v>
      </c>
      <c r="F252" s="52"/>
      <c r="G252" s="63"/>
      <c r="H252" s="52"/>
      <c r="I252" s="63"/>
    </row>
    <row r="253" spans="1:9" x14ac:dyDescent="0.3">
      <c r="A253" s="13">
        <v>252</v>
      </c>
      <c r="B253" s="272"/>
      <c r="C253" s="50" t="s">
        <v>17</v>
      </c>
      <c r="D253" s="52">
        <v>1.1215999999999999</v>
      </c>
      <c r="E253" s="64">
        <f t="shared" si="321"/>
        <v>1.4471780028943573E-2</v>
      </c>
      <c r="F253" s="52"/>
      <c r="G253" s="64"/>
      <c r="H253" s="62"/>
      <c r="I253" s="64"/>
    </row>
    <row r="254" spans="1:9" x14ac:dyDescent="0.3">
      <c r="A254" s="23">
        <v>253</v>
      </c>
      <c r="B254" s="271">
        <v>148000</v>
      </c>
      <c r="C254" s="48" t="s">
        <v>18</v>
      </c>
      <c r="D254" s="61">
        <v>22270</v>
      </c>
      <c r="E254" s="59">
        <f t="shared" ref="E254" si="322">D256/D255</f>
        <v>1.9231838720889816</v>
      </c>
      <c r="F254" s="61"/>
      <c r="G254" s="59"/>
      <c r="H254" s="61"/>
      <c r="I254" s="59"/>
    </row>
    <row r="255" spans="1:9" x14ac:dyDescent="0.3">
      <c r="A255" s="1">
        <v>254</v>
      </c>
      <c r="B255" s="272"/>
      <c r="C255" s="49" t="s">
        <v>16</v>
      </c>
      <c r="D255" s="52">
        <v>0.57540000000000002</v>
      </c>
      <c r="E255" s="63">
        <f t="shared" ref="E255:E256" si="323">(D255-D252)/D252</f>
        <v>-9.6385542168673649E-3</v>
      </c>
      <c r="F255" s="52"/>
      <c r="G255" s="63"/>
      <c r="H255" s="52"/>
      <c r="I255" s="63"/>
    </row>
    <row r="256" spans="1:9" x14ac:dyDescent="0.3">
      <c r="A256" s="13">
        <v>255</v>
      </c>
      <c r="B256" s="273"/>
      <c r="C256" s="50" t="s">
        <v>17</v>
      </c>
      <c r="D256" s="52">
        <v>1.1066</v>
      </c>
      <c r="E256" s="64">
        <f t="shared" si="323"/>
        <v>-1.3373751783166818E-2</v>
      </c>
      <c r="F256" s="52"/>
      <c r="G256" s="64"/>
      <c r="H256" s="62"/>
      <c r="I256" s="64"/>
    </row>
    <row r="257" spans="1:9" x14ac:dyDescent="0.3">
      <c r="A257" s="23">
        <v>256</v>
      </c>
      <c r="B257" s="271">
        <v>150000</v>
      </c>
      <c r="C257" s="48" t="s">
        <v>18</v>
      </c>
      <c r="D257" s="61">
        <v>22562</v>
      </c>
      <c r="E257" s="59">
        <f t="shared" ref="E257" si="324">D259/D258</f>
        <v>1.9466154919748775</v>
      </c>
      <c r="F257" s="61"/>
      <c r="G257" s="59"/>
      <c r="H257" s="61"/>
      <c r="I257" s="59"/>
    </row>
    <row r="258" spans="1:9" x14ac:dyDescent="0.3">
      <c r="A258" s="1">
        <v>257</v>
      </c>
      <c r="B258" s="272"/>
      <c r="C258" s="49" t="s">
        <v>16</v>
      </c>
      <c r="D258" s="52">
        <v>0.57320000000000004</v>
      </c>
      <c r="E258" s="63">
        <f t="shared" ref="E258:E259" si="325">(D258-D255)/D255</f>
        <v>-3.8234271810913792E-3</v>
      </c>
      <c r="F258" s="52"/>
      <c r="G258" s="63"/>
      <c r="H258" s="52"/>
      <c r="I258" s="63"/>
    </row>
    <row r="259" spans="1:9" x14ac:dyDescent="0.3">
      <c r="A259" s="13">
        <v>258</v>
      </c>
      <c r="B259" s="273"/>
      <c r="C259" s="50" t="s">
        <v>17</v>
      </c>
      <c r="D259" s="62">
        <v>1.1157999999999999</v>
      </c>
      <c r="E259" s="64">
        <f t="shared" si="325"/>
        <v>8.3137538405926928E-3</v>
      </c>
      <c r="F259" s="62"/>
      <c r="G259" s="64"/>
      <c r="H259" s="62"/>
      <c r="I259" s="64"/>
    </row>
  </sheetData>
  <mergeCells count="122">
    <mergeCell ref="D1:E1"/>
    <mergeCell ref="F1:G1"/>
    <mergeCell ref="H1:I1"/>
    <mergeCell ref="D2:E2"/>
    <mergeCell ref="F2:G2"/>
    <mergeCell ref="H2:I2"/>
    <mergeCell ref="D5:E5"/>
    <mergeCell ref="F5:G5"/>
    <mergeCell ref="H5:I5"/>
    <mergeCell ref="D6:E6"/>
    <mergeCell ref="F6:G6"/>
    <mergeCell ref="H6:I6"/>
    <mergeCell ref="D3:E3"/>
    <mergeCell ref="F3:G3"/>
    <mergeCell ref="H3:I3"/>
    <mergeCell ref="D4:E4"/>
    <mergeCell ref="F4:G4"/>
    <mergeCell ref="H4:I4"/>
    <mergeCell ref="D10:E10"/>
    <mergeCell ref="F10:G10"/>
    <mergeCell ref="H10:I10"/>
    <mergeCell ref="B11:B15"/>
    <mergeCell ref="D11:E11"/>
    <mergeCell ref="F11:G11"/>
    <mergeCell ref="H11:I11"/>
    <mergeCell ref="D7:E7"/>
    <mergeCell ref="F7:G7"/>
    <mergeCell ref="H7:I7"/>
    <mergeCell ref="D8:E8"/>
    <mergeCell ref="F8:G8"/>
    <mergeCell ref="H8:I8"/>
    <mergeCell ref="H26:I26"/>
    <mergeCell ref="B32:B34"/>
    <mergeCell ref="B35:B37"/>
    <mergeCell ref="B16:B20"/>
    <mergeCell ref="D16:E16"/>
    <mergeCell ref="F16:G16"/>
    <mergeCell ref="H16:I16"/>
    <mergeCell ref="B21:B25"/>
    <mergeCell ref="D21:E21"/>
    <mergeCell ref="F21:G21"/>
    <mergeCell ref="H21:I21"/>
    <mergeCell ref="B38:B40"/>
    <mergeCell ref="B41:B43"/>
    <mergeCell ref="B44:B46"/>
    <mergeCell ref="B47:B49"/>
    <mergeCell ref="B50:B52"/>
    <mergeCell ref="B53:B55"/>
    <mergeCell ref="B26:B30"/>
    <mergeCell ref="D26:E26"/>
    <mergeCell ref="F26:G26"/>
    <mergeCell ref="B74:B76"/>
    <mergeCell ref="B77:B79"/>
    <mergeCell ref="B80:B82"/>
    <mergeCell ref="B83:B85"/>
    <mergeCell ref="B86:B88"/>
    <mergeCell ref="B89:B91"/>
    <mergeCell ref="B56:B58"/>
    <mergeCell ref="B59:B61"/>
    <mergeCell ref="B62:B64"/>
    <mergeCell ref="B65:B67"/>
    <mergeCell ref="B68:B70"/>
    <mergeCell ref="B71:B73"/>
    <mergeCell ref="B110:B112"/>
    <mergeCell ref="B113:B115"/>
    <mergeCell ref="B116:B118"/>
    <mergeCell ref="B119:B121"/>
    <mergeCell ref="B122:B124"/>
    <mergeCell ref="B125:B127"/>
    <mergeCell ref="B92:B94"/>
    <mergeCell ref="B95:B97"/>
    <mergeCell ref="B98:B100"/>
    <mergeCell ref="B101:B103"/>
    <mergeCell ref="B104:B106"/>
    <mergeCell ref="B107:B109"/>
    <mergeCell ref="B146:B148"/>
    <mergeCell ref="B149:B151"/>
    <mergeCell ref="B152:B154"/>
    <mergeCell ref="B155:B157"/>
    <mergeCell ref="B158:B160"/>
    <mergeCell ref="B161:B163"/>
    <mergeCell ref="B128:B130"/>
    <mergeCell ref="B131:B133"/>
    <mergeCell ref="B134:B136"/>
    <mergeCell ref="B137:B139"/>
    <mergeCell ref="B140:B142"/>
    <mergeCell ref="B143:B145"/>
    <mergeCell ref="B185:B187"/>
    <mergeCell ref="B188:B190"/>
    <mergeCell ref="B191:B193"/>
    <mergeCell ref="B194:B196"/>
    <mergeCell ref="B197:B199"/>
    <mergeCell ref="B164:B166"/>
    <mergeCell ref="B167:B169"/>
    <mergeCell ref="B170:B172"/>
    <mergeCell ref="B173:B175"/>
    <mergeCell ref="B176:B178"/>
    <mergeCell ref="B179:B181"/>
    <mergeCell ref="B254:B256"/>
    <mergeCell ref="B257:B259"/>
    <mergeCell ref="D9:E9"/>
    <mergeCell ref="F9:G9"/>
    <mergeCell ref="H9:I9"/>
    <mergeCell ref="B236:B238"/>
    <mergeCell ref="B239:B241"/>
    <mergeCell ref="B242:B244"/>
    <mergeCell ref="B245:B247"/>
    <mergeCell ref="B248:B250"/>
    <mergeCell ref="B251:B253"/>
    <mergeCell ref="B218:B220"/>
    <mergeCell ref="B221:B223"/>
    <mergeCell ref="B224:B226"/>
    <mergeCell ref="B227:B229"/>
    <mergeCell ref="B230:B232"/>
    <mergeCell ref="B233:B235"/>
    <mergeCell ref="B200:B202"/>
    <mergeCell ref="B203:B205"/>
    <mergeCell ref="B206:B208"/>
    <mergeCell ref="B209:B211"/>
    <mergeCell ref="B212:B214"/>
    <mergeCell ref="B215:B217"/>
    <mergeCell ref="B182:B184"/>
  </mergeCells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EF54-A14A-4168-8D50-41F4C2E28804}">
  <dimension ref="A1:S212"/>
  <sheetViews>
    <sheetView tabSelected="1" topLeftCell="A174" zoomScale="120" zoomScaleNormal="120" workbookViewId="0">
      <selection activeCell="B137" sqref="B137:B212"/>
    </sheetView>
  </sheetViews>
  <sheetFormatPr defaultRowHeight="14.4" x14ac:dyDescent="0.3"/>
  <cols>
    <col min="1" max="1" width="5" style="226" bestFit="1" customWidth="1"/>
    <col min="2" max="3" width="8.33203125" style="226" customWidth="1"/>
    <col min="4" max="4" width="14.33203125" style="226" bestFit="1" customWidth="1"/>
    <col min="5" max="5" width="10.88671875" style="226" customWidth="1"/>
    <col min="6" max="6" width="10.77734375" style="226" customWidth="1"/>
    <col min="7" max="7" width="11.21875" style="226" bestFit="1" customWidth="1"/>
    <col min="8" max="9" width="8.88671875" style="226"/>
    <col min="10" max="10" width="9.88671875" style="226" bestFit="1" customWidth="1"/>
    <col min="11" max="11" width="4" style="226" bestFit="1" customWidth="1"/>
    <col min="12" max="16384" width="8.88671875" style="226"/>
  </cols>
  <sheetData>
    <row r="1" spans="1:19" ht="28.8" x14ac:dyDescent="0.3">
      <c r="A1" s="19" t="s">
        <v>0</v>
      </c>
      <c r="B1" s="300" t="s">
        <v>33</v>
      </c>
      <c r="C1" s="301"/>
      <c r="D1" s="19" t="s">
        <v>15</v>
      </c>
      <c r="E1" s="54" t="str">
        <f>E3&amp;"/"&amp;E4&amp;"/"&amp;E5&amp;"/"&amp;E6&amp;"/"&amp;TEXT(E7,"0.00")&amp;"/"&amp;E8</f>
        <v>12/128/4/2048/0.10/4</v>
      </c>
      <c r="F1" s="54" t="str">
        <f>F3&amp;"/"&amp;F4&amp;"/"&amp;F5&amp;"/"&amp;F6&amp;"/"&amp;TEXT(F7,"0.00")&amp;"/"&amp;F8</f>
        <v>10/192/6/2048/0.10/4</v>
      </c>
      <c r="G1" s="20" t="str">
        <f t="shared" ref="G1" si="0">G3&amp;"/"&amp;G4&amp;"/"&amp;G5&amp;"/"&amp;G6&amp;"/"&amp;TEXT(G7,"0.00")&amp;"/"&amp;G8</f>
        <v>8/256/8/2048/0.15/4</v>
      </c>
      <c r="H1" s="225"/>
      <c r="I1" s="225"/>
    </row>
    <row r="2" spans="1:19" x14ac:dyDescent="0.3">
      <c r="A2" s="227">
        <v>1</v>
      </c>
      <c r="B2" s="228"/>
      <c r="C2" s="229"/>
      <c r="D2" s="20" t="s">
        <v>19</v>
      </c>
      <c r="E2" s="230">
        <f>($K$2*E4+E4*E6+E3*(12*E4^2+13*E4)+E4*$K$2)/1000000</f>
        <v>2.688768</v>
      </c>
      <c r="F2" s="230">
        <f>($K$2*F4+F4*F6+F3*(12*F4^2+13*F4)+F4*$K$2)/1000000</f>
        <v>4.9128959999999999</v>
      </c>
      <c r="G2" s="231">
        <f>($K$2*G4+G4*G6+G3*(12*G4^2+13*G4)+G4*$K$2)/1000000</f>
        <v>6.9370880000000001</v>
      </c>
      <c r="H2" s="232"/>
      <c r="I2" s="232"/>
      <c r="J2" s="226" t="s">
        <v>11</v>
      </c>
      <c r="K2" s="226">
        <v>185</v>
      </c>
    </row>
    <row r="3" spans="1:19" x14ac:dyDescent="0.3">
      <c r="A3" s="227">
        <v>2</v>
      </c>
      <c r="B3" s="233"/>
      <c r="C3" s="234"/>
      <c r="D3" s="19" t="s">
        <v>3</v>
      </c>
      <c r="E3" s="235">
        <v>12</v>
      </c>
      <c r="F3" s="235">
        <v>10</v>
      </c>
      <c r="G3" s="236">
        <v>8</v>
      </c>
      <c r="H3" s="232"/>
      <c r="I3" s="232"/>
    </row>
    <row r="4" spans="1:19" x14ac:dyDescent="0.3">
      <c r="A4" s="227">
        <v>3</v>
      </c>
      <c r="B4" s="233"/>
      <c r="C4" s="234"/>
      <c r="D4" s="19" t="s">
        <v>4</v>
      </c>
      <c r="E4" s="235">
        <v>128</v>
      </c>
      <c r="F4" s="235">
        <v>192</v>
      </c>
      <c r="G4" s="236">
        <v>256</v>
      </c>
      <c r="H4" s="232"/>
      <c r="I4" s="232"/>
    </row>
    <row r="5" spans="1:19" x14ac:dyDescent="0.3">
      <c r="A5" s="227">
        <v>4</v>
      </c>
      <c r="B5" s="233"/>
      <c r="C5" s="234"/>
      <c r="D5" s="19" t="s">
        <v>5</v>
      </c>
      <c r="E5" s="235">
        <v>4</v>
      </c>
      <c r="F5" s="235">
        <v>6</v>
      </c>
      <c r="G5" s="236">
        <v>8</v>
      </c>
      <c r="H5" s="232"/>
      <c r="I5" s="232"/>
    </row>
    <row r="6" spans="1:19" x14ac:dyDescent="0.3">
      <c r="A6" s="227">
        <v>5</v>
      </c>
      <c r="B6" s="233"/>
      <c r="C6" s="234"/>
      <c r="D6" s="19" t="s">
        <v>6</v>
      </c>
      <c r="E6" s="237">
        <v>2048</v>
      </c>
      <c r="F6" s="237">
        <v>2048</v>
      </c>
      <c r="G6" s="238">
        <v>2048</v>
      </c>
      <c r="H6" s="232"/>
      <c r="I6" s="232"/>
    </row>
    <row r="7" spans="1:19" x14ac:dyDescent="0.3">
      <c r="A7" s="227">
        <v>6</v>
      </c>
      <c r="B7" s="233"/>
      <c r="C7" s="234"/>
      <c r="D7" s="19" t="s">
        <v>7</v>
      </c>
      <c r="E7" s="239">
        <v>0.1</v>
      </c>
      <c r="F7" s="239">
        <v>0.1</v>
      </c>
      <c r="G7" s="240">
        <v>0.15</v>
      </c>
      <c r="H7" s="232"/>
      <c r="I7" s="232"/>
    </row>
    <row r="8" spans="1:19" x14ac:dyDescent="0.3">
      <c r="A8" s="241">
        <v>7</v>
      </c>
      <c r="B8" s="242"/>
      <c r="C8" s="243"/>
      <c r="D8" s="19" t="s">
        <v>8</v>
      </c>
      <c r="E8" s="235">
        <v>4</v>
      </c>
      <c r="F8" s="235">
        <v>4</v>
      </c>
      <c r="G8" s="236">
        <v>4</v>
      </c>
      <c r="H8" s="232"/>
      <c r="I8" s="232"/>
    </row>
    <row r="9" spans="1:19" ht="14.4" customHeight="1" x14ac:dyDescent="0.3">
      <c r="A9" s="244">
        <v>8</v>
      </c>
      <c r="B9" s="313" t="s">
        <v>22</v>
      </c>
      <c r="C9" s="313" t="s">
        <v>37</v>
      </c>
      <c r="D9" s="84" t="s">
        <v>48</v>
      </c>
      <c r="E9" s="204">
        <v>96000</v>
      </c>
      <c r="F9" s="204">
        <v>38000</v>
      </c>
      <c r="G9" s="204">
        <v>32000</v>
      </c>
      <c r="H9" s="232"/>
      <c r="I9" s="232"/>
    </row>
    <row r="10" spans="1:19" x14ac:dyDescent="0.3">
      <c r="A10" s="245">
        <v>9</v>
      </c>
      <c r="B10" s="314"/>
      <c r="C10" s="314"/>
      <c r="D10" s="86" t="s">
        <v>31</v>
      </c>
      <c r="E10" s="222">
        <v>13934</v>
      </c>
      <c r="F10" s="222">
        <v>7151</v>
      </c>
      <c r="G10" s="223">
        <v>6441</v>
      </c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32"/>
    </row>
    <row r="11" spans="1:19" x14ac:dyDescent="0.3">
      <c r="A11" s="245">
        <v>10</v>
      </c>
      <c r="B11" s="314"/>
      <c r="C11" s="314"/>
      <c r="D11" s="86" t="s">
        <v>9</v>
      </c>
      <c r="E11" s="202">
        <v>0.66920000000000002</v>
      </c>
      <c r="F11" s="202">
        <v>0.68420000000000003</v>
      </c>
      <c r="G11" s="247">
        <v>0.69140000000000001</v>
      </c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32"/>
    </row>
    <row r="12" spans="1:19" x14ac:dyDescent="0.3">
      <c r="A12" s="245">
        <v>11</v>
      </c>
      <c r="B12" s="314"/>
      <c r="C12" s="315"/>
      <c r="D12" s="90" t="s">
        <v>10</v>
      </c>
      <c r="E12" s="202">
        <v>1.1060000000000001</v>
      </c>
      <c r="F12" s="202">
        <v>1.0988</v>
      </c>
      <c r="G12" s="249">
        <v>1.0867</v>
      </c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32"/>
    </row>
    <row r="13" spans="1:19" ht="14.4" customHeight="1" x14ac:dyDescent="0.3">
      <c r="A13" s="245">
        <v>12</v>
      </c>
      <c r="B13" s="314"/>
      <c r="C13" s="313" t="s">
        <v>38</v>
      </c>
      <c r="D13" s="84" t="s">
        <v>48</v>
      </c>
      <c r="E13" s="204">
        <v>38000</v>
      </c>
      <c r="F13" s="204">
        <v>10000</v>
      </c>
      <c r="G13" s="204">
        <v>14000</v>
      </c>
      <c r="H13" s="232"/>
      <c r="I13" s="232"/>
    </row>
    <row r="14" spans="1:19" x14ac:dyDescent="0.3">
      <c r="A14" s="245">
        <v>13</v>
      </c>
      <c r="B14" s="314"/>
      <c r="C14" s="314"/>
      <c r="D14" s="86" t="s">
        <v>31</v>
      </c>
      <c r="E14" s="222">
        <f>5505+Step2!$D$30</f>
        <v>13664</v>
      </c>
      <c r="F14" s="222">
        <f>1820+Step2!$F$30</f>
        <v>12342</v>
      </c>
      <c r="G14" s="223">
        <f>2837+Step2!$H$30</f>
        <v>14252</v>
      </c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32"/>
    </row>
    <row r="15" spans="1:19" x14ac:dyDescent="0.3">
      <c r="A15" s="245">
        <v>14</v>
      </c>
      <c r="B15" s="314"/>
      <c r="C15" s="314"/>
      <c r="D15" s="86" t="s">
        <v>9</v>
      </c>
      <c r="E15" s="202">
        <v>0.76259999999999994</v>
      </c>
      <c r="F15" s="202">
        <v>0.69650000000000001</v>
      </c>
      <c r="G15" s="247">
        <v>0.71240000000000003</v>
      </c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32"/>
    </row>
    <row r="16" spans="1:19" x14ac:dyDescent="0.3">
      <c r="A16" s="245">
        <v>15</v>
      </c>
      <c r="B16" s="314"/>
      <c r="C16" s="314"/>
      <c r="D16" s="86" t="s">
        <v>10</v>
      </c>
      <c r="E16" s="202">
        <v>1.1131</v>
      </c>
      <c r="F16" s="202">
        <v>1.0940000000000001</v>
      </c>
      <c r="G16" s="247">
        <v>1.0907</v>
      </c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32"/>
    </row>
    <row r="17" spans="1:19" x14ac:dyDescent="0.3">
      <c r="A17" s="245">
        <v>16</v>
      </c>
      <c r="B17" s="314"/>
      <c r="C17" s="315"/>
      <c r="D17" s="90" t="s">
        <v>49</v>
      </c>
      <c r="E17" s="203">
        <f>E14/E$10</f>
        <v>0.98062293670159317</v>
      </c>
      <c r="F17" s="203">
        <f t="shared" ref="F17:G17" si="1">F14/F$10</f>
        <v>1.7259124597958329</v>
      </c>
      <c r="G17" s="250">
        <f t="shared" si="1"/>
        <v>2.2126998913212232</v>
      </c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32"/>
    </row>
    <row r="18" spans="1:19" ht="14.4" customHeight="1" x14ac:dyDescent="0.3">
      <c r="A18" s="245">
        <v>17</v>
      </c>
      <c r="B18" s="314"/>
      <c r="C18" s="313" t="s">
        <v>39</v>
      </c>
      <c r="D18" s="84" t="s">
        <v>48</v>
      </c>
      <c r="E18" s="204">
        <v>22000</v>
      </c>
      <c r="F18" s="204">
        <v>4000</v>
      </c>
      <c r="G18" s="204">
        <v>12000</v>
      </c>
      <c r="H18" s="232"/>
      <c r="I18" s="232"/>
    </row>
    <row r="19" spans="1:19" x14ac:dyDescent="0.3">
      <c r="A19" s="245">
        <v>18</v>
      </c>
      <c r="B19" s="314"/>
      <c r="C19" s="314"/>
      <c r="D19" s="86" t="s">
        <v>31</v>
      </c>
      <c r="E19" s="222">
        <f>3279+Step2!$J$30</f>
        <v>11974</v>
      </c>
      <c r="F19" s="222">
        <f>742+Step2!$L$30</f>
        <v>11226</v>
      </c>
      <c r="G19" s="223">
        <f>2378+Step2!$N$30</f>
        <v>11623</v>
      </c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32"/>
    </row>
    <row r="20" spans="1:19" x14ac:dyDescent="0.3">
      <c r="A20" s="245">
        <v>19</v>
      </c>
      <c r="B20" s="314"/>
      <c r="C20" s="314"/>
      <c r="D20" s="86" t="s">
        <v>9</v>
      </c>
      <c r="E20" s="202">
        <v>0.73929999999999996</v>
      </c>
      <c r="F20" s="202">
        <v>0.70579999999999998</v>
      </c>
      <c r="G20" s="247">
        <v>0.68600000000000005</v>
      </c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32"/>
    </row>
    <row r="21" spans="1:19" x14ac:dyDescent="0.3">
      <c r="A21" s="245">
        <v>20</v>
      </c>
      <c r="B21" s="314"/>
      <c r="C21" s="314"/>
      <c r="D21" s="86" t="s">
        <v>10</v>
      </c>
      <c r="E21" s="202">
        <v>1.1101000000000001</v>
      </c>
      <c r="F21" s="202">
        <v>1.0869</v>
      </c>
      <c r="G21" s="247">
        <v>1.1060000000000001</v>
      </c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32"/>
    </row>
    <row r="22" spans="1:19" x14ac:dyDescent="0.3">
      <c r="A22" s="245">
        <v>21</v>
      </c>
      <c r="B22" s="314"/>
      <c r="C22" s="315"/>
      <c r="D22" s="90" t="s">
        <v>49</v>
      </c>
      <c r="E22" s="203">
        <f>E19/E$10</f>
        <v>0.85933687383378787</v>
      </c>
      <c r="F22" s="203">
        <f t="shared" ref="F22:G22" si="2">F19/F$10</f>
        <v>1.5698503705775415</v>
      </c>
      <c r="G22" s="250">
        <f t="shared" si="2"/>
        <v>1.8045334575376495</v>
      </c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32"/>
    </row>
    <row r="23" spans="1:19" ht="14.4" customHeight="1" x14ac:dyDescent="0.3">
      <c r="A23" s="245">
        <v>22</v>
      </c>
      <c r="B23" s="314"/>
      <c r="C23" s="313" t="s">
        <v>52</v>
      </c>
      <c r="D23" s="84" t="s">
        <v>48</v>
      </c>
      <c r="E23" s="204">
        <v>30000</v>
      </c>
      <c r="F23" s="204">
        <v>8000</v>
      </c>
      <c r="G23" s="204">
        <v>8000</v>
      </c>
      <c r="H23" s="232"/>
      <c r="I23" s="232"/>
    </row>
    <row r="24" spans="1:19" x14ac:dyDescent="0.3">
      <c r="A24" s="245">
        <v>23</v>
      </c>
      <c r="B24" s="314"/>
      <c r="C24" s="314"/>
      <c r="D24" s="86" t="s">
        <v>31</v>
      </c>
      <c r="E24" s="222">
        <f>4346+Step3!$D$30</f>
        <v>22622</v>
      </c>
      <c r="F24" s="222">
        <f>1464+Step3!$F$30</f>
        <v>19740</v>
      </c>
      <c r="G24" s="223">
        <f>1608+Step3!$H$30</f>
        <v>21172</v>
      </c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32"/>
    </row>
    <row r="25" spans="1:19" x14ac:dyDescent="0.3">
      <c r="A25" s="245">
        <v>24</v>
      </c>
      <c r="B25" s="314"/>
      <c r="C25" s="314"/>
      <c r="D25" s="86" t="s">
        <v>9</v>
      </c>
      <c r="E25" s="202">
        <v>0.76959999999999995</v>
      </c>
      <c r="F25" s="202">
        <v>0.70369999999999999</v>
      </c>
      <c r="G25" s="247">
        <v>0.73080000000000001</v>
      </c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32"/>
    </row>
    <row r="26" spans="1:19" x14ac:dyDescent="0.3">
      <c r="A26" s="245">
        <v>25</v>
      </c>
      <c r="B26" s="314"/>
      <c r="C26" s="314"/>
      <c r="D26" s="86" t="s">
        <v>10</v>
      </c>
      <c r="E26" s="202">
        <v>1.1042000000000001</v>
      </c>
      <c r="F26" s="202">
        <v>1.1133</v>
      </c>
      <c r="G26" s="247">
        <v>1.0935999999999999</v>
      </c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32"/>
    </row>
    <row r="27" spans="1:19" x14ac:dyDescent="0.3">
      <c r="A27" s="245">
        <v>26</v>
      </c>
      <c r="B27" s="314"/>
      <c r="C27" s="315"/>
      <c r="D27" s="90" t="s">
        <v>49</v>
      </c>
      <c r="E27" s="203">
        <f>E24/E$10</f>
        <v>1.623510836802067</v>
      </c>
      <c r="F27" s="203">
        <f t="shared" ref="F27:G27" si="3">F24/F$10</f>
        <v>2.7604530834848271</v>
      </c>
      <c r="G27" s="250">
        <f t="shared" si="3"/>
        <v>3.2870672255860893</v>
      </c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32"/>
    </row>
    <row r="28" spans="1:19" ht="14.4" customHeight="1" x14ac:dyDescent="0.3">
      <c r="A28" s="245">
        <v>27</v>
      </c>
      <c r="B28" s="314"/>
      <c r="C28" s="313" t="s">
        <v>53</v>
      </c>
      <c r="D28" s="84" t="s">
        <v>48</v>
      </c>
      <c r="E28" s="204">
        <v>12000</v>
      </c>
      <c r="F28" s="204">
        <v>10000</v>
      </c>
      <c r="G28" s="204">
        <v>18000</v>
      </c>
      <c r="H28" s="232"/>
      <c r="I28" s="232"/>
    </row>
    <row r="29" spans="1:19" x14ac:dyDescent="0.3">
      <c r="A29" s="245">
        <v>28</v>
      </c>
      <c r="B29" s="314"/>
      <c r="C29" s="314"/>
      <c r="D29" s="86" t="s">
        <v>31</v>
      </c>
      <c r="E29" s="222">
        <f>1787+Step3!$J$30</f>
        <v>21446</v>
      </c>
      <c r="F29" s="222">
        <f>1899+Step3!$L$30</f>
        <v>19269</v>
      </c>
      <c r="G29" s="223">
        <f>3592+Step3!$N$30</f>
        <v>18015</v>
      </c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32"/>
    </row>
    <row r="30" spans="1:19" x14ac:dyDescent="0.3">
      <c r="A30" s="245">
        <v>29</v>
      </c>
      <c r="B30" s="314"/>
      <c r="C30" s="314"/>
      <c r="D30" s="86" t="s">
        <v>9</v>
      </c>
      <c r="E30" s="202">
        <v>0.76480000000000004</v>
      </c>
      <c r="F30" s="202">
        <v>0.64300000000000002</v>
      </c>
      <c r="G30" s="247">
        <v>0.6391</v>
      </c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32"/>
    </row>
    <row r="31" spans="1:19" x14ac:dyDescent="0.3">
      <c r="A31" s="245">
        <v>30</v>
      </c>
      <c r="B31" s="314"/>
      <c r="C31" s="314"/>
      <c r="D31" s="86" t="s">
        <v>10</v>
      </c>
      <c r="E31" s="202">
        <v>1.1137999999999999</v>
      </c>
      <c r="F31" s="202">
        <v>1.1061000000000001</v>
      </c>
      <c r="G31" s="247">
        <v>1.0983000000000001</v>
      </c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32"/>
    </row>
    <row r="32" spans="1:19" x14ac:dyDescent="0.3">
      <c r="A32" s="245">
        <v>31</v>
      </c>
      <c r="B32" s="314"/>
      <c r="C32" s="315"/>
      <c r="D32" s="90" t="s">
        <v>49</v>
      </c>
      <c r="E32" s="203">
        <f>E29/E$10</f>
        <v>1.5391129611023395</v>
      </c>
      <c r="F32" s="203">
        <f t="shared" ref="F32:G32" si="4">F29/F$10</f>
        <v>2.694588169486785</v>
      </c>
      <c r="G32" s="250">
        <f t="shared" si="4"/>
        <v>2.7969259431765252</v>
      </c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32"/>
    </row>
    <row r="33" spans="1:19" ht="14.4" customHeight="1" x14ac:dyDescent="0.3">
      <c r="A33" s="245">
        <v>32</v>
      </c>
      <c r="B33" s="314"/>
      <c r="C33" s="313" t="s">
        <v>54</v>
      </c>
      <c r="D33" s="84" t="s">
        <v>48</v>
      </c>
      <c r="E33" s="204" t="s">
        <v>57</v>
      </c>
      <c r="F33" s="204">
        <v>6000</v>
      </c>
      <c r="G33" s="204">
        <v>2000</v>
      </c>
      <c r="H33" s="232"/>
      <c r="I33" s="232"/>
    </row>
    <row r="34" spans="1:19" x14ac:dyDescent="0.3">
      <c r="A34" s="245">
        <v>33</v>
      </c>
      <c r="B34" s="314"/>
      <c r="C34" s="314"/>
      <c r="D34" s="86" t="s">
        <v>31</v>
      </c>
      <c r="E34" s="222"/>
      <c r="F34" s="222">
        <f>1140+Step4!$F$65</f>
        <v>44693</v>
      </c>
      <c r="G34" s="223">
        <f>388+Step4!$H$65</f>
        <v>23057</v>
      </c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32"/>
    </row>
    <row r="35" spans="1:19" x14ac:dyDescent="0.3">
      <c r="A35" s="245">
        <v>34</v>
      </c>
      <c r="B35" s="314"/>
      <c r="C35" s="314"/>
      <c r="D35" s="86" t="s">
        <v>9</v>
      </c>
      <c r="E35" s="202" t="s">
        <v>57</v>
      </c>
      <c r="F35" s="202">
        <v>0.63160000000000005</v>
      </c>
      <c r="G35" s="247">
        <v>0.73509999999999998</v>
      </c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32"/>
    </row>
    <row r="36" spans="1:19" x14ac:dyDescent="0.3">
      <c r="A36" s="245">
        <v>35</v>
      </c>
      <c r="B36" s="314"/>
      <c r="C36" s="314"/>
      <c r="D36" s="86" t="s">
        <v>10</v>
      </c>
      <c r="E36" s="202" t="s">
        <v>57</v>
      </c>
      <c r="F36" s="202">
        <v>1.0921000000000001</v>
      </c>
      <c r="G36" s="247">
        <v>1.0896999999999999</v>
      </c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32"/>
    </row>
    <row r="37" spans="1:19" x14ac:dyDescent="0.3">
      <c r="A37" s="245">
        <v>36</v>
      </c>
      <c r="B37" s="314"/>
      <c r="C37" s="315"/>
      <c r="D37" s="90" t="s">
        <v>49</v>
      </c>
      <c r="E37" s="203" t="s">
        <v>57</v>
      </c>
      <c r="F37" s="203">
        <f t="shared" ref="F37:G37" si="5">F34/F$10</f>
        <v>6.2498951195636971</v>
      </c>
      <c r="G37" s="250">
        <f t="shared" si="5"/>
        <v>3.5797236453966774</v>
      </c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32"/>
    </row>
    <row r="38" spans="1:19" ht="14.4" customHeight="1" x14ac:dyDescent="0.3">
      <c r="A38" s="245">
        <v>37</v>
      </c>
      <c r="B38" s="314"/>
      <c r="C38" s="313" t="s">
        <v>55</v>
      </c>
      <c r="D38" s="84" t="s">
        <v>48</v>
      </c>
      <c r="E38" s="204" t="s">
        <v>57</v>
      </c>
      <c r="F38" s="204">
        <v>2000</v>
      </c>
      <c r="G38" s="204">
        <v>6000</v>
      </c>
      <c r="H38" s="232"/>
      <c r="I38" s="232"/>
    </row>
    <row r="39" spans="1:19" x14ac:dyDescent="0.3">
      <c r="A39" s="245">
        <v>38</v>
      </c>
      <c r="B39" s="314"/>
      <c r="C39" s="314"/>
      <c r="D39" s="86" t="s">
        <v>31</v>
      </c>
      <c r="E39" s="222"/>
      <c r="F39" s="222">
        <f>365+Step4!$L$65</f>
        <v>36483</v>
      </c>
      <c r="G39" s="223">
        <f>1214+Step4!$N$65</f>
        <v>28518</v>
      </c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32"/>
    </row>
    <row r="40" spans="1:19" x14ac:dyDescent="0.3">
      <c r="A40" s="245">
        <v>39</v>
      </c>
      <c r="B40" s="314"/>
      <c r="C40" s="314"/>
      <c r="D40" s="86" t="s">
        <v>9</v>
      </c>
      <c r="E40" s="202" t="s">
        <v>57</v>
      </c>
      <c r="F40" s="202">
        <v>0.63460000000000005</v>
      </c>
      <c r="G40" s="247">
        <v>0.66320000000000001</v>
      </c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32"/>
    </row>
    <row r="41" spans="1:19" x14ac:dyDescent="0.3">
      <c r="A41" s="245">
        <v>40</v>
      </c>
      <c r="B41" s="314"/>
      <c r="C41" s="314"/>
      <c r="D41" s="86" t="s">
        <v>10</v>
      </c>
      <c r="E41" s="202" t="s">
        <v>57</v>
      </c>
      <c r="F41" s="202">
        <v>1.0992999999999999</v>
      </c>
      <c r="G41" s="247">
        <v>1.0768</v>
      </c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32"/>
    </row>
    <row r="42" spans="1:19" x14ac:dyDescent="0.3">
      <c r="A42" s="245">
        <v>41</v>
      </c>
      <c r="B42" s="314"/>
      <c r="C42" s="315"/>
      <c r="D42" s="90" t="s">
        <v>49</v>
      </c>
      <c r="E42" s="203" t="s">
        <v>57</v>
      </c>
      <c r="F42" s="203">
        <f t="shared" ref="F42:G42" si="6">F39/F$10</f>
        <v>5.1018039435044047</v>
      </c>
      <c r="G42" s="250">
        <f t="shared" si="6"/>
        <v>4.4275733581741967</v>
      </c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32"/>
    </row>
    <row r="43" spans="1:19" ht="14.4" customHeight="1" x14ac:dyDescent="0.3">
      <c r="A43" s="245">
        <v>42</v>
      </c>
      <c r="B43" s="314"/>
      <c r="C43" s="313" t="s">
        <v>58</v>
      </c>
      <c r="D43" s="84" t="s">
        <v>48</v>
      </c>
      <c r="E43" s="204">
        <v>32000</v>
      </c>
      <c r="F43" s="204">
        <v>6000</v>
      </c>
      <c r="G43" s="204">
        <v>6000</v>
      </c>
      <c r="H43" s="232"/>
      <c r="I43" s="232"/>
    </row>
    <row r="44" spans="1:19" x14ac:dyDescent="0.3">
      <c r="A44" s="245">
        <v>43</v>
      </c>
      <c r="B44" s="314"/>
      <c r="C44" s="314"/>
      <c r="D44" s="86" t="s">
        <v>31</v>
      </c>
      <c r="E44" s="222">
        <f>4644+Step5!$D$29</f>
        <v>14731</v>
      </c>
      <c r="F44" s="222">
        <f>1151+Step5!$F$29</f>
        <v>13794</v>
      </c>
      <c r="G44" s="223">
        <f>1241+Step5!$H$29</f>
        <v>12830</v>
      </c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32"/>
    </row>
    <row r="45" spans="1:19" x14ac:dyDescent="0.3">
      <c r="A45" s="245">
        <v>44</v>
      </c>
      <c r="B45" s="314"/>
      <c r="C45" s="314"/>
      <c r="D45" s="86" t="s">
        <v>9</v>
      </c>
      <c r="E45" s="202">
        <v>0.69969999999999999</v>
      </c>
      <c r="F45" s="73">
        <v>0.68059999999999998</v>
      </c>
      <c r="G45" s="88">
        <v>0.69899999999999995</v>
      </c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32"/>
    </row>
    <row r="46" spans="1:19" x14ac:dyDescent="0.3">
      <c r="A46" s="245">
        <v>45</v>
      </c>
      <c r="B46" s="314"/>
      <c r="C46" s="314"/>
      <c r="D46" s="86" t="s">
        <v>10</v>
      </c>
      <c r="E46" s="202">
        <v>1.113</v>
      </c>
      <c r="F46" s="73">
        <v>1.0831</v>
      </c>
      <c r="G46" s="88">
        <v>1.0923</v>
      </c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32"/>
    </row>
    <row r="47" spans="1:19" x14ac:dyDescent="0.3">
      <c r="A47" s="245">
        <v>46</v>
      </c>
      <c r="B47" s="314"/>
      <c r="C47" s="315"/>
      <c r="D47" s="90" t="s">
        <v>49</v>
      </c>
      <c r="E47" s="203">
        <f>E44/E$10</f>
        <v>1.0571982201808525</v>
      </c>
      <c r="F47" s="203">
        <f t="shared" ref="F47:G47" si="7">F44/F$10</f>
        <v>1.9289609844776954</v>
      </c>
      <c r="G47" s="250">
        <f t="shared" si="7"/>
        <v>1.9919267194535011</v>
      </c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32"/>
    </row>
    <row r="48" spans="1:19" ht="14.4" customHeight="1" x14ac:dyDescent="0.3">
      <c r="A48" s="245">
        <v>47</v>
      </c>
      <c r="B48" s="314"/>
      <c r="C48" s="313" t="s">
        <v>59</v>
      </c>
      <c r="D48" s="84" t="s">
        <v>48</v>
      </c>
      <c r="E48" s="204">
        <v>36000</v>
      </c>
      <c r="F48" s="204">
        <v>10000</v>
      </c>
      <c r="G48" s="204">
        <v>8000</v>
      </c>
      <c r="H48" s="232"/>
      <c r="I48" s="232"/>
    </row>
    <row r="49" spans="1:19" x14ac:dyDescent="0.3">
      <c r="A49" s="245">
        <v>48</v>
      </c>
      <c r="B49" s="314"/>
      <c r="C49" s="314"/>
      <c r="D49" s="86" t="s">
        <v>31</v>
      </c>
      <c r="E49" s="222">
        <f>5397+Step6!$D$29</f>
        <v>15473</v>
      </c>
      <c r="F49" s="222">
        <f>1867+Step6!$F$29</f>
        <v>16354</v>
      </c>
      <c r="G49" s="223">
        <f>1600+Step6!$H$29</f>
        <v>14595</v>
      </c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32"/>
    </row>
    <row r="50" spans="1:19" x14ac:dyDescent="0.3">
      <c r="A50" s="245">
        <v>49</v>
      </c>
      <c r="B50" s="314"/>
      <c r="C50" s="314"/>
      <c r="D50" s="86" t="s">
        <v>9</v>
      </c>
      <c r="E50" s="73">
        <v>0.7036</v>
      </c>
      <c r="F50" s="73">
        <v>0.66539999999999999</v>
      </c>
      <c r="G50" s="88">
        <v>0.71030000000000004</v>
      </c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32"/>
    </row>
    <row r="51" spans="1:19" x14ac:dyDescent="0.3">
      <c r="A51" s="245">
        <v>50</v>
      </c>
      <c r="B51" s="314"/>
      <c r="C51" s="314"/>
      <c r="D51" s="86" t="s">
        <v>10</v>
      </c>
      <c r="E51" s="73">
        <v>1.1126</v>
      </c>
      <c r="F51" s="73">
        <v>1.1112</v>
      </c>
      <c r="G51" s="88">
        <v>1.1134999999999999</v>
      </c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32"/>
    </row>
    <row r="52" spans="1:19" x14ac:dyDescent="0.3">
      <c r="A52" s="245">
        <v>51</v>
      </c>
      <c r="B52" s="314"/>
      <c r="C52" s="315"/>
      <c r="D52" s="90" t="s">
        <v>49</v>
      </c>
      <c r="E52" s="203">
        <f>E49/E$10</f>
        <v>1.1104492608009187</v>
      </c>
      <c r="F52" s="203">
        <f t="shared" ref="F52:G52" si="8">F49/F$10</f>
        <v>2.2869528737239548</v>
      </c>
      <c r="G52" s="250">
        <f t="shared" si="8"/>
        <v>2.2659524918490916</v>
      </c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32"/>
    </row>
    <row r="53" spans="1:19" ht="14.4" customHeight="1" x14ac:dyDescent="0.3">
      <c r="A53" s="245">
        <v>52</v>
      </c>
      <c r="B53" s="314"/>
      <c r="C53" s="313" t="s">
        <v>60</v>
      </c>
      <c r="D53" s="84" t="s">
        <v>48</v>
      </c>
      <c r="E53" s="204">
        <v>6000</v>
      </c>
      <c r="F53" s="204">
        <v>2000</v>
      </c>
      <c r="G53" s="204">
        <v>4000</v>
      </c>
      <c r="H53" s="232"/>
      <c r="I53" s="232"/>
    </row>
    <row r="54" spans="1:19" x14ac:dyDescent="0.3">
      <c r="A54" s="245">
        <v>53</v>
      </c>
      <c r="B54" s="314"/>
      <c r="C54" s="314"/>
      <c r="D54" s="86" t="s">
        <v>31</v>
      </c>
      <c r="E54" s="222">
        <f>871+Step7!$D$64</f>
        <v>29593</v>
      </c>
      <c r="F54" s="222">
        <f>382+Step7!$F$64</f>
        <v>25595</v>
      </c>
      <c r="G54" s="223">
        <f>779+Step7!$H$64</f>
        <v>17615</v>
      </c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32"/>
    </row>
    <row r="55" spans="1:19" x14ac:dyDescent="0.3">
      <c r="A55" s="245">
        <v>54</v>
      </c>
      <c r="B55" s="314"/>
      <c r="C55" s="314"/>
      <c r="D55" s="86" t="s">
        <v>9</v>
      </c>
      <c r="E55" s="73">
        <v>0.71099999999999997</v>
      </c>
      <c r="F55" s="73">
        <v>0.6391</v>
      </c>
      <c r="G55" s="88">
        <v>0.68520000000000003</v>
      </c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32"/>
    </row>
    <row r="56" spans="1:19" x14ac:dyDescent="0.3">
      <c r="A56" s="245">
        <v>55</v>
      </c>
      <c r="B56" s="314"/>
      <c r="C56" s="314"/>
      <c r="D56" s="86" t="s">
        <v>10</v>
      </c>
      <c r="E56" s="73">
        <v>1.0901000000000001</v>
      </c>
      <c r="F56" s="73">
        <v>1.1029</v>
      </c>
      <c r="G56" s="88">
        <v>1.0948</v>
      </c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32"/>
    </row>
    <row r="57" spans="1:19" x14ac:dyDescent="0.3">
      <c r="A57" s="245">
        <v>56</v>
      </c>
      <c r="B57" s="314"/>
      <c r="C57" s="315"/>
      <c r="D57" s="90" t="s">
        <v>49</v>
      </c>
      <c r="E57" s="203">
        <f>E54/E$10</f>
        <v>2.1237979044064876</v>
      </c>
      <c r="F57" s="203">
        <f t="shared" ref="F57:G57" si="9">F54/F$10</f>
        <v>3.5792196895539083</v>
      </c>
      <c r="G57" s="250">
        <f t="shared" si="9"/>
        <v>2.7348237851265331</v>
      </c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32"/>
    </row>
    <row r="58" spans="1:19" ht="14.4" customHeight="1" x14ac:dyDescent="0.3">
      <c r="A58" s="245">
        <v>42</v>
      </c>
      <c r="B58" s="314"/>
      <c r="C58" s="327" t="s">
        <v>63</v>
      </c>
      <c r="D58" s="84" t="s">
        <v>48</v>
      </c>
      <c r="E58" s="204">
        <v>28000</v>
      </c>
      <c r="F58" s="204">
        <v>4000</v>
      </c>
      <c r="G58" s="204">
        <v>8000</v>
      </c>
      <c r="H58" s="232"/>
      <c r="I58" s="232"/>
    </row>
    <row r="59" spans="1:19" x14ac:dyDescent="0.3">
      <c r="A59" s="245">
        <v>43</v>
      </c>
      <c r="B59" s="314"/>
      <c r="C59" s="314"/>
      <c r="D59" s="86" t="s">
        <v>31</v>
      </c>
      <c r="E59" s="222">
        <f>4246+Step8!$D$30</f>
        <v>13423</v>
      </c>
      <c r="F59" s="222">
        <f>775+Step8!$F$30</f>
        <v>13659</v>
      </c>
      <c r="G59" s="223">
        <f>1561+Step8!$H$30</f>
        <v>11247</v>
      </c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32"/>
    </row>
    <row r="60" spans="1:19" x14ac:dyDescent="0.3">
      <c r="A60" s="245">
        <v>44</v>
      </c>
      <c r="B60" s="314"/>
      <c r="C60" s="314"/>
      <c r="D60" s="86" t="s">
        <v>9</v>
      </c>
      <c r="E60" s="202">
        <v>0.71020000000000005</v>
      </c>
      <c r="F60" s="73">
        <v>0.69520000000000004</v>
      </c>
      <c r="G60" s="88">
        <v>0.70709999999999995</v>
      </c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32"/>
    </row>
    <row r="61" spans="1:19" x14ac:dyDescent="0.3">
      <c r="A61" s="245">
        <v>45</v>
      </c>
      <c r="B61" s="314"/>
      <c r="C61" s="314"/>
      <c r="D61" s="86" t="s">
        <v>10</v>
      </c>
      <c r="E61" s="202">
        <v>1.1026</v>
      </c>
      <c r="F61" s="73">
        <v>1.0884</v>
      </c>
      <c r="G61" s="88">
        <v>1.0952</v>
      </c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32"/>
    </row>
    <row r="62" spans="1:19" x14ac:dyDescent="0.3">
      <c r="A62" s="245">
        <v>46</v>
      </c>
      <c r="B62" s="314"/>
      <c r="C62" s="315"/>
      <c r="D62" s="90" t="s">
        <v>49</v>
      </c>
      <c r="E62" s="203">
        <f>E59/E$10</f>
        <v>0.96332711353523759</v>
      </c>
      <c r="F62" s="203">
        <f t="shared" ref="F62:G62" si="10">F59/F$10</f>
        <v>1.9100825059432247</v>
      </c>
      <c r="G62" s="250">
        <f t="shared" si="10"/>
        <v>1.7461574289706567</v>
      </c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32"/>
    </row>
    <row r="63" spans="1:19" ht="14.4" customHeight="1" x14ac:dyDescent="0.3">
      <c r="A63" s="245">
        <v>47</v>
      </c>
      <c r="B63" s="314"/>
      <c r="C63" s="327" t="s">
        <v>64</v>
      </c>
      <c r="D63" s="84" t="s">
        <v>48</v>
      </c>
      <c r="E63" s="204">
        <v>32000</v>
      </c>
      <c r="F63" s="204">
        <v>4000</v>
      </c>
      <c r="G63" s="204">
        <v>8000</v>
      </c>
      <c r="H63" s="232"/>
      <c r="I63" s="232"/>
    </row>
    <row r="64" spans="1:19" x14ac:dyDescent="0.3">
      <c r="A64" s="245">
        <v>48</v>
      </c>
      <c r="B64" s="314"/>
      <c r="C64" s="314"/>
      <c r="D64" s="86" t="s">
        <v>31</v>
      </c>
      <c r="E64" s="222">
        <f>4760+Step9!$D$30</f>
        <v>14226</v>
      </c>
      <c r="F64" s="222">
        <f>734+Step9!$F$30</f>
        <v>14374</v>
      </c>
      <c r="G64" s="223">
        <f>1624+Step9!$H$30</f>
        <v>13853</v>
      </c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32"/>
    </row>
    <row r="65" spans="1:19" x14ac:dyDescent="0.3">
      <c r="A65" s="245">
        <v>49</v>
      </c>
      <c r="B65" s="314"/>
      <c r="C65" s="314"/>
      <c r="D65" s="86" t="s">
        <v>9</v>
      </c>
      <c r="E65" s="73">
        <v>0.70099999999999996</v>
      </c>
      <c r="F65" s="73">
        <v>0.68899999999999995</v>
      </c>
      <c r="G65" s="88">
        <v>0.68230000000000002</v>
      </c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32"/>
    </row>
    <row r="66" spans="1:19" x14ac:dyDescent="0.3">
      <c r="A66" s="245">
        <v>50</v>
      </c>
      <c r="B66" s="314"/>
      <c r="C66" s="314"/>
      <c r="D66" s="86" t="s">
        <v>10</v>
      </c>
      <c r="E66" s="73">
        <v>1.1380999999999999</v>
      </c>
      <c r="F66" s="73">
        <v>1.0938000000000001</v>
      </c>
      <c r="G66" s="88">
        <v>1.1048</v>
      </c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32"/>
    </row>
    <row r="67" spans="1:19" x14ac:dyDescent="0.3">
      <c r="A67" s="245">
        <v>51</v>
      </c>
      <c r="B67" s="314"/>
      <c r="C67" s="315"/>
      <c r="D67" s="90" t="s">
        <v>49</v>
      </c>
      <c r="E67" s="203">
        <f>E64/E$10</f>
        <v>1.0209559351227213</v>
      </c>
      <c r="F67" s="203">
        <f t="shared" ref="F67:G67" si="11">F64/F$10</f>
        <v>2.0100685218850511</v>
      </c>
      <c r="G67" s="250">
        <f t="shared" si="11"/>
        <v>2.1507529886663561</v>
      </c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32"/>
    </row>
    <row r="68" spans="1:19" ht="14.4" customHeight="1" x14ac:dyDescent="0.3">
      <c r="A68" s="245">
        <v>52</v>
      </c>
      <c r="B68" s="314"/>
      <c r="C68" s="327" t="s">
        <v>65</v>
      </c>
      <c r="D68" s="84" t="s">
        <v>48</v>
      </c>
      <c r="E68" s="204">
        <v>18000</v>
      </c>
      <c r="F68" s="204">
        <v>4000</v>
      </c>
      <c r="G68" s="204">
        <v>6000</v>
      </c>
      <c r="H68" s="232"/>
      <c r="I68" s="232"/>
    </row>
    <row r="69" spans="1:19" x14ac:dyDescent="0.3">
      <c r="A69" s="245">
        <v>53</v>
      </c>
      <c r="B69" s="314"/>
      <c r="C69" s="314"/>
      <c r="D69" s="86" t="s">
        <v>31</v>
      </c>
      <c r="E69" s="222">
        <f>2634+Step10!$D$31</f>
        <v>12202</v>
      </c>
      <c r="F69" s="222">
        <f>767+Step10!$F$31</f>
        <v>15436</v>
      </c>
      <c r="G69" s="223">
        <f>1173+Step10!$H$31</f>
        <v>13008</v>
      </c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32"/>
    </row>
    <row r="70" spans="1:19" x14ac:dyDescent="0.3">
      <c r="A70" s="245">
        <v>54</v>
      </c>
      <c r="B70" s="314"/>
      <c r="C70" s="314"/>
      <c r="D70" s="86" t="s">
        <v>9</v>
      </c>
      <c r="E70" s="73">
        <v>0.747</v>
      </c>
      <c r="F70" s="73">
        <v>0.68789999999999996</v>
      </c>
      <c r="G70" s="88">
        <v>0.69820000000000004</v>
      </c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32"/>
    </row>
    <row r="71" spans="1:19" x14ac:dyDescent="0.3">
      <c r="A71" s="245">
        <v>55</v>
      </c>
      <c r="B71" s="314"/>
      <c r="C71" s="314"/>
      <c r="D71" s="86" t="s">
        <v>10</v>
      </c>
      <c r="E71" s="73">
        <v>1.1064000000000001</v>
      </c>
      <c r="F71" s="73">
        <v>1.1002000000000001</v>
      </c>
      <c r="G71" s="88">
        <v>1.0882000000000001</v>
      </c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32"/>
    </row>
    <row r="72" spans="1:19" x14ac:dyDescent="0.3">
      <c r="A72" s="245">
        <v>56</v>
      </c>
      <c r="B72" s="315"/>
      <c r="C72" s="315"/>
      <c r="D72" s="90" t="s">
        <v>49</v>
      </c>
      <c r="E72" s="203">
        <f>E69/E$10</f>
        <v>0.87569972728577583</v>
      </c>
      <c r="F72" s="203">
        <f t="shared" ref="F72:G72" si="12">F69/F$10</f>
        <v>2.1585792196895541</v>
      </c>
      <c r="G72" s="250">
        <f t="shared" si="12"/>
        <v>2.0195621797857477</v>
      </c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32"/>
    </row>
    <row r="73" spans="1:19" ht="14.4" customHeight="1" x14ac:dyDescent="0.3">
      <c r="A73" s="251">
        <v>57</v>
      </c>
      <c r="B73" s="316" t="s">
        <v>20</v>
      </c>
      <c r="C73" s="316" t="s">
        <v>37</v>
      </c>
      <c r="D73" s="93" t="s">
        <v>48</v>
      </c>
      <c r="E73" s="205">
        <v>232000</v>
      </c>
      <c r="F73" s="205">
        <v>76000</v>
      </c>
      <c r="G73" s="205">
        <v>56000</v>
      </c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32"/>
    </row>
    <row r="74" spans="1:19" x14ac:dyDescent="0.3">
      <c r="A74" s="252">
        <v>58</v>
      </c>
      <c r="B74" s="317"/>
      <c r="C74" s="317"/>
      <c r="D74" s="95" t="s">
        <v>31</v>
      </c>
      <c r="E74" s="218">
        <v>34159</v>
      </c>
      <c r="F74" s="218">
        <v>14321</v>
      </c>
      <c r="G74" s="219">
        <v>11109</v>
      </c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32"/>
    </row>
    <row r="75" spans="1:19" x14ac:dyDescent="0.3">
      <c r="A75" s="252">
        <v>59</v>
      </c>
      <c r="B75" s="317"/>
      <c r="C75" s="317"/>
      <c r="D75" s="95" t="s">
        <v>9</v>
      </c>
      <c r="E75" s="206">
        <v>0.61360000000000003</v>
      </c>
      <c r="F75" s="206">
        <v>0.60780000000000001</v>
      </c>
      <c r="G75" s="220">
        <v>0.61950000000000005</v>
      </c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32"/>
    </row>
    <row r="76" spans="1:19" x14ac:dyDescent="0.3">
      <c r="A76" s="252">
        <v>60</v>
      </c>
      <c r="B76" s="317"/>
      <c r="C76" s="318"/>
      <c r="D76" s="98" t="s">
        <v>10</v>
      </c>
      <c r="E76" s="206">
        <v>1.0808</v>
      </c>
      <c r="F76" s="206">
        <v>1.0876999999999999</v>
      </c>
      <c r="G76" s="253">
        <v>1.0730999999999999</v>
      </c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32"/>
    </row>
    <row r="77" spans="1:19" ht="14.4" customHeight="1" x14ac:dyDescent="0.3">
      <c r="A77" s="252">
        <v>61</v>
      </c>
      <c r="B77" s="317"/>
      <c r="C77" s="316" t="s">
        <v>38</v>
      </c>
      <c r="D77" s="93" t="s">
        <v>48</v>
      </c>
      <c r="E77" s="205">
        <v>220000</v>
      </c>
      <c r="F77" s="205">
        <v>4000</v>
      </c>
      <c r="G77" s="205">
        <v>30000</v>
      </c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32"/>
    </row>
    <row r="78" spans="1:19" x14ac:dyDescent="0.3">
      <c r="A78" s="252">
        <v>62</v>
      </c>
      <c r="B78" s="317"/>
      <c r="C78" s="317"/>
      <c r="D78" s="95" t="s">
        <v>31</v>
      </c>
      <c r="E78" s="218">
        <f>32470+Step2!$D$30</f>
        <v>40629</v>
      </c>
      <c r="F78" s="218">
        <f>728+Step2!$F$30</f>
        <v>11250</v>
      </c>
      <c r="G78" s="219">
        <f>5950+Step2!$H$30</f>
        <v>17365</v>
      </c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32"/>
    </row>
    <row r="79" spans="1:19" x14ac:dyDescent="0.3">
      <c r="A79" s="252">
        <v>63</v>
      </c>
      <c r="B79" s="317"/>
      <c r="C79" s="317"/>
      <c r="D79" s="95" t="s">
        <v>9</v>
      </c>
      <c r="E79" s="206">
        <v>0.63019999999999998</v>
      </c>
      <c r="F79" s="206">
        <v>0.73</v>
      </c>
      <c r="G79" s="220">
        <v>0.65059999999999996</v>
      </c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32"/>
    </row>
    <row r="80" spans="1:19" x14ac:dyDescent="0.3">
      <c r="A80" s="252">
        <v>64</v>
      </c>
      <c r="B80" s="317"/>
      <c r="C80" s="317"/>
      <c r="D80" s="95" t="s">
        <v>10</v>
      </c>
      <c r="E80" s="206">
        <v>1.0527</v>
      </c>
      <c r="F80" s="206">
        <v>1.0812999999999999</v>
      </c>
      <c r="G80" s="220">
        <v>1.0658000000000001</v>
      </c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32"/>
    </row>
    <row r="81" spans="1:19" x14ac:dyDescent="0.3">
      <c r="A81" s="252">
        <v>65</v>
      </c>
      <c r="B81" s="317"/>
      <c r="C81" s="318"/>
      <c r="D81" s="98" t="s">
        <v>50</v>
      </c>
      <c r="E81" s="207">
        <f>E80/E$76</f>
        <v>0.97400074019244998</v>
      </c>
      <c r="F81" s="207">
        <f t="shared" ref="F81:G81" si="13">F80/F$76</f>
        <v>0.99411602463914683</v>
      </c>
      <c r="G81" s="221">
        <f t="shared" si="13"/>
        <v>0.99319727891156473</v>
      </c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32"/>
    </row>
    <row r="82" spans="1:19" ht="14.4" customHeight="1" x14ac:dyDescent="0.3">
      <c r="A82" s="252">
        <v>66</v>
      </c>
      <c r="B82" s="317"/>
      <c r="C82" s="316" t="s">
        <v>39</v>
      </c>
      <c r="D82" s="93" t="s">
        <v>48</v>
      </c>
      <c r="E82" s="205">
        <f>94000</f>
        <v>94000</v>
      </c>
      <c r="F82" s="205">
        <v>14000</v>
      </c>
      <c r="G82" s="205">
        <v>30000</v>
      </c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32"/>
    </row>
    <row r="83" spans="1:19" x14ac:dyDescent="0.3">
      <c r="A83" s="252">
        <v>67</v>
      </c>
      <c r="B83" s="317"/>
      <c r="C83" s="317"/>
      <c r="D83" s="95" t="s">
        <v>31</v>
      </c>
      <c r="E83" s="218">
        <f>14011+Step2!$J$30</f>
        <v>22706</v>
      </c>
      <c r="F83" s="218">
        <f>2579+Step2!$L$30</f>
        <v>13063</v>
      </c>
      <c r="G83" s="219">
        <f>6034+Step2!$N$30</f>
        <v>15279</v>
      </c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32"/>
    </row>
    <row r="84" spans="1:19" x14ac:dyDescent="0.3">
      <c r="A84" s="252">
        <v>68</v>
      </c>
      <c r="B84" s="317"/>
      <c r="C84" s="317"/>
      <c r="D84" s="95" t="s">
        <v>9</v>
      </c>
      <c r="E84" s="206">
        <v>0.61329999999999996</v>
      </c>
      <c r="F84" s="206">
        <v>0.63719999999999999</v>
      </c>
      <c r="G84" s="220">
        <v>0.58699999999999997</v>
      </c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32"/>
    </row>
    <row r="85" spans="1:19" x14ac:dyDescent="0.3">
      <c r="A85" s="252">
        <v>69</v>
      </c>
      <c r="B85" s="317"/>
      <c r="C85" s="317"/>
      <c r="D85" s="95" t="s">
        <v>10</v>
      </c>
      <c r="E85" s="206">
        <v>1.0902000000000001</v>
      </c>
      <c r="F85" s="206">
        <v>1.0670999999999999</v>
      </c>
      <c r="G85" s="220">
        <v>1.0862000000000001</v>
      </c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32"/>
    </row>
    <row r="86" spans="1:19" x14ac:dyDescent="0.3">
      <c r="A86" s="252">
        <v>70</v>
      </c>
      <c r="B86" s="317"/>
      <c r="C86" s="318"/>
      <c r="D86" s="98" t="s">
        <v>50</v>
      </c>
      <c r="E86" s="207">
        <f>E85/E$76</f>
        <v>1.008697261287935</v>
      </c>
      <c r="F86" s="207">
        <f t="shared" ref="F86:G86" si="14">F85/F$76</f>
        <v>0.98106095430725393</v>
      </c>
      <c r="G86" s="221">
        <f t="shared" si="14"/>
        <v>1.0122076227751375</v>
      </c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32"/>
    </row>
    <row r="87" spans="1:19" ht="14.4" customHeight="1" x14ac:dyDescent="0.3">
      <c r="A87" s="252">
        <v>71</v>
      </c>
      <c r="B87" s="317"/>
      <c r="C87" s="316" t="s">
        <v>52</v>
      </c>
      <c r="D87" s="93" t="s">
        <v>48</v>
      </c>
      <c r="E87" s="205">
        <v>90000</v>
      </c>
      <c r="F87" s="205">
        <v>30000</v>
      </c>
      <c r="G87" s="205">
        <v>22000</v>
      </c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32"/>
    </row>
    <row r="88" spans="1:19" x14ac:dyDescent="0.3">
      <c r="A88" s="252">
        <v>72</v>
      </c>
      <c r="B88" s="317"/>
      <c r="C88" s="317"/>
      <c r="D88" s="95" t="s">
        <v>31</v>
      </c>
      <c r="E88" s="218">
        <f>13110+Step3!$D$30</f>
        <v>31386</v>
      </c>
      <c r="F88" s="218">
        <f>5634+Step3!$F$30</f>
        <v>23910</v>
      </c>
      <c r="G88" s="219">
        <f>4419+Step3!$H$30</f>
        <v>23983</v>
      </c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32"/>
    </row>
    <row r="89" spans="1:19" x14ac:dyDescent="0.3">
      <c r="A89" s="252">
        <v>73</v>
      </c>
      <c r="B89" s="317"/>
      <c r="C89" s="317"/>
      <c r="D89" s="95" t="s">
        <v>9</v>
      </c>
      <c r="E89" s="206">
        <v>0.68279999999999996</v>
      </c>
      <c r="F89" s="206">
        <v>0.6119</v>
      </c>
      <c r="G89" s="220">
        <v>0.66749999999999998</v>
      </c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32"/>
    </row>
    <row r="90" spans="1:19" x14ac:dyDescent="0.3">
      <c r="A90" s="252">
        <v>74</v>
      </c>
      <c r="B90" s="317"/>
      <c r="C90" s="317"/>
      <c r="D90" s="95" t="s">
        <v>10</v>
      </c>
      <c r="E90" s="206">
        <v>1.0701000000000001</v>
      </c>
      <c r="F90" s="206">
        <v>1.1028</v>
      </c>
      <c r="G90" s="220">
        <v>1.0770999999999999</v>
      </c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32"/>
    </row>
    <row r="91" spans="1:19" x14ac:dyDescent="0.3">
      <c r="A91" s="252">
        <v>75</v>
      </c>
      <c r="B91" s="317"/>
      <c r="C91" s="318"/>
      <c r="D91" s="98" t="s">
        <v>50</v>
      </c>
      <c r="E91" s="207">
        <f>E90/E$76</f>
        <v>0.99009992598075502</v>
      </c>
      <c r="F91" s="207">
        <f t="shared" ref="F91:G91" si="15">F90/F$76</f>
        <v>1.013882504367013</v>
      </c>
      <c r="G91" s="221">
        <f t="shared" si="15"/>
        <v>1.0037275184046222</v>
      </c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32"/>
    </row>
    <row r="92" spans="1:19" ht="14.4" customHeight="1" x14ac:dyDescent="0.3">
      <c r="A92" s="252">
        <v>76</v>
      </c>
      <c r="B92" s="317"/>
      <c r="C92" s="316" t="s">
        <v>53</v>
      </c>
      <c r="D92" s="93" t="s">
        <v>48</v>
      </c>
      <c r="E92" s="205">
        <v>90000</v>
      </c>
      <c r="F92" s="205">
        <v>24000</v>
      </c>
      <c r="G92" s="205">
        <v>28000</v>
      </c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32"/>
    </row>
    <row r="93" spans="1:19" x14ac:dyDescent="0.3">
      <c r="A93" s="252">
        <v>77</v>
      </c>
      <c r="B93" s="317"/>
      <c r="C93" s="317"/>
      <c r="D93" s="95" t="s">
        <v>31</v>
      </c>
      <c r="E93" s="218">
        <f>13438+Step3!$J$30</f>
        <v>33097</v>
      </c>
      <c r="F93" s="218">
        <f>4502+Step3!$L$30</f>
        <v>21872</v>
      </c>
      <c r="G93" s="219">
        <f>5621+Step3!$N$30</f>
        <v>20044</v>
      </c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32"/>
    </row>
    <row r="94" spans="1:19" x14ac:dyDescent="0.3">
      <c r="A94" s="252">
        <v>78</v>
      </c>
      <c r="B94" s="317"/>
      <c r="C94" s="317"/>
      <c r="D94" s="95" t="s">
        <v>9</v>
      </c>
      <c r="E94" s="206">
        <v>0.61829999999999996</v>
      </c>
      <c r="F94" s="206">
        <v>0.58589999999999998</v>
      </c>
      <c r="G94" s="220">
        <v>0.59050000000000002</v>
      </c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32"/>
    </row>
    <row r="95" spans="1:19" x14ac:dyDescent="0.3">
      <c r="A95" s="252">
        <v>79</v>
      </c>
      <c r="B95" s="317"/>
      <c r="C95" s="317"/>
      <c r="D95" s="95" t="s">
        <v>10</v>
      </c>
      <c r="E95" s="206">
        <v>1.0620000000000001</v>
      </c>
      <c r="F95" s="206">
        <v>1.1022000000000001</v>
      </c>
      <c r="G95" s="220">
        <v>1.0824</v>
      </c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32"/>
    </row>
    <row r="96" spans="1:19" x14ac:dyDescent="0.3">
      <c r="A96" s="252">
        <v>80</v>
      </c>
      <c r="B96" s="317"/>
      <c r="C96" s="318"/>
      <c r="D96" s="98" t="s">
        <v>50</v>
      </c>
      <c r="E96" s="207">
        <f>E95/E$76</f>
        <v>0.98260547742413029</v>
      </c>
      <c r="F96" s="207">
        <f t="shared" ref="F96:G96" si="16">F95/F$76</f>
        <v>1.0133308816769331</v>
      </c>
      <c r="G96" s="221">
        <f t="shared" si="16"/>
        <v>1.0086664802907466</v>
      </c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32"/>
    </row>
    <row r="97" spans="1:19" ht="14.4" customHeight="1" x14ac:dyDescent="0.3">
      <c r="A97" s="252">
        <v>81</v>
      </c>
      <c r="B97" s="317"/>
      <c r="C97" s="316" t="s">
        <v>54</v>
      </c>
      <c r="D97" s="93" t="s">
        <v>48</v>
      </c>
      <c r="E97" s="205" t="s">
        <v>57</v>
      </c>
      <c r="F97" s="205">
        <v>4000</v>
      </c>
      <c r="G97" s="205">
        <v>80000</v>
      </c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32"/>
    </row>
    <row r="98" spans="1:19" x14ac:dyDescent="0.3">
      <c r="A98" s="252">
        <v>82</v>
      </c>
      <c r="B98" s="317"/>
      <c r="C98" s="317"/>
      <c r="D98" s="95" t="s">
        <v>31</v>
      </c>
      <c r="E98" s="218"/>
      <c r="F98" s="218">
        <f>759+Step4!$F$65</f>
        <v>44312</v>
      </c>
      <c r="G98" s="219">
        <f>1576+Step4!$H$65</f>
        <v>24245</v>
      </c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32"/>
    </row>
    <row r="99" spans="1:19" x14ac:dyDescent="0.3">
      <c r="A99" s="252">
        <v>83</v>
      </c>
      <c r="B99" s="317"/>
      <c r="C99" s="317"/>
      <c r="D99" s="95" t="s">
        <v>9</v>
      </c>
      <c r="E99" s="206" t="s">
        <v>57</v>
      </c>
      <c r="F99" s="206">
        <v>0.63939999999999997</v>
      </c>
      <c r="G99" s="220">
        <v>0.67030000000000001</v>
      </c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32"/>
    </row>
    <row r="100" spans="1:19" x14ac:dyDescent="0.3">
      <c r="A100" s="252">
        <v>84</v>
      </c>
      <c r="B100" s="317"/>
      <c r="C100" s="317"/>
      <c r="D100" s="95" t="s">
        <v>10</v>
      </c>
      <c r="E100" s="206" t="s">
        <v>57</v>
      </c>
      <c r="F100" s="206">
        <v>1.0760000000000001</v>
      </c>
      <c r="G100" s="220">
        <v>1.0589999999999999</v>
      </c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32"/>
    </row>
    <row r="101" spans="1:19" x14ac:dyDescent="0.3">
      <c r="A101" s="252">
        <v>85</v>
      </c>
      <c r="B101" s="317"/>
      <c r="C101" s="318"/>
      <c r="D101" s="98" t="s">
        <v>50</v>
      </c>
      <c r="E101" s="207" t="s">
        <v>57</v>
      </c>
      <c r="F101" s="207">
        <f t="shared" ref="F101:G101" si="17">F100/F$76</f>
        <v>0.9892433575434405</v>
      </c>
      <c r="G101" s="221">
        <f t="shared" si="17"/>
        <v>0.98686049762370698</v>
      </c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32"/>
    </row>
    <row r="102" spans="1:19" ht="14.4" customHeight="1" x14ac:dyDescent="0.3">
      <c r="A102" s="252">
        <v>86</v>
      </c>
      <c r="B102" s="317"/>
      <c r="C102" s="316" t="s">
        <v>55</v>
      </c>
      <c r="D102" s="93" t="s">
        <v>48</v>
      </c>
      <c r="E102" s="205" t="s">
        <v>57</v>
      </c>
      <c r="F102" s="205">
        <v>8000</v>
      </c>
      <c r="G102" s="205">
        <v>14000</v>
      </c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32"/>
    </row>
    <row r="103" spans="1:19" x14ac:dyDescent="0.3">
      <c r="A103" s="252">
        <v>87</v>
      </c>
      <c r="B103" s="317"/>
      <c r="C103" s="317"/>
      <c r="D103" s="95" t="s">
        <v>31</v>
      </c>
      <c r="E103" s="218"/>
      <c r="F103" s="218">
        <f>1459+Step4!$L$65</f>
        <v>37577</v>
      </c>
      <c r="G103" s="219">
        <f>2805+Step4!$N$65</f>
        <v>30109</v>
      </c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32"/>
    </row>
    <row r="104" spans="1:19" x14ac:dyDescent="0.3">
      <c r="A104" s="252">
        <v>88</v>
      </c>
      <c r="B104" s="317"/>
      <c r="C104" s="317"/>
      <c r="D104" s="95" t="s">
        <v>9</v>
      </c>
      <c r="E104" s="206" t="s">
        <v>57</v>
      </c>
      <c r="F104" s="206">
        <v>0.56769999999999998</v>
      </c>
      <c r="G104" s="220">
        <v>0.57989999999999997</v>
      </c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32"/>
    </row>
    <row r="105" spans="1:19" x14ac:dyDescent="0.3">
      <c r="A105" s="252">
        <v>89</v>
      </c>
      <c r="B105" s="317"/>
      <c r="C105" s="317"/>
      <c r="D105" s="95" t="s">
        <v>10</v>
      </c>
      <c r="E105" s="206" t="s">
        <v>57</v>
      </c>
      <c r="F105" s="206">
        <v>1.0696000000000001</v>
      </c>
      <c r="G105" s="220">
        <v>1.0537000000000001</v>
      </c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32"/>
    </row>
    <row r="106" spans="1:19" x14ac:dyDescent="0.3">
      <c r="A106" s="252">
        <v>90</v>
      </c>
      <c r="B106" s="317"/>
      <c r="C106" s="318"/>
      <c r="D106" s="98" t="s">
        <v>50</v>
      </c>
      <c r="E106" s="207" t="s">
        <v>57</v>
      </c>
      <c r="F106" s="207">
        <f t="shared" ref="F106:G106" si="18">F105/F$76</f>
        <v>0.98335938218258734</v>
      </c>
      <c r="G106" s="221">
        <f t="shared" si="18"/>
        <v>0.98192153573758278</v>
      </c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32"/>
    </row>
    <row r="107" spans="1:19" ht="14.4" customHeight="1" x14ac:dyDescent="0.3">
      <c r="A107" s="252">
        <v>91</v>
      </c>
      <c r="B107" s="317"/>
      <c r="C107" s="316" t="s">
        <v>58</v>
      </c>
      <c r="D107" s="93" t="s">
        <v>48</v>
      </c>
      <c r="E107" s="205">
        <v>94000</v>
      </c>
      <c r="F107" s="205">
        <v>28000</v>
      </c>
      <c r="G107" s="205">
        <v>16000</v>
      </c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32"/>
    </row>
    <row r="108" spans="1:19" x14ac:dyDescent="0.3">
      <c r="A108" s="252">
        <v>92</v>
      </c>
      <c r="B108" s="317"/>
      <c r="C108" s="317"/>
      <c r="D108" s="95" t="s">
        <v>31</v>
      </c>
      <c r="E108" s="218">
        <f>13642+Step5!$D$29</f>
        <v>23729</v>
      </c>
      <c r="F108" s="218">
        <f>5277+Step5!$F$29</f>
        <v>17920</v>
      </c>
      <c r="G108" s="219">
        <f>3268+Step5!$H$29</f>
        <v>14857</v>
      </c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32"/>
    </row>
    <row r="109" spans="1:19" x14ac:dyDescent="0.3">
      <c r="A109" s="252">
        <v>93</v>
      </c>
      <c r="B109" s="317"/>
      <c r="C109" s="317"/>
      <c r="D109" s="95" t="s">
        <v>9</v>
      </c>
      <c r="E109" s="206">
        <v>0.61140000000000005</v>
      </c>
      <c r="F109" s="67">
        <v>0.59930000000000005</v>
      </c>
      <c r="G109" s="97">
        <v>0.64500000000000002</v>
      </c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32"/>
    </row>
    <row r="110" spans="1:19" x14ac:dyDescent="0.3">
      <c r="A110" s="252">
        <v>94</v>
      </c>
      <c r="B110" s="317"/>
      <c r="C110" s="317"/>
      <c r="D110" s="95" t="s">
        <v>10</v>
      </c>
      <c r="E110" s="206">
        <v>1.0916999999999999</v>
      </c>
      <c r="F110" s="67">
        <v>1.0646</v>
      </c>
      <c r="G110" s="97">
        <v>1.0687</v>
      </c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32"/>
    </row>
    <row r="111" spans="1:19" x14ac:dyDescent="0.3">
      <c r="A111" s="252">
        <v>95</v>
      </c>
      <c r="B111" s="317"/>
      <c r="C111" s="318"/>
      <c r="D111" s="98" t="s">
        <v>50</v>
      </c>
      <c r="E111" s="207">
        <f>E110/E$76</f>
        <v>1.0100851221317542</v>
      </c>
      <c r="F111" s="207">
        <f t="shared" ref="F111:G111" si="19">F110/F$76</f>
        <v>0.97876252643192063</v>
      </c>
      <c r="G111" s="221">
        <f t="shared" si="19"/>
        <v>0.9958997297549157</v>
      </c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32"/>
    </row>
    <row r="112" spans="1:19" ht="14.4" customHeight="1" x14ac:dyDescent="0.3">
      <c r="A112" s="252">
        <v>96</v>
      </c>
      <c r="B112" s="317"/>
      <c r="C112" s="316" t="s">
        <v>59</v>
      </c>
      <c r="D112" s="93" t="s">
        <v>48</v>
      </c>
      <c r="E112" s="205">
        <v>64000</v>
      </c>
      <c r="F112" s="205">
        <v>12000</v>
      </c>
      <c r="G112" s="205">
        <v>16000</v>
      </c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32"/>
    </row>
    <row r="113" spans="1:19" x14ac:dyDescent="0.3">
      <c r="A113" s="252">
        <v>97</v>
      </c>
      <c r="B113" s="317"/>
      <c r="C113" s="317"/>
      <c r="D113" s="95" t="s">
        <v>31</v>
      </c>
      <c r="E113" s="218">
        <f>9532+Step6!$D$29</f>
        <v>19608</v>
      </c>
      <c r="F113" s="218">
        <f>2245+Step6!$F$29</f>
        <v>16732</v>
      </c>
      <c r="G113" s="219">
        <f>3204+Step6!$H$29</f>
        <v>16199</v>
      </c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32"/>
    </row>
    <row r="114" spans="1:19" x14ac:dyDescent="0.3">
      <c r="A114" s="252">
        <v>98</v>
      </c>
      <c r="B114" s="317"/>
      <c r="C114" s="317"/>
      <c r="D114" s="95" t="s">
        <v>9</v>
      </c>
      <c r="E114" s="67">
        <v>0.64939999999999998</v>
      </c>
      <c r="F114" s="67">
        <v>0.65680000000000005</v>
      </c>
      <c r="G114" s="97">
        <v>0.65180000000000005</v>
      </c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32"/>
    </row>
    <row r="115" spans="1:19" x14ac:dyDescent="0.3">
      <c r="A115" s="252">
        <v>99</v>
      </c>
      <c r="B115" s="317"/>
      <c r="C115" s="317"/>
      <c r="D115" s="95" t="s">
        <v>10</v>
      </c>
      <c r="E115" s="67">
        <v>1.0858000000000001</v>
      </c>
      <c r="F115" s="67">
        <v>1.1034999999999999</v>
      </c>
      <c r="G115" s="97">
        <v>1.0798000000000001</v>
      </c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32"/>
    </row>
    <row r="116" spans="1:19" x14ac:dyDescent="0.3">
      <c r="A116" s="252">
        <v>100</v>
      </c>
      <c r="B116" s="317"/>
      <c r="C116" s="318"/>
      <c r="D116" s="98" t="s">
        <v>50</v>
      </c>
      <c r="E116" s="207">
        <f>E115/E$76</f>
        <v>1.0046262028127315</v>
      </c>
      <c r="F116" s="207">
        <f t="shared" ref="F116:G116" si="20">F115/F$76</f>
        <v>1.0145260641721063</v>
      </c>
      <c r="G116" s="221">
        <f t="shared" si="20"/>
        <v>1.0062435933277423</v>
      </c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32"/>
    </row>
    <row r="117" spans="1:19" ht="14.4" customHeight="1" x14ac:dyDescent="0.3">
      <c r="A117" s="252">
        <v>101</v>
      </c>
      <c r="B117" s="317"/>
      <c r="C117" s="316" t="s">
        <v>60</v>
      </c>
      <c r="D117" s="93" t="s">
        <v>48</v>
      </c>
      <c r="E117" s="205">
        <v>38000</v>
      </c>
      <c r="F117" s="205">
        <v>6000</v>
      </c>
      <c r="G117" s="205">
        <v>12000</v>
      </c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32"/>
    </row>
    <row r="118" spans="1:19" x14ac:dyDescent="0.3">
      <c r="A118" s="252">
        <v>102</v>
      </c>
      <c r="B118" s="317"/>
      <c r="C118" s="317"/>
      <c r="D118" s="95" t="s">
        <v>31</v>
      </c>
      <c r="E118" s="218">
        <f>5515+Step7!$D$64</f>
        <v>34237</v>
      </c>
      <c r="F118" s="218">
        <f>1138+Step7!$F$64</f>
        <v>26351</v>
      </c>
      <c r="G118" s="219">
        <f>2337+Step7!$H$64</f>
        <v>19173</v>
      </c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32"/>
    </row>
    <row r="119" spans="1:19" x14ac:dyDescent="0.3">
      <c r="A119" s="252">
        <v>103</v>
      </c>
      <c r="B119" s="317"/>
      <c r="C119" s="317"/>
      <c r="D119" s="95" t="s">
        <v>9</v>
      </c>
      <c r="E119" s="67">
        <v>0.62790000000000001</v>
      </c>
      <c r="F119" s="67">
        <v>0.5907</v>
      </c>
      <c r="G119" s="97">
        <v>0.5978</v>
      </c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32"/>
    </row>
    <row r="120" spans="1:19" x14ac:dyDescent="0.3">
      <c r="A120" s="252">
        <v>104</v>
      </c>
      <c r="B120" s="317"/>
      <c r="C120" s="317"/>
      <c r="D120" s="95" t="s">
        <v>10</v>
      </c>
      <c r="E120" s="67">
        <v>1.0579000000000001</v>
      </c>
      <c r="F120" s="67">
        <v>1.0668</v>
      </c>
      <c r="G120" s="97">
        <v>1.0559000000000001</v>
      </c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32"/>
    </row>
    <row r="121" spans="1:19" x14ac:dyDescent="0.3">
      <c r="A121" s="252">
        <v>105</v>
      </c>
      <c r="B121" s="317"/>
      <c r="C121" s="318"/>
      <c r="D121" s="98" t="s">
        <v>50</v>
      </c>
      <c r="E121" s="207">
        <f>E120/E$76</f>
        <v>0.97881199111769068</v>
      </c>
      <c r="F121" s="207">
        <f t="shared" ref="F121:G121" si="21">F120/F$76</f>
        <v>0.98078514296221397</v>
      </c>
      <c r="G121" s="221">
        <f t="shared" si="21"/>
        <v>0.98397167086012494</v>
      </c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32"/>
    </row>
    <row r="122" spans="1:19" ht="14.4" customHeight="1" x14ac:dyDescent="0.3">
      <c r="A122" s="252">
        <v>91</v>
      </c>
      <c r="B122" s="317"/>
      <c r="C122" s="325" t="s">
        <v>63</v>
      </c>
      <c r="D122" s="93" t="s">
        <v>48</v>
      </c>
      <c r="E122" s="205">
        <v>104000</v>
      </c>
      <c r="F122" s="205">
        <v>14000</v>
      </c>
      <c r="G122" s="205">
        <v>16000</v>
      </c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32"/>
    </row>
    <row r="123" spans="1:19" x14ac:dyDescent="0.3">
      <c r="A123" s="252">
        <v>92</v>
      </c>
      <c r="B123" s="317"/>
      <c r="C123" s="317"/>
      <c r="D123" s="95" t="s">
        <v>31</v>
      </c>
      <c r="E123" s="218">
        <f>15424+Step8!$D$30</f>
        <v>24601</v>
      </c>
      <c r="F123" s="218">
        <f>2670+Step8!$F$30</f>
        <v>15554</v>
      </c>
      <c r="G123" s="219">
        <f>3124+Step8!$H$30</f>
        <v>12810</v>
      </c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32"/>
    </row>
    <row r="124" spans="1:19" x14ac:dyDescent="0.3">
      <c r="A124" s="252">
        <v>93</v>
      </c>
      <c r="B124" s="317"/>
      <c r="C124" s="317"/>
      <c r="D124" s="95" t="s">
        <v>9</v>
      </c>
      <c r="E124" s="67">
        <v>0.59860000000000002</v>
      </c>
      <c r="F124" s="67">
        <v>0.63490000000000002</v>
      </c>
      <c r="G124" s="97">
        <v>0.64270000000000005</v>
      </c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32"/>
    </row>
    <row r="125" spans="1:19" x14ac:dyDescent="0.3">
      <c r="A125" s="252">
        <v>94</v>
      </c>
      <c r="B125" s="317"/>
      <c r="C125" s="317"/>
      <c r="D125" s="95" t="s">
        <v>10</v>
      </c>
      <c r="E125" s="67">
        <v>1.0914999999999999</v>
      </c>
      <c r="F125" s="67">
        <v>1.0842000000000001</v>
      </c>
      <c r="G125" s="97">
        <v>1.0718000000000001</v>
      </c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32"/>
    </row>
    <row r="126" spans="1:19" x14ac:dyDescent="0.3">
      <c r="A126" s="252">
        <v>95</v>
      </c>
      <c r="B126" s="317"/>
      <c r="C126" s="318"/>
      <c r="D126" s="98" t="s">
        <v>50</v>
      </c>
      <c r="E126" s="207">
        <f>E125/E$76</f>
        <v>1.009900074019245</v>
      </c>
      <c r="F126" s="207">
        <f t="shared" ref="F126:G126" si="22">F125/F$76</f>
        <v>0.99678220097453352</v>
      </c>
      <c r="G126" s="221">
        <f t="shared" si="22"/>
        <v>0.99878855651849796</v>
      </c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32"/>
    </row>
    <row r="127" spans="1:19" ht="14.4" customHeight="1" x14ac:dyDescent="0.3">
      <c r="A127" s="252">
        <v>96</v>
      </c>
      <c r="B127" s="317"/>
      <c r="C127" s="325" t="s">
        <v>64</v>
      </c>
      <c r="D127" s="93" t="s">
        <v>48</v>
      </c>
      <c r="E127" s="205">
        <v>90000</v>
      </c>
      <c r="F127" s="205">
        <v>14000</v>
      </c>
      <c r="G127" s="205">
        <v>12000</v>
      </c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32"/>
    </row>
    <row r="128" spans="1:19" x14ac:dyDescent="0.3">
      <c r="A128" s="252">
        <v>97</v>
      </c>
      <c r="B128" s="317"/>
      <c r="C128" s="317"/>
      <c r="D128" s="95" t="s">
        <v>31</v>
      </c>
      <c r="E128" s="218">
        <f>13354+Step9!$D$30</f>
        <v>22820</v>
      </c>
      <c r="F128" s="218">
        <f>2567+Step9!$F$30</f>
        <v>16207</v>
      </c>
      <c r="G128" s="219">
        <f>2429+Step9!$H$30</f>
        <v>14658</v>
      </c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32"/>
    </row>
    <row r="129" spans="1:19" x14ac:dyDescent="0.3">
      <c r="A129" s="252">
        <v>98</v>
      </c>
      <c r="B129" s="317"/>
      <c r="C129" s="317"/>
      <c r="D129" s="95" t="s">
        <v>9</v>
      </c>
      <c r="E129" s="67">
        <v>0.61660000000000004</v>
      </c>
      <c r="F129" s="67">
        <v>0.62680000000000002</v>
      </c>
      <c r="G129" s="97">
        <v>0.66620000000000001</v>
      </c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32"/>
    </row>
    <row r="130" spans="1:19" x14ac:dyDescent="0.3">
      <c r="A130" s="252">
        <v>99</v>
      </c>
      <c r="B130" s="317"/>
      <c r="C130" s="317"/>
      <c r="D130" s="95" t="s">
        <v>10</v>
      </c>
      <c r="E130" s="67">
        <v>1.1046</v>
      </c>
      <c r="F130" s="67">
        <v>1.0860000000000001</v>
      </c>
      <c r="G130" s="97">
        <v>1.0875999999999999</v>
      </c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32"/>
    </row>
    <row r="131" spans="1:19" x14ac:dyDescent="0.3">
      <c r="A131" s="252">
        <v>100</v>
      </c>
      <c r="B131" s="317"/>
      <c r="C131" s="318"/>
      <c r="D131" s="98" t="s">
        <v>50</v>
      </c>
      <c r="E131" s="207">
        <f>E130/E$76</f>
        <v>1.0220207253886011</v>
      </c>
      <c r="F131" s="207">
        <f t="shared" ref="F131:G131" si="23">F130/F$76</f>
        <v>0.99843706904477358</v>
      </c>
      <c r="G131" s="221">
        <f t="shared" si="23"/>
        <v>1.0135122542167552</v>
      </c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32"/>
    </row>
    <row r="132" spans="1:19" ht="14.4" customHeight="1" x14ac:dyDescent="0.3">
      <c r="A132" s="252">
        <v>101</v>
      </c>
      <c r="B132" s="317"/>
      <c r="C132" s="325" t="s">
        <v>65</v>
      </c>
      <c r="D132" s="93" t="s">
        <v>48</v>
      </c>
      <c r="E132" s="205">
        <v>38000</v>
      </c>
      <c r="F132" s="205">
        <v>22000</v>
      </c>
      <c r="G132" s="205">
        <v>30000</v>
      </c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32"/>
    </row>
    <row r="133" spans="1:19" x14ac:dyDescent="0.3">
      <c r="A133" s="252">
        <v>102</v>
      </c>
      <c r="B133" s="317"/>
      <c r="C133" s="317"/>
      <c r="D133" s="95" t="s">
        <v>31</v>
      </c>
      <c r="E133" s="218">
        <f>5668+Step10!$D$31</f>
        <v>15236</v>
      </c>
      <c r="F133" s="218">
        <f>4180+Step10!$F$31</f>
        <v>18849</v>
      </c>
      <c r="G133" s="219">
        <f>5864+Step10!$H$31</f>
        <v>17699</v>
      </c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32"/>
    </row>
    <row r="134" spans="1:19" x14ac:dyDescent="0.3">
      <c r="A134" s="252">
        <v>103</v>
      </c>
      <c r="B134" s="317"/>
      <c r="C134" s="317"/>
      <c r="D134" s="95" t="s">
        <v>9</v>
      </c>
      <c r="E134" s="67">
        <v>0.6663</v>
      </c>
      <c r="F134" s="67">
        <v>0.59660000000000002</v>
      </c>
      <c r="G134" s="97">
        <v>0.57299999999999995</v>
      </c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32"/>
    </row>
    <row r="135" spans="1:19" x14ac:dyDescent="0.3">
      <c r="A135" s="252">
        <v>104</v>
      </c>
      <c r="B135" s="317"/>
      <c r="C135" s="317"/>
      <c r="D135" s="95" t="s">
        <v>10</v>
      </c>
      <c r="E135" s="67">
        <v>1.0755999999999999</v>
      </c>
      <c r="F135" s="67">
        <v>1.0894999999999999</v>
      </c>
      <c r="G135" s="97">
        <v>1.0646</v>
      </c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32"/>
    </row>
    <row r="136" spans="1:19" x14ac:dyDescent="0.3">
      <c r="A136" s="252">
        <v>105</v>
      </c>
      <c r="B136" s="318"/>
      <c r="C136" s="318"/>
      <c r="D136" s="98" t="s">
        <v>50</v>
      </c>
      <c r="E136" s="207">
        <f>E135/E$76</f>
        <v>0.9951887490747594</v>
      </c>
      <c r="F136" s="207">
        <f t="shared" ref="F136:G136" si="24">F135/F$76</f>
        <v>1.00165486807024</v>
      </c>
      <c r="G136" s="221">
        <f t="shared" si="24"/>
        <v>0.99207902339017806</v>
      </c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32"/>
    </row>
    <row r="137" spans="1:19" ht="14.4" customHeight="1" x14ac:dyDescent="0.3">
      <c r="A137" s="254">
        <v>106</v>
      </c>
      <c r="B137" s="319" t="s">
        <v>21</v>
      </c>
      <c r="C137" s="310" t="s">
        <v>37</v>
      </c>
      <c r="D137" s="101" t="s">
        <v>48</v>
      </c>
      <c r="E137" s="208">
        <v>252000</v>
      </c>
      <c r="F137" s="208">
        <v>180000</v>
      </c>
      <c r="G137" s="208">
        <v>196000</v>
      </c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32"/>
    </row>
    <row r="138" spans="1:19" x14ac:dyDescent="0.3">
      <c r="A138" s="255">
        <v>107</v>
      </c>
      <c r="B138" s="320"/>
      <c r="C138" s="311"/>
      <c r="D138" s="103" t="s">
        <v>31</v>
      </c>
      <c r="E138" s="213">
        <v>37172</v>
      </c>
      <c r="F138" s="213">
        <v>33606</v>
      </c>
      <c r="G138" s="214">
        <v>39193</v>
      </c>
    </row>
    <row r="139" spans="1:19" x14ac:dyDescent="0.3">
      <c r="A139" s="255">
        <v>108</v>
      </c>
      <c r="B139" s="320"/>
      <c r="C139" s="311"/>
      <c r="D139" s="103" t="s">
        <v>9</v>
      </c>
      <c r="E139" s="209">
        <v>0.60350000000000004</v>
      </c>
      <c r="F139" s="209">
        <v>0.52239999999999998</v>
      </c>
      <c r="G139" s="215">
        <v>0.50349999999999995</v>
      </c>
    </row>
    <row r="140" spans="1:19" x14ac:dyDescent="0.3">
      <c r="A140" s="255">
        <v>109</v>
      </c>
      <c r="B140" s="320"/>
      <c r="C140" s="312"/>
      <c r="D140" s="107" t="s">
        <v>10</v>
      </c>
      <c r="E140" s="209">
        <v>1.1132</v>
      </c>
      <c r="F140" s="209">
        <v>1.1467000000000001</v>
      </c>
      <c r="G140" s="256">
        <v>1.1503000000000001</v>
      </c>
    </row>
    <row r="141" spans="1:19" ht="14.4" customHeight="1" x14ac:dyDescent="0.3">
      <c r="A141" s="255">
        <v>110</v>
      </c>
      <c r="B141" s="320"/>
      <c r="C141" s="310" t="s">
        <v>38</v>
      </c>
      <c r="D141" s="101" t="s">
        <v>48</v>
      </c>
      <c r="E141" s="208">
        <v>216000</v>
      </c>
      <c r="F141" s="208">
        <v>124000</v>
      </c>
      <c r="G141" s="208">
        <v>142000</v>
      </c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32"/>
    </row>
    <row r="142" spans="1:19" x14ac:dyDescent="0.3">
      <c r="A142" s="255">
        <v>111</v>
      </c>
      <c r="B142" s="320"/>
      <c r="C142" s="311"/>
      <c r="D142" s="103" t="s">
        <v>31</v>
      </c>
      <c r="E142" s="213">
        <f>31891+Step2!$D$30</f>
        <v>40050</v>
      </c>
      <c r="F142" s="213">
        <f>23256+Step2!$F$30</f>
        <v>33778</v>
      </c>
      <c r="G142" s="214">
        <f>28126+Step2!$H$30</f>
        <v>39541</v>
      </c>
    </row>
    <row r="143" spans="1:19" x14ac:dyDescent="0.3">
      <c r="A143" s="255">
        <v>112</v>
      </c>
      <c r="B143" s="320"/>
      <c r="C143" s="311"/>
      <c r="D143" s="103" t="s">
        <v>9</v>
      </c>
      <c r="E143" s="209">
        <v>0.62319999999999998</v>
      </c>
      <c r="F143" s="209">
        <v>0.53390000000000004</v>
      </c>
      <c r="G143" s="215">
        <v>0.53400000000000003</v>
      </c>
    </row>
    <row r="144" spans="1:19" x14ac:dyDescent="0.3">
      <c r="A144" s="255">
        <v>113</v>
      </c>
      <c r="B144" s="320"/>
      <c r="C144" s="311"/>
      <c r="D144" s="103" t="s">
        <v>10</v>
      </c>
      <c r="E144" s="209">
        <v>1.0681</v>
      </c>
      <c r="F144" s="209">
        <v>1.1298999999999999</v>
      </c>
      <c r="G144" s="215">
        <v>1.1195999999999999</v>
      </c>
    </row>
    <row r="145" spans="1:19" x14ac:dyDescent="0.3">
      <c r="A145" s="255">
        <v>114</v>
      </c>
      <c r="B145" s="320"/>
      <c r="C145" s="311"/>
      <c r="D145" s="103" t="s">
        <v>49</v>
      </c>
      <c r="E145" s="210">
        <f>E142/E$138</f>
        <v>1.0774238674270957</v>
      </c>
      <c r="F145" s="210">
        <f t="shared" ref="F145:G145" si="25">F142/F$138</f>
        <v>1.0051181336666071</v>
      </c>
      <c r="G145" s="216">
        <f t="shared" si="25"/>
        <v>1.0088791365805119</v>
      </c>
    </row>
    <row r="146" spans="1:19" x14ac:dyDescent="0.3">
      <c r="A146" s="255">
        <v>115</v>
      </c>
      <c r="B146" s="320"/>
      <c r="C146" s="312"/>
      <c r="D146" s="107" t="s">
        <v>51</v>
      </c>
      <c r="E146" s="210">
        <f>E143/E$139</f>
        <v>1.0326429163214581</v>
      </c>
      <c r="F146" s="210">
        <f t="shared" ref="F146:G146" si="26">F143/F$139</f>
        <v>1.0220137825421134</v>
      </c>
      <c r="G146" s="216">
        <f t="shared" si="26"/>
        <v>1.0605759682224432</v>
      </c>
    </row>
    <row r="147" spans="1:19" ht="14.4" customHeight="1" x14ac:dyDescent="0.3">
      <c r="A147" s="255">
        <v>116</v>
      </c>
      <c r="B147" s="320"/>
      <c r="C147" s="310" t="s">
        <v>39</v>
      </c>
      <c r="D147" s="101" t="s">
        <v>48</v>
      </c>
      <c r="E147" s="208">
        <v>150000</v>
      </c>
      <c r="F147" s="208">
        <v>106000</v>
      </c>
      <c r="G147" s="208">
        <v>78000</v>
      </c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32"/>
    </row>
    <row r="148" spans="1:19" x14ac:dyDescent="0.3">
      <c r="A148" s="255">
        <v>117</v>
      </c>
      <c r="B148" s="320"/>
      <c r="C148" s="311"/>
      <c r="D148" s="103" t="s">
        <v>31</v>
      </c>
      <c r="E148" s="213">
        <f>22446+Step2!$J$30</f>
        <v>31141</v>
      </c>
      <c r="F148" s="213">
        <f>19694+Step2!$L$30</f>
        <v>30178</v>
      </c>
      <c r="G148" s="214">
        <f>15707+Step2!$N$30</f>
        <v>24952</v>
      </c>
    </row>
    <row r="149" spans="1:19" x14ac:dyDescent="0.3">
      <c r="A149" s="255">
        <v>118</v>
      </c>
      <c r="B149" s="320"/>
      <c r="C149" s="311"/>
      <c r="D149" s="103" t="s">
        <v>9</v>
      </c>
      <c r="E149" s="209">
        <v>0.58130000000000004</v>
      </c>
      <c r="F149" s="209">
        <v>0.47439999999999999</v>
      </c>
      <c r="G149" s="215">
        <v>0.49070000000000003</v>
      </c>
    </row>
    <row r="150" spans="1:19" x14ac:dyDescent="0.3">
      <c r="A150" s="255">
        <v>119</v>
      </c>
      <c r="B150" s="320"/>
      <c r="C150" s="311"/>
      <c r="D150" s="103" t="s">
        <v>10</v>
      </c>
      <c r="E150" s="209">
        <v>1.105</v>
      </c>
      <c r="F150" s="209">
        <v>1.153</v>
      </c>
      <c r="G150" s="215">
        <v>1.1546000000000001</v>
      </c>
    </row>
    <row r="151" spans="1:19" x14ac:dyDescent="0.3">
      <c r="A151" s="255">
        <v>120</v>
      </c>
      <c r="B151" s="320"/>
      <c r="C151" s="311"/>
      <c r="D151" s="103" t="s">
        <v>49</v>
      </c>
      <c r="E151" s="210">
        <f>E148/E$138</f>
        <v>0.83775422360916818</v>
      </c>
      <c r="F151" s="210">
        <f t="shared" ref="F151:G151" si="27">F148/F$138</f>
        <v>0.89799440576087608</v>
      </c>
      <c r="G151" s="216">
        <f t="shared" si="27"/>
        <v>0.6366442987268135</v>
      </c>
    </row>
    <row r="152" spans="1:19" x14ac:dyDescent="0.3">
      <c r="A152" s="255">
        <v>121</v>
      </c>
      <c r="B152" s="320"/>
      <c r="C152" s="312"/>
      <c r="D152" s="107" t="s">
        <v>51</v>
      </c>
      <c r="E152" s="211">
        <f>E149/E$139</f>
        <v>0.96321458160729079</v>
      </c>
      <c r="F152" s="211">
        <f t="shared" ref="F152:G152" si="28">F149/F$139</f>
        <v>0.90811638591117916</v>
      </c>
      <c r="G152" s="217">
        <f t="shared" si="28"/>
        <v>0.9745779543197618</v>
      </c>
    </row>
    <row r="153" spans="1:19" ht="14.4" customHeight="1" x14ac:dyDescent="0.3">
      <c r="A153" s="255">
        <v>122</v>
      </c>
      <c r="B153" s="320"/>
      <c r="C153" s="310" t="s">
        <v>52</v>
      </c>
      <c r="D153" s="101" t="s">
        <v>48</v>
      </c>
      <c r="E153" s="208">
        <v>176000</v>
      </c>
      <c r="F153" s="208">
        <v>140000</v>
      </c>
      <c r="G153" s="208">
        <v>144000</v>
      </c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32"/>
    </row>
    <row r="154" spans="1:19" x14ac:dyDescent="0.3">
      <c r="A154" s="255">
        <v>123</v>
      </c>
      <c r="B154" s="320"/>
      <c r="C154" s="311"/>
      <c r="D154" s="103" t="s">
        <v>31</v>
      </c>
      <c r="E154" s="213">
        <f>25831+Step3!$D$30</f>
        <v>44107</v>
      </c>
      <c r="F154" s="213">
        <f>25867+Step3!$F$30</f>
        <v>44143</v>
      </c>
      <c r="G154" s="214">
        <f>28369+Step3!$H$30</f>
        <v>47933</v>
      </c>
    </row>
    <row r="155" spans="1:19" x14ac:dyDescent="0.3">
      <c r="A155" s="255">
        <v>124</v>
      </c>
      <c r="B155" s="320"/>
      <c r="C155" s="311"/>
      <c r="D155" s="103" t="s">
        <v>9</v>
      </c>
      <c r="E155" s="209">
        <v>0.63480000000000003</v>
      </c>
      <c r="F155" s="209">
        <v>0.52290000000000003</v>
      </c>
      <c r="G155" s="215">
        <v>0.52849999999999997</v>
      </c>
    </row>
    <row r="156" spans="1:19" x14ac:dyDescent="0.3">
      <c r="A156" s="255">
        <v>125</v>
      </c>
      <c r="B156" s="320"/>
      <c r="C156" s="311"/>
      <c r="D156" s="103" t="s">
        <v>10</v>
      </c>
      <c r="E156" s="209">
        <v>1.0765</v>
      </c>
      <c r="F156" s="209">
        <v>1.1387</v>
      </c>
      <c r="G156" s="215">
        <v>1.1036999999999999</v>
      </c>
    </row>
    <row r="157" spans="1:19" x14ac:dyDescent="0.3">
      <c r="A157" s="255">
        <v>126</v>
      </c>
      <c r="B157" s="320"/>
      <c r="C157" s="311"/>
      <c r="D157" s="103" t="s">
        <v>49</v>
      </c>
      <c r="E157" s="210">
        <f>E154/E$138</f>
        <v>1.1865651565694608</v>
      </c>
      <c r="F157" s="210">
        <f t="shared" ref="F157:G157" si="29">F154/F$138</f>
        <v>1.3135452002618579</v>
      </c>
      <c r="G157" s="216">
        <f t="shared" si="29"/>
        <v>1.2229990049243487</v>
      </c>
    </row>
    <row r="158" spans="1:19" x14ac:dyDescent="0.3">
      <c r="A158" s="255">
        <v>127</v>
      </c>
      <c r="B158" s="320"/>
      <c r="C158" s="312"/>
      <c r="D158" s="107" t="s">
        <v>51</v>
      </c>
      <c r="E158" s="210">
        <f>E155/E$139</f>
        <v>1.0518641259320629</v>
      </c>
      <c r="F158" s="210">
        <f t="shared" ref="F158:G158" si="30">F155/F$139</f>
        <v>1.000957120980092</v>
      </c>
      <c r="G158" s="216">
        <f t="shared" si="30"/>
        <v>1.0496524329692156</v>
      </c>
    </row>
    <row r="159" spans="1:19" ht="14.4" customHeight="1" x14ac:dyDescent="0.3">
      <c r="A159" s="255">
        <v>128</v>
      </c>
      <c r="B159" s="320"/>
      <c r="C159" s="310" t="s">
        <v>53</v>
      </c>
      <c r="D159" s="101" t="s">
        <v>48</v>
      </c>
      <c r="E159" s="208">
        <v>112000</v>
      </c>
      <c r="F159" s="208">
        <v>50000</v>
      </c>
      <c r="G159" s="208">
        <v>80000</v>
      </c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32"/>
    </row>
    <row r="160" spans="1:19" x14ac:dyDescent="0.3">
      <c r="A160" s="255">
        <v>129</v>
      </c>
      <c r="B160" s="320"/>
      <c r="C160" s="311"/>
      <c r="D160" s="103" t="s">
        <v>31</v>
      </c>
      <c r="E160" s="213">
        <f>21239+Step3!$J$30</f>
        <v>40898</v>
      </c>
      <c r="F160" s="213">
        <f>9246+Step3!$L$30</f>
        <v>26616</v>
      </c>
      <c r="G160" s="214">
        <f>15926+Step3!$N$30</f>
        <v>30349</v>
      </c>
    </row>
    <row r="161" spans="1:19" x14ac:dyDescent="0.3">
      <c r="A161" s="255">
        <v>130</v>
      </c>
      <c r="B161" s="320"/>
      <c r="C161" s="311"/>
      <c r="D161" s="103" t="s">
        <v>9</v>
      </c>
      <c r="E161" s="209">
        <v>0.58130000000000004</v>
      </c>
      <c r="F161" s="209">
        <v>0.52159999999999995</v>
      </c>
      <c r="G161" s="215">
        <v>0.47920000000000001</v>
      </c>
    </row>
    <row r="162" spans="1:19" x14ac:dyDescent="0.3">
      <c r="A162" s="255">
        <v>131</v>
      </c>
      <c r="B162" s="320"/>
      <c r="C162" s="311"/>
      <c r="D162" s="103" t="s">
        <v>10</v>
      </c>
      <c r="E162" s="209">
        <v>1.087</v>
      </c>
      <c r="F162" s="209">
        <v>1.1717</v>
      </c>
      <c r="G162" s="215">
        <v>1.151</v>
      </c>
    </row>
    <row r="163" spans="1:19" x14ac:dyDescent="0.3">
      <c r="A163" s="255">
        <v>132</v>
      </c>
      <c r="B163" s="320"/>
      <c r="C163" s="311"/>
      <c r="D163" s="103" t="s">
        <v>49</v>
      </c>
      <c r="E163" s="210">
        <f>E160/E$138</f>
        <v>1.1002367373291726</v>
      </c>
      <c r="F163" s="210">
        <f t="shared" ref="F163:G163" si="31">F160/F$138</f>
        <v>0.7920014283163721</v>
      </c>
      <c r="G163" s="216">
        <f t="shared" si="31"/>
        <v>0.77434746000561328</v>
      </c>
    </row>
    <row r="164" spans="1:19" x14ac:dyDescent="0.3">
      <c r="A164" s="255">
        <v>133</v>
      </c>
      <c r="B164" s="320"/>
      <c r="C164" s="312"/>
      <c r="D164" s="107" t="s">
        <v>51</v>
      </c>
      <c r="E164" s="211">
        <f>E161/E$139</f>
        <v>0.96321458160729079</v>
      </c>
      <c r="F164" s="211">
        <f t="shared" ref="F164:G164" si="32">F161/F$139</f>
        <v>0.99846860643185298</v>
      </c>
      <c r="G164" s="217">
        <f t="shared" si="32"/>
        <v>0.95173783515392263</v>
      </c>
    </row>
    <row r="165" spans="1:19" ht="14.4" customHeight="1" x14ac:dyDescent="0.3">
      <c r="A165" s="255">
        <v>134</v>
      </c>
      <c r="B165" s="320"/>
      <c r="C165" s="310" t="s">
        <v>54</v>
      </c>
      <c r="D165" s="101" t="s">
        <v>48</v>
      </c>
      <c r="E165" s="208" t="s">
        <v>57</v>
      </c>
      <c r="F165" s="208">
        <v>104000</v>
      </c>
      <c r="G165" s="208">
        <v>142000</v>
      </c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32"/>
    </row>
    <row r="166" spans="1:19" x14ac:dyDescent="0.3">
      <c r="A166" s="255">
        <v>135</v>
      </c>
      <c r="B166" s="320"/>
      <c r="C166" s="311"/>
      <c r="D166" s="103" t="s">
        <v>31</v>
      </c>
      <c r="E166" s="213"/>
      <c r="F166" s="213">
        <f>19184+Step4!$F$65</f>
        <v>62737</v>
      </c>
      <c r="G166" s="214">
        <f>27927+Step4!$H$65</f>
        <v>50596</v>
      </c>
    </row>
    <row r="167" spans="1:19" x14ac:dyDescent="0.3">
      <c r="A167" s="255">
        <v>136</v>
      </c>
      <c r="B167" s="320"/>
      <c r="C167" s="311"/>
      <c r="D167" s="103" t="s">
        <v>9</v>
      </c>
      <c r="E167" s="209" t="s">
        <v>57</v>
      </c>
      <c r="F167" s="209">
        <v>0.53480000000000005</v>
      </c>
      <c r="G167" s="215">
        <v>0.53100000000000003</v>
      </c>
    </row>
    <row r="168" spans="1:19" x14ac:dyDescent="0.3">
      <c r="A168" s="255">
        <v>137</v>
      </c>
      <c r="B168" s="320"/>
      <c r="C168" s="311"/>
      <c r="D168" s="103" t="s">
        <v>10</v>
      </c>
      <c r="E168" s="209" t="s">
        <v>57</v>
      </c>
      <c r="F168" s="209">
        <v>1.1411</v>
      </c>
      <c r="G168" s="215">
        <v>1.093</v>
      </c>
    </row>
    <row r="169" spans="1:19" x14ac:dyDescent="0.3">
      <c r="A169" s="255">
        <v>138</v>
      </c>
      <c r="B169" s="320"/>
      <c r="C169" s="311"/>
      <c r="D169" s="103" t="s">
        <v>49</v>
      </c>
      <c r="E169" s="210" t="s">
        <v>57</v>
      </c>
      <c r="F169" s="210">
        <f t="shared" ref="F169:G169" si="33">F166/F$138</f>
        <v>1.8668392548949593</v>
      </c>
      <c r="G169" s="216">
        <f t="shared" si="33"/>
        <v>1.2909448115734952</v>
      </c>
    </row>
    <row r="170" spans="1:19" x14ac:dyDescent="0.3">
      <c r="A170" s="255">
        <v>139</v>
      </c>
      <c r="B170" s="320"/>
      <c r="C170" s="312"/>
      <c r="D170" s="107" t="s">
        <v>51</v>
      </c>
      <c r="E170" s="210" t="s">
        <v>57</v>
      </c>
      <c r="F170" s="210">
        <f t="shared" ref="F170:G170" si="34">F167/F$139</f>
        <v>1.0237366003062789</v>
      </c>
      <c r="G170" s="216">
        <f t="shared" si="34"/>
        <v>1.0546176762661372</v>
      </c>
    </row>
    <row r="171" spans="1:19" ht="14.4" customHeight="1" x14ac:dyDescent="0.3">
      <c r="A171" s="255">
        <v>140</v>
      </c>
      <c r="B171" s="320"/>
      <c r="C171" s="310" t="s">
        <v>55</v>
      </c>
      <c r="D171" s="101" t="s">
        <v>48</v>
      </c>
      <c r="E171" s="208" t="s">
        <v>57</v>
      </c>
      <c r="F171" s="208">
        <v>64000</v>
      </c>
      <c r="G171" s="208">
        <v>80000</v>
      </c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32"/>
    </row>
    <row r="172" spans="1:19" x14ac:dyDescent="0.3">
      <c r="A172" s="255">
        <v>141</v>
      </c>
      <c r="B172" s="320"/>
      <c r="C172" s="311"/>
      <c r="D172" s="103" t="s">
        <v>31</v>
      </c>
      <c r="E172" s="213"/>
      <c r="F172" s="213">
        <f>11883+Step4!$L$65</f>
        <v>48001</v>
      </c>
      <c r="G172" s="214">
        <f>15948+Step4!$N$65</f>
        <v>43252</v>
      </c>
    </row>
    <row r="173" spans="1:19" x14ac:dyDescent="0.3">
      <c r="A173" s="255">
        <v>142</v>
      </c>
      <c r="B173" s="320"/>
      <c r="C173" s="311"/>
      <c r="D173" s="103" t="s">
        <v>9</v>
      </c>
      <c r="E173" s="209" t="s">
        <v>57</v>
      </c>
      <c r="F173" s="209">
        <v>0.47399999999999998</v>
      </c>
      <c r="G173" s="215">
        <v>0.4541</v>
      </c>
    </row>
    <row r="174" spans="1:19" x14ac:dyDescent="0.3">
      <c r="A174" s="255">
        <v>143</v>
      </c>
      <c r="B174" s="320"/>
      <c r="C174" s="311"/>
      <c r="D174" s="103" t="s">
        <v>10</v>
      </c>
      <c r="E174" s="209" t="s">
        <v>57</v>
      </c>
      <c r="F174" s="209">
        <v>1.1572</v>
      </c>
      <c r="G174" s="215">
        <v>1.1438999999999999</v>
      </c>
    </row>
    <row r="175" spans="1:19" x14ac:dyDescent="0.3">
      <c r="A175" s="255">
        <v>144</v>
      </c>
      <c r="B175" s="320"/>
      <c r="C175" s="311"/>
      <c r="D175" s="103" t="s">
        <v>49</v>
      </c>
      <c r="E175" s="210" t="s">
        <v>57</v>
      </c>
      <c r="F175" s="210">
        <f t="shared" ref="F175:G175" si="35">F172/F$138</f>
        <v>1.4283461286674999</v>
      </c>
      <c r="G175" s="216">
        <f t="shared" si="35"/>
        <v>1.1035644120123491</v>
      </c>
    </row>
    <row r="176" spans="1:19" x14ac:dyDescent="0.3">
      <c r="A176" s="255">
        <v>145</v>
      </c>
      <c r="B176" s="320"/>
      <c r="C176" s="312"/>
      <c r="D176" s="107" t="s">
        <v>51</v>
      </c>
      <c r="E176" s="211" t="s">
        <v>57</v>
      </c>
      <c r="F176" s="211">
        <f t="shared" ref="F176:G176" si="36">F173/F$139</f>
        <v>0.9073506891271057</v>
      </c>
      <c r="G176" s="217">
        <f t="shared" si="36"/>
        <v>0.90188679245283032</v>
      </c>
    </row>
    <row r="177" spans="1:19" ht="14.4" customHeight="1" x14ac:dyDescent="0.3">
      <c r="A177" s="255">
        <v>146</v>
      </c>
      <c r="B177" s="320"/>
      <c r="C177" s="310" t="s">
        <v>58</v>
      </c>
      <c r="D177" s="101" t="s">
        <v>48</v>
      </c>
      <c r="E177" s="208">
        <v>144000</v>
      </c>
      <c r="F177" s="208">
        <v>110000</v>
      </c>
      <c r="G177" s="208">
        <v>90000</v>
      </c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32"/>
    </row>
    <row r="178" spans="1:19" x14ac:dyDescent="0.3">
      <c r="A178" s="255">
        <v>147</v>
      </c>
      <c r="B178" s="320"/>
      <c r="C178" s="311"/>
      <c r="D178" s="103" t="s">
        <v>31</v>
      </c>
      <c r="E178" s="213">
        <f>21154+Step5!$D$29</f>
        <v>31241</v>
      </c>
      <c r="F178" s="213">
        <f>20521+Step5!$F$29</f>
        <v>33164</v>
      </c>
      <c r="G178" s="214">
        <f>17895+Step5!$H$29</f>
        <v>29484</v>
      </c>
    </row>
    <row r="179" spans="1:19" x14ac:dyDescent="0.3">
      <c r="A179" s="255">
        <v>148</v>
      </c>
      <c r="B179" s="320"/>
      <c r="C179" s="311"/>
      <c r="D179" s="103" t="s">
        <v>9</v>
      </c>
      <c r="E179" s="79">
        <v>0.58309999999999995</v>
      </c>
      <c r="F179" s="79">
        <v>0.46870000000000001</v>
      </c>
      <c r="G179" s="105">
        <v>0.47289999999999999</v>
      </c>
    </row>
    <row r="180" spans="1:19" x14ac:dyDescent="0.3">
      <c r="A180" s="255">
        <v>149</v>
      </c>
      <c r="B180" s="320"/>
      <c r="C180" s="311"/>
      <c r="D180" s="103" t="s">
        <v>10</v>
      </c>
      <c r="E180" s="79">
        <v>1.1125</v>
      </c>
      <c r="F180" s="79">
        <v>1.1633</v>
      </c>
      <c r="G180" s="105">
        <v>1.1446000000000001</v>
      </c>
    </row>
    <row r="181" spans="1:19" x14ac:dyDescent="0.3">
      <c r="A181" s="255">
        <v>150</v>
      </c>
      <c r="B181" s="320"/>
      <c r="C181" s="311"/>
      <c r="D181" s="103" t="s">
        <v>49</v>
      </c>
      <c r="E181" s="210">
        <f>E178/E$138</f>
        <v>0.84044442053158286</v>
      </c>
      <c r="F181" s="210">
        <f t="shared" ref="F181:G181" si="37">F178/F$138</f>
        <v>0.98684758674046302</v>
      </c>
      <c r="G181" s="216">
        <f t="shared" si="37"/>
        <v>0.75227719235577784</v>
      </c>
    </row>
    <row r="182" spans="1:19" x14ac:dyDescent="0.3">
      <c r="A182" s="255">
        <v>151</v>
      </c>
      <c r="B182" s="320"/>
      <c r="C182" s="312"/>
      <c r="D182" s="107" t="s">
        <v>51</v>
      </c>
      <c r="E182" s="211">
        <f>E179/E$139</f>
        <v>0.96619718309859137</v>
      </c>
      <c r="F182" s="211">
        <f t="shared" ref="F182:G182" si="38">F179/F$139</f>
        <v>0.89720520673813176</v>
      </c>
      <c r="G182" s="217">
        <f t="shared" si="38"/>
        <v>0.93922542204568027</v>
      </c>
    </row>
    <row r="183" spans="1:19" ht="14.4" customHeight="1" x14ac:dyDescent="0.3">
      <c r="A183" s="255">
        <v>152</v>
      </c>
      <c r="B183" s="320"/>
      <c r="C183" s="310" t="s">
        <v>59</v>
      </c>
      <c r="D183" s="101" t="s">
        <v>48</v>
      </c>
      <c r="E183" s="208">
        <v>158000</v>
      </c>
      <c r="F183" s="208">
        <v>74000</v>
      </c>
      <c r="G183" s="208">
        <v>82000</v>
      </c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32"/>
    </row>
    <row r="184" spans="1:19" x14ac:dyDescent="0.3">
      <c r="A184" s="255">
        <v>153</v>
      </c>
      <c r="B184" s="320"/>
      <c r="C184" s="311"/>
      <c r="D184" s="103" t="s">
        <v>31</v>
      </c>
      <c r="E184" s="213">
        <f>23574+Step6!$D$29</f>
        <v>33650</v>
      </c>
      <c r="F184" s="213">
        <f>13789+Step6!$F$29</f>
        <v>28276</v>
      </c>
      <c r="G184" s="214">
        <f>16313+Step6!$H$29</f>
        <v>29308</v>
      </c>
    </row>
    <row r="185" spans="1:19" x14ac:dyDescent="0.3">
      <c r="A185" s="255">
        <v>154</v>
      </c>
      <c r="B185" s="320"/>
      <c r="C185" s="311"/>
      <c r="D185" s="103" t="s">
        <v>9</v>
      </c>
      <c r="E185" s="79">
        <v>0.5907</v>
      </c>
      <c r="F185" s="79">
        <v>0.499</v>
      </c>
      <c r="G185" s="105">
        <v>0.48230000000000001</v>
      </c>
    </row>
    <row r="186" spans="1:19" x14ac:dyDescent="0.3">
      <c r="A186" s="255">
        <v>155</v>
      </c>
      <c r="B186" s="320"/>
      <c r="C186" s="311"/>
      <c r="D186" s="103" t="s">
        <v>10</v>
      </c>
      <c r="E186" s="79">
        <v>1.105</v>
      </c>
      <c r="F186" s="79">
        <v>1.1593</v>
      </c>
      <c r="G186" s="105">
        <v>1.1525000000000001</v>
      </c>
    </row>
    <row r="187" spans="1:19" x14ac:dyDescent="0.3">
      <c r="A187" s="255">
        <v>156</v>
      </c>
      <c r="B187" s="320"/>
      <c r="C187" s="311"/>
      <c r="D187" s="103" t="s">
        <v>49</v>
      </c>
      <c r="E187" s="210">
        <f>E184/E$138</f>
        <v>0.90525126439255355</v>
      </c>
      <c r="F187" s="210">
        <f t="shared" ref="F187:G187" si="39">F184/F$138</f>
        <v>0.84139736951734811</v>
      </c>
      <c r="G187" s="216">
        <f t="shared" si="39"/>
        <v>0.74778659454494423</v>
      </c>
    </row>
    <row r="188" spans="1:19" x14ac:dyDescent="0.3">
      <c r="A188" s="255">
        <v>157</v>
      </c>
      <c r="B188" s="320"/>
      <c r="C188" s="312"/>
      <c r="D188" s="107" t="s">
        <v>51</v>
      </c>
      <c r="E188" s="211">
        <f t="shared" ref="E188:F188" si="40">E185/E$139</f>
        <v>0.97879038939519469</v>
      </c>
      <c r="F188" s="211">
        <f t="shared" si="40"/>
        <v>0.95520673813169987</v>
      </c>
      <c r="G188" s="217">
        <f>G185/G$139</f>
        <v>0.95789473684210535</v>
      </c>
    </row>
    <row r="189" spans="1:19" ht="14.4" customHeight="1" x14ac:dyDescent="0.3">
      <c r="A189" s="255">
        <v>158</v>
      </c>
      <c r="B189" s="320"/>
      <c r="C189" s="310" t="s">
        <v>60</v>
      </c>
      <c r="D189" s="101" t="s">
        <v>48</v>
      </c>
      <c r="E189" s="208">
        <v>106000</v>
      </c>
      <c r="F189" s="208">
        <v>100000</v>
      </c>
      <c r="G189" s="208">
        <v>100000</v>
      </c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32"/>
    </row>
    <row r="190" spans="1:19" x14ac:dyDescent="0.3">
      <c r="A190" s="255">
        <v>159</v>
      </c>
      <c r="B190" s="320"/>
      <c r="C190" s="311"/>
      <c r="D190" s="103" t="s">
        <v>31</v>
      </c>
      <c r="E190" s="213">
        <f>15637+Step7!$D$64</f>
        <v>44359</v>
      </c>
      <c r="F190" s="213">
        <f>18420+Step7!$F$64</f>
        <v>43633</v>
      </c>
      <c r="G190" s="214">
        <f>19476+Step7!$H$64</f>
        <v>36312</v>
      </c>
    </row>
    <row r="191" spans="1:19" x14ac:dyDescent="0.3">
      <c r="A191" s="255">
        <v>160</v>
      </c>
      <c r="B191" s="320"/>
      <c r="C191" s="311"/>
      <c r="D191" s="103" t="s">
        <v>9</v>
      </c>
      <c r="E191" s="79">
        <v>0.58399999999999996</v>
      </c>
      <c r="F191" s="79">
        <v>0.4541</v>
      </c>
      <c r="G191" s="105">
        <v>0.44319999999999998</v>
      </c>
    </row>
    <row r="192" spans="1:19" x14ac:dyDescent="0.3">
      <c r="A192" s="255">
        <v>161</v>
      </c>
      <c r="B192" s="320"/>
      <c r="C192" s="311"/>
      <c r="D192" s="103" t="s">
        <v>10</v>
      </c>
      <c r="E192" s="79">
        <v>1.0862000000000001</v>
      </c>
      <c r="F192" s="79">
        <v>1.1613</v>
      </c>
      <c r="G192" s="105">
        <v>1.1469</v>
      </c>
    </row>
    <row r="193" spans="1:19" x14ac:dyDescent="0.3">
      <c r="A193" s="255">
        <v>162</v>
      </c>
      <c r="B193" s="320"/>
      <c r="C193" s="311"/>
      <c r="D193" s="103" t="s">
        <v>49</v>
      </c>
      <c r="E193" s="210">
        <f>E190/E$138</f>
        <v>1.1933444528139461</v>
      </c>
      <c r="F193" s="210">
        <f t="shared" ref="F193:G193" si="41">F190/F$138</f>
        <v>1.298369338808546</v>
      </c>
      <c r="G193" s="216">
        <f t="shared" si="41"/>
        <v>0.92649197560788921</v>
      </c>
    </row>
    <row r="194" spans="1:19" x14ac:dyDescent="0.3">
      <c r="A194" s="255">
        <v>163</v>
      </c>
      <c r="B194" s="320"/>
      <c r="C194" s="312"/>
      <c r="D194" s="107" t="s">
        <v>51</v>
      </c>
      <c r="E194" s="211">
        <f>E191/E$139</f>
        <v>0.96768848384424178</v>
      </c>
      <c r="F194" s="211">
        <f t="shared" ref="F194:G194" si="42">F191/F$139</f>
        <v>0.86925727411944875</v>
      </c>
      <c r="G194" s="217">
        <f t="shared" si="42"/>
        <v>0.88023833167825227</v>
      </c>
    </row>
    <row r="195" spans="1:19" ht="14.4" customHeight="1" x14ac:dyDescent="0.3">
      <c r="A195" s="255">
        <v>146</v>
      </c>
      <c r="B195" s="320"/>
      <c r="C195" s="326" t="s">
        <v>63</v>
      </c>
      <c r="D195" s="101" t="s">
        <v>48</v>
      </c>
      <c r="E195" s="208">
        <v>150000</v>
      </c>
      <c r="F195" s="208">
        <v>100000</v>
      </c>
      <c r="G195" s="208">
        <v>100000</v>
      </c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32"/>
    </row>
    <row r="196" spans="1:19" x14ac:dyDescent="0.3">
      <c r="A196" s="255">
        <v>147</v>
      </c>
      <c r="B196" s="320"/>
      <c r="C196" s="311"/>
      <c r="D196" s="103" t="s">
        <v>31</v>
      </c>
      <c r="E196" s="213">
        <f>22153+Step8!$D$30</f>
        <v>31330</v>
      </c>
      <c r="F196" s="213">
        <f>18691+Step8!$F$30</f>
        <v>31575</v>
      </c>
      <c r="G196" s="214">
        <f>19710+Step8!$H$30</f>
        <v>29396</v>
      </c>
    </row>
    <row r="197" spans="1:19" x14ac:dyDescent="0.3">
      <c r="A197" s="255">
        <v>148</v>
      </c>
      <c r="B197" s="320"/>
      <c r="C197" s="311"/>
      <c r="D197" s="103" t="s">
        <v>9</v>
      </c>
      <c r="E197" s="79">
        <v>0.57430000000000003</v>
      </c>
      <c r="F197" s="79">
        <v>0.4723</v>
      </c>
      <c r="G197" s="105">
        <v>0.46179999999999999</v>
      </c>
    </row>
    <row r="198" spans="1:19" x14ac:dyDescent="0.3">
      <c r="A198" s="255">
        <v>149</v>
      </c>
      <c r="B198" s="320"/>
      <c r="C198" s="311"/>
      <c r="D198" s="103" t="s">
        <v>10</v>
      </c>
      <c r="E198" s="105">
        <v>1.1066</v>
      </c>
      <c r="F198" s="79">
        <v>1.1617</v>
      </c>
      <c r="G198" s="105">
        <v>1.1372</v>
      </c>
    </row>
    <row r="199" spans="1:19" x14ac:dyDescent="0.3">
      <c r="A199" s="255">
        <v>150</v>
      </c>
      <c r="B199" s="320"/>
      <c r="C199" s="311"/>
      <c r="D199" s="103" t="s">
        <v>49</v>
      </c>
      <c r="E199" s="210">
        <f>E196/E$138</f>
        <v>0.84283869579253201</v>
      </c>
      <c r="F199" s="210">
        <f t="shared" ref="F199:G199" si="43">F196/F$138</f>
        <v>0.93956436350651673</v>
      </c>
      <c r="G199" s="216">
        <f t="shared" si="43"/>
        <v>0.75003189345036103</v>
      </c>
    </row>
    <row r="200" spans="1:19" x14ac:dyDescent="0.3">
      <c r="A200" s="255">
        <v>151</v>
      </c>
      <c r="B200" s="320"/>
      <c r="C200" s="312"/>
      <c r="D200" s="107" t="s">
        <v>51</v>
      </c>
      <c r="E200" s="211">
        <f>E197/E$139</f>
        <v>0.95161557580778788</v>
      </c>
      <c r="F200" s="211">
        <f t="shared" ref="F200:G200" si="44">F197/F$139</f>
        <v>0.9040964777947933</v>
      </c>
      <c r="G200" s="217">
        <f t="shared" si="44"/>
        <v>0.91717974180734863</v>
      </c>
    </row>
    <row r="201" spans="1:19" ht="14.4" customHeight="1" x14ac:dyDescent="0.3">
      <c r="A201" s="255">
        <v>152</v>
      </c>
      <c r="B201" s="320"/>
      <c r="C201" s="326" t="s">
        <v>64</v>
      </c>
      <c r="D201" s="101" t="s">
        <v>48</v>
      </c>
      <c r="E201" s="208">
        <v>130000</v>
      </c>
      <c r="F201" s="208">
        <v>96000</v>
      </c>
      <c r="G201" s="208">
        <v>88000</v>
      </c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32"/>
    </row>
    <row r="202" spans="1:19" x14ac:dyDescent="0.3">
      <c r="A202" s="255">
        <v>153</v>
      </c>
      <c r="B202" s="320"/>
      <c r="C202" s="311"/>
      <c r="D202" s="103" t="s">
        <v>31</v>
      </c>
      <c r="E202" s="213">
        <f>19329+Step9!$D$30</f>
        <v>28795</v>
      </c>
      <c r="F202" s="213">
        <f>18038+Step9!$F$30</f>
        <v>31678</v>
      </c>
      <c r="G202" s="214">
        <f>17752+Step9!$H$30</f>
        <v>29981</v>
      </c>
    </row>
    <row r="203" spans="1:19" x14ac:dyDescent="0.3">
      <c r="A203" s="255">
        <v>154</v>
      </c>
      <c r="B203" s="320"/>
      <c r="C203" s="311"/>
      <c r="D203" s="103" t="s">
        <v>9</v>
      </c>
      <c r="E203" s="79">
        <v>0.5847</v>
      </c>
      <c r="F203" s="79">
        <v>0.48399999999999999</v>
      </c>
      <c r="G203" s="105">
        <v>0.47389999999999999</v>
      </c>
    </row>
    <row r="204" spans="1:19" x14ac:dyDescent="0.3">
      <c r="A204" s="255">
        <v>155</v>
      </c>
      <c r="B204" s="320"/>
      <c r="C204" s="311"/>
      <c r="D204" s="103" t="s">
        <v>10</v>
      </c>
      <c r="E204" s="79">
        <v>1.1333</v>
      </c>
      <c r="F204" s="79">
        <v>1.1483000000000001</v>
      </c>
      <c r="G204" s="105">
        <v>1.1521999999999999</v>
      </c>
    </row>
    <row r="205" spans="1:19" x14ac:dyDescent="0.3">
      <c r="A205" s="255">
        <v>156</v>
      </c>
      <c r="B205" s="320"/>
      <c r="C205" s="311"/>
      <c r="D205" s="103" t="s">
        <v>49</v>
      </c>
      <c r="E205" s="210">
        <f>E202/E$138</f>
        <v>0.77464220380931881</v>
      </c>
      <c r="F205" s="210">
        <f t="shared" ref="F205:G205" si="45">F202/F$138</f>
        <v>0.94262929238826398</v>
      </c>
      <c r="G205" s="216">
        <f t="shared" si="45"/>
        <v>0.7649580282193249</v>
      </c>
    </row>
    <row r="206" spans="1:19" x14ac:dyDescent="0.3">
      <c r="A206" s="255">
        <v>157</v>
      </c>
      <c r="B206" s="320"/>
      <c r="C206" s="312"/>
      <c r="D206" s="107" t="s">
        <v>51</v>
      </c>
      <c r="E206" s="211">
        <f t="shared" ref="E206:F206" si="46">E203/E$139</f>
        <v>0.96884838442419219</v>
      </c>
      <c r="F206" s="211">
        <f t="shared" si="46"/>
        <v>0.9264931087289433</v>
      </c>
      <c r="G206" s="217">
        <f>G203/G$139</f>
        <v>0.94121151936444891</v>
      </c>
    </row>
    <row r="207" spans="1:19" ht="14.4" customHeight="1" x14ac:dyDescent="0.3">
      <c r="A207" s="255">
        <v>158</v>
      </c>
      <c r="B207" s="320"/>
      <c r="C207" s="326" t="s">
        <v>65</v>
      </c>
      <c r="D207" s="101" t="s">
        <v>48</v>
      </c>
      <c r="E207" s="208">
        <v>144000</v>
      </c>
      <c r="F207" s="208">
        <v>76000</v>
      </c>
      <c r="G207" s="208">
        <v>92000</v>
      </c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32"/>
    </row>
    <row r="208" spans="1:19" x14ac:dyDescent="0.3">
      <c r="A208" s="255">
        <v>159</v>
      </c>
      <c r="B208" s="320"/>
      <c r="C208" s="311"/>
      <c r="D208" s="103" t="s">
        <v>31</v>
      </c>
      <c r="E208" s="213">
        <f>21681+Step10!$D$31</f>
        <v>31249</v>
      </c>
      <c r="F208" s="213">
        <f>14082+Step10!$F$31</f>
        <v>28751</v>
      </c>
      <c r="G208" s="214">
        <f>18217+Step10!$H$31</f>
        <v>30052</v>
      </c>
    </row>
    <row r="209" spans="1:7" x14ac:dyDescent="0.3">
      <c r="A209" s="255">
        <v>160</v>
      </c>
      <c r="B209" s="320"/>
      <c r="C209" s="311"/>
      <c r="D209" s="103" t="s">
        <v>9</v>
      </c>
      <c r="E209" s="79">
        <v>0.57440000000000002</v>
      </c>
      <c r="F209" s="79">
        <v>0.49059999999999998</v>
      </c>
      <c r="G209" s="105">
        <v>0.46439999999999998</v>
      </c>
    </row>
    <row r="210" spans="1:7" x14ac:dyDescent="0.3">
      <c r="A210" s="255">
        <v>161</v>
      </c>
      <c r="B210" s="320"/>
      <c r="C210" s="311"/>
      <c r="D210" s="103" t="s">
        <v>10</v>
      </c>
      <c r="E210" s="79">
        <v>1.1055999999999999</v>
      </c>
      <c r="F210" s="79">
        <v>1.1589</v>
      </c>
      <c r="G210" s="105">
        <v>1.1556999999999999</v>
      </c>
    </row>
    <row r="211" spans="1:7" x14ac:dyDescent="0.3">
      <c r="A211" s="255">
        <v>162</v>
      </c>
      <c r="B211" s="320"/>
      <c r="C211" s="311"/>
      <c r="D211" s="103" t="s">
        <v>49</v>
      </c>
      <c r="E211" s="210">
        <f>E208/E$138</f>
        <v>0.8406596362853761</v>
      </c>
      <c r="F211" s="210">
        <f t="shared" ref="F211:G211" si="47">F208/F$138</f>
        <v>0.85553175028268758</v>
      </c>
      <c r="G211" s="216">
        <f t="shared" si="47"/>
        <v>0.76676957619983155</v>
      </c>
    </row>
    <row r="212" spans="1:7" x14ac:dyDescent="0.3">
      <c r="A212" s="257">
        <v>163</v>
      </c>
      <c r="B212" s="321"/>
      <c r="C212" s="312"/>
      <c r="D212" s="107" t="s">
        <v>51</v>
      </c>
      <c r="E212" s="211">
        <f>E209/E$139</f>
        <v>0.95178127589063788</v>
      </c>
      <c r="F212" s="211">
        <f t="shared" ref="F212:G212" si="48">F209/F$139</f>
        <v>0.9391271056661562</v>
      </c>
      <c r="G212" s="217">
        <f t="shared" si="48"/>
        <v>0.92234359483614703</v>
      </c>
    </row>
  </sheetData>
  <mergeCells count="43">
    <mergeCell ref="C28:C32"/>
    <mergeCell ref="C33:C37"/>
    <mergeCell ref="C38:C42"/>
    <mergeCell ref="C43:C47"/>
    <mergeCell ref="B1:C1"/>
    <mergeCell ref="C9:C12"/>
    <mergeCell ref="C13:C17"/>
    <mergeCell ref="C18:C22"/>
    <mergeCell ref="C23:C27"/>
    <mergeCell ref="B9:B72"/>
    <mergeCell ref="C58:C62"/>
    <mergeCell ref="C63:C67"/>
    <mergeCell ref="C68:C72"/>
    <mergeCell ref="C159:C164"/>
    <mergeCell ref="C165:C170"/>
    <mergeCell ref="C48:C52"/>
    <mergeCell ref="C53:C57"/>
    <mergeCell ref="C73:C76"/>
    <mergeCell ref="C77:C81"/>
    <mergeCell ref="C82:C86"/>
    <mergeCell ref="C87:C91"/>
    <mergeCell ref="C92:C96"/>
    <mergeCell ref="C97:C101"/>
    <mergeCell ref="C102:C106"/>
    <mergeCell ref="C107:C111"/>
    <mergeCell ref="C112:C116"/>
    <mergeCell ref="C117:C121"/>
    <mergeCell ref="B73:B136"/>
    <mergeCell ref="B137:B212"/>
    <mergeCell ref="C171:C176"/>
    <mergeCell ref="C177:C182"/>
    <mergeCell ref="C183:C188"/>
    <mergeCell ref="C189:C194"/>
    <mergeCell ref="C122:C126"/>
    <mergeCell ref="C127:C131"/>
    <mergeCell ref="C132:C136"/>
    <mergeCell ref="C137:C140"/>
    <mergeCell ref="C141:C146"/>
    <mergeCell ref="C195:C200"/>
    <mergeCell ref="C201:C206"/>
    <mergeCell ref="C207:C212"/>
    <mergeCell ref="C147:C152"/>
    <mergeCell ref="C153:C158"/>
  </mergeCell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2BAA-FC06-43D8-B902-E68412D4612A}">
  <dimension ref="A1:Q408"/>
  <sheetViews>
    <sheetView topLeftCell="A7" workbookViewId="0">
      <selection activeCell="O7" sqref="O7"/>
    </sheetView>
  </sheetViews>
  <sheetFormatPr defaultRowHeight="14.4" x14ac:dyDescent="0.3"/>
  <cols>
    <col min="1" max="1" width="4" bestFit="1" customWidth="1"/>
    <col min="2" max="2" width="9.33203125" bestFit="1" customWidth="1"/>
    <col min="6" max="6" width="9.88671875" bestFit="1" customWidth="1"/>
    <col min="8" max="8" width="10" bestFit="1" customWidth="1"/>
    <col min="13" max="13" width="10" bestFit="1" customWidth="1"/>
    <col min="15" max="15" width="9.88671875" bestFit="1" customWidth="1"/>
    <col min="16" max="16" width="10" bestFit="1" customWidth="1"/>
  </cols>
  <sheetData>
    <row r="1" spans="1:17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58</v>
      </c>
      <c r="G1" s="293"/>
      <c r="H1" s="293"/>
      <c r="I1" s="293" t="s">
        <v>63</v>
      </c>
      <c r="J1" s="293"/>
      <c r="K1" s="293"/>
      <c r="L1" s="293" t="s">
        <v>64</v>
      </c>
      <c r="M1" s="293"/>
      <c r="N1" s="293"/>
      <c r="O1" s="293" t="s">
        <v>65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Step5!D11</f>
        <v>216</v>
      </c>
      <c r="G3" s="270">
        <f>Step5!D12</f>
        <v>1.6816</v>
      </c>
      <c r="H3" s="270">
        <f>Step5!D13</f>
        <v>2.0562999999999998</v>
      </c>
      <c r="I3" s="269">
        <f>Step8!D12</f>
        <v>211</v>
      </c>
      <c r="J3" s="270">
        <f>Step8!D13</f>
        <v>1.6816</v>
      </c>
      <c r="K3" s="270">
        <f>Step8!D14</f>
        <v>2.0562999999999998</v>
      </c>
      <c r="L3" s="269">
        <f>Step9!D12</f>
        <v>217</v>
      </c>
      <c r="M3" s="270">
        <f>Step9!D13</f>
        <v>1.6816</v>
      </c>
      <c r="N3" s="270">
        <f>Step9!D14</f>
        <v>2.0562999999999998</v>
      </c>
      <c r="O3" s="269">
        <f>Step10!D13</f>
        <v>216</v>
      </c>
      <c r="P3" s="270">
        <f>Step10!D14</f>
        <v>1.6816</v>
      </c>
      <c r="Q3" s="270">
        <f>Step10!D15</f>
        <v>2.0562999999999998</v>
      </c>
    </row>
    <row r="4" spans="1:17" x14ac:dyDescent="0.3">
      <c r="A4">
        <v>2</v>
      </c>
      <c r="F4" s="269">
        <f>F3+Step5!D16</f>
        <v>651</v>
      </c>
      <c r="G4" s="270">
        <f>Step5!D17</f>
        <v>1.1783999999999999</v>
      </c>
      <c r="H4" s="270">
        <f>Step5!D18</f>
        <v>1.6241000000000001</v>
      </c>
      <c r="I4" s="269">
        <f>I3+Step8!D17</f>
        <v>608</v>
      </c>
      <c r="J4" s="270">
        <f>Step8!D18</f>
        <v>1.1786000000000001</v>
      </c>
      <c r="K4" s="270">
        <f>Step8!D19</f>
        <v>1.6073</v>
      </c>
      <c r="L4" s="269">
        <f>L3+Step9!D17</f>
        <v>658</v>
      </c>
      <c r="M4" s="270">
        <f>Step9!D18</f>
        <v>1.1791</v>
      </c>
      <c r="N4" s="270">
        <f>Step9!D19</f>
        <v>1.6313</v>
      </c>
      <c r="O4" s="269">
        <f>O3+Step10!D18</f>
        <v>760</v>
      </c>
      <c r="P4" s="270">
        <f>Step10!D19</f>
        <v>1.1438999999999999</v>
      </c>
      <c r="Q4" s="270">
        <f>Step10!D20</f>
        <v>1.5786</v>
      </c>
    </row>
    <row r="5" spans="1:17" x14ac:dyDescent="0.3">
      <c r="A5">
        <v>3</v>
      </c>
      <c r="F5" s="269">
        <f>F4+Step5!D21</f>
        <v>2081</v>
      </c>
      <c r="G5" s="270">
        <f>Step5!D22</f>
        <v>1.0019</v>
      </c>
      <c r="H5" s="270">
        <f>Step5!D23</f>
        <v>1.4006000000000001</v>
      </c>
      <c r="I5" s="269">
        <f>I4+Step8!D22</f>
        <v>1984</v>
      </c>
      <c r="J5" s="270">
        <f>Step8!D23</f>
        <v>1.0005999999999999</v>
      </c>
      <c r="K5" s="270">
        <f>Step8!D24</f>
        <v>1.3994</v>
      </c>
      <c r="L5" s="269">
        <f>L4+Step9!D22</f>
        <v>2449</v>
      </c>
      <c r="M5" s="270">
        <f>Step9!D23</f>
        <v>0.98580000000000001</v>
      </c>
      <c r="N5" s="270">
        <f>Step9!D24</f>
        <v>1.3976999999999999</v>
      </c>
      <c r="O5" s="269">
        <f>O4+Step10!D23</f>
        <v>2551</v>
      </c>
      <c r="P5" s="270">
        <f>Step10!D24</f>
        <v>0.98550000000000004</v>
      </c>
      <c r="Q5" s="270">
        <f>Step10!D25</f>
        <v>1.4001999999999999</v>
      </c>
    </row>
    <row r="6" spans="1:17" x14ac:dyDescent="0.3">
      <c r="A6">
        <v>4</v>
      </c>
      <c r="F6" s="269">
        <f>F5+Step5!D26</f>
        <v>10087</v>
      </c>
      <c r="G6" s="270">
        <f>Step5!D27</f>
        <v>0.73429999999999995</v>
      </c>
      <c r="H6" s="270">
        <f>Step5!D28</f>
        <v>1.2789999999999999</v>
      </c>
      <c r="I6" s="269">
        <f>I5+Step8!D27</f>
        <v>9177</v>
      </c>
      <c r="J6" s="270">
        <f>Step8!D28</f>
        <v>0.73450000000000004</v>
      </c>
      <c r="K6" s="270">
        <f>Step8!D29</f>
        <v>1.2253000000000001</v>
      </c>
      <c r="L6" s="269">
        <f>L5+Step9!D27</f>
        <v>9466</v>
      </c>
      <c r="M6" s="270">
        <f>Step9!D28</f>
        <v>0.74019999999999997</v>
      </c>
      <c r="N6" s="270">
        <f>Step9!D29</f>
        <v>1.2509999999999999</v>
      </c>
      <c r="O6" s="269">
        <f>O5+Step10!D28</f>
        <v>9568</v>
      </c>
      <c r="P6" s="270">
        <f>Step10!D29</f>
        <v>0.73150000000000004</v>
      </c>
      <c r="Q6" s="270">
        <f>Step10!D30</f>
        <v>1.2252000000000001</v>
      </c>
    </row>
    <row r="7" spans="1:17" x14ac:dyDescent="0.3">
      <c r="A7">
        <v>5</v>
      </c>
      <c r="B7" s="269">
        <v>0</v>
      </c>
      <c r="C7" s="269" cm="1">
        <f t="array" ref="C7">INDEX(Step1_final!D:D, 0 + (ROW(C7)-4)*3)</f>
        <v>5</v>
      </c>
      <c r="D7" s="270" cm="1">
        <f t="array" ref="D7">INDEX(Step1_final!D:D, 1 + (ROW(C7)-4)*3)</f>
        <v>4.6763000000000003</v>
      </c>
      <c r="E7" s="270" cm="1">
        <f t="array" ref="E7">INDEX(Step1_final!D:D, 2 + (ROW(C7)-4)*3)</f>
        <v>4.7457000000000003</v>
      </c>
      <c r="F7" s="269" cm="1">
        <f t="array" ref="F7">F$6+INDEX(Step5!D:D, 30 + (ROW(F7)-7)*3)</f>
        <v>10087</v>
      </c>
      <c r="G7" s="270" cm="1">
        <f t="array" ref="G7">INDEX(Step5!D:D, 31 + (ROW(F7)-7)*3)</f>
        <v>3.6044</v>
      </c>
      <c r="H7" s="270" cm="1">
        <f t="array" ref="H7">INDEX(Step5!D:D, 32 + (ROW(F7)-7)*3)</f>
        <v>3.8732000000000002</v>
      </c>
      <c r="I7" s="269" cm="1">
        <f t="array" ref="I7">I$6+INDEX(Step8!D:D, 10 + ROW(I7)*3)</f>
        <v>9177</v>
      </c>
      <c r="J7" s="270" cm="1">
        <f t="array" ref="J7">INDEX(Step8!D:D, 11 + ROW(I7)*3)</f>
        <v>4.6372999999999998</v>
      </c>
      <c r="K7" s="270" cm="1">
        <f t="array" ref="K7">INDEX(Step8!D:D, 12 + ROW(I7)*3)</f>
        <v>4.8994</v>
      </c>
      <c r="L7" s="269" cm="1">
        <f t="array" ref="L7">L$6+INDEX(Step9!D:D, 10 + ROW(L7)*3)</f>
        <v>9466</v>
      </c>
      <c r="M7" s="270" cm="1">
        <f t="array" ref="M7">INDEX(Step9!D:D, 11 + ROW(L7)*3)</f>
        <v>3.8774999999999999</v>
      </c>
      <c r="N7" s="270" cm="1">
        <f t="array" ref="N7">INDEX(Step9!D:D, 12 + ROW(L7)*3)</f>
        <v>4.0663</v>
      </c>
      <c r="O7" s="269" cm="1">
        <f t="array" ref="O7">O$6+INDEX(Step10!D:D, 11 + ROW(O7)*3)</f>
        <v>9568</v>
      </c>
      <c r="P7" s="270" cm="1">
        <f t="array" ref="P7">INDEX(Step10!D:D, 12 + ROW(O7)*3)</f>
        <v>5.1745000000000001</v>
      </c>
      <c r="Q7" s="270" cm="1">
        <f t="array" ref="Q7">INDEX(Step10!D:D, 13 + ROW(O7)*3)</f>
        <v>5.5583999999999998</v>
      </c>
    </row>
    <row r="8" spans="1:17" x14ac:dyDescent="0.3">
      <c r="A8">
        <v>6</v>
      </c>
      <c r="B8" s="269">
        <v>2000</v>
      </c>
      <c r="C8" s="269" cm="1">
        <f t="array" ref="C8">INDEX(Step1_final!D:D, 0 + (ROW(C8)-4)*3)</f>
        <v>297</v>
      </c>
      <c r="D8" s="270" cm="1">
        <f t="array" ref="D8">INDEX(Step1_final!D:D, 1 + (ROW(C8)-4)*3)</f>
        <v>2.4462000000000002</v>
      </c>
      <c r="E8" s="270" cm="1">
        <f t="array" ref="E8">INDEX(Step1_final!D:D, 2 + (ROW(C8)-4)*3)</f>
        <v>2.7286000000000001</v>
      </c>
      <c r="F8" s="269" cm="1">
        <f t="array" ref="F8">F$6+INDEX(Step5!D:D, 30 + (ROW(F8)-7)*3)</f>
        <v>10377</v>
      </c>
      <c r="G8" s="270" cm="1">
        <f t="array" ref="G8">INDEX(Step5!D:D, 31 + (ROW(F8)-7)*3)</f>
        <v>0.94730000000000003</v>
      </c>
      <c r="H8" s="270" cm="1">
        <f t="array" ref="H8">INDEX(Step5!D:D, 32 + (ROW(F8)-7)*3)</f>
        <v>1.2604</v>
      </c>
      <c r="I8" s="269" cm="1">
        <f t="array" ref="I8">I$6+INDEX(Step8!D:D, 10 + ROW(I8)*3)</f>
        <v>9477</v>
      </c>
      <c r="J8" s="270" cm="1">
        <f t="array" ref="J8">INDEX(Step8!D:D, 11 + ROW(I8)*3)</f>
        <v>0.93789999999999996</v>
      </c>
      <c r="K8" s="270" cm="1">
        <f t="array" ref="K8">INDEX(Step8!D:D, 12 + ROW(I8)*3)</f>
        <v>1.2497</v>
      </c>
      <c r="L8" s="269" cm="1">
        <f t="array" ref="L8">L$6+INDEX(Step9!D:D, 10 + ROW(L8)*3)</f>
        <v>9769</v>
      </c>
      <c r="M8" s="270" cm="1">
        <f t="array" ref="M8">INDEX(Step9!D:D, 11 + ROW(L8)*3)</f>
        <v>0.97250000000000003</v>
      </c>
      <c r="N8" s="270" cm="1">
        <f t="array" ref="N8">INDEX(Step9!D:D, 12 + ROW(L8)*3)</f>
        <v>1.2855000000000001</v>
      </c>
      <c r="O8" s="269" cm="1">
        <f t="array" ref="O8">O$6+INDEX(Step10!D:D, 11 + ROW(O8)*3)</f>
        <v>9861</v>
      </c>
      <c r="P8" s="270" cm="1">
        <f t="array" ref="P8">INDEX(Step10!D:D, 12 + ROW(O8)*3)</f>
        <v>0.92220000000000002</v>
      </c>
      <c r="Q8" s="270" cm="1">
        <f t="array" ref="Q8">INDEX(Step10!D:D, 13 + ROW(O8)*3)</f>
        <v>1.2271000000000001</v>
      </c>
    </row>
    <row r="9" spans="1:17" x14ac:dyDescent="0.3">
      <c r="A9">
        <v>7</v>
      </c>
      <c r="B9" s="269">
        <v>4000</v>
      </c>
      <c r="C9" s="269" cm="1">
        <f t="array" ref="C9">INDEX(Step1_final!D:D, 0 + (ROW(C9)-4)*3)</f>
        <v>590</v>
      </c>
      <c r="D9" s="270" cm="1">
        <f t="array" ref="D9">INDEX(Step1_final!D:D, 1 + (ROW(C9)-4)*3)</f>
        <v>1.9095</v>
      </c>
      <c r="E9" s="270" cm="1">
        <f t="array" ref="E9">INDEX(Step1_final!D:D, 2 + (ROW(C9)-4)*3)</f>
        <v>2.2991000000000001</v>
      </c>
      <c r="F9" s="269" cm="1">
        <f t="array" ref="F9">F$6+INDEX(Step5!D:D, 30 + (ROW(F9)-7)*3)</f>
        <v>10668</v>
      </c>
      <c r="G9" s="270" cm="1">
        <f t="array" ref="G9">INDEX(Step5!D:D, 31 + (ROW(F9)-7)*3)</f>
        <v>0.86140000000000005</v>
      </c>
      <c r="H9" s="270" cm="1">
        <f t="array" ref="H9">INDEX(Step5!D:D, 32 + (ROW(F9)-7)*3)</f>
        <v>1.1875</v>
      </c>
      <c r="I9" s="269" cm="1">
        <f t="array" ref="I9">I$6+INDEX(Step8!D:D, 10 + ROW(I9)*3)</f>
        <v>9779</v>
      </c>
      <c r="J9" s="270" cm="1">
        <f t="array" ref="J9">INDEX(Step8!D:D, 11 + ROW(I9)*3)</f>
        <v>0.84460000000000002</v>
      </c>
      <c r="K9" s="270" cm="1">
        <f t="array" ref="K9">INDEX(Step8!D:D, 12 + ROW(I9)*3)</f>
        <v>1.1866000000000001</v>
      </c>
      <c r="L9" s="269" cm="1">
        <f t="array" ref="L9">L$6+INDEX(Step9!D:D, 10 + ROW(L9)*3)</f>
        <v>10095</v>
      </c>
      <c r="M9" s="270" cm="1">
        <f t="array" ref="M9">INDEX(Step9!D:D, 11 + ROW(L9)*3)</f>
        <v>0.87649999999999995</v>
      </c>
      <c r="N9" s="270" cm="1">
        <f t="array" ref="N9">INDEX(Step9!D:D, 12 + ROW(L9)*3)</f>
        <v>1.2164999999999999</v>
      </c>
      <c r="O9" s="269" cm="1">
        <f t="array" ref="O9">O$6+INDEX(Step10!D:D, 11 + ROW(O9)*3)</f>
        <v>10154</v>
      </c>
      <c r="P9" s="270" cm="1">
        <f t="array" ref="P9">INDEX(Step10!D:D, 12 + ROW(O9)*3)</f>
        <v>0.84550000000000003</v>
      </c>
      <c r="Q9" s="270" cm="1">
        <f t="array" ref="Q9">INDEX(Step10!D:D, 13 + ROW(O9)*3)</f>
        <v>1.1727000000000001</v>
      </c>
    </row>
    <row r="10" spans="1:17" x14ac:dyDescent="0.3">
      <c r="A10">
        <v>8</v>
      </c>
      <c r="B10" s="269">
        <v>6000</v>
      </c>
      <c r="C10" s="269" cm="1">
        <f t="array" ref="C10">INDEX(Step1_final!D:D, 0 + (ROW(C10)-4)*3)</f>
        <v>880</v>
      </c>
      <c r="D10" s="270" cm="1">
        <f t="array" ref="D10">INDEX(Step1_final!D:D, 1 + (ROW(C10)-4)*3)</f>
        <v>1.2713000000000001</v>
      </c>
      <c r="E10" s="270" cm="1">
        <f t="array" ref="E10">INDEX(Step1_final!D:D, 2 + (ROW(C10)-4)*3)</f>
        <v>1.6516</v>
      </c>
      <c r="F10" s="269" cm="1">
        <f t="array" ref="F10">F$6+INDEX(Step5!D:D, 30 + (ROW(F10)-7)*3)</f>
        <v>10958</v>
      </c>
      <c r="G10" s="270" cm="1">
        <f t="array" ref="G10">INDEX(Step5!D:D, 31 + (ROW(F10)-7)*3)</f>
        <v>0.83819999999999995</v>
      </c>
      <c r="H10" s="270" cm="1">
        <f t="array" ref="H10">INDEX(Step5!D:D, 32 + (ROW(F10)-7)*3)</f>
        <v>1.1675</v>
      </c>
      <c r="I10" s="269" cm="1">
        <f t="array" ref="I10">I$6+INDEX(Step8!D:D, 10 + ROW(I10)*3)</f>
        <v>10074</v>
      </c>
      <c r="J10" s="270" cm="1">
        <f t="array" ref="J10">INDEX(Step8!D:D, 11 + ROW(I10)*3)</f>
        <v>0.82210000000000005</v>
      </c>
      <c r="K10" s="270" cm="1">
        <f t="array" ref="K10">INDEX(Step8!D:D, 12 + ROW(I10)*3)</f>
        <v>1.1639999999999999</v>
      </c>
      <c r="L10" s="269" cm="1">
        <f t="array" ref="L10">L$6+INDEX(Step9!D:D, 10 + ROW(L10)*3)</f>
        <v>10405</v>
      </c>
      <c r="M10" s="270" cm="1">
        <f t="array" ref="M10">INDEX(Step9!D:D, 11 + ROW(L10)*3)</f>
        <v>0.84699999999999998</v>
      </c>
      <c r="N10" s="270" cm="1">
        <f t="array" ref="N10">INDEX(Step9!D:D, 12 + ROW(L10)*3)</f>
        <v>1.1780999999999999</v>
      </c>
      <c r="O10" s="269" cm="1">
        <f t="array" ref="O10">O$6+INDEX(Step10!D:D, 11 + ROW(O10)*3)</f>
        <v>10446</v>
      </c>
      <c r="P10" s="270" cm="1">
        <f t="array" ref="P10">INDEX(Step10!D:D, 12 + ROW(O10)*3)</f>
        <v>0.82279999999999998</v>
      </c>
      <c r="Q10" s="270" cm="1">
        <f t="array" ref="Q10">INDEX(Step10!D:D, 13 + ROW(O10)*3)</f>
        <v>1.155</v>
      </c>
    </row>
    <row r="11" spans="1:17" x14ac:dyDescent="0.3">
      <c r="A11">
        <v>9</v>
      </c>
      <c r="B11" s="269">
        <v>8000</v>
      </c>
      <c r="C11" s="269" cm="1">
        <f t="array" ref="C11">INDEX(Step1_final!D:D, 0 + (ROW(C11)-4)*3)</f>
        <v>1170</v>
      </c>
      <c r="D11" s="270" cm="1">
        <f t="array" ref="D11">INDEX(Step1_final!D:D, 1 + (ROW(C11)-4)*3)</f>
        <v>1.0815999999999999</v>
      </c>
      <c r="E11" s="270" cm="1">
        <f t="array" ref="E11">INDEX(Step1_final!D:D, 2 + (ROW(C11)-4)*3)</f>
        <v>1.4544999999999999</v>
      </c>
      <c r="F11" s="269" cm="1">
        <f t="array" ref="F11">F$6+INDEX(Step5!D:D, 30 + (ROW(F11)-7)*3)</f>
        <v>11248</v>
      </c>
      <c r="G11" s="270" cm="1">
        <f t="array" ref="G11">INDEX(Step5!D:D, 31 + (ROW(F11)-7)*3)</f>
        <v>0.81379999999999997</v>
      </c>
      <c r="H11" s="270" cm="1">
        <f t="array" ref="H11">INDEX(Step5!D:D, 32 + (ROW(F11)-7)*3)</f>
        <v>1.1624000000000001</v>
      </c>
      <c r="I11" s="269" cm="1">
        <f t="array" ref="I11">I$6+INDEX(Step8!D:D, 10 + ROW(I11)*3)</f>
        <v>10372</v>
      </c>
      <c r="J11" s="270" cm="1">
        <f t="array" ref="J11">INDEX(Step8!D:D, 11 + ROW(I11)*3)</f>
        <v>0.81159999999999999</v>
      </c>
      <c r="K11" s="270" cm="1">
        <f t="array" ref="K11">INDEX(Step8!D:D, 12 + ROW(I11)*3)</f>
        <v>1.1484000000000001</v>
      </c>
      <c r="L11" s="269" cm="1">
        <f t="array" ref="L11">L$6+INDEX(Step9!D:D, 10 + ROW(L11)*3)</f>
        <v>10709</v>
      </c>
      <c r="M11" s="270" cm="1">
        <f t="array" ref="M11">INDEX(Step9!D:D, 11 + ROW(L11)*3)</f>
        <v>0.82330000000000003</v>
      </c>
      <c r="N11" s="270" cm="1">
        <f t="array" ref="N11">INDEX(Step9!D:D, 12 + ROW(L11)*3)</f>
        <v>1.1793</v>
      </c>
      <c r="O11" s="269" cm="1">
        <f t="array" ref="O11">O$6+INDEX(Step10!D:D, 11 + ROW(O11)*3)</f>
        <v>10739</v>
      </c>
      <c r="P11" s="270" cm="1">
        <f t="array" ref="P11">INDEX(Step10!D:D, 12 + ROW(O11)*3)</f>
        <v>0.80300000000000005</v>
      </c>
      <c r="Q11" s="270" cm="1">
        <f t="array" ref="Q11">INDEX(Step10!D:D, 13 + ROW(O11)*3)</f>
        <v>1.1443000000000001</v>
      </c>
    </row>
    <row r="12" spans="1:17" x14ac:dyDescent="0.3">
      <c r="A12">
        <v>10</v>
      </c>
      <c r="B12" s="269">
        <v>10000</v>
      </c>
      <c r="C12" s="269" cm="1">
        <f t="array" ref="C12">INDEX(Step1_final!D:D, 0 + (ROW(C12)-4)*3)</f>
        <v>1460</v>
      </c>
      <c r="D12" s="270" cm="1">
        <f t="array" ref="D12">INDEX(Step1_final!D:D, 1 + (ROW(C12)-4)*3)</f>
        <v>1.0036</v>
      </c>
      <c r="E12" s="270" cm="1">
        <f t="array" ref="E12">INDEX(Step1_final!D:D, 2 + (ROW(C12)-4)*3)</f>
        <v>1.3441000000000001</v>
      </c>
      <c r="F12" s="269" cm="1">
        <f t="array" ref="F12">F$6+INDEX(Step5!D:D, 30 + (ROW(F12)-7)*3)</f>
        <v>11538</v>
      </c>
      <c r="G12" s="270" cm="1">
        <f t="array" ref="G12">INDEX(Step5!D:D, 31 + (ROW(F12)-7)*3)</f>
        <v>0.7944</v>
      </c>
      <c r="H12" s="270" cm="1">
        <f t="array" ref="H12">INDEX(Step5!D:D, 32 + (ROW(F12)-7)*3)</f>
        <v>1.1520999999999999</v>
      </c>
      <c r="I12" s="269" cm="1">
        <f t="array" ref="I12">I$6+INDEX(Step8!D:D, 10 + ROW(I12)*3)</f>
        <v>10668</v>
      </c>
      <c r="J12" s="270" cm="1">
        <f t="array" ref="J12">INDEX(Step8!D:D, 11 + ROW(I12)*3)</f>
        <v>0.78849999999999998</v>
      </c>
      <c r="K12" s="270" cm="1">
        <f t="array" ref="K12">INDEX(Step8!D:D, 12 + ROW(I12)*3)</f>
        <v>1.1343000000000001</v>
      </c>
      <c r="L12" s="269" cm="1">
        <f t="array" ref="L12">L$6+INDEX(Step9!D:D, 10 + ROW(L12)*3)</f>
        <v>11004</v>
      </c>
      <c r="M12" s="270" cm="1">
        <f t="array" ref="M12">INDEX(Step9!D:D, 11 + ROW(L12)*3)</f>
        <v>0.80320000000000003</v>
      </c>
      <c r="N12" s="270" cm="1">
        <f t="array" ref="N12">INDEX(Step9!D:D, 12 + ROW(L12)*3)</f>
        <v>1.1462000000000001</v>
      </c>
      <c r="O12" s="269" cm="1">
        <f t="array" ref="O12">O$6+INDEX(Step10!D:D, 11 + ROW(O12)*3)</f>
        <v>11031</v>
      </c>
      <c r="P12" s="270" cm="1">
        <f t="array" ref="P12">INDEX(Step10!D:D, 12 + ROW(O12)*3)</f>
        <v>0.78139999999999998</v>
      </c>
      <c r="Q12" s="270" cm="1">
        <f t="array" ref="Q12">INDEX(Step10!D:D, 13 + ROW(O12)*3)</f>
        <v>1.1242000000000001</v>
      </c>
    </row>
    <row r="13" spans="1:17" x14ac:dyDescent="0.3">
      <c r="A13">
        <v>11</v>
      </c>
      <c r="B13" s="269">
        <v>12000</v>
      </c>
      <c r="C13" s="269" cm="1">
        <f t="array" ref="C13">INDEX(Step1_final!D:D, 0 + (ROW(C13)-4)*3)</f>
        <v>1750</v>
      </c>
      <c r="D13" s="270" cm="1">
        <f t="array" ref="D13">INDEX(Step1_final!D:D, 1 + (ROW(C13)-4)*3)</f>
        <v>0.94479999999999997</v>
      </c>
      <c r="E13" s="270" cm="1">
        <f t="array" ref="E13">INDEX(Step1_final!D:D, 2 + (ROW(C13)-4)*3)</f>
        <v>1.3119000000000001</v>
      </c>
      <c r="F13" s="269" cm="1">
        <f t="array" ref="F13">F$6+INDEX(Step5!D:D, 30 + (ROW(F13)-7)*3)</f>
        <v>11829</v>
      </c>
      <c r="G13" s="270" cm="1">
        <f t="array" ref="G13">INDEX(Step5!D:D, 31 + (ROW(F13)-7)*3)</f>
        <v>0.78549999999999998</v>
      </c>
      <c r="H13" s="270" cm="1">
        <f t="array" ref="H13">INDEX(Step5!D:D, 32 + (ROW(F13)-7)*3)</f>
        <v>1.1463000000000001</v>
      </c>
      <c r="I13" s="269" cm="1">
        <f t="array" ref="I13">I$6+INDEX(Step8!D:D, 10 + ROW(I13)*3)</f>
        <v>10964</v>
      </c>
      <c r="J13" s="270" cm="1">
        <f t="array" ref="J13">INDEX(Step8!D:D, 11 + ROW(I13)*3)</f>
        <v>0.77559999999999996</v>
      </c>
      <c r="K13" s="270" cm="1">
        <f t="array" ref="K13">INDEX(Step8!D:D, 12 + ROW(I13)*3)</f>
        <v>1.1349</v>
      </c>
      <c r="L13" s="269" cm="1">
        <f t="array" ref="L13">L$6+INDEX(Step9!D:D, 10 + ROW(L13)*3)</f>
        <v>11299</v>
      </c>
      <c r="M13" s="270" cm="1">
        <f t="array" ref="M13">INDEX(Step9!D:D, 11 + ROW(L13)*3)</f>
        <v>0.79110000000000003</v>
      </c>
      <c r="N13" s="270" cm="1">
        <f t="array" ref="N13">INDEX(Step9!D:D, 12 + ROW(L13)*3)</f>
        <v>1.1603000000000001</v>
      </c>
      <c r="O13" s="269" cm="1">
        <f t="array" ref="O13">O$6+INDEX(Step10!D:D, 11 + ROW(O13)*3)</f>
        <v>11324</v>
      </c>
      <c r="P13" s="270" cm="1">
        <f t="array" ref="P13">INDEX(Step10!D:D, 12 + ROW(O13)*3)</f>
        <v>0.77339999999999998</v>
      </c>
      <c r="Q13" s="270" cm="1">
        <f t="array" ref="Q13">INDEX(Step10!D:D, 13 + ROW(O13)*3)</f>
        <v>1.1295999999999999</v>
      </c>
    </row>
    <row r="14" spans="1:17" x14ac:dyDescent="0.3">
      <c r="A14">
        <v>12</v>
      </c>
      <c r="B14" s="269">
        <v>14000</v>
      </c>
      <c r="C14" s="269" cm="1">
        <f t="array" ref="C14">INDEX(Step1_final!D:D, 0 + (ROW(C14)-4)*3)</f>
        <v>2040</v>
      </c>
      <c r="D14" s="270" cm="1">
        <f t="array" ref="D14">INDEX(Step1_final!D:D, 1 + (ROW(C14)-4)*3)</f>
        <v>0.91849999999999998</v>
      </c>
      <c r="E14" s="270" cm="1">
        <f t="array" ref="E14">INDEX(Step1_final!D:D, 2 + (ROW(C14)-4)*3)</f>
        <v>1.2947</v>
      </c>
      <c r="F14" s="269" cm="1">
        <f t="array" ref="F14">F$6+INDEX(Step5!D:D, 30 + (ROW(F14)-7)*3)</f>
        <v>12119</v>
      </c>
      <c r="G14" s="270" cm="1">
        <f t="array" ref="G14">INDEX(Step5!D:D, 31 + (ROW(F14)-7)*3)</f>
        <v>0.77229999999999999</v>
      </c>
      <c r="H14" s="270" cm="1">
        <f t="array" ref="H14">INDEX(Step5!D:D, 32 + (ROW(F14)-7)*3)</f>
        <v>1.1448</v>
      </c>
      <c r="I14" s="269" cm="1">
        <f t="array" ref="I14">I$6+INDEX(Step8!D:D, 10 + ROW(I14)*3)</f>
        <v>11268</v>
      </c>
      <c r="J14" s="270" cm="1">
        <f t="array" ref="J14">INDEX(Step8!D:D, 11 + ROW(I14)*3)</f>
        <v>0.76459999999999995</v>
      </c>
      <c r="K14" s="270" cm="1">
        <f t="array" ref="K14">INDEX(Step8!D:D, 12 + ROW(I14)*3)</f>
        <v>1.1261000000000001</v>
      </c>
      <c r="L14" s="269" cm="1">
        <f t="array" ref="L14">L$6+INDEX(Step9!D:D, 10 + ROW(L14)*3)</f>
        <v>11594</v>
      </c>
      <c r="M14" s="270" cm="1">
        <f t="array" ref="M14">INDEX(Step9!D:D, 11 + ROW(L14)*3)</f>
        <v>0.77969999999999995</v>
      </c>
      <c r="N14" s="270" cm="1">
        <f t="array" ref="N14">INDEX(Step9!D:D, 12 + ROW(L14)*3)</f>
        <v>1.1446000000000001</v>
      </c>
      <c r="O14" s="269" cm="1">
        <f t="array" ref="O14">O$6+INDEX(Step10!D:D, 11 + ROW(O14)*3)</f>
        <v>11617</v>
      </c>
      <c r="P14" s="270" cm="1">
        <f t="array" ref="P14">INDEX(Step10!D:D, 12 + ROW(O14)*3)</f>
        <v>0.76119999999999999</v>
      </c>
      <c r="Q14" s="270" cm="1">
        <f t="array" ref="Q14">INDEX(Step10!D:D, 13 + ROW(O14)*3)</f>
        <v>1.1237999999999999</v>
      </c>
    </row>
    <row r="15" spans="1:17" x14ac:dyDescent="0.3">
      <c r="A15">
        <v>13</v>
      </c>
      <c r="B15" s="269">
        <v>16000</v>
      </c>
      <c r="C15" s="269" cm="1">
        <f t="array" ref="C15">INDEX(Step1_final!D:D, 0 + (ROW(C15)-4)*3)</f>
        <v>2331</v>
      </c>
      <c r="D15" s="270" cm="1">
        <f t="array" ref="D15">INDEX(Step1_final!D:D, 1 + (ROW(C15)-4)*3)</f>
        <v>0.88400000000000001</v>
      </c>
      <c r="E15" s="270" cm="1">
        <f t="array" ref="E15">INDEX(Step1_final!D:D, 2 + (ROW(C15)-4)*3)</f>
        <v>1.2367999999999999</v>
      </c>
      <c r="F15" s="269" cm="1">
        <f t="array" ref="F15">F$6+INDEX(Step5!D:D, 30 + (ROW(F15)-7)*3)</f>
        <v>12409</v>
      </c>
      <c r="G15" s="270" cm="1">
        <f t="array" ref="G15">INDEX(Step5!D:D, 31 + (ROW(F15)-7)*3)</f>
        <v>0.7571</v>
      </c>
      <c r="H15" s="270" cm="1">
        <f t="array" ref="H15">INDEX(Step5!D:D, 32 + (ROW(F15)-7)*3)</f>
        <v>1.1473</v>
      </c>
      <c r="I15" s="269" cm="1">
        <f t="array" ref="I15">I$6+INDEX(Step8!D:D, 10 + ROW(I15)*3)</f>
        <v>11573</v>
      </c>
      <c r="J15" s="270" cm="1">
        <f t="array" ref="J15">INDEX(Step8!D:D, 11 + ROW(I15)*3)</f>
        <v>0.75280000000000002</v>
      </c>
      <c r="K15" s="270" cm="1">
        <f t="array" ref="K15">INDEX(Step8!D:D, 12 + ROW(I15)*3)</f>
        <v>1.1417999999999999</v>
      </c>
      <c r="L15" s="269" cm="1">
        <f t="array" ref="L15">L$6+INDEX(Step9!D:D, 10 + ROW(L15)*3)</f>
        <v>11886</v>
      </c>
      <c r="M15" s="270" cm="1">
        <f t="array" ref="M15">INDEX(Step9!D:D, 11 + ROW(L15)*3)</f>
        <v>0.76270000000000004</v>
      </c>
      <c r="N15" s="270" cm="1">
        <f t="array" ref="N15">INDEX(Step9!D:D, 12 + ROW(L15)*3)</f>
        <v>1.1444000000000001</v>
      </c>
      <c r="O15" s="269" cm="1">
        <f t="array" ref="O15">O$6+INDEX(Step10!D:D, 11 + ROW(O15)*3)</f>
        <v>11909</v>
      </c>
      <c r="P15" s="270" cm="1">
        <f t="array" ref="P15">INDEX(Step10!D:D, 12 + ROW(O15)*3)</f>
        <v>0.747</v>
      </c>
      <c r="Q15" s="270" cm="1">
        <f t="array" ref="Q15">INDEX(Step10!D:D, 13 + ROW(O15)*3)</f>
        <v>1.1064000000000001</v>
      </c>
    </row>
    <row r="16" spans="1:17" x14ac:dyDescent="0.3">
      <c r="A16">
        <v>14</v>
      </c>
      <c r="B16" s="269">
        <v>18000</v>
      </c>
      <c r="C16" s="269" cm="1">
        <f t="array" ref="C16">INDEX(Step1_final!D:D, 0 + (ROW(C16)-4)*3)</f>
        <v>2621</v>
      </c>
      <c r="D16" s="270" cm="1">
        <f t="array" ref="D16">INDEX(Step1_final!D:D, 1 + (ROW(C16)-4)*3)</f>
        <v>0.86650000000000005</v>
      </c>
      <c r="E16" s="270" cm="1">
        <f t="array" ref="E16">INDEX(Step1_final!D:D, 2 + (ROW(C16)-4)*3)</f>
        <v>1.23</v>
      </c>
      <c r="F16" s="269" cm="1">
        <f t="array" ref="F16">F$6+INDEX(Step5!D:D, 30 + (ROW(F16)-7)*3)</f>
        <v>12699</v>
      </c>
      <c r="G16" s="270" cm="1">
        <f t="array" ref="G16">INDEX(Step5!D:D, 31 + (ROW(F16)-7)*3)</f>
        <v>0.74399999999999999</v>
      </c>
      <c r="H16" s="270" cm="1">
        <f t="array" ref="H16">INDEX(Step5!D:D, 32 + (ROW(F16)-7)*3)</f>
        <v>1.1534</v>
      </c>
      <c r="I16" s="269" cm="1">
        <f t="array" ref="I16">I$6+INDEX(Step8!D:D, 10 + ROW(I16)*3)</f>
        <v>11882</v>
      </c>
      <c r="J16" s="270" cm="1">
        <f t="array" ref="J16">INDEX(Step8!D:D, 11 + ROW(I16)*3)</f>
        <v>0.74</v>
      </c>
      <c r="K16" s="270" cm="1">
        <f t="array" ref="K16">INDEX(Step8!D:D, 12 + ROW(I16)*3)</f>
        <v>1.1460999999999999</v>
      </c>
      <c r="L16" s="269" cm="1">
        <f t="array" ref="L16">L$6+INDEX(Step9!D:D, 10 + ROW(L16)*3)</f>
        <v>12179</v>
      </c>
      <c r="M16" s="270" cm="1">
        <f t="array" ref="M16">INDEX(Step9!D:D, 11 + ROW(L16)*3)</f>
        <v>0.74690000000000001</v>
      </c>
      <c r="N16" s="270" cm="1">
        <f t="array" ref="N16">INDEX(Step9!D:D, 12 + ROW(L16)*3)</f>
        <v>1.1591</v>
      </c>
      <c r="O16" s="269" cm="1">
        <f t="array" ref="O16">O$6+INDEX(Step10!D:D, 11 + ROW(O16)*3)</f>
        <v>12202</v>
      </c>
      <c r="P16" s="270" cm="1">
        <f t="array" ref="P16">INDEX(Step10!D:D, 12 + ROW(O16)*3)</f>
        <v>0.73050000000000004</v>
      </c>
      <c r="Q16" s="270" cm="1">
        <f t="array" ref="Q16">INDEX(Step10!D:D, 13 + ROW(O16)*3)</f>
        <v>1.1266</v>
      </c>
    </row>
    <row r="17" spans="1:17" x14ac:dyDescent="0.3">
      <c r="A17">
        <v>15</v>
      </c>
      <c r="B17" s="269">
        <v>20000</v>
      </c>
      <c r="C17" s="269" cm="1">
        <f t="array" ref="C17">INDEX(Step1_final!D:D, 0 + (ROW(C17)-4)*3)</f>
        <v>2911</v>
      </c>
      <c r="D17" s="270" cm="1">
        <f t="array" ref="D17">INDEX(Step1_final!D:D, 1 + (ROW(C17)-4)*3)</f>
        <v>0.84709999999999996</v>
      </c>
      <c r="E17" s="270" cm="1">
        <f t="array" ref="E17">INDEX(Step1_final!D:D, 2 + (ROW(C17)-4)*3)</f>
        <v>1.2237</v>
      </c>
      <c r="F17" s="269" cm="1">
        <f t="array" ref="F17">F$6+INDEX(Step5!D:D, 30 + (ROW(F17)-7)*3)</f>
        <v>12989</v>
      </c>
      <c r="G17" s="270" cm="1">
        <f t="array" ref="G17">INDEX(Step5!D:D, 31 + (ROW(F17)-7)*3)</f>
        <v>0.74319999999999997</v>
      </c>
      <c r="H17" s="270" cm="1">
        <f t="array" ref="H17">INDEX(Step5!D:D, 32 + (ROW(F17)-7)*3)</f>
        <v>1.1274</v>
      </c>
      <c r="I17" s="269" cm="1">
        <f t="array" ref="I17">I$6+INDEX(Step8!D:D, 10 + ROW(I17)*3)</f>
        <v>12184</v>
      </c>
      <c r="J17" s="270" cm="1">
        <f t="array" ref="J17">INDEX(Step8!D:D, 11 + ROW(I17)*3)</f>
        <v>0.7349</v>
      </c>
      <c r="K17" s="270" cm="1">
        <f t="array" ref="K17">INDEX(Step8!D:D, 12 + ROW(I17)*3)</f>
        <v>1.1331</v>
      </c>
      <c r="L17" s="269" cm="1">
        <f t="array" ref="L17">L$6+INDEX(Step9!D:D, 10 + ROW(L17)*3)</f>
        <v>12471</v>
      </c>
      <c r="M17" s="270" cm="1">
        <f t="array" ref="M17">INDEX(Step9!D:D, 11 + ROW(L17)*3)</f>
        <v>0.74619999999999997</v>
      </c>
      <c r="N17" s="270" cm="1">
        <f t="array" ref="N17">INDEX(Step9!D:D, 12 + ROW(L17)*3)</f>
        <v>1.1431</v>
      </c>
      <c r="O17" s="269" cm="1">
        <f t="array" ref="O17">O$6+INDEX(Step10!D:D, 11 + ROW(O17)*3)</f>
        <v>12497</v>
      </c>
      <c r="P17" s="270" cm="1">
        <f t="array" ref="P17">INDEX(Step10!D:D, 12 + ROW(O17)*3)</f>
        <v>0.72789999999999999</v>
      </c>
      <c r="Q17" s="270" cm="1">
        <f t="array" ref="Q17">INDEX(Step10!D:D, 13 + ROW(O17)*3)</f>
        <v>1.1071</v>
      </c>
    </row>
    <row r="18" spans="1:17" x14ac:dyDescent="0.3">
      <c r="A18">
        <v>16</v>
      </c>
      <c r="B18" s="269">
        <v>22000</v>
      </c>
      <c r="C18" s="269" cm="1">
        <f t="array" ref="C18">INDEX(Step1_final!D:D, 0 + (ROW(C18)-4)*3)</f>
        <v>3201</v>
      </c>
      <c r="D18" s="270" cm="1">
        <f t="array" ref="D18">INDEX(Step1_final!D:D, 1 + (ROW(C18)-4)*3)</f>
        <v>0.83179999999999998</v>
      </c>
      <c r="E18" s="270" cm="1">
        <f t="array" ref="E18">INDEX(Step1_final!D:D, 2 + (ROW(C18)-4)*3)</f>
        <v>1.1992</v>
      </c>
      <c r="F18" s="269" cm="1">
        <f t="array" ref="F18">F$6+INDEX(Step5!D:D, 30 + (ROW(F18)-7)*3)</f>
        <v>13280</v>
      </c>
      <c r="G18" s="270" cm="1">
        <f t="array" ref="G18">INDEX(Step5!D:D, 31 + (ROW(F18)-7)*3)</f>
        <v>0.73329999999999995</v>
      </c>
      <c r="H18" s="270" cm="1">
        <f t="array" ref="H18">INDEX(Step5!D:D, 32 + (ROW(F18)-7)*3)</f>
        <v>1.1135999999999999</v>
      </c>
      <c r="I18" s="269" cm="1">
        <f t="array" ref="I18">I$6+INDEX(Step8!D:D, 10 + ROW(I18)*3)</f>
        <v>12488</v>
      </c>
      <c r="J18" s="270" cm="1">
        <f t="array" ref="J18">INDEX(Step8!D:D, 11 + ROW(I18)*3)</f>
        <v>0.7228</v>
      </c>
      <c r="K18" s="270" cm="1">
        <f t="array" ref="K18">INDEX(Step8!D:D, 12 + ROW(I18)*3)</f>
        <v>1.1234999999999999</v>
      </c>
      <c r="L18" s="269" cm="1">
        <f t="array" ref="L18">L$6+INDEX(Step9!D:D, 10 + ROW(L18)*3)</f>
        <v>12764</v>
      </c>
      <c r="M18" s="270" cm="1">
        <f t="array" ref="M18">INDEX(Step9!D:D, 11 + ROW(L18)*3)</f>
        <v>0.73640000000000005</v>
      </c>
      <c r="N18" s="270" cm="1">
        <f t="array" ref="N18">INDEX(Step9!D:D, 12 + ROW(L18)*3)</f>
        <v>1.1452</v>
      </c>
      <c r="O18" s="269" cm="1">
        <f t="array" ref="O18">O$6+INDEX(Step10!D:D, 11 + ROW(O18)*3)</f>
        <v>12799</v>
      </c>
      <c r="P18" s="270" cm="1">
        <f t="array" ref="P18">INDEX(Step10!D:D, 12 + ROW(O18)*3)</f>
        <v>0.71950000000000003</v>
      </c>
      <c r="Q18" s="270" cm="1">
        <f t="array" ref="Q18">INDEX(Step10!D:D, 13 + ROW(O18)*3)</f>
        <v>1.1015999999999999</v>
      </c>
    </row>
    <row r="19" spans="1:17" x14ac:dyDescent="0.3">
      <c r="A19">
        <v>17</v>
      </c>
      <c r="B19" s="269">
        <v>24000</v>
      </c>
      <c r="C19" s="269" cm="1">
        <f t="array" ref="C19">INDEX(Step1_final!D:D, 0 + (ROW(C19)-4)*3)</f>
        <v>3491</v>
      </c>
      <c r="D19" s="270" cm="1">
        <f t="array" ref="D19">INDEX(Step1_final!D:D, 1 + (ROW(C19)-4)*3)</f>
        <v>0.81440000000000001</v>
      </c>
      <c r="E19" s="270" cm="1">
        <f t="array" ref="E19">INDEX(Step1_final!D:D, 2 + (ROW(C19)-4)*3)</f>
        <v>1.2007000000000001</v>
      </c>
      <c r="F19" s="269" cm="1">
        <f t="array" ref="F19">F$6+INDEX(Step5!D:D, 30 + (ROW(F19)-7)*3)</f>
        <v>13570</v>
      </c>
      <c r="G19" s="270" cm="1">
        <f t="array" ref="G19">INDEX(Step5!D:D, 31 + (ROW(F19)-7)*3)</f>
        <v>0.7218</v>
      </c>
      <c r="H19" s="270" cm="1">
        <f t="array" ref="H19">INDEX(Step5!D:D, 32 + (ROW(F19)-7)*3)</f>
        <v>1.1246</v>
      </c>
      <c r="I19" s="269" cm="1">
        <f t="array" ref="I19">I$6+INDEX(Step8!D:D, 10 + ROW(I19)*3)</f>
        <v>12791</v>
      </c>
      <c r="J19" s="270" cm="1">
        <f t="array" ref="J19">INDEX(Step8!D:D, 11 + ROW(I19)*3)</f>
        <v>0.71479999999999999</v>
      </c>
      <c r="K19" s="270" cm="1">
        <f t="array" ref="K19">INDEX(Step8!D:D, 12 + ROW(I19)*3)</f>
        <v>1.1163000000000001</v>
      </c>
      <c r="L19" s="269" cm="1">
        <f t="array" ref="L19">L$6+INDEX(Step9!D:D, 10 + ROW(L19)*3)</f>
        <v>13056</v>
      </c>
      <c r="M19" s="270" cm="1">
        <f t="array" ref="M19">INDEX(Step9!D:D, 11 + ROW(L19)*3)</f>
        <v>0.7258</v>
      </c>
      <c r="N19" s="270" cm="1">
        <f t="array" ref="N19">INDEX(Step9!D:D, 12 + ROW(L19)*3)</f>
        <v>1.1454</v>
      </c>
      <c r="O19" s="269" cm="1">
        <f t="array" ref="O19">O$6+INDEX(Step10!D:D, 11 + ROW(O19)*3)</f>
        <v>13095</v>
      </c>
      <c r="P19" s="270" cm="1">
        <f t="array" ref="P19">INDEX(Step10!D:D, 12 + ROW(O19)*3)</f>
        <v>0.7077</v>
      </c>
      <c r="Q19" s="270" cm="1">
        <f t="array" ref="Q19">INDEX(Step10!D:D, 13 + ROW(O19)*3)</f>
        <v>1.0981000000000001</v>
      </c>
    </row>
    <row r="20" spans="1:17" x14ac:dyDescent="0.3">
      <c r="A20">
        <v>18</v>
      </c>
      <c r="B20" s="269">
        <v>26000</v>
      </c>
      <c r="C20" s="269" cm="1">
        <f t="array" ref="C20">INDEX(Step1_final!D:D, 0 + (ROW(C20)-4)*3)</f>
        <v>3781</v>
      </c>
      <c r="D20" s="270" cm="1">
        <f t="array" ref="D20">INDEX(Step1_final!D:D, 1 + (ROW(C20)-4)*3)</f>
        <v>0.80389999999999995</v>
      </c>
      <c r="E20" s="270" cm="1">
        <f t="array" ref="E20">INDEX(Step1_final!D:D, 2 + (ROW(C20)-4)*3)</f>
        <v>1.1819</v>
      </c>
      <c r="F20" s="269" cm="1">
        <f t="array" ref="F20">F$6+INDEX(Step5!D:D, 30 + (ROW(F20)-7)*3)</f>
        <v>13860</v>
      </c>
      <c r="G20" s="270" cm="1">
        <f t="array" ref="G20">INDEX(Step5!D:D, 31 + (ROW(F20)-7)*3)</f>
        <v>0.72030000000000005</v>
      </c>
      <c r="H20" s="270" cm="1">
        <f t="array" ref="H20">INDEX(Step5!D:D, 32 + (ROW(F20)-7)*3)</f>
        <v>1.1267</v>
      </c>
      <c r="I20" s="269" cm="1">
        <f t="array" ref="I20">I$6+INDEX(Step8!D:D, 10 + ROW(I20)*3)</f>
        <v>13106</v>
      </c>
      <c r="J20" s="270" cm="1">
        <f t="array" ref="J20">INDEX(Step8!D:D, 11 + ROW(I20)*3)</f>
        <v>0.70689999999999997</v>
      </c>
      <c r="K20" s="270" cm="1">
        <f t="array" ref="K20">INDEX(Step8!D:D, 12 + ROW(I20)*3)</f>
        <v>1.1153999999999999</v>
      </c>
      <c r="L20" s="269" cm="1">
        <f t="array" ref="L20">L$6+INDEX(Step9!D:D, 10 + ROW(L20)*3)</f>
        <v>13349</v>
      </c>
      <c r="M20" s="270" cm="1">
        <f t="array" ref="M20">INDEX(Step9!D:D, 11 + ROW(L20)*3)</f>
        <v>0.72260000000000002</v>
      </c>
      <c r="N20" s="270" cm="1">
        <f t="array" ref="N20">INDEX(Step9!D:D, 12 + ROW(L20)*3)</f>
        <v>1.1482000000000001</v>
      </c>
      <c r="O20" s="269" cm="1">
        <f t="array" ref="O20">O$6+INDEX(Step10!D:D, 11 + ROW(O20)*3)</f>
        <v>13394</v>
      </c>
      <c r="P20" s="270" cm="1">
        <f t="array" ref="P20">INDEX(Step10!D:D, 12 + ROW(O20)*3)</f>
        <v>0.70469999999999999</v>
      </c>
      <c r="Q20" s="270" cm="1">
        <f t="array" ref="Q20">INDEX(Step10!D:D, 13 + ROW(O20)*3)</f>
        <v>1.1083000000000001</v>
      </c>
    </row>
    <row r="21" spans="1:17" x14ac:dyDescent="0.3">
      <c r="A21">
        <v>19</v>
      </c>
      <c r="B21" s="269">
        <v>28000</v>
      </c>
      <c r="C21" s="269" cm="1">
        <f t="array" ref="C21">INDEX(Step1_final!D:D, 0 + (ROW(C21)-4)*3)</f>
        <v>4071</v>
      </c>
      <c r="D21" s="270" cm="1">
        <f t="array" ref="D21">INDEX(Step1_final!D:D, 1 + (ROW(C21)-4)*3)</f>
        <v>0.78700000000000003</v>
      </c>
      <c r="E21" s="270" cm="1">
        <f t="array" ref="E21">INDEX(Step1_final!D:D, 2 + (ROW(C21)-4)*3)</f>
        <v>1.1496999999999999</v>
      </c>
      <c r="F21" s="269" cm="1">
        <f t="array" ref="F21">F$6+INDEX(Step5!D:D, 30 + (ROW(F21)-7)*3)</f>
        <v>14150</v>
      </c>
      <c r="G21" s="270" cm="1">
        <f t="array" ref="G21">INDEX(Step5!D:D, 31 + (ROW(F21)-7)*3)</f>
        <v>0.71030000000000004</v>
      </c>
      <c r="H21" s="270" cm="1">
        <f t="array" ref="H21">INDEX(Step5!D:D, 32 + (ROW(F21)-7)*3)</f>
        <v>1.1266</v>
      </c>
      <c r="I21" s="269" cm="1">
        <f t="array" ref="I21">I$6+INDEX(Step8!D:D, 10 + ROW(I21)*3)</f>
        <v>13423</v>
      </c>
      <c r="J21" s="270" cm="1">
        <f t="array" ref="J21">INDEX(Step8!D:D, 11 + ROW(I21)*3)</f>
        <v>0.71020000000000005</v>
      </c>
      <c r="K21" s="270" cm="1">
        <f t="array" ref="K21">INDEX(Step8!D:D, 12 + ROW(I21)*3)</f>
        <v>1.1026</v>
      </c>
      <c r="L21" s="269" cm="1">
        <f t="array" ref="L21">L$6+INDEX(Step9!D:D, 10 + ROW(L21)*3)</f>
        <v>13641</v>
      </c>
      <c r="M21" s="270" cm="1">
        <f t="array" ref="M21">INDEX(Step9!D:D, 11 + ROW(L21)*3)</f>
        <v>0.71279999999999999</v>
      </c>
      <c r="N21" s="270" cm="1">
        <f t="array" ref="N21">INDEX(Step9!D:D, 12 + ROW(L21)*3)</f>
        <v>1.1376999999999999</v>
      </c>
      <c r="O21" s="269" cm="1">
        <f t="array" ref="O21">O$6+INDEX(Step10!D:D, 11 + ROW(O21)*3)</f>
        <v>13718</v>
      </c>
      <c r="P21" s="270" cm="1">
        <f t="array" ref="P21">INDEX(Step10!D:D, 12 + ROW(O21)*3)</f>
        <v>0.69510000000000005</v>
      </c>
      <c r="Q21" s="270" cm="1">
        <f t="array" ref="Q21">INDEX(Step10!D:D, 13 + ROW(O21)*3)</f>
        <v>1.1054999999999999</v>
      </c>
    </row>
    <row r="22" spans="1:17" x14ac:dyDescent="0.3">
      <c r="A22">
        <v>20</v>
      </c>
      <c r="B22" s="269">
        <v>30000</v>
      </c>
      <c r="C22" s="269" cm="1">
        <f t="array" ref="C22">INDEX(Step1_final!D:D, 0 + (ROW(C22)-4)*3)</f>
        <v>4361</v>
      </c>
      <c r="D22" s="270" cm="1">
        <f t="array" ref="D22">INDEX(Step1_final!D:D, 1 + (ROW(C22)-4)*3)</f>
        <v>0.78839999999999999</v>
      </c>
      <c r="E22" s="270" cm="1">
        <f t="array" ref="E22">INDEX(Step1_final!D:D, 2 + (ROW(C22)-4)*3)</f>
        <v>1.1732</v>
      </c>
      <c r="F22" s="269" cm="1">
        <f t="array" ref="F22">F$6+INDEX(Step5!D:D, 30 + (ROW(F22)-7)*3)</f>
        <v>14440</v>
      </c>
      <c r="G22" s="270" cm="1">
        <f t="array" ref="G22">INDEX(Step5!D:D, 31 + (ROW(F22)-7)*3)</f>
        <v>0.70579999999999998</v>
      </c>
      <c r="H22" s="270" cm="1">
        <f t="array" ref="H22">INDEX(Step5!D:D, 32 + (ROW(F22)-7)*3)</f>
        <v>1.1158999999999999</v>
      </c>
      <c r="I22" s="269" cm="1">
        <f t="array" ref="I22">I$6+INDEX(Step8!D:D, 10 + ROW(I22)*3)</f>
        <v>13728</v>
      </c>
      <c r="J22" s="270" cm="1">
        <f t="array" ref="J22">INDEX(Step8!D:D, 11 + ROW(I22)*3)</f>
        <v>0.69159999999999999</v>
      </c>
      <c r="K22" s="270" cm="1">
        <f t="array" ref="K22">INDEX(Step8!D:D, 12 + ROW(I22)*3)</f>
        <v>1.1266</v>
      </c>
      <c r="L22" s="269" cm="1">
        <f t="array" ref="L22">L$6+INDEX(Step9!D:D, 10 + ROW(L22)*3)</f>
        <v>13934</v>
      </c>
      <c r="M22" s="270" cm="1">
        <f t="array" ref="M22">INDEX(Step9!D:D, 11 + ROW(L22)*3)</f>
        <v>0.70860000000000001</v>
      </c>
      <c r="N22" s="270" cm="1">
        <f t="array" ref="N22">INDEX(Step9!D:D, 12 + ROW(L22)*3)</f>
        <v>1.1496999999999999</v>
      </c>
      <c r="O22" s="269" cm="1">
        <f t="array" ref="O22">O$6+INDEX(Step10!D:D, 11 + ROW(O22)*3)</f>
        <v>14019</v>
      </c>
      <c r="P22" s="270" cm="1">
        <f t="array" ref="P22">INDEX(Step10!D:D, 12 + ROW(O22)*3)</f>
        <v>0.68940000000000001</v>
      </c>
      <c r="Q22" s="270" cm="1">
        <f t="array" ref="Q22">INDEX(Step10!D:D, 13 + ROW(O22)*3)</f>
        <v>1.1004</v>
      </c>
    </row>
    <row r="23" spans="1:17" x14ac:dyDescent="0.3">
      <c r="A23">
        <v>21</v>
      </c>
      <c r="B23" s="269">
        <v>32000</v>
      </c>
      <c r="C23" s="269" cm="1">
        <f t="array" ref="C23">INDEX(Step1_final!D:D, 0 + (ROW(C23)-4)*3)</f>
        <v>4651</v>
      </c>
      <c r="D23" s="270" cm="1">
        <f t="array" ref="D23">INDEX(Step1_final!D:D, 1 + (ROW(C23)-4)*3)</f>
        <v>0.77749999999999997</v>
      </c>
      <c r="E23" s="270" cm="1">
        <f t="array" ref="E23">INDEX(Step1_final!D:D, 2 + (ROW(C23)-4)*3)</f>
        <v>1.1664000000000001</v>
      </c>
      <c r="F23" s="269" cm="1">
        <f t="array" ref="F23">F$6+INDEX(Step5!D:D, 30 + (ROW(F23)-7)*3)</f>
        <v>14731</v>
      </c>
      <c r="G23" s="270" cm="1">
        <f t="array" ref="G23">INDEX(Step5!D:D, 31 + (ROW(F23)-7)*3)</f>
        <v>0.69969999999999999</v>
      </c>
      <c r="H23" s="270" cm="1">
        <f t="array" ref="H23">INDEX(Step5!D:D, 32 + (ROW(F23)-7)*3)</f>
        <v>1.113</v>
      </c>
      <c r="I23" s="269" cm="1">
        <f t="array" ref="I23">I$6+INDEX(Step8!D:D, 10 + ROW(I23)*3)</f>
        <v>14026</v>
      </c>
      <c r="J23" s="270" cm="1">
        <f t="array" ref="J23">INDEX(Step8!D:D, 11 + ROW(I23)*3)</f>
        <v>0.6905</v>
      </c>
      <c r="K23" s="270" cm="1">
        <f t="array" ref="K23">INDEX(Step8!D:D, 12 + ROW(I23)*3)</f>
        <v>1.1185</v>
      </c>
      <c r="L23" s="269" cm="1">
        <f t="array" ref="L23">L$6+INDEX(Step9!D:D, 10 + ROW(L23)*3)</f>
        <v>14226</v>
      </c>
      <c r="M23" s="270" cm="1">
        <f t="array" ref="M23">INDEX(Step9!D:D, 11 + ROW(L23)*3)</f>
        <v>0.70099999999999996</v>
      </c>
      <c r="N23" s="270" cm="1">
        <f t="array" ref="N23">INDEX(Step9!D:D, 12 + ROW(L23)*3)</f>
        <v>1.1380999999999999</v>
      </c>
      <c r="O23" s="269" cm="1">
        <f t="array" ref="O23">O$6+INDEX(Step10!D:D, 11 + ROW(O23)*3)</f>
        <v>14325</v>
      </c>
      <c r="P23" s="270" cm="1">
        <f t="array" ref="P23">INDEX(Step10!D:D, 12 + ROW(O23)*3)</f>
        <v>0.68340000000000001</v>
      </c>
      <c r="Q23" s="270" cm="1">
        <f t="array" ref="Q23">INDEX(Step10!D:D, 13 + ROW(O23)*3)</f>
        <v>1.0994999999999999</v>
      </c>
    </row>
    <row r="24" spans="1:17" x14ac:dyDescent="0.3">
      <c r="A24">
        <v>22</v>
      </c>
      <c r="B24" s="269">
        <v>34000</v>
      </c>
      <c r="C24" s="269" cm="1">
        <f t="array" ref="C24">INDEX(Step1_final!D:D, 0 + (ROW(C24)-4)*3)</f>
        <v>4941</v>
      </c>
      <c r="D24" s="270" cm="1">
        <f t="array" ref="D24">INDEX(Step1_final!D:D, 1 + (ROW(C24)-4)*3)</f>
        <v>0.76180000000000003</v>
      </c>
      <c r="E24" s="270" cm="1">
        <f t="array" ref="E24">INDEX(Step1_final!D:D, 2 + (ROW(C24)-4)*3)</f>
        <v>1.1628000000000001</v>
      </c>
      <c r="F24" s="269" cm="1">
        <f t="array" ref="F24">F$6+INDEX(Step5!D:D, 30 + (ROW(F24)-7)*3)</f>
        <v>15021</v>
      </c>
      <c r="G24" s="270" cm="1">
        <f t="array" ref="G24">INDEX(Step5!D:D, 31 + (ROW(F24)-7)*3)</f>
        <v>0.69410000000000005</v>
      </c>
      <c r="H24" s="270" cm="1">
        <f t="array" ref="H24">INDEX(Step5!D:D, 32 + (ROW(F24)-7)*3)</f>
        <v>1.1208</v>
      </c>
      <c r="I24" s="269" cm="1">
        <f t="array" ref="I24">I$6+INDEX(Step8!D:D, 10 + ROW(I24)*3)</f>
        <v>14321</v>
      </c>
      <c r="J24" s="270" cm="1">
        <f t="array" ref="J24">INDEX(Step8!D:D, 11 + ROW(I24)*3)</f>
        <v>0.68769999999999998</v>
      </c>
      <c r="K24" s="270" cm="1">
        <f t="array" ref="K24">INDEX(Step8!D:D, 12 + ROW(I24)*3)</f>
        <v>1.1040000000000001</v>
      </c>
      <c r="L24" s="269" cm="1">
        <f t="array" ref="L24">L$6+INDEX(Step9!D:D, 10 + ROW(L24)*3)</f>
        <v>14518</v>
      </c>
      <c r="M24" s="270" cm="1">
        <f t="array" ref="M24">INDEX(Step9!D:D, 11 + ROW(L24)*3)</f>
        <v>0.69769999999999999</v>
      </c>
      <c r="N24" s="270" cm="1">
        <f t="array" ref="N24">INDEX(Step9!D:D, 12 + ROW(L24)*3)</f>
        <v>1.1397999999999999</v>
      </c>
      <c r="O24" s="269" cm="1">
        <f t="array" ref="O24">O$6+INDEX(Step10!D:D, 11 + ROW(O24)*3)</f>
        <v>14630</v>
      </c>
      <c r="P24" s="270" cm="1">
        <f t="array" ref="P24">INDEX(Step10!D:D, 12 + ROW(O24)*3)</f>
        <v>0.67989999999999995</v>
      </c>
      <c r="Q24" s="270" cm="1">
        <f t="array" ref="Q24">INDEX(Step10!D:D, 13 + ROW(O24)*3)</f>
        <v>1.1023000000000001</v>
      </c>
    </row>
    <row r="25" spans="1:17" x14ac:dyDescent="0.3">
      <c r="A25">
        <v>23</v>
      </c>
      <c r="B25" s="269">
        <v>36000</v>
      </c>
      <c r="C25" s="269" cm="1">
        <f t="array" ref="C25">INDEX(Step1_final!D:D, 0 + (ROW(C25)-4)*3)</f>
        <v>5231</v>
      </c>
      <c r="D25" s="270" cm="1">
        <f t="array" ref="D25">INDEX(Step1_final!D:D, 1 + (ROW(C25)-4)*3)</f>
        <v>0.75800000000000001</v>
      </c>
      <c r="E25" s="270" cm="1">
        <f t="array" ref="E25">INDEX(Step1_final!D:D, 2 + (ROW(C25)-4)*3)</f>
        <v>1.1442000000000001</v>
      </c>
      <c r="F25" s="269" cm="1">
        <f t="array" ref="F25">F$6+INDEX(Step5!D:D, 30 + (ROW(F25)-7)*3)</f>
        <v>15311</v>
      </c>
      <c r="G25" s="270" cm="1">
        <f t="array" ref="G25">INDEX(Step5!D:D, 31 + (ROW(F25)-7)*3)</f>
        <v>0.68920000000000003</v>
      </c>
      <c r="H25" s="270" cm="1">
        <f t="array" ref="H25">INDEX(Step5!D:D, 32 + (ROW(F25)-7)*3)</f>
        <v>1.1153</v>
      </c>
      <c r="I25" s="269" cm="1">
        <f t="array" ref="I25">I$6+INDEX(Step8!D:D, 10 + ROW(I25)*3)</f>
        <v>14614</v>
      </c>
      <c r="J25" s="270" cm="1">
        <f t="array" ref="J25">INDEX(Step8!D:D, 11 + ROW(I25)*3)</f>
        <v>0.68010000000000004</v>
      </c>
      <c r="K25" s="270" cm="1">
        <f t="array" ref="K25">INDEX(Step8!D:D, 12 + ROW(I25)*3)</f>
        <v>1.1113</v>
      </c>
      <c r="L25" s="269" cm="1">
        <f t="array" ref="L25">L$6+INDEX(Step9!D:D, 10 + ROW(L25)*3)</f>
        <v>14811</v>
      </c>
      <c r="M25" s="270" cm="1">
        <f t="array" ref="M25">INDEX(Step9!D:D, 11 + ROW(L25)*3)</f>
        <v>0.69220000000000004</v>
      </c>
      <c r="N25" s="270" cm="1">
        <f t="array" ref="N25">INDEX(Step9!D:D, 12 + ROW(L25)*3)</f>
        <v>1.1471</v>
      </c>
      <c r="O25" s="269" cm="1">
        <f t="array" ref="O25">O$6+INDEX(Step10!D:D, 11 + ROW(O25)*3)</f>
        <v>14936</v>
      </c>
      <c r="P25" s="270" cm="1">
        <f t="array" ref="P25">INDEX(Step10!D:D, 12 + ROW(O25)*3)</f>
        <v>0.67349999999999999</v>
      </c>
      <c r="Q25" s="270" cm="1">
        <f t="array" ref="Q25">INDEX(Step10!D:D, 13 + ROW(O25)*3)</f>
        <v>1.1046</v>
      </c>
    </row>
    <row r="26" spans="1:17" x14ac:dyDescent="0.3">
      <c r="A26">
        <v>24</v>
      </c>
      <c r="B26" s="269">
        <v>38000</v>
      </c>
      <c r="C26" s="269" cm="1">
        <f t="array" ref="C26">INDEX(Step1_final!D:D, 0 + (ROW(C26)-4)*3)</f>
        <v>5521</v>
      </c>
      <c r="D26" s="270" cm="1">
        <f t="array" ref="D26">INDEX(Step1_final!D:D, 1 + (ROW(C26)-4)*3)</f>
        <v>0.74729999999999996</v>
      </c>
      <c r="E26" s="270" cm="1">
        <f t="array" ref="E26">INDEX(Step1_final!D:D, 2 + (ROW(C26)-4)*3)</f>
        <v>1.1342000000000001</v>
      </c>
      <c r="F26" s="269" cm="1">
        <f t="array" ref="F26">F$6+INDEX(Step5!D:D, 30 + (ROW(F26)-7)*3)</f>
        <v>15601</v>
      </c>
      <c r="G26" s="270" cm="1">
        <f t="array" ref="G26">INDEX(Step5!D:D, 31 + (ROW(F26)-7)*3)</f>
        <v>0.68179999999999996</v>
      </c>
      <c r="H26" s="270" cm="1">
        <f t="array" ref="H26">INDEX(Step5!D:D, 32 + (ROW(F26)-7)*3)</f>
        <v>1.1059000000000001</v>
      </c>
      <c r="I26" s="269" cm="1">
        <f t="array" ref="I26">I$6+INDEX(Step8!D:D, 10 + ROW(I26)*3)</f>
        <v>14910</v>
      </c>
      <c r="J26" s="270" cm="1">
        <f t="array" ref="J26">INDEX(Step8!D:D, 11 + ROW(I26)*3)</f>
        <v>0.67769999999999997</v>
      </c>
      <c r="K26" s="270" cm="1">
        <f t="array" ref="K26">INDEX(Step8!D:D, 12 + ROW(I26)*3)</f>
        <v>1.0983000000000001</v>
      </c>
      <c r="L26" s="269" cm="1">
        <f t="array" ref="L26">L$6+INDEX(Step9!D:D, 10 + ROW(L26)*3)</f>
        <v>15103</v>
      </c>
      <c r="M26" s="270" cm="1">
        <f t="array" ref="M26">INDEX(Step9!D:D, 11 + ROW(L26)*3)</f>
        <v>0.6835</v>
      </c>
      <c r="N26" s="270" cm="1">
        <f t="array" ref="N26">INDEX(Step9!D:D, 12 + ROW(L26)*3)</f>
        <v>1.1212</v>
      </c>
      <c r="O26" s="269" cm="1">
        <f t="array" ref="O26">O$6+INDEX(Step10!D:D, 11 + ROW(O26)*3)</f>
        <v>15236</v>
      </c>
      <c r="P26" s="270" cm="1">
        <f t="array" ref="P26">INDEX(Step10!D:D, 12 + ROW(O26)*3)</f>
        <v>0.6663</v>
      </c>
      <c r="Q26" s="270" cm="1">
        <f t="array" ref="Q26">INDEX(Step10!D:D, 13 + ROW(O26)*3)</f>
        <v>1.0755999999999999</v>
      </c>
    </row>
    <row r="27" spans="1:17" x14ac:dyDescent="0.3">
      <c r="A27">
        <v>25</v>
      </c>
      <c r="B27" s="269">
        <v>40000</v>
      </c>
      <c r="C27" s="269" cm="1">
        <f t="array" ref="C27">INDEX(Step1_final!D:D, 0 + (ROW(C27)-4)*3)</f>
        <v>5812</v>
      </c>
      <c r="D27" s="270" cm="1">
        <f t="array" ref="D27">INDEX(Step1_final!D:D, 1 + (ROW(C27)-4)*3)</f>
        <v>0.75019999999999998</v>
      </c>
      <c r="E27" s="270" cm="1">
        <f t="array" ref="E27">INDEX(Step1_final!D:D, 2 + (ROW(C27)-4)*3)</f>
        <v>1.1445000000000001</v>
      </c>
      <c r="F27" s="269" cm="1">
        <f t="array" ref="F27">F$6+INDEX(Step5!D:D, 30 + (ROW(F27)-7)*3)</f>
        <v>15891</v>
      </c>
      <c r="G27" s="270" cm="1">
        <f t="array" ref="G27">INDEX(Step5!D:D, 31 + (ROW(F27)-7)*3)</f>
        <v>0.67649999999999999</v>
      </c>
      <c r="H27" s="270" cm="1">
        <f t="array" ref="H27">INDEX(Step5!D:D, 32 + (ROW(F27)-7)*3)</f>
        <v>1.115</v>
      </c>
      <c r="I27" s="269" cm="1">
        <f t="array" ref="I27">I$6+INDEX(Step8!D:D, 10 + ROW(I27)*3)</f>
        <v>15205</v>
      </c>
      <c r="J27" s="270" cm="1">
        <f t="array" ref="J27">INDEX(Step8!D:D, 11 + ROW(I27)*3)</f>
        <v>0.66779999999999995</v>
      </c>
      <c r="K27" s="270" cm="1">
        <f t="array" ref="K27">INDEX(Step8!D:D, 12 + ROW(I27)*3)</f>
        <v>1.1036999999999999</v>
      </c>
      <c r="L27" s="269" cm="1">
        <f t="array" ref="L27">L$6+INDEX(Step9!D:D, 10 + ROW(L27)*3)</f>
        <v>15402</v>
      </c>
      <c r="M27" s="270" cm="1">
        <f t="array" ref="M27">INDEX(Step9!D:D, 11 + ROW(L27)*3)</f>
        <v>0.67879999999999996</v>
      </c>
      <c r="N27" s="270" cm="1">
        <f t="array" ref="N27">INDEX(Step9!D:D, 12 + ROW(L27)*3)</f>
        <v>1.1463000000000001</v>
      </c>
      <c r="O27" s="269" cm="1">
        <f t="array" ref="O27">O$6+INDEX(Step10!D:D, 11 + ROW(O27)*3)</f>
        <v>15542</v>
      </c>
      <c r="P27" s="270" cm="1">
        <f t="array" ref="P27">INDEX(Step10!D:D, 12 + ROW(O27)*3)</f>
        <v>0.66149999999999998</v>
      </c>
      <c r="Q27" s="270" cm="1">
        <f t="array" ref="Q27">INDEX(Step10!D:D, 13 + ROW(O27)*3)</f>
        <v>1.1011</v>
      </c>
    </row>
    <row r="28" spans="1:17" x14ac:dyDescent="0.3">
      <c r="A28">
        <v>26</v>
      </c>
      <c r="B28" s="269">
        <v>42000</v>
      </c>
      <c r="C28" s="269" cm="1">
        <f t="array" ref="C28">INDEX(Step1_final!D:D, 0 + (ROW(C28)-4)*3)</f>
        <v>6102</v>
      </c>
      <c r="D28" s="270" cm="1">
        <f t="array" ref="D28">INDEX(Step1_final!D:D, 1 + (ROW(C28)-4)*3)</f>
        <v>0.74260000000000004</v>
      </c>
      <c r="E28" s="270" cm="1">
        <f t="array" ref="E28">INDEX(Step1_final!D:D, 2 + (ROW(C28)-4)*3)</f>
        <v>1.1514</v>
      </c>
      <c r="F28" s="269" cm="1">
        <f t="array" ref="F28">F$6+INDEX(Step5!D:D, 30 + (ROW(F28)-7)*3)</f>
        <v>16182</v>
      </c>
      <c r="G28" s="270" cm="1">
        <f t="array" ref="G28">INDEX(Step5!D:D, 31 + (ROW(F28)-7)*3)</f>
        <v>0.6784</v>
      </c>
      <c r="H28" s="270" cm="1">
        <f t="array" ref="H28">INDEX(Step5!D:D, 32 + (ROW(F28)-7)*3)</f>
        <v>1.1175999999999999</v>
      </c>
      <c r="I28" s="269" cm="1">
        <f t="array" ref="I28">I$6+INDEX(Step8!D:D, 10 + ROW(I28)*3)</f>
        <v>15497</v>
      </c>
      <c r="J28" s="270" cm="1">
        <f t="array" ref="J28">INDEX(Step8!D:D, 11 + ROW(I28)*3)</f>
        <v>0.66700000000000004</v>
      </c>
      <c r="K28" s="270" cm="1">
        <f t="array" ref="K28">INDEX(Step8!D:D, 12 + ROW(I28)*3)</f>
        <v>1.1131</v>
      </c>
      <c r="L28" s="269" cm="1">
        <f t="array" ref="L28">L$6+INDEX(Step9!D:D, 10 + ROW(L28)*3)</f>
        <v>15705</v>
      </c>
      <c r="M28" s="270" cm="1">
        <f t="array" ref="M28">INDEX(Step9!D:D, 11 + ROW(L28)*3)</f>
        <v>0.68289999999999995</v>
      </c>
      <c r="N28" s="270" cm="1">
        <f t="array" ref="N28">INDEX(Step9!D:D, 12 + ROW(L28)*3)</f>
        <v>1.1431</v>
      </c>
      <c r="O28" s="269" cm="1">
        <f t="array" ref="O28">O$6+INDEX(Step10!D:D, 11 + ROW(O28)*3)</f>
        <v>15839</v>
      </c>
      <c r="P28" s="270" cm="1">
        <f t="array" ref="P28">INDEX(Step10!D:D, 12 + ROW(O28)*3)</f>
        <v>0.66420000000000001</v>
      </c>
      <c r="Q28" s="270" cm="1">
        <f t="array" ref="Q28">INDEX(Step10!D:D, 13 + ROW(O28)*3)</f>
        <v>1.1106</v>
      </c>
    </row>
    <row r="29" spans="1:17" x14ac:dyDescent="0.3">
      <c r="A29">
        <v>27</v>
      </c>
      <c r="B29" s="269">
        <v>44000</v>
      </c>
      <c r="C29" s="269" cm="1">
        <f t="array" ref="C29">INDEX(Step1_final!D:D, 0 + (ROW(C29)-4)*3)</f>
        <v>6392</v>
      </c>
      <c r="D29" s="270" cm="1">
        <f t="array" ref="D29">INDEX(Step1_final!D:D, 1 + (ROW(C29)-4)*3)</f>
        <v>0.73740000000000006</v>
      </c>
      <c r="E29" s="270" cm="1">
        <f t="array" ref="E29">INDEX(Step1_final!D:D, 2 + (ROW(C29)-4)*3)</f>
        <v>1.1458999999999999</v>
      </c>
      <c r="F29" s="269" cm="1">
        <f t="array" ref="F29">F$6+INDEX(Step5!D:D, 30 + (ROW(F29)-7)*3)</f>
        <v>16472</v>
      </c>
      <c r="G29" s="270" cm="1">
        <f t="array" ref="G29">INDEX(Step5!D:D, 31 + (ROW(F29)-7)*3)</f>
        <v>0.6794</v>
      </c>
      <c r="H29" s="270" cm="1">
        <f t="array" ref="H29">INDEX(Step5!D:D, 32 + (ROW(F29)-7)*3)</f>
        <v>1.1169</v>
      </c>
      <c r="I29" s="269" cm="1">
        <f t="array" ref="I29">I$6+INDEX(Step8!D:D, 10 + ROW(I29)*3)</f>
        <v>15790</v>
      </c>
      <c r="J29" s="270" cm="1">
        <f t="array" ref="J29">INDEX(Step8!D:D, 11 + ROW(I29)*3)</f>
        <v>0.65800000000000003</v>
      </c>
      <c r="K29" s="270" cm="1">
        <f t="array" ref="K29">INDEX(Step8!D:D, 12 + ROW(I29)*3)</f>
        <v>1.115</v>
      </c>
      <c r="L29" s="269" cm="1">
        <f t="array" ref="L29">L$6+INDEX(Step9!D:D, 10 + ROW(L29)*3)</f>
        <v>16013</v>
      </c>
      <c r="M29" s="270" cm="1">
        <f t="array" ref="M29">INDEX(Step9!D:D, 11 + ROW(L29)*3)</f>
        <v>0.68059999999999998</v>
      </c>
      <c r="N29" s="270" cm="1">
        <f t="array" ref="N29">INDEX(Step9!D:D, 12 + ROW(L29)*3)</f>
        <v>1.1363000000000001</v>
      </c>
      <c r="O29" s="269" cm="1">
        <f t="array" ref="O29">O$6+INDEX(Step10!D:D, 11 + ROW(O29)*3)</f>
        <v>16143</v>
      </c>
      <c r="P29" s="270" cm="1">
        <f t="array" ref="P29">INDEX(Step10!D:D, 12 + ROW(O29)*3)</f>
        <v>0.6633</v>
      </c>
      <c r="Q29" s="270" cm="1">
        <f t="array" ref="Q29">INDEX(Step10!D:D, 13 + ROW(O29)*3)</f>
        <v>1.0993999999999999</v>
      </c>
    </row>
    <row r="30" spans="1:17" x14ac:dyDescent="0.3">
      <c r="A30">
        <v>28</v>
      </c>
      <c r="B30" s="269">
        <v>46000</v>
      </c>
      <c r="C30" s="269" cm="1">
        <f t="array" ref="C30">INDEX(Step1_final!D:D, 0 + (ROW(C30)-4)*3)</f>
        <v>6682</v>
      </c>
      <c r="D30" s="270" cm="1">
        <f t="array" ref="D30">INDEX(Step1_final!D:D, 1 + (ROW(C30)-4)*3)</f>
        <v>0.73209999999999997</v>
      </c>
      <c r="E30" s="270" cm="1">
        <f t="array" ref="E30">INDEX(Step1_final!D:D, 2 + (ROW(C30)-4)*3)</f>
        <v>1.1375999999999999</v>
      </c>
      <c r="F30" s="269" cm="1">
        <f t="array" ref="F30">F$6+INDEX(Step5!D:D, 30 + (ROW(F30)-7)*3)</f>
        <v>16762</v>
      </c>
      <c r="G30" s="270" cm="1">
        <f t="array" ref="G30">INDEX(Step5!D:D, 31 + (ROW(F30)-7)*3)</f>
        <v>0.66969999999999996</v>
      </c>
      <c r="H30" s="270" cm="1">
        <f t="array" ref="H30">INDEX(Step5!D:D, 32 + (ROW(F30)-7)*3)</f>
        <v>1.117</v>
      </c>
      <c r="I30" s="269" cm="1">
        <f t="array" ref="I30">I$6+INDEX(Step8!D:D, 10 + ROW(I30)*3)</f>
        <v>16082</v>
      </c>
      <c r="J30" s="270" cm="1">
        <f t="array" ref="J30">INDEX(Step8!D:D, 11 + ROW(I30)*3)</f>
        <v>0.65820000000000001</v>
      </c>
      <c r="K30" s="270" cm="1">
        <f t="array" ref="K30">INDEX(Step8!D:D, 12 + ROW(I30)*3)</f>
        <v>1.105</v>
      </c>
      <c r="L30" s="269" cm="1">
        <f t="array" ref="L30">L$6+INDEX(Step9!D:D, 10 + ROW(L30)*3)</f>
        <v>16321</v>
      </c>
      <c r="M30" s="270" cm="1">
        <f t="array" ref="M30">INDEX(Step9!D:D, 11 + ROW(L30)*3)</f>
        <v>0.67030000000000001</v>
      </c>
      <c r="N30" s="270" cm="1">
        <f t="array" ref="N30">INDEX(Step9!D:D, 12 + ROW(L30)*3)</f>
        <v>1.1371</v>
      </c>
      <c r="O30" s="269" cm="1">
        <f t="array" ref="O30">O$6+INDEX(Step10!D:D, 11 + ROW(O30)*3)</f>
        <v>16451</v>
      </c>
      <c r="P30" s="270" cm="1">
        <f t="array" ref="P30">INDEX(Step10!D:D, 12 + ROW(O30)*3)</f>
        <v>0.65449999999999997</v>
      </c>
      <c r="Q30" s="270" cm="1">
        <f t="array" ref="Q30">INDEX(Step10!D:D, 13 + ROW(O30)*3)</f>
        <v>1.089</v>
      </c>
    </row>
    <row r="31" spans="1:17" x14ac:dyDescent="0.3">
      <c r="A31">
        <v>29</v>
      </c>
      <c r="B31" s="269">
        <v>48000</v>
      </c>
      <c r="C31" s="269" cm="1">
        <f t="array" ref="C31">INDEX(Step1_final!D:D, 0 + (ROW(C31)-4)*3)</f>
        <v>6972</v>
      </c>
      <c r="D31" s="270" cm="1">
        <f t="array" ref="D31">INDEX(Step1_final!D:D, 1 + (ROW(C31)-4)*3)</f>
        <v>0.73260000000000003</v>
      </c>
      <c r="E31" s="270" cm="1">
        <f t="array" ref="E31">INDEX(Step1_final!D:D, 2 + (ROW(C31)-4)*3)</f>
        <v>1.1166</v>
      </c>
      <c r="F31" s="269" cm="1">
        <f t="array" ref="F31">F$6+INDEX(Step5!D:D, 30 + (ROW(F31)-7)*3)</f>
        <v>17052</v>
      </c>
      <c r="G31" s="270" cm="1">
        <f t="array" ref="G31">INDEX(Step5!D:D, 31 + (ROW(F31)-7)*3)</f>
        <v>0.67020000000000002</v>
      </c>
      <c r="H31" s="270" cm="1">
        <f t="array" ref="H31">INDEX(Step5!D:D, 32 + (ROW(F31)-7)*3)</f>
        <v>1.1121000000000001</v>
      </c>
      <c r="I31" s="269" cm="1">
        <f t="array" ref="I31">I$6+INDEX(Step8!D:D, 10 + ROW(I31)*3)</f>
        <v>16375</v>
      </c>
      <c r="J31" s="270" cm="1">
        <f t="array" ref="J31">INDEX(Step8!D:D, 11 + ROW(I31)*3)</f>
        <v>0.65329999999999999</v>
      </c>
      <c r="K31" s="270" cm="1">
        <f t="array" ref="K31">INDEX(Step8!D:D, 12 + ROW(I31)*3)</f>
        <v>1.0932999999999999</v>
      </c>
      <c r="L31" s="269" cm="1">
        <f t="array" ref="L31">L$6+INDEX(Step9!D:D, 10 + ROW(L31)*3)</f>
        <v>16616</v>
      </c>
      <c r="M31" s="270" cm="1">
        <f t="array" ref="M31">INDEX(Step9!D:D, 11 + ROW(L31)*3)</f>
        <v>0.67069999999999996</v>
      </c>
      <c r="N31" s="270" cm="1">
        <f t="array" ref="N31">INDEX(Step9!D:D, 12 + ROW(L31)*3)</f>
        <v>1.1424000000000001</v>
      </c>
      <c r="O31" s="269" cm="1">
        <f t="array" ref="O31">O$6+INDEX(Step10!D:D, 11 + ROW(O31)*3)</f>
        <v>16754</v>
      </c>
      <c r="P31" s="270" cm="1">
        <f t="array" ref="P31">INDEX(Step10!D:D, 12 + ROW(O31)*3)</f>
        <v>0.65429999999999999</v>
      </c>
      <c r="Q31" s="270" cm="1">
        <f t="array" ref="Q31">INDEX(Step10!D:D, 13 + ROW(O31)*3)</f>
        <v>1.0863</v>
      </c>
    </row>
    <row r="32" spans="1:17" x14ac:dyDescent="0.3">
      <c r="A32">
        <v>30</v>
      </c>
      <c r="B32" s="269">
        <v>50000</v>
      </c>
      <c r="C32" s="269" cm="1">
        <f t="array" ref="C32">INDEX(Step1_final!D:D, 0 + (ROW(C32)-4)*3)</f>
        <v>7262</v>
      </c>
      <c r="D32" s="270" cm="1">
        <f t="array" ref="D32">INDEX(Step1_final!D:D, 1 + (ROW(C32)-4)*3)</f>
        <v>0.72460000000000002</v>
      </c>
      <c r="E32" s="270" cm="1">
        <f t="array" ref="E32">INDEX(Step1_final!D:D, 2 + (ROW(C32)-4)*3)</f>
        <v>1.1231</v>
      </c>
      <c r="F32" s="269" cm="1">
        <f t="array" ref="F32">F$6+INDEX(Step5!D:D, 30 + (ROW(F32)-7)*3)</f>
        <v>17342</v>
      </c>
      <c r="G32" s="270" cm="1">
        <f t="array" ref="G32">INDEX(Step5!D:D, 31 + (ROW(F32)-7)*3)</f>
        <v>0.66449999999999998</v>
      </c>
      <c r="H32" s="270" cm="1">
        <f t="array" ref="H32">INDEX(Step5!D:D, 32 + (ROW(F32)-7)*3)</f>
        <v>1.1109</v>
      </c>
      <c r="I32" s="269" cm="1">
        <f t="array" ref="I32">I$6+INDEX(Step8!D:D, 10 + ROW(I32)*3)</f>
        <v>16667</v>
      </c>
      <c r="J32" s="270" cm="1">
        <f t="array" ref="J32">INDEX(Step8!D:D, 11 + ROW(I32)*3)</f>
        <v>0.65339999999999998</v>
      </c>
      <c r="K32" s="270" cm="1">
        <f t="array" ref="K32">INDEX(Step8!D:D, 12 + ROW(I32)*3)</f>
        <v>1.1073</v>
      </c>
      <c r="L32" s="269" cm="1">
        <f t="array" ref="L32">L$6+INDEX(Step9!D:D, 10 + ROW(L32)*3)</f>
        <v>16918</v>
      </c>
      <c r="M32" s="270" cm="1">
        <f t="array" ref="M32">INDEX(Step9!D:D, 11 + ROW(L32)*3)</f>
        <v>0.66449999999999998</v>
      </c>
      <c r="N32" s="270" cm="1">
        <f t="array" ref="N32">INDEX(Step9!D:D, 12 + ROW(L32)*3)</f>
        <v>1.1207</v>
      </c>
      <c r="O32" s="269" cm="1">
        <f t="array" ref="O32">O$6+INDEX(Step10!D:D, 11 + ROW(O32)*3)</f>
        <v>17054</v>
      </c>
      <c r="P32" s="270" cm="1">
        <f t="array" ref="P32">INDEX(Step10!D:D, 12 + ROW(O32)*3)</f>
        <v>0.64900000000000002</v>
      </c>
      <c r="Q32" s="270" cm="1">
        <f t="array" ref="Q32">INDEX(Step10!D:D, 13 + ROW(O32)*3)</f>
        <v>1.0791999999999999</v>
      </c>
    </row>
    <row r="33" spans="1:17" x14ac:dyDescent="0.3">
      <c r="A33">
        <v>31</v>
      </c>
      <c r="B33" s="269">
        <v>52000</v>
      </c>
      <c r="C33" s="269" cm="1">
        <f t="array" ref="C33">INDEX(Step1_final!D:D, 0 + (ROW(C33)-4)*3)</f>
        <v>7552</v>
      </c>
      <c r="D33" s="270" cm="1">
        <f t="array" ref="D33">INDEX(Step1_final!D:D, 1 + (ROW(C33)-4)*3)</f>
        <v>0.72050000000000003</v>
      </c>
      <c r="E33" s="270" cm="1">
        <f t="array" ref="E33">INDEX(Step1_final!D:D, 2 + (ROW(C33)-4)*3)</f>
        <v>1.1256999999999999</v>
      </c>
      <c r="F33" s="269" cm="1">
        <f t="array" ref="F33">F$6+INDEX(Step5!D:D, 30 + (ROW(F33)-7)*3)</f>
        <v>17633</v>
      </c>
      <c r="G33" s="270" cm="1">
        <f t="array" ref="G33">INDEX(Step5!D:D, 31 + (ROW(F33)-7)*3)</f>
        <v>0.65910000000000002</v>
      </c>
      <c r="H33" s="270" cm="1">
        <f t="array" ref="H33">INDEX(Step5!D:D, 32 + (ROW(F33)-7)*3)</f>
        <v>1.1211</v>
      </c>
      <c r="I33" s="269" cm="1">
        <f t="array" ref="I33">I$6+INDEX(Step8!D:D, 10 + ROW(I33)*3)</f>
        <v>16960</v>
      </c>
      <c r="J33" s="270" cm="1">
        <f t="array" ref="J33">INDEX(Step8!D:D, 11 + ROW(I33)*3)</f>
        <v>0.6472</v>
      </c>
      <c r="K33" s="270" cm="1">
        <f t="array" ref="K33">INDEX(Step8!D:D, 12 + ROW(I33)*3)</f>
        <v>1.1137999999999999</v>
      </c>
      <c r="L33" s="269" cm="1">
        <f t="array" ref="L33">L$6+INDEX(Step9!D:D, 10 + ROW(L33)*3)</f>
        <v>17235</v>
      </c>
      <c r="M33" s="270" cm="1">
        <f t="array" ref="M33">INDEX(Step9!D:D, 11 + ROW(L33)*3)</f>
        <v>0.65959999999999996</v>
      </c>
      <c r="N33" s="270" cm="1">
        <f t="array" ref="N33">INDEX(Step9!D:D, 12 + ROW(L33)*3)</f>
        <v>1.1325000000000001</v>
      </c>
      <c r="O33" s="269" cm="1">
        <f t="array" ref="O33">O$6+INDEX(Step10!D:D, 11 + ROW(O33)*3)</f>
        <v>17356</v>
      </c>
      <c r="P33" s="270" cm="1">
        <f t="array" ref="P33">INDEX(Step10!D:D, 12 + ROW(O33)*3)</f>
        <v>0.64400000000000002</v>
      </c>
      <c r="Q33" s="270" cm="1">
        <f t="array" ref="Q33">INDEX(Step10!D:D, 13 + ROW(O33)*3)</f>
        <v>1.1014999999999999</v>
      </c>
    </row>
    <row r="34" spans="1:17" x14ac:dyDescent="0.3">
      <c r="A34">
        <v>32</v>
      </c>
      <c r="B34" s="269">
        <v>54000</v>
      </c>
      <c r="C34" s="269" cm="1">
        <f t="array" ref="C34">INDEX(Step1_final!D:D, 0 + (ROW(C34)-4)*3)</f>
        <v>7842</v>
      </c>
      <c r="D34" s="270" cm="1">
        <f t="array" ref="D34">INDEX(Step1_final!D:D, 1 + (ROW(C34)-4)*3)</f>
        <v>0.71599999999999997</v>
      </c>
      <c r="E34" s="270" cm="1">
        <f t="array" ref="E34">INDEX(Step1_final!D:D, 2 + (ROW(C34)-4)*3)</f>
        <v>1.1222000000000001</v>
      </c>
      <c r="F34" s="269" cm="1">
        <f t="array" ref="F34">F$6+INDEX(Step5!D:D, 30 + (ROW(F34)-7)*3)</f>
        <v>17923</v>
      </c>
      <c r="G34" s="270" cm="1">
        <f t="array" ref="G34">INDEX(Step5!D:D, 31 + (ROW(F34)-7)*3)</f>
        <v>0.65690000000000004</v>
      </c>
      <c r="H34" s="270" cm="1">
        <f t="array" ref="H34">INDEX(Step5!D:D, 32 + (ROW(F34)-7)*3)</f>
        <v>1.1288</v>
      </c>
      <c r="I34" s="269" cm="1">
        <f t="array" ref="I34">I$6+INDEX(Step8!D:D, 10 + ROW(I34)*3)</f>
        <v>17252</v>
      </c>
      <c r="J34" s="270" cm="1">
        <f t="array" ref="J34">INDEX(Step8!D:D, 11 + ROW(I34)*3)</f>
        <v>0.64529999999999998</v>
      </c>
      <c r="K34" s="270" cm="1">
        <f t="array" ref="K34">INDEX(Step8!D:D, 12 + ROW(I34)*3)</f>
        <v>1.1144000000000001</v>
      </c>
      <c r="L34" s="269" cm="1">
        <f t="array" ref="L34">L$6+INDEX(Step9!D:D, 10 + ROW(L34)*3)</f>
        <v>17536</v>
      </c>
      <c r="M34" s="270" cm="1">
        <f t="array" ref="M34">INDEX(Step9!D:D, 11 + ROW(L34)*3)</f>
        <v>0.65590000000000004</v>
      </c>
      <c r="N34" s="270" cm="1">
        <f t="array" ref="N34">INDEX(Step9!D:D, 12 + ROW(L34)*3)</f>
        <v>1.1454</v>
      </c>
      <c r="O34" s="269" cm="1">
        <f t="array" ref="O34">O$6+INDEX(Step10!D:D, 11 + ROW(O34)*3)</f>
        <v>17655</v>
      </c>
      <c r="P34" s="270" cm="1">
        <f t="array" ref="P34">INDEX(Step10!D:D, 12 + ROW(O34)*3)</f>
        <v>0.64019999999999999</v>
      </c>
      <c r="Q34" s="270" cm="1">
        <f t="array" ref="Q34">INDEX(Step10!D:D, 13 + ROW(O34)*3)</f>
        <v>1.1057999999999999</v>
      </c>
    </row>
    <row r="35" spans="1:17" x14ac:dyDescent="0.3">
      <c r="A35">
        <v>33</v>
      </c>
      <c r="B35" s="269">
        <v>56000</v>
      </c>
      <c r="C35" s="269" cm="1">
        <f t="array" ref="C35">INDEX(Step1_final!D:D, 0 + (ROW(C35)-4)*3)</f>
        <v>8132</v>
      </c>
      <c r="D35" s="270" cm="1">
        <f t="array" ref="D35">INDEX(Step1_final!D:D, 1 + (ROW(C35)-4)*3)</f>
        <v>0.71250000000000002</v>
      </c>
      <c r="E35" s="270" cm="1">
        <f t="array" ref="E35">INDEX(Step1_final!D:D, 2 + (ROW(C35)-4)*3)</f>
        <v>1.1344000000000001</v>
      </c>
      <c r="F35" s="269" cm="1">
        <f t="array" ref="F35">F$6+INDEX(Step5!D:D, 30 + (ROW(F35)-7)*3)</f>
        <v>18213</v>
      </c>
      <c r="G35" s="270" cm="1">
        <f t="array" ref="G35">INDEX(Step5!D:D, 31 + (ROW(F35)-7)*3)</f>
        <v>0.65569999999999995</v>
      </c>
      <c r="H35" s="270" cm="1">
        <f t="array" ref="H35">INDEX(Step5!D:D, 32 + (ROW(F35)-7)*3)</f>
        <v>1.1158999999999999</v>
      </c>
      <c r="I35" s="269" cm="1">
        <f t="array" ref="I35">I$6+INDEX(Step8!D:D, 10 + ROW(I35)*3)</f>
        <v>17545</v>
      </c>
      <c r="J35" s="270" cm="1">
        <f t="array" ref="J35">INDEX(Step8!D:D, 11 + ROW(I35)*3)</f>
        <v>0.63959999999999995</v>
      </c>
      <c r="K35" s="270" cm="1">
        <f t="array" ref="K35">INDEX(Step8!D:D, 12 + ROW(I35)*3)</f>
        <v>1.0992999999999999</v>
      </c>
      <c r="L35" s="269" cm="1">
        <f t="array" ref="L35">L$6+INDEX(Step9!D:D, 10 + ROW(L35)*3)</f>
        <v>17831</v>
      </c>
      <c r="M35" s="270" cm="1">
        <f t="array" ref="M35">INDEX(Step9!D:D, 11 + ROW(L35)*3)</f>
        <v>0.65549999999999997</v>
      </c>
      <c r="N35" s="270" cm="1">
        <f t="array" ref="N35">INDEX(Step9!D:D, 12 + ROW(L35)*3)</f>
        <v>1.1436999999999999</v>
      </c>
      <c r="O35" s="269" cm="1">
        <f t="array" ref="O35">O$6+INDEX(Step10!D:D, 11 + ROW(O35)*3)</f>
        <v>17955</v>
      </c>
      <c r="P35" s="270" cm="1">
        <f t="array" ref="P35">INDEX(Step10!D:D, 12 + ROW(O35)*3)</f>
        <v>0.64029999999999998</v>
      </c>
      <c r="Q35" s="270" cm="1">
        <f t="array" ref="Q35">INDEX(Step10!D:D, 13 + ROW(O35)*3)</f>
        <v>1.1042000000000001</v>
      </c>
    </row>
    <row r="36" spans="1:17" x14ac:dyDescent="0.3">
      <c r="A36">
        <v>34</v>
      </c>
      <c r="B36" s="269">
        <v>58000</v>
      </c>
      <c r="C36" s="269" cm="1">
        <f t="array" ref="C36">INDEX(Step1_final!D:D, 0 + (ROW(C36)-4)*3)</f>
        <v>8422</v>
      </c>
      <c r="D36" s="270" cm="1">
        <f t="array" ref="D36">INDEX(Step1_final!D:D, 1 + (ROW(C36)-4)*3)</f>
        <v>0.70760000000000001</v>
      </c>
      <c r="E36" s="270" cm="1">
        <f t="array" ref="E36">INDEX(Step1_final!D:D, 2 + (ROW(C36)-4)*3)</f>
        <v>1.1285000000000001</v>
      </c>
      <c r="F36" s="269" cm="1">
        <f t="array" ref="F36">F$6+INDEX(Step5!D:D, 30 + (ROW(F36)-7)*3)</f>
        <v>18503</v>
      </c>
      <c r="G36" s="270" cm="1">
        <f t="array" ref="G36">INDEX(Step5!D:D, 31 + (ROW(F36)-7)*3)</f>
        <v>0.65080000000000005</v>
      </c>
      <c r="H36" s="270" cm="1">
        <f t="array" ref="H36">INDEX(Step5!D:D, 32 + (ROW(F36)-7)*3)</f>
        <v>1.1200000000000001</v>
      </c>
      <c r="I36" s="269" cm="1">
        <f t="array" ref="I36">I$6+INDEX(Step8!D:D, 10 + ROW(I36)*3)</f>
        <v>17838</v>
      </c>
      <c r="J36" s="270" cm="1">
        <f t="array" ref="J36">INDEX(Step8!D:D, 11 + ROW(I36)*3)</f>
        <v>0.63629999999999998</v>
      </c>
      <c r="K36" s="270" cm="1">
        <f t="array" ref="K36">INDEX(Step8!D:D, 12 + ROW(I36)*3)</f>
        <v>1.1044</v>
      </c>
      <c r="L36" s="269" cm="1">
        <f t="array" ref="L36">L$6+INDEX(Step9!D:D, 10 + ROW(L36)*3)</f>
        <v>18123</v>
      </c>
      <c r="M36" s="270" cm="1">
        <f t="array" ref="M36">INDEX(Step9!D:D, 11 + ROW(L36)*3)</f>
        <v>0.64939999999999998</v>
      </c>
      <c r="N36" s="270" cm="1">
        <f t="array" ref="N36">INDEX(Step9!D:D, 12 + ROW(L36)*3)</f>
        <v>1.1419999999999999</v>
      </c>
      <c r="O36" s="269" cm="1">
        <f t="array" ref="O36">O$6+INDEX(Step10!D:D, 11 + ROW(O36)*3)</f>
        <v>18256</v>
      </c>
      <c r="P36" s="270" cm="1">
        <f t="array" ref="P36">INDEX(Step10!D:D, 12 + ROW(O36)*3)</f>
        <v>0.63500000000000001</v>
      </c>
      <c r="Q36" s="270" cm="1">
        <f t="array" ref="Q36">INDEX(Step10!D:D, 13 + ROW(O36)*3)</f>
        <v>1.1008</v>
      </c>
    </row>
    <row r="37" spans="1:17" x14ac:dyDescent="0.3">
      <c r="A37">
        <v>35</v>
      </c>
      <c r="B37" s="269">
        <v>60000</v>
      </c>
      <c r="C37" s="269" cm="1">
        <f t="array" ref="C37">INDEX(Step1_final!D:D, 0 + (ROW(C37)-4)*3)</f>
        <v>8712</v>
      </c>
      <c r="D37" s="270" cm="1">
        <f t="array" ref="D37">INDEX(Step1_final!D:D, 1 + (ROW(C37)-4)*3)</f>
        <v>0.70299999999999996</v>
      </c>
      <c r="E37" s="270" cm="1">
        <f t="array" ref="E37">INDEX(Step1_final!D:D, 2 + (ROW(C37)-4)*3)</f>
        <v>1.1173</v>
      </c>
      <c r="F37" s="269" cm="1">
        <f t="array" ref="F37">F$6+INDEX(Step5!D:D, 30 + (ROW(F37)-7)*3)</f>
        <v>18793</v>
      </c>
      <c r="G37" s="270" cm="1">
        <f t="array" ref="G37">INDEX(Step5!D:D, 31 + (ROW(F37)-7)*3)</f>
        <v>0.64990000000000003</v>
      </c>
      <c r="H37" s="270" cm="1">
        <f t="array" ref="H37">INDEX(Step5!D:D, 32 + (ROW(F37)-7)*3)</f>
        <v>1.0983000000000001</v>
      </c>
      <c r="I37" s="269" cm="1">
        <f t="array" ref="I37">I$6+INDEX(Step8!D:D, 10 + ROW(I37)*3)</f>
        <v>18130</v>
      </c>
      <c r="J37" s="270" cm="1">
        <f t="array" ref="J37">INDEX(Step8!D:D, 11 + ROW(I37)*3)</f>
        <v>0.63380000000000003</v>
      </c>
      <c r="K37" s="270" cm="1">
        <f t="array" ref="K37">INDEX(Step8!D:D, 12 + ROW(I37)*3)</f>
        <v>1.0927</v>
      </c>
      <c r="L37" s="269" cm="1">
        <f t="array" ref="L37">L$6+INDEX(Step9!D:D, 10 + ROW(L37)*3)</f>
        <v>18416</v>
      </c>
      <c r="M37" s="270" cm="1">
        <f t="array" ref="M37">INDEX(Step9!D:D, 11 + ROW(L37)*3)</f>
        <v>0.64890000000000003</v>
      </c>
      <c r="N37" s="270" cm="1">
        <f t="array" ref="N37">INDEX(Step9!D:D, 12 + ROW(L37)*3)</f>
        <v>1.1356999999999999</v>
      </c>
      <c r="O37" s="269" cm="1">
        <f t="array" ref="O37">O$6+INDEX(Step10!D:D, 11 + ROW(O37)*3)</f>
        <v>18557</v>
      </c>
      <c r="P37" s="270" cm="1">
        <f t="array" ref="P37">INDEX(Step10!D:D, 12 + ROW(O37)*3)</f>
        <v>0.63290000000000002</v>
      </c>
      <c r="Q37" s="270" cm="1">
        <f t="array" ref="Q37">INDEX(Step10!D:D, 13 + ROW(O37)*3)</f>
        <v>1.0839000000000001</v>
      </c>
    </row>
    <row r="38" spans="1:17" x14ac:dyDescent="0.3">
      <c r="A38">
        <v>36</v>
      </c>
      <c r="B38" s="269">
        <v>62000</v>
      </c>
      <c r="C38" s="269" cm="1">
        <f t="array" ref="C38">INDEX(Step1_final!D:D, 0 + (ROW(C38)-4)*3)</f>
        <v>9002</v>
      </c>
      <c r="D38" s="270" cm="1">
        <f t="array" ref="D38">INDEX(Step1_final!D:D, 1 + (ROW(C38)-4)*3)</f>
        <v>0.70199999999999996</v>
      </c>
      <c r="E38" s="270" cm="1">
        <f t="array" ref="E38">INDEX(Step1_final!D:D, 2 + (ROW(C38)-4)*3)</f>
        <v>1.143</v>
      </c>
      <c r="F38" s="269" cm="1">
        <f t="array" ref="F38">F$6+INDEX(Step5!D:D, 30 + (ROW(F38)-7)*3)</f>
        <v>19084</v>
      </c>
      <c r="G38" s="270" cm="1">
        <f t="array" ref="G38">INDEX(Step5!D:D, 31 + (ROW(F38)-7)*3)</f>
        <v>0.64600000000000002</v>
      </c>
      <c r="H38" s="270" cm="1">
        <f t="array" ref="H38">INDEX(Step5!D:D, 32 + (ROW(F38)-7)*3)</f>
        <v>1.1181000000000001</v>
      </c>
      <c r="I38" s="269" cm="1">
        <f t="array" ref="I38">I$6+INDEX(Step8!D:D, 10 + ROW(I38)*3)</f>
        <v>18423</v>
      </c>
      <c r="J38" s="270" cm="1">
        <f t="array" ref="J38">INDEX(Step8!D:D, 11 + ROW(I38)*3)</f>
        <v>0.63729999999999998</v>
      </c>
      <c r="K38" s="270" cm="1">
        <f t="array" ref="K38">INDEX(Step8!D:D, 12 + ROW(I38)*3)</f>
        <v>1.1047</v>
      </c>
      <c r="L38" s="269" cm="1">
        <f t="array" ref="L38">L$6+INDEX(Step9!D:D, 10 + ROW(L38)*3)</f>
        <v>18709</v>
      </c>
      <c r="M38" s="270" cm="1">
        <f t="array" ref="M38">INDEX(Step9!D:D, 11 + ROW(L38)*3)</f>
        <v>0.64359999999999995</v>
      </c>
      <c r="N38" s="270" cm="1">
        <f t="array" ref="N38">INDEX(Step9!D:D, 12 + ROW(L38)*3)</f>
        <v>1.1322000000000001</v>
      </c>
      <c r="O38" s="269" cm="1">
        <f t="array" ref="O38">O$6+INDEX(Step10!D:D, 11 + ROW(O38)*3)</f>
        <v>18859</v>
      </c>
      <c r="P38" s="270" cm="1">
        <f t="array" ref="P38">INDEX(Step10!D:D, 12 + ROW(O38)*3)</f>
        <v>0.63009999999999999</v>
      </c>
      <c r="Q38" s="270" cm="1">
        <f t="array" ref="Q38">INDEX(Step10!D:D, 13 + ROW(O38)*3)</f>
        <v>1.1044</v>
      </c>
    </row>
    <row r="39" spans="1:17" x14ac:dyDescent="0.3">
      <c r="A39">
        <v>37</v>
      </c>
      <c r="B39" s="269">
        <v>64000</v>
      </c>
      <c r="C39" s="269" cm="1">
        <f t="array" ref="C39">INDEX(Step1_final!D:D, 0 + (ROW(C39)-4)*3)</f>
        <v>9292</v>
      </c>
      <c r="D39" s="270" cm="1">
        <f t="array" ref="D39">INDEX(Step1_final!D:D, 1 + (ROW(C39)-4)*3)</f>
        <v>0.69910000000000005</v>
      </c>
      <c r="E39" s="270" cm="1">
        <f t="array" ref="E39">INDEX(Step1_final!D:D, 2 + (ROW(C39)-4)*3)</f>
        <v>1.1338999999999999</v>
      </c>
      <c r="F39" s="269" cm="1">
        <f t="array" ref="F39">F$6+INDEX(Step5!D:D, 30 + (ROW(F39)-7)*3)</f>
        <v>19374</v>
      </c>
      <c r="G39" s="270" cm="1">
        <f t="array" ref="G39">INDEX(Step5!D:D, 31 + (ROW(F39)-7)*3)</f>
        <v>0.65</v>
      </c>
      <c r="H39" s="270" cm="1">
        <f t="array" ref="H39">INDEX(Step5!D:D, 32 + (ROW(F39)-7)*3)</f>
        <v>1.1099000000000001</v>
      </c>
      <c r="I39" s="269" cm="1">
        <f t="array" ref="I39">I$6+INDEX(Step8!D:D, 10 + ROW(I39)*3)</f>
        <v>18715</v>
      </c>
      <c r="J39" s="270" cm="1">
        <f t="array" ref="J39">INDEX(Step8!D:D, 11 + ROW(I39)*3)</f>
        <v>0.63149999999999995</v>
      </c>
      <c r="K39" s="270" cm="1">
        <f t="array" ref="K39">INDEX(Step8!D:D, 12 + ROW(I39)*3)</f>
        <v>1.1103000000000001</v>
      </c>
      <c r="L39" s="269" cm="1">
        <f t="array" ref="L39">L$6+INDEX(Step9!D:D, 10 + ROW(L39)*3)</f>
        <v>19001</v>
      </c>
      <c r="M39" s="270" cm="1">
        <f t="array" ref="M39">INDEX(Step9!D:D, 11 + ROW(L39)*3)</f>
        <v>0.64749999999999996</v>
      </c>
      <c r="N39" s="270" cm="1">
        <f t="array" ref="N39">INDEX(Step9!D:D, 12 + ROW(L39)*3)</f>
        <v>1.1343000000000001</v>
      </c>
      <c r="O39" s="269" cm="1">
        <f t="array" ref="O39">O$6+INDEX(Step10!D:D, 11 + ROW(O39)*3)</f>
        <v>19154</v>
      </c>
      <c r="P39" s="270" cm="1">
        <f t="array" ref="P39">INDEX(Step10!D:D, 12 + ROW(O39)*3)</f>
        <v>0.63490000000000002</v>
      </c>
      <c r="Q39" s="270" cm="1">
        <f t="array" ref="Q39">INDEX(Step10!D:D, 13 + ROW(O39)*3)</f>
        <v>1.1000000000000001</v>
      </c>
    </row>
    <row r="40" spans="1:17" x14ac:dyDescent="0.3">
      <c r="A40">
        <v>38</v>
      </c>
      <c r="B40" s="269">
        <v>66000</v>
      </c>
      <c r="C40" s="269" cm="1">
        <f t="array" ref="C40">INDEX(Step1_final!D:D, 0 + (ROW(C40)-4)*3)</f>
        <v>9583</v>
      </c>
      <c r="D40" s="270" cm="1">
        <f t="array" ref="D40">INDEX(Step1_final!D:D, 1 + (ROW(C40)-4)*3)</f>
        <v>0.70069999999999999</v>
      </c>
      <c r="E40" s="270" cm="1">
        <f t="array" ref="E40">INDEX(Step1_final!D:D, 2 + (ROW(C40)-4)*3)</f>
        <v>1.119</v>
      </c>
      <c r="F40" s="269" cm="1">
        <f t="array" ref="F40">F$6+INDEX(Step5!D:D, 30 + (ROW(F40)-7)*3)</f>
        <v>19664</v>
      </c>
      <c r="G40" s="270" cm="1">
        <f t="array" ref="G40">INDEX(Step5!D:D, 31 + (ROW(F40)-7)*3)</f>
        <v>0.63580000000000003</v>
      </c>
      <c r="H40" s="270" cm="1">
        <f t="array" ref="H40">INDEX(Step5!D:D, 32 + (ROW(F40)-7)*3)</f>
        <v>1.1126</v>
      </c>
      <c r="I40" s="269" cm="1">
        <f t="array" ref="I40">I$6+INDEX(Step8!D:D, 10 + ROW(I40)*3)</f>
        <v>19008</v>
      </c>
      <c r="J40" s="270" cm="1">
        <f t="array" ref="J40">INDEX(Step8!D:D, 11 + ROW(I40)*3)</f>
        <v>0.63649999999999995</v>
      </c>
      <c r="K40" s="270" cm="1">
        <f t="array" ref="K40">INDEX(Step8!D:D, 12 + ROW(I40)*3)</f>
        <v>1.1008</v>
      </c>
      <c r="L40" s="269" cm="1">
        <f t="array" ref="L40">L$6+INDEX(Step9!D:D, 10 + ROW(L40)*3)</f>
        <v>19294</v>
      </c>
      <c r="M40" s="270" cm="1">
        <f t="array" ref="M40">INDEX(Step9!D:D, 11 + ROW(L40)*3)</f>
        <v>0.63490000000000002</v>
      </c>
      <c r="N40" s="270" cm="1">
        <f t="array" ref="N40">INDEX(Step9!D:D, 12 + ROW(L40)*3)</f>
        <v>1.1273</v>
      </c>
      <c r="O40" s="269" cm="1">
        <f t="array" ref="O40">O$6+INDEX(Step10!D:D, 11 + ROW(O40)*3)</f>
        <v>19447</v>
      </c>
      <c r="P40" s="270" cm="1">
        <f t="array" ref="P40">INDEX(Step10!D:D, 12 + ROW(O40)*3)</f>
        <v>0.62239999999999995</v>
      </c>
      <c r="Q40" s="270" cm="1">
        <f t="array" ref="Q40">INDEX(Step10!D:D, 13 + ROW(O40)*3)</f>
        <v>1.0954999999999999</v>
      </c>
    </row>
    <row r="41" spans="1:17" x14ac:dyDescent="0.3">
      <c r="A41">
        <v>39</v>
      </c>
      <c r="B41" s="269">
        <v>68000</v>
      </c>
      <c r="C41" s="269" cm="1">
        <f t="array" ref="C41">INDEX(Step1_final!D:D, 0 + (ROW(C41)-4)*3)</f>
        <v>9873</v>
      </c>
      <c r="D41" s="270" cm="1">
        <f t="array" ref="D41">INDEX(Step1_final!D:D, 1 + (ROW(C41)-4)*3)</f>
        <v>0.69369999999999998</v>
      </c>
      <c r="E41" s="270" cm="1">
        <f t="array" ref="E41">INDEX(Step1_final!D:D, 2 + (ROW(C41)-4)*3)</f>
        <v>1.1314</v>
      </c>
      <c r="F41" s="269" cm="1">
        <f t="array" ref="F41">F$6+INDEX(Step5!D:D, 30 + (ROW(F41)-7)*3)</f>
        <v>19954</v>
      </c>
      <c r="G41" s="270" cm="1">
        <f t="array" ref="G41">INDEX(Step5!D:D, 31 + (ROW(F41)-7)*3)</f>
        <v>0.64080000000000004</v>
      </c>
      <c r="H41" s="270" cm="1">
        <f t="array" ref="H41">INDEX(Step5!D:D, 32 + (ROW(F41)-7)*3)</f>
        <v>1.1126</v>
      </c>
      <c r="I41" s="269" cm="1">
        <f t="array" ref="I41">I$6+INDEX(Step8!D:D, 10 + ROW(I41)*3)</f>
        <v>19300</v>
      </c>
      <c r="J41" s="270" cm="1">
        <f t="array" ref="J41">INDEX(Step8!D:D, 11 + ROW(I41)*3)</f>
        <v>0.63009999999999999</v>
      </c>
      <c r="K41" s="270" cm="1">
        <f t="array" ref="K41">INDEX(Step8!D:D, 12 + ROW(I41)*3)</f>
        <v>1.1140000000000001</v>
      </c>
      <c r="L41" s="269" cm="1">
        <f t="array" ref="L41">L$6+INDEX(Step9!D:D, 10 + ROW(L41)*3)</f>
        <v>19586</v>
      </c>
      <c r="M41" s="270" cm="1">
        <f t="array" ref="M41">INDEX(Step9!D:D, 11 + ROW(L41)*3)</f>
        <v>0.63900000000000001</v>
      </c>
      <c r="N41" s="270" cm="1">
        <f t="array" ref="N41">INDEX(Step9!D:D, 12 + ROW(L41)*3)</f>
        <v>1.1294</v>
      </c>
      <c r="O41" s="269" cm="1">
        <f t="array" ref="O41">O$6+INDEX(Step10!D:D, 11 + ROW(O41)*3)</f>
        <v>19739</v>
      </c>
      <c r="P41" s="270" cm="1">
        <f t="array" ref="P41">INDEX(Step10!D:D, 12 + ROW(O41)*3)</f>
        <v>0.62480000000000002</v>
      </c>
      <c r="Q41" s="270" cm="1">
        <f t="array" ref="Q41">INDEX(Step10!D:D, 13 + ROW(O41)*3)</f>
        <v>1.1093</v>
      </c>
    </row>
    <row r="42" spans="1:17" x14ac:dyDescent="0.3">
      <c r="A42">
        <v>40</v>
      </c>
      <c r="B42" s="269">
        <v>70000</v>
      </c>
      <c r="C42" s="269" cm="1">
        <f t="array" ref="C42">INDEX(Step1_final!D:D, 0 + (ROW(C42)-4)*3)</f>
        <v>10163</v>
      </c>
      <c r="D42" s="270" cm="1">
        <f t="array" ref="D42">INDEX(Step1_final!D:D, 1 + (ROW(C42)-4)*3)</f>
        <v>0.68689999999999996</v>
      </c>
      <c r="E42" s="270" cm="1">
        <f t="array" ref="E42">INDEX(Step1_final!D:D, 2 + (ROW(C42)-4)*3)</f>
        <v>1.1272</v>
      </c>
      <c r="F42" s="269" cm="1">
        <f t="array" ref="F42">F$6+INDEX(Step5!D:D, 30 + (ROW(F42)-7)*3)</f>
        <v>20245</v>
      </c>
      <c r="G42" s="270" cm="1">
        <f t="array" ref="G42">INDEX(Step5!D:D, 31 + (ROW(F42)-7)*3)</f>
        <v>0.6401</v>
      </c>
      <c r="H42" s="270" cm="1">
        <f t="array" ref="H42">INDEX(Step5!D:D, 32 + (ROW(F42)-7)*3)</f>
        <v>1.1111</v>
      </c>
      <c r="I42" s="269" cm="1">
        <f t="array" ref="I42">I$6+INDEX(Step8!D:D, 10 + ROW(I42)*3)</f>
        <v>19593</v>
      </c>
      <c r="J42" s="270" cm="1">
        <f t="array" ref="J42">INDEX(Step8!D:D, 11 + ROW(I42)*3)</f>
        <v>0.63100000000000001</v>
      </c>
      <c r="K42" s="270" cm="1">
        <f t="array" ref="K42">INDEX(Step8!D:D, 12 + ROW(I42)*3)</f>
        <v>1.1198999999999999</v>
      </c>
      <c r="L42" s="269" cm="1">
        <f t="array" ref="L42">L$6+INDEX(Step9!D:D, 10 + ROW(L42)*3)</f>
        <v>19879</v>
      </c>
      <c r="M42" s="270" cm="1">
        <f t="array" ref="M42">INDEX(Step9!D:D, 11 + ROW(L42)*3)</f>
        <v>0.63990000000000002</v>
      </c>
      <c r="N42" s="270" cm="1">
        <f t="array" ref="N42">INDEX(Step9!D:D, 12 + ROW(L42)*3)</f>
        <v>1.1458999999999999</v>
      </c>
      <c r="O42" s="269" cm="1">
        <f t="array" ref="O42">O$6+INDEX(Step10!D:D, 11 + ROW(O42)*3)</f>
        <v>20034</v>
      </c>
      <c r="P42" s="270" cm="1">
        <f t="array" ref="P42">INDEX(Step10!D:D, 12 + ROW(O42)*3)</f>
        <v>0.62619999999999998</v>
      </c>
      <c r="Q42" s="270" cm="1">
        <f t="array" ref="Q42">INDEX(Step10!D:D, 13 + ROW(O42)*3)</f>
        <v>1.0946</v>
      </c>
    </row>
    <row r="43" spans="1:17" x14ac:dyDescent="0.3">
      <c r="A43">
        <v>41</v>
      </c>
      <c r="B43" s="269">
        <v>72000</v>
      </c>
      <c r="C43" s="269" cm="1">
        <f t="array" ref="C43">INDEX(Step1_final!D:D, 0 + (ROW(C43)-4)*3)</f>
        <v>10453</v>
      </c>
      <c r="D43" s="270" cm="1">
        <f t="array" ref="D43">INDEX(Step1_final!D:D, 1 + (ROW(C43)-4)*3)</f>
        <v>0.69130000000000003</v>
      </c>
      <c r="E43" s="270" cm="1">
        <f t="array" ref="E43">INDEX(Step1_final!D:D, 2 + (ROW(C43)-4)*3)</f>
        <v>1.1228</v>
      </c>
      <c r="F43" s="269" cm="1">
        <f t="array" ref="F43">F$6+INDEX(Step5!D:D, 30 + (ROW(F43)-7)*3)</f>
        <v>20535</v>
      </c>
      <c r="G43" s="270" cm="1">
        <f t="array" ref="G43">INDEX(Step5!D:D, 31 + (ROW(F43)-7)*3)</f>
        <v>0.63449999999999995</v>
      </c>
      <c r="H43" s="270" cm="1">
        <f t="array" ref="H43">INDEX(Step5!D:D, 32 + (ROW(F43)-7)*3)</f>
        <v>1.1169</v>
      </c>
      <c r="I43" s="269" cm="1">
        <f t="array" ref="I43">I$6+INDEX(Step8!D:D, 10 + ROW(I43)*3)</f>
        <v>19885</v>
      </c>
      <c r="J43" s="270" cm="1">
        <f t="array" ref="J43">INDEX(Step8!D:D, 11 + ROW(I43)*3)</f>
        <v>0.62090000000000001</v>
      </c>
      <c r="K43" s="270" cm="1">
        <f t="array" ref="K43">INDEX(Step8!D:D, 12 + ROW(I43)*3)</f>
        <v>1.1240000000000001</v>
      </c>
      <c r="L43" s="269" cm="1">
        <f t="array" ref="L43">L$6+INDEX(Step9!D:D, 10 + ROW(L43)*3)</f>
        <v>20171</v>
      </c>
      <c r="M43" s="270" cm="1">
        <f t="array" ref="M43">INDEX(Step9!D:D, 11 + ROW(L43)*3)</f>
        <v>0.63229999999999997</v>
      </c>
      <c r="N43" s="270" cm="1">
        <f t="array" ref="N43">INDEX(Step9!D:D, 12 + ROW(L43)*3)</f>
        <v>1.1472</v>
      </c>
      <c r="O43" s="269" cm="1">
        <f t="array" ref="O43">O$6+INDEX(Step10!D:D, 11 + ROW(O43)*3)</f>
        <v>20329</v>
      </c>
      <c r="P43" s="270" cm="1">
        <f t="array" ref="P43">INDEX(Step10!D:D, 12 + ROW(O43)*3)</f>
        <v>0.62080000000000002</v>
      </c>
      <c r="Q43" s="270" cm="1">
        <f t="array" ref="Q43">INDEX(Step10!D:D, 13 + ROW(O43)*3)</f>
        <v>1.1042000000000001</v>
      </c>
    </row>
    <row r="44" spans="1:17" x14ac:dyDescent="0.3">
      <c r="A44">
        <v>42</v>
      </c>
      <c r="B44" s="269">
        <v>74000</v>
      </c>
      <c r="C44" s="269" cm="1">
        <f t="array" ref="C44">INDEX(Step1_final!D:D, 0 + (ROW(C44)-4)*3)</f>
        <v>10743</v>
      </c>
      <c r="D44" s="270" cm="1">
        <f t="array" ref="D44">INDEX(Step1_final!D:D, 1 + (ROW(C44)-4)*3)</f>
        <v>0.68769999999999998</v>
      </c>
      <c r="E44" s="270" cm="1">
        <f t="array" ref="E44">INDEX(Step1_final!D:D, 2 + (ROW(C44)-4)*3)</f>
        <v>1.1134999999999999</v>
      </c>
      <c r="F44" s="269" cm="1">
        <f t="array" ref="F44">F$6+INDEX(Step5!D:D, 30 + (ROW(F44)-7)*3)</f>
        <v>20825</v>
      </c>
      <c r="G44" s="270" cm="1">
        <f t="array" ref="G44">INDEX(Step5!D:D, 31 + (ROW(F44)-7)*3)</f>
        <v>0.63480000000000003</v>
      </c>
      <c r="H44" s="270" cm="1">
        <f t="array" ref="H44">INDEX(Step5!D:D, 32 + (ROW(F44)-7)*3)</f>
        <v>1.1175999999999999</v>
      </c>
      <c r="I44" s="269" cm="1">
        <f t="array" ref="I44">I$6+INDEX(Step8!D:D, 10 + ROW(I44)*3)</f>
        <v>20182</v>
      </c>
      <c r="J44" s="270" cm="1">
        <f t="array" ref="J44">INDEX(Step8!D:D, 11 + ROW(I44)*3)</f>
        <v>0.62170000000000003</v>
      </c>
      <c r="K44" s="270" cm="1">
        <f t="array" ref="K44">INDEX(Step8!D:D, 12 + ROW(I44)*3)</f>
        <v>1.1029</v>
      </c>
      <c r="L44" s="269" cm="1">
        <f t="array" ref="L44">L$6+INDEX(Step9!D:D, 10 + ROW(L44)*3)</f>
        <v>20464</v>
      </c>
      <c r="M44" s="270" cm="1">
        <f t="array" ref="M44">INDEX(Step9!D:D, 11 + ROW(L44)*3)</f>
        <v>0.63239999999999996</v>
      </c>
      <c r="N44" s="270" cm="1">
        <f t="array" ref="N44">INDEX(Step9!D:D, 12 + ROW(L44)*3)</f>
        <v>1.1349</v>
      </c>
      <c r="O44" s="269" cm="1">
        <f t="array" ref="O44">O$6+INDEX(Step10!D:D, 11 + ROW(O44)*3)</f>
        <v>20629</v>
      </c>
      <c r="P44" s="270" cm="1">
        <f t="array" ref="P44">INDEX(Step10!D:D, 12 + ROW(O44)*3)</f>
        <v>0.62150000000000005</v>
      </c>
      <c r="Q44" s="270" cm="1">
        <f t="array" ref="Q44">INDEX(Step10!D:D, 13 + ROW(O44)*3)</f>
        <v>1.0991</v>
      </c>
    </row>
    <row r="45" spans="1:17" x14ac:dyDescent="0.3">
      <c r="A45">
        <v>43</v>
      </c>
      <c r="B45" s="269">
        <v>76000</v>
      </c>
      <c r="C45" s="269" cm="1">
        <f t="array" ref="C45">INDEX(Step1_final!D:D, 0 + (ROW(C45)-4)*3)</f>
        <v>11033</v>
      </c>
      <c r="D45" s="270" cm="1">
        <f t="array" ref="D45">INDEX(Step1_final!D:D, 1 + (ROW(C45)-4)*3)</f>
        <v>0.68489999999999995</v>
      </c>
      <c r="E45" s="270" cm="1">
        <f t="array" ref="E45">INDEX(Step1_final!D:D, 2 + (ROW(C45)-4)*3)</f>
        <v>1.1220000000000001</v>
      </c>
      <c r="F45" s="269" cm="1">
        <f t="array" ref="F45">F$6+INDEX(Step5!D:D, 30 + (ROW(F45)-7)*3)</f>
        <v>21115</v>
      </c>
      <c r="G45" s="270" cm="1">
        <f t="array" ref="G45">INDEX(Step5!D:D, 31 + (ROW(F45)-7)*3)</f>
        <v>0.62849999999999995</v>
      </c>
      <c r="H45" s="270" cm="1">
        <f t="array" ref="H45">INDEX(Step5!D:D, 32 + (ROW(F45)-7)*3)</f>
        <v>1.1032999999999999</v>
      </c>
      <c r="I45" s="269" cm="1">
        <f t="array" ref="I45">I$6+INDEX(Step8!D:D, 10 + ROW(I45)*3)</f>
        <v>20485</v>
      </c>
      <c r="J45" s="270" cm="1">
        <f t="array" ref="J45">INDEX(Step8!D:D, 11 + ROW(I45)*3)</f>
        <v>0.61799999999999999</v>
      </c>
      <c r="K45" s="270" cm="1">
        <f t="array" ref="K45">INDEX(Step8!D:D, 12 + ROW(I45)*3)</f>
        <v>1.0992</v>
      </c>
      <c r="L45" s="269" cm="1">
        <f t="array" ref="L45">L$6+INDEX(Step9!D:D, 10 + ROW(L45)*3)</f>
        <v>20756</v>
      </c>
      <c r="M45" s="270" cm="1">
        <f t="array" ref="M45">INDEX(Step9!D:D, 11 + ROW(L45)*3)</f>
        <v>0.62560000000000004</v>
      </c>
      <c r="N45" s="270" cm="1">
        <f t="array" ref="N45">INDEX(Step9!D:D, 12 + ROW(L45)*3)</f>
        <v>1.1328</v>
      </c>
      <c r="O45" s="269" cm="1">
        <f t="array" ref="O45">O$6+INDEX(Step10!D:D, 11 + ROW(O45)*3)</f>
        <v>20933</v>
      </c>
      <c r="P45" s="270" cm="1">
        <f t="array" ref="P45">INDEX(Step10!D:D, 12 + ROW(O45)*3)</f>
        <v>0.61399999999999999</v>
      </c>
      <c r="Q45" s="270" cm="1">
        <f t="array" ref="Q45">INDEX(Step10!D:D, 13 + ROW(O45)*3)</f>
        <v>1.1032</v>
      </c>
    </row>
    <row r="46" spans="1:17" x14ac:dyDescent="0.3">
      <c r="A46">
        <v>44</v>
      </c>
      <c r="B46" s="269">
        <v>78000</v>
      </c>
      <c r="C46" s="269" cm="1">
        <f t="array" ref="C46">INDEX(Step1_final!D:D, 0 + (ROW(C46)-4)*3)</f>
        <v>11323</v>
      </c>
      <c r="D46" s="270" cm="1">
        <f t="array" ref="D46">INDEX(Step1_final!D:D, 1 + (ROW(C46)-4)*3)</f>
        <v>0.68200000000000005</v>
      </c>
      <c r="E46" s="270" cm="1">
        <f t="array" ref="E46">INDEX(Step1_final!D:D, 2 + (ROW(C46)-4)*3)</f>
        <v>1.1043000000000001</v>
      </c>
      <c r="F46" s="269" cm="1">
        <f t="array" ref="F46">F$6+INDEX(Step5!D:D, 30 + (ROW(F46)-7)*3)</f>
        <v>21406</v>
      </c>
      <c r="G46" s="270" cm="1">
        <f t="array" ref="G46">INDEX(Step5!D:D, 31 + (ROW(F46)-7)*3)</f>
        <v>0.62719999999999998</v>
      </c>
      <c r="H46" s="270" cm="1">
        <f t="array" ref="H46">INDEX(Step5!D:D, 32 + (ROW(F46)-7)*3)</f>
        <v>1.1233</v>
      </c>
      <c r="I46" s="269" cm="1">
        <f t="array" ref="I46">I$6+INDEX(Step8!D:D, 10 + ROW(I46)*3)</f>
        <v>20790</v>
      </c>
      <c r="J46" s="270" cm="1">
        <f t="array" ref="J46">INDEX(Step8!D:D, 11 + ROW(I46)*3)</f>
        <v>0.62250000000000005</v>
      </c>
      <c r="K46" s="270" cm="1">
        <f t="array" ref="K46">INDEX(Step8!D:D, 12 + ROW(I46)*3)</f>
        <v>1.0973999999999999</v>
      </c>
      <c r="L46" s="269" cm="1">
        <f t="array" ref="L46">L$6+INDEX(Step9!D:D, 10 + ROW(L46)*3)</f>
        <v>21049</v>
      </c>
      <c r="M46" s="270" cm="1">
        <f t="array" ref="M46">INDEX(Step9!D:D, 11 + ROW(L46)*3)</f>
        <v>0.62490000000000001</v>
      </c>
      <c r="N46" s="270" cm="1">
        <f t="array" ref="N46">INDEX(Step9!D:D, 12 + ROW(L46)*3)</f>
        <v>1.1380999999999999</v>
      </c>
      <c r="O46" s="269" cm="1">
        <f t="array" ref="O46">O$6+INDEX(Step10!D:D, 11 + ROW(O46)*3)</f>
        <v>21246</v>
      </c>
      <c r="P46" s="270" cm="1">
        <f t="array" ref="P46">INDEX(Step10!D:D, 12 + ROW(O46)*3)</f>
        <v>0.61250000000000004</v>
      </c>
      <c r="Q46" s="270" cm="1">
        <f t="array" ref="Q46">INDEX(Step10!D:D, 13 + ROW(O46)*3)</f>
        <v>1.1009</v>
      </c>
    </row>
    <row r="47" spans="1:17" x14ac:dyDescent="0.3">
      <c r="A47">
        <v>45</v>
      </c>
      <c r="B47" s="269">
        <v>80000</v>
      </c>
      <c r="C47" s="269" cm="1">
        <f t="array" ref="C47">INDEX(Step1_final!D:D, 0 + (ROW(C47)-4)*3)</f>
        <v>11613</v>
      </c>
      <c r="D47" s="270" cm="1">
        <f t="array" ref="D47">INDEX(Step1_final!D:D, 1 + (ROW(C47)-4)*3)</f>
        <v>0.68179999999999996</v>
      </c>
      <c r="E47" s="270" cm="1">
        <f t="array" ref="E47">INDEX(Step1_final!D:D, 2 + (ROW(C47)-4)*3)</f>
        <v>1.127</v>
      </c>
      <c r="F47" s="269" cm="1">
        <f t="array" ref="F47">F$6+INDEX(Step5!D:D, 30 + (ROW(F47)-7)*3)</f>
        <v>21696</v>
      </c>
      <c r="G47" s="270" cm="1">
        <f t="array" ref="G47">INDEX(Step5!D:D, 31 + (ROW(F47)-7)*3)</f>
        <v>0.62109999999999999</v>
      </c>
      <c r="H47" s="270" cm="1">
        <f t="array" ref="H47">INDEX(Step5!D:D, 32 + (ROW(F47)-7)*3)</f>
        <v>1.1197999999999999</v>
      </c>
      <c r="I47" s="269" cm="1">
        <f t="array" ref="I47">I$6+INDEX(Step8!D:D, 10 + ROW(I47)*3)</f>
        <v>21088</v>
      </c>
      <c r="J47" s="270" cm="1">
        <f t="array" ref="J47">INDEX(Step8!D:D, 11 + ROW(I47)*3)</f>
        <v>0.61360000000000003</v>
      </c>
      <c r="K47" s="270" cm="1">
        <f t="array" ref="K47">INDEX(Step8!D:D, 12 + ROW(I47)*3)</f>
        <v>1.1198999999999999</v>
      </c>
      <c r="L47" s="269" cm="1">
        <f t="array" ref="L47">L$6+INDEX(Step9!D:D, 10 + ROW(L47)*3)</f>
        <v>21341</v>
      </c>
      <c r="M47" s="270" cm="1">
        <f t="array" ref="M47">INDEX(Step9!D:D, 11 + ROW(L47)*3)</f>
        <v>0.61919999999999997</v>
      </c>
      <c r="N47" s="270" cm="1">
        <f t="array" ref="N47">INDEX(Step9!D:D, 12 + ROW(L47)*3)</f>
        <v>1.1393</v>
      </c>
      <c r="O47" s="269" cm="1">
        <f t="array" ref="O47">O$6+INDEX(Step10!D:D, 11 + ROW(O47)*3)</f>
        <v>21564</v>
      </c>
      <c r="P47" s="270" cm="1">
        <f t="array" ref="P47">INDEX(Step10!D:D, 12 + ROW(O47)*3)</f>
        <v>0.60850000000000004</v>
      </c>
      <c r="Q47" s="270" cm="1">
        <f t="array" ref="Q47">INDEX(Step10!D:D, 13 + ROW(O47)*3)</f>
        <v>1.1035999999999999</v>
      </c>
    </row>
    <row r="48" spans="1:17" x14ac:dyDescent="0.3">
      <c r="A48">
        <v>46</v>
      </c>
      <c r="B48" s="269">
        <v>82000</v>
      </c>
      <c r="C48" s="269" cm="1">
        <f t="array" ref="C48">INDEX(Step1_final!D:D, 0 + (ROW(C48)-4)*3)</f>
        <v>11903</v>
      </c>
      <c r="D48" s="270" cm="1">
        <f t="array" ref="D48">INDEX(Step1_final!D:D, 1 + (ROW(C48)-4)*3)</f>
        <v>0.67579999999999996</v>
      </c>
      <c r="E48" s="270" cm="1">
        <f t="array" ref="E48">INDEX(Step1_final!D:D, 2 + (ROW(C48)-4)*3)</f>
        <v>1.1136999999999999</v>
      </c>
      <c r="F48" s="269" cm="1">
        <f t="array" ref="F48">F$6+INDEX(Step5!D:D, 30 + (ROW(F48)-7)*3)</f>
        <v>21986</v>
      </c>
      <c r="G48" s="270" cm="1">
        <f t="array" ref="G48">INDEX(Step5!D:D, 31 + (ROW(F48)-7)*3)</f>
        <v>0.62370000000000003</v>
      </c>
      <c r="H48" s="270" cm="1">
        <f t="array" ref="H48">INDEX(Step5!D:D, 32 + (ROW(F48)-7)*3)</f>
        <v>1.1012999999999999</v>
      </c>
      <c r="I48" s="269" cm="1">
        <f t="array" ref="I48">I$6+INDEX(Step8!D:D, 10 + ROW(I48)*3)</f>
        <v>21383</v>
      </c>
      <c r="J48" s="270" cm="1">
        <f t="array" ref="J48">INDEX(Step8!D:D, 11 + ROW(I48)*3)</f>
        <v>0.61170000000000002</v>
      </c>
      <c r="K48" s="270" cm="1">
        <f t="array" ref="K48">INDEX(Step8!D:D, 12 + ROW(I48)*3)</f>
        <v>1.1172</v>
      </c>
      <c r="L48" s="269" cm="1">
        <f t="array" ref="L48">L$6+INDEX(Step9!D:D, 10 + ROW(L48)*3)</f>
        <v>21634</v>
      </c>
      <c r="M48" s="270" cm="1">
        <f t="array" ref="M48">INDEX(Step9!D:D, 11 + ROW(L48)*3)</f>
        <v>0.62070000000000003</v>
      </c>
      <c r="N48" s="270" cm="1">
        <f t="array" ref="N48">INDEX(Step9!D:D, 12 + ROW(L48)*3)</f>
        <v>1.1245000000000001</v>
      </c>
      <c r="O48" s="269" cm="1">
        <f t="array" ref="O48">O$6+INDEX(Step10!D:D, 11 + ROW(O48)*3)</f>
        <v>21860</v>
      </c>
      <c r="P48" s="270" cm="1">
        <f t="array" ref="P48">INDEX(Step10!D:D, 12 + ROW(O48)*3)</f>
        <v>0.61119999999999997</v>
      </c>
      <c r="Q48" s="270" cm="1">
        <f t="array" ref="Q48">INDEX(Step10!D:D, 13 + ROW(O48)*3)</f>
        <v>1.1088</v>
      </c>
    </row>
    <row r="49" spans="1:17" x14ac:dyDescent="0.3">
      <c r="A49">
        <v>47</v>
      </c>
      <c r="B49" s="269">
        <v>84000</v>
      </c>
      <c r="C49" s="269" cm="1">
        <f t="array" ref="C49">INDEX(Step1_final!D:D, 0 + (ROW(C49)-4)*3)</f>
        <v>12193</v>
      </c>
      <c r="D49" s="270" cm="1">
        <f t="array" ref="D49">INDEX(Step1_final!D:D, 1 + (ROW(C49)-4)*3)</f>
        <v>0.67669999999999997</v>
      </c>
      <c r="E49" s="270" cm="1">
        <f t="array" ref="E49">INDEX(Step1_final!D:D, 2 + (ROW(C49)-4)*3)</f>
        <v>1.117</v>
      </c>
      <c r="F49" s="269" cm="1">
        <f t="array" ref="F49">F$6+INDEX(Step5!D:D, 30 + (ROW(F49)-7)*3)</f>
        <v>22278</v>
      </c>
      <c r="G49" s="270" cm="1">
        <f t="array" ref="G49">INDEX(Step5!D:D, 31 + (ROW(F49)-7)*3)</f>
        <v>0.61890000000000001</v>
      </c>
      <c r="H49" s="270" cm="1">
        <f t="array" ref="H49">INDEX(Step5!D:D, 32 + (ROW(F49)-7)*3)</f>
        <v>1.1121000000000001</v>
      </c>
      <c r="I49" s="269" cm="1">
        <f t="array" ref="I49">I$6+INDEX(Step8!D:D, 10 + ROW(I49)*3)</f>
        <v>21676</v>
      </c>
      <c r="J49" s="270" cm="1">
        <f t="array" ref="J49">INDEX(Step8!D:D, 11 + ROW(I49)*3)</f>
        <v>0.61409999999999998</v>
      </c>
      <c r="K49" s="270" cm="1">
        <f t="array" ref="K49">INDEX(Step8!D:D, 12 + ROW(I49)*3)</f>
        <v>1.1174999999999999</v>
      </c>
      <c r="L49" s="269" cm="1">
        <f t="array" ref="L49">L$6+INDEX(Step9!D:D, 10 + ROW(L49)*3)</f>
        <v>21926</v>
      </c>
      <c r="M49" s="270" cm="1">
        <f t="array" ref="M49">INDEX(Step9!D:D, 11 + ROW(L49)*3)</f>
        <v>0.61739999999999995</v>
      </c>
      <c r="N49" s="270" cm="1">
        <f t="array" ref="N49">INDEX(Step9!D:D, 12 + ROW(L49)*3)</f>
        <v>1.1384000000000001</v>
      </c>
      <c r="O49" s="269" cm="1">
        <f t="array" ref="O49">O$6+INDEX(Step10!D:D, 11 + ROW(O49)*3)</f>
        <v>22154</v>
      </c>
      <c r="P49" s="270" cm="1">
        <f t="array" ref="P49">INDEX(Step10!D:D, 12 + ROW(O49)*3)</f>
        <v>0.60709999999999997</v>
      </c>
      <c r="Q49" s="270" cm="1">
        <f t="array" ref="Q49">INDEX(Step10!D:D, 13 + ROW(O49)*3)</f>
        <v>1.1177999999999999</v>
      </c>
    </row>
    <row r="50" spans="1:17" x14ac:dyDescent="0.3">
      <c r="A50">
        <v>48</v>
      </c>
      <c r="B50" s="269">
        <v>86000</v>
      </c>
      <c r="C50" s="269" cm="1">
        <f t="array" ref="C50">INDEX(Step1_final!D:D, 0 + (ROW(C50)-4)*3)</f>
        <v>12483</v>
      </c>
      <c r="D50" s="270" cm="1">
        <f t="array" ref="D50">INDEX(Step1_final!D:D, 1 + (ROW(C50)-4)*3)</f>
        <v>0.67820000000000003</v>
      </c>
      <c r="E50" s="270" cm="1">
        <f t="array" ref="E50">INDEX(Step1_final!D:D, 2 + (ROW(C50)-4)*3)</f>
        <v>1.115</v>
      </c>
      <c r="F50" s="269" cm="1">
        <f t="array" ref="F50">F$6+INDEX(Step5!D:D, 30 + (ROW(F50)-7)*3)</f>
        <v>22568</v>
      </c>
      <c r="G50" s="270" cm="1">
        <f t="array" ref="G50">INDEX(Step5!D:D, 31 + (ROW(F50)-7)*3)</f>
        <v>0.62270000000000003</v>
      </c>
      <c r="H50" s="270" cm="1">
        <f t="array" ref="H50">INDEX(Step5!D:D, 32 + (ROW(F50)-7)*3)</f>
        <v>1.1104000000000001</v>
      </c>
      <c r="I50" s="269" cm="1">
        <f t="array" ref="I50">I$6+INDEX(Step8!D:D, 10 + ROW(I50)*3)</f>
        <v>21968</v>
      </c>
      <c r="J50" s="270" cm="1">
        <f t="array" ref="J50">INDEX(Step8!D:D, 11 + ROW(I50)*3)</f>
        <v>0.60780000000000001</v>
      </c>
      <c r="K50" s="270" cm="1">
        <f t="array" ref="K50">INDEX(Step8!D:D, 12 + ROW(I50)*3)</f>
        <v>1.1026</v>
      </c>
      <c r="L50" s="269" cm="1">
        <f t="array" ref="L50">L$6+INDEX(Step9!D:D, 10 + ROW(L50)*3)</f>
        <v>22219</v>
      </c>
      <c r="M50" s="270" cm="1">
        <f t="array" ref="M50">INDEX(Step9!D:D, 11 + ROW(L50)*3)</f>
        <v>0.61919999999999997</v>
      </c>
      <c r="N50" s="270" cm="1">
        <f t="array" ref="N50">INDEX(Step9!D:D, 12 + ROW(L50)*3)</f>
        <v>1.1082000000000001</v>
      </c>
      <c r="O50" s="269" cm="1">
        <f t="array" ref="O50">O$6+INDEX(Step10!D:D, 11 + ROW(O50)*3)</f>
        <v>22447</v>
      </c>
      <c r="P50" s="270" cm="1">
        <f t="array" ref="P50">INDEX(Step10!D:D, 12 + ROW(O50)*3)</f>
        <v>0.60980000000000001</v>
      </c>
      <c r="Q50" s="270" cm="1">
        <f t="array" ref="Q50">INDEX(Step10!D:D, 13 + ROW(O50)*3)</f>
        <v>1.0909</v>
      </c>
    </row>
    <row r="51" spans="1:17" x14ac:dyDescent="0.3">
      <c r="A51">
        <v>49</v>
      </c>
      <c r="B51" s="269">
        <v>88000</v>
      </c>
      <c r="C51" s="269" cm="1">
        <f t="array" ref="C51">INDEX(Step1_final!D:D, 0 + (ROW(C51)-4)*3)</f>
        <v>12773</v>
      </c>
      <c r="D51" s="270" cm="1">
        <f t="array" ref="D51">INDEX(Step1_final!D:D, 1 + (ROW(C51)-4)*3)</f>
        <v>0.67069999999999996</v>
      </c>
      <c r="E51" s="270" cm="1">
        <f t="array" ref="E51">INDEX(Step1_final!D:D, 2 + (ROW(C51)-4)*3)</f>
        <v>1.1218999999999999</v>
      </c>
      <c r="F51" s="269" cm="1">
        <f t="array" ref="F51">F$6+INDEX(Step5!D:D, 30 + (ROW(F51)-7)*3)</f>
        <v>22858</v>
      </c>
      <c r="G51" s="270" cm="1">
        <f t="array" ref="G51">INDEX(Step5!D:D, 31 + (ROW(F51)-7)*3)</f>
        <v>0.6169</v>
      </c>
      <c r="H51" s="270" cm="1">
        <f t="array" ref="H51">INDEX(Step5!D:D, 32 + (ROW(F51)-7)*3)</f>
        <v>1.1001000000000001</v>
      </c>
      <c r="I51" s="269" cm="1">
        <f t="array" ref="I51">I$6+INDEX(Step8!D:D, 10 + ROW(I51)*3)</f>
        <v>22261</v>
      </c>
      <c r="J51" s="270" cm="1">
        <f t="array" ref="J51">INDEX(Step8!D:D, 11 + ROW(I51)*3)</f>
        <v>0.60499999999999998</v>
      </c>
      <c r="K51" s="270" cm="1">
        <f t="array" ref="K51">INDEX(Step8!D:D, 12 + ROW(I51)*3)</f>
        <v>1.1037999999999999</v>
      </c>
      <c r="L51" s="269" cm="1">
        <f t="array" ref="L51">L$6+INDEX(Step9!D:D, 10 + ROW(L51)*3)</f>
        <v>22523</v>
      </c>
      <c r="M51" s="270" cm="1">
        <f t="array" ref="M51">INDEX(Step9!D:D, 11 + ROW(L51)*3)</f>
        <v>0.61570000000000003</v>
      </c>
      <c r="N51" s="270" cm="1">
        <f t="array" ref="N51">INDEX(Step9!D:D, 12 + ROW(L51)*3)</f>
        <v>1.1155999999999999</v>
      </c>
      <c r="O51" s="269" cm="1">
        <f t="array" ref="O51">O$6+INDEX(Step10!D:D, 11 + ROW(O51)*3)</f>
        <v>22740</v>
      </c>
      <c r="P51" s="270" cm="1">
        <f t="array" ref="P51">INDEX(Step10!D:D, 12 + ROW(O51)*3)</f>
        <v>0.60489999999999999</v>
      </c>
      <c r="Q51" s="270" cm="1">
        <f t="array" ref="Q51">INDEX(Step10!D:D, 13 + ROW(O51)*3)</f>
        <v>1.1119000000000001</v>
      </c>
    </row>
    <row r="52" spans="1:17" x14ac:dyDescent="0.3">
      <c r="A52">
        <v>50</v>
      </c>
      <c r="B52" s="269">
        <v>90000</v>
      </c>
      <c r="C52" s="269" cm="1">
        <f t="array" ref="C52">INDEX(Step1_final!D:D, 0 + (ROW(C52)-4)*3)</f>
        <v>13064</v>
      </c>
      <c r="D52" s="270" cm="1">
        <f t="array" ref="D52">INDEX(Step1_final!D:D, 1 + (ROW(C52)-4)*3)</f>
        <v>0.67149999999999999</v>
      </c>
      <c r="E52" s="270" cm="1">
        <f t="array" ref="E52">INDEX(Step1_final!D:D, 2 + (ROW(C52)-4)*3)</f>
        <v>1.1153999999999999</v>
      </c>
      <c r="F52" s="269" cm="1">
        <f t="array" ref="F52">F$6+INDEX(Step5!D:D, 30 + (ROW(F52)-7)*3)</f>
        <v>23149</v>
      </c>
      <c r="G52" s="270" cm="1">
        <f t="array" ref="G52">INDEX(Step5!D:D, 31 + (ROW(F52)-7)*3)</f>
        <v>0.61880000000000002</v>
      </c>
      <c r="H52" s="270" cm="1">
        <f t="array" ref="H52">INDEX(Step5!D:D, 32 + (ROW(F52)-7)*3)</f>
        <v>1.0948</v>
      </c>
      <c r="I52" s="269" cm="1">
        <f t="array" ref="I52">I$6+INDEX(Step8!D:D, 10 + ROW(I52)*3)</f>
        <v>22554</v>
      </c>
      <c r="J52" s="270" cm="1">
        <f t="array" ref="J52">INDEX(Step8!D:D, 11 + ROW(I52)*3)</f>
        <v>0.61299999999999999</v>
      </c>
      <c r="K52" s="270" cm="1">
        <f t="array" ref="K52">INDEX(Step8!D:D, 12 + ROW(I52)*3)</f>
        <v>1.0981000000000001</v>
      </c>
      <c r="L52" s="269" cm="1">
        <f t="array" ref="L52">L$6+INDEX(Step9!D:D, 10 + ROW(L52)*3)</f>
        <v>22820</v>
      </c>
      <c r="M52" s="270" cm="1">
        <f t="array" ref="M52">INDEX(Step9!D:D, 11 + ROW(L52)*3)</f>
        <v>0.61660000000000004</v>
      </c>
      <c r="N52" s="270" cm="1">
        <f t="array" ref="N52">INDEX(Step9!D:D, 12 + ROW(L52)*3)</f>
        <v>1.1046</v>
      </c>
      <c r="O52" s="269" cm="1">
        <f t="array" ref="O52">O$6+INDEX(Step10!D:D, 11 + ROW(O52)*3)</f>
        <v>23032</v>
      </c>
      <c r="P52" s="270" cm="1">
        <f t="array" ref="P52">INDEX(Step10!D:D, 12 + ROW(O52)*3)</f>
        <v>0.60619999999999996</v>
      </c>
      <c r="Q52" s="270" cm="1">
        <f t="array" ref="Q52">INDEX(Step10!D:D, 13 + ROW(O52)*3)</f>
        <v>1.0826</v>
      </c>
    </row>
    <row r="53" spans="1:17" x14ac:dyDescent="0.3">
      <c r="A53">
        <v>51</v>
      </c>
      <c r="B53" s="269">
        <v>92000</v>
      </c>
      <c r="C53" s="269" cm="1">
        <f t="array" ref="C53">INDEX(Step1_final!D:D, 0 + (ROW(C53)-4)*3)</f>
        <v>13354</v>
      </c>
      <c r="D53" s="270" cm="1">
        <f t="array" ref="D53">INDEX(Step1_final!D:D, 1 + (ROW(C53)-4)*3)</f>
        <v>0.66930000000000001</v>
      </c>
      <c r="E53" s="270" cm="1">
        <f t="array" ref="E53">INDEX(Step1_final!D:D, 2 + (ROW(C53)-4)*3)</f>
        <v>1.1202000000000001</v>
      </c>
      <c r="F53" s="269" cm="1">
        <f t="array" ref="F53">F$6+INDEX(Step5!D:D, 30 + (ROW(F53)-7)*3)</f>
        <v>23439</v>
      </c>
      <c r="G53" s="270" cm="1">
        <f t="array" ref="G53">INDEX(Step5!D:D, 31 + (ROW(F53)-7)*3)</f>
        <v>0.61470000000000002</v>
      </c>
      <c r="H53" s="270" cm="1">
        <f t="array" ref="H53">INDEX(Step5!D:D, 32 + (ROW(F53)-7)*3)</f>
        <v>1.1176999999999999</v>
      </c>
      <c r="I53" s="269" cm="1">
        <f t="array" ref="I53">I$6+INDEX(Step8!D:D, 10 + ROW(I53)*3)</f>
        <v>22846</v>
      </c>
      <c r="J53" s="270" cm="1">
        <f t="array" ref="J53">INDEX(Step8!D:D, 11 + ROW(I53)*3)</f>
        <v>0.60589999999999999</v>
      </c>
      <c r="K53" s="270" cm="1">
        <f t="array" ref="K53">INDEX(Step8!D:D, 12 + ROW(I53)*3)</f>
        <v>1.1153</v>
      </c>
      <c r="L53" s="269" cm="1">
        <f t="array" ref="L53">L$6+INDEX(Step9!D:D, 10 + ROW(L53)*3)</f>
        <v>23126</v>
      </c>
      <c r="M53" s="270" cm="1">
        <f t="array" ref="M53">INDEX(Step9!D:D, 11 + ROW(L53)*3)</f>
        <v>0.61170000000000002</v>
      </c>
      <c r="N53" s="270" cm="1">
        <f t="array" ref="N53">INDEX(Step9!D:D, 12 + ROW(L53)*3)</f>
        <v>1.1288</v>
      </c>
      <c r="O53" s="269" cm="1">
        <f t="array" ref="O53">O$6+INDEX(Step10!D:D, 11 + ROW(O53)*3)</f>
        <v>23325</v>
      </c>
      <c r="P53" s="270" cm="1">
        <f t="array" ref="P53">INDEX(Step10!D:D, 12 + ROW(O53)*3)</f>
        <v>0.60099999999999998</v>
      </c>
      <c r="Q53" s="270" cm="1">
        <f t="array" ref="Q53">INDEX(Step10!D:D, 13 + ROW(O53)*3)</f>
        <v>1.1254</v>
      </c>
    </row>
    <row r="54" spans="1:17" x14ac:dyDescent="0.3">
      <c r="A54">
        <v>52</v>
      </c>
      <c r="B54" s="269">
        <v>94000</v>
      </c>
      <c r="C54" s="269" cm="1">
        <f t="array" ref="C54">INDEX(Step1_final!D:D, 0 + (ROW(C54)-4)*3)</f>
        <v>13644</v>
      </c>
      <c r="D54" s="270" cm="1">
        <f t="array" ref="D54">INDEX(Step1_final!D:D, 1 + (ROW(C54)-4)*3)</f>
        <v>0.67069999999999996</v>
      </c>
      <c r="E54" s="270" cm="1">
        <f t="array" ref="E54">INDEX(Step1_final!D:D, 2 + (ROW(C54)-4)*3)</f>
        <v>1.1202000000000001</v>
      </c>
      <c r="F54" s="269" cm="1">
        <f t="array" ref="F54">F$6+INDEX(Step5!D:D, 30 + (ROW(F54)-7)*3)</f>
        <v>23729</v>
      </c>
      <c r="G54" s="270" cm="1">
        <f t="array" ref="G54">INDEX(Step5!D:D, 31 + (ROW(F54)-7)*3)</f>
        <v>0.61140000000000005</v>
      </c>
      <c r="H54" s="270" cm="1">
        <f t="array" ref="H54">INDEX(Step5!D:D, 32 + (ROW(F54)-7)*3)</f>
        <v>1.0916999999999999</v>
      </c>
      <c r="I54" s="269" cm="1">
        <f t="array" ref="I54">I$6+INDEX(Step8!D:D, 10 + ROW(I54)*3)</f>
        <v>23139</v>
      </c>
      <c r="J54" s="270" cm="1">
        <f t="array" ref="J54">INDEX(Step8!D:D, 11 + ROW(I54)*3)</f>
        <v>0.60109999999999997</v>
      </c>
      <c r="K54" s="270" cm="1">
        <f t="array" ref="K54">INDEX(Step8!D:D, 12 + ROW(I54)*3)</f>
        <v>1.1015999999999999</v>
      </c>
      <c r="L54" s="269" cm="1">
        <f t="array" ref="L54">L$6+INDEX(Step9!D:D, 10 + ROW(L54)*3)</f>
        <v>23429</v>
      </c>
      <c r="M54" s="270" cm="1">
        <f t="array" ref="M54">INDEX(Step9!D:D, 11 + ROW(L54)*3)</f>
        <v>0.60799999999999998</v>
      </c>
      <c r="N54" s="270" cm="1">
        <f t="array" ref="N54">INDEX(Step9!D:D, 12 + ROW(L54)*3)</f>
        <v>1.1117999999999999</v>
      </c>
      <c r="O54" s="269" cm="1">
        <f t="array" ref="O54">O$6+INDEX(Step10!D:D, 11 + ROW(O54)*3)</f>
        <v>23621</v>
      </c>
      <c r="P54" s="270" cm="1">
        <f t="array" ref="P54">INDEX(Step10!D:D, 12 + ROW(O54)*3)</f>
        <v>0.6</v>
      </c>
      <c r="Q54" s="270" cm="1">
        <f t="array" ref="Q54">INDEX(Step10!D:D, 13 + ROW(O54)*3)</f>
        <v>1.1042000000000001</v>
      </c>
    </row>
    <row r="55" spans="1:17" x14ac:dyDescent="0.3">
      <c r="A55">
        <v>53</v>
      </c>
      <c r="B55" s="269">
        <v>96000</v>
      </c>
      <c r="C55" s="269" cm="1">
        <f t="array" ref="C55">INDEX(Step1_final!D:D, 0 + (ROW(C55)-4)*3)</f>
        <v>13934</v>
      </c>
      <c r="D55" s="270" cm="1">
        <f t="array" ref="D55">INDEX(Step1_final!D:D, 1 + (ROW(C55)-4)*3)</f>
        <v>0.66920000000000002</v>
      </c>
      <c r="E55" s="270" cm="1">
        <f t="array" ref="E55">INDEX(Step1_final!D:D, 2 + (ROW(C55)-4)*3)</f>
        <v>1.1060000000000001</v>
      </c>
      <c r="F55" s="269" cm="1">
        <f t="array" ref="F55">F$6+INDEX(Step5!D:D, 30 + (ROW(F55)-7)*3)</f>
        <v>24019</v>
      </c>
      <c r="G55" s="270" cm="1">
        <f t="array" ref="G55">INDEX(Step5!D:D, 31 + (ROW(F55)-7)*3)</f>
        <v>0.60829999999999995</v>
      </c>
      <c r="H55" s="270" cm="1">
        <f t="array" ref="H55">INDEX(Step5!D:D, 32 + (ROW(F55)-7)*3)</f>
        <v>1.1060000000000001</v>
      </c>
      <c r="I55" s="269" cm="1">
        <f t="array" ref="I55">I$6+INDEX(Step8!D:D, 10 + ROW(I55)*3)</f>
        <v>23431</v>
      </c>
      <c r="J55" s="270" cm="1">
        <f t="array" ref="J55">INDEX(Step8!D:D, 11 + ROW(I55)*3)</f>
        <v>0.60309999999999997</v>
      </c>
      <c r="K55" s="270" cm="1">
        <f t="array" ref="K55">INDEX(Step8!D:D, 12 + ROW(I55)*3)</f>
        <v>1.1022000000000001</v>
      </c>
      <c r="L55" s="269" cm="1">
        <f t="array" ref="L55">L$6+INDEX(Step9!D:D, 10 + ROW(L55)*3)</f>
        <v>23724</v>
      </c>
      <c r="M55" s="270" cm="1">
        <f t="array" ref="M55">INDEX(Step9!D:D, 11 + ROW(L55)*3)</f>
        <v>0.60729999999999995</v>
      </c>
      <c r="N55" s="270" cm="1">
        <f t="array" ref="N55">INDEX(Step9!D:D, 12 + ROW(L55)*3)</f>
        <v>1.1162000000000001</v>
      </c>
      <c r="O55" s="269" cm="1">
        <f t="array" ref="O55">O$6+INDEX(Step10!D:D, 11 + ROW(O55)*3)</f>
        <v>23918</v>
      </c>
      <c r="P55" s="270" cm="1">
        <f t="array" ref="P55">INDEX(Step10!D:D, 12 + ROW(O55)*3)</f>
        <v>0.5968</v>
      </c>
      <c r="Q55" s="270" cm="1">
        <f t="array" ref="Q55">INDEX(Step10!D:D, 13 + ROW(O55)*3)</f>
        <v>1.0909</v>
      </c>
    </row>
    <row r="56" spans="1:17" x14ac:dyDescent="0.3">
      <c r="A56">
        <v>54</v>
      </c>
      <c r="B56" s="269">
        <v>98000</v>
      </c>
      <c r="C56" s="269" cm="1">
        <f t="array" ref="C56">INDEX(Step1_final!D:D, 0 + (ROW(C56)-4)*3)</f>
        <v>14232</v>
      </c>
      <c r="D56" s="270" cm="1">
        <f t="array" ref="D56">INDEX(Step1_final!D:D, 1 + (ROW(C56)-4)*3)</f>
        <v>0.66669999999999996</v>
      </c>
      <c r="E56" s="270" cm="1">
        <f t="array" ref="E56">INDEX(Step1_final!D:D, 2 + (ROW(C56)-4)*3)</f>
        <v>1.1032999999999999</v>
      </c>
      <c r="F56" s="269" cm="1">
        <f t="array" ref="F56">F$6+INDEX(Step5!D:D, 30 + (ROW(F56)-7)*3)</f>
        <v>24310</v>
      </c>
      <c r="G56" s="270" cm="1">
        <f t="array" ref="G56">INDEX(Step5!D:D, 31 + (ROW(F56)-7)*3)</f>
        <v>0.61599999999999999</v>
      </c>
      <c r="H56" s="270" cm="1">
        <f t="array" ref="H56">INDEX(Step5!D:D, 32 + (ROW(F56)-7)*3)</f>
        <v>1.0941000000000001</v>
      </c>
      <c r="I56" s="269" cm="1">
        <f t="array" ref="I56">I$6+INDEX(Step8!D:D, 10 + ROW(I56)*3)</f>
        <v>23724</v>
      </c>
      <c r="J56" s="270" cm="1">
        <f t="array" ref="J56">INDEX(Step8!D:D, 11 + ROW(I56)*3)</f>
        <v>0.59909999999999997</v>
      </c>
      <c r="K56" s="270" cm="1">
        <f t="array" ref="K56">INDEX(Step8!D:D, 12 + ROW(I56)*3)</f>
        <v>1.0985</v>
      </c>
      <c r="L56" s="269" cm="1">
        <f t="array" ref="L56">L$6+INDEX(Step9!D:D, 10 + ROW(L56)*3)</f>
        <v>24019</v>
      </c>
      <c r="M56" s="270" cm="1">
        <f t="array" ref="M56">INDEX(Step9!D:D, 11 + ROW(L56)*3)</f>
        <v>0.61229999999999996</v>
      </c>
      <c r="N56" s="270" cm="1">
        <f t="array" ref="N56">INDEX(Step9!D:D, 12 + ROW(L56)*3)</f>
        <v>1.1263000000000001</v>
      </c>
      <c r="O56" s="269" cm="1">
        <f t="array" ref="O56">O$6+INDEX(Step10!D:D, 11 + ROW(O56)*3)</f>
        <v>24238</v>
      </c>
      <c r="P56" s="270" cm="1">
        <f t="array" ref="P56">INDEX(Step10!D:D, 12 + ROW(O56)*3)</f>
        <v>0.60309999999999997</v>
      </c>
      <c r="Q56" s="270" cm="1">
        <f t="array" ref="Q56">INDEX(Step10!D:D, 13 + ROW(O56)*3)</f>
        <v>1.1037999999999999</v>
      </c>
    </row>
    <row r="57" spans="1:17" x14ac:dyDescent="0.3">
      <c r="A57">
        <v>55</v>
      </c>
      <c r="B57" s="269">
        <v>100000</v>
      </c>
      <c r="C57" s="269" cm="1">
        <f t="array" ref="C57">INDEX(Step1_final!D:D, 0 + (ROW(C57)-4)*3)</f>
        <v>14526</v>
      </c>
      <c r="D57" s="270" cm="1">
        <f t="array" ref="D57">INDEX(Step1_final!D:D, 1 + (ROW(C57)-4)*3)</f>
        <v>0.66879999999999995</v>
      </c>
      <c r="E57" s="270" cm="1">
        <f t="array" ref="E57">INDEX(Step1_final!D:D, 2 + (ROW(C57)-4)*3)</f>
        <v>1.1057999999999999</v>
      </c>
      <c r="F57" s="269" cm="1">
        <f t="array" ref="F57">F$6+INDEX(Step5!D:D, 30 + (ROW(F57)-7)*3)</f>
        <v>24600</v>
      </c>
      <c r="G57" s="270" cm="1">
        <f t="array" ref="G57">INDEX(Step5!D:D, 31 + (ROW(F57)-7)*3)</f>
        <v>0.61009999999999998</v>
      </c>
      <c r="H57" s="270" cm="1">
        <f t="array" ref="H57">INDEX(Step5!D:D, 32 + (ROW(F57)-7)*3)</f>
        <v>1.1148</v>
      </c>
      <c r="I57" s="269" cm="1">
        <f t="array" ref="I57">I$6+INDEX(Step8!D:D, 10 + ROW(I57)*3)</f>
        <v>24016</v>
      </c>
      <c r="J57" s="270" cm="1">
        <f t="array" ref="J57">INDEX(Step8!D:D, 11 + ROW(I57)*3)</f>
        <v>0.60489999999999999</v>
      </c>
      <c r="K57" s="270" cm="1">
        <f t="array" ref="K57">INDEX(Step8!D:D, 12 + ROW(I57)*3)</f>
        <v>1.1096999999999999</v>
      </c>
      <c r="L57" s="269" cm="1">
        <f t="array" ref="L57">L$6+INDEX(Step9!D:D, 10 + ROW(L57)*3)</f>
        <v>24313</v>
      </c>
      <c r="M57" s="270" cm="1">
        <f t="array" ref="M57">INDEX(Step9!D:D, 11 + ROW(L57)*3)</f>
        <v>0.60709999999999997</v>
      </c>
      <c r="N57" s="270" cm="1">
        <f t="array" ref="N57">INDEX(Step9!D:D, 12 + ROW(L57)*3)</f>
        <v>1.1269</v>
      </c>
      <c r="O57" s="269" cm="1">
        <f t="array" ref="O57">O$6+INDEX(Step10!D:D, 11 + ROW(O57)*3)</f>
        <v>24551</v>
      </c>
      <c r="P57" s="270" cm="1">
        <f t="array" ref="P57">INDEX(Step10!D:D, 12 + ROW(O57)*3)</f>
        <v>0.5998</v>
      </c>
      <c r="Q57" s="270" cm="1">
        <f t="array" ref="Q57">INDEX(Step10!D:D, 13 + ROW(O57)*3)</f>
        <v>1.0935999999999999</v>
      </c>
    </row>
    <row r="58" spans="1:17" x14ac:dyDescent="0.3">
      <c r="A58">
        <v>56</v>
      </c>
      <c r="B58" s="269">
        <v>102000</v>
      </c>
      <c r="C58" s="269" cm="1">
        <f t="array" ref="C58">INDEX(Step1_final!D:D, 0 + (ROW(C58)-4)*3)</f>
        <v>14824</v>
      </c>
      <c r="D58" s="270" cm="1">
        <f t="array" ref="D58">INDEX(Step1_final!D:D, 1 + (ROW(C58)-4)*3)</f>
        <v>0.65810000000000002</v>
      </c>
      <c r="E58" s="270" cm="1">
        <f t="array" ref="E58">INDEX(Step1_final!D:D, 2 + (ROW(C58)-4)*3)</f>
        <v>1.1097999999999999</v>
      </c>
      <c r="F58" s="269" cm="1">
        <f t="array" ref="F58">F$6+INDEX(Step5!D:D, 30 + (ROW(F58)-7)*3)</f>
        <v>24893</v>
      </c>
      <c r="G58" s="270" cm="1">
        <f t="array" ref="G58">INDEX(Step5!D:D, 31 + (ROW(F58)-7)*3)</f>
        <v>0.61519999999999997</v>
      </c>
      <c r="H58" s="270" cm="1">
        <f t="array" ref="H58">INDEX(Step5!D:D, 32 + (ROW(F58)-7)*3)</f>
        <v>1.1032999999999999</v>
      </c>
      <c r="I58" s="269" cm="1">
        <f t="array" ref="I58">I$6+INDEX(Step8!D:D, 10 + ROW(I58)*3)</f>
        <v>24309</v>
      </c>
      <c r="J58" s="270" cm="1">
        <f t="array" ref="J58">INDEX(Step8!D:D, 11 + ROW(I58)*3)</f>
        <v>0.59970000000000001</v>
      </c>
      <c r="K58" s="270" cm="1">
        <f t="array" ref="K58">INDEX(Step8!D:D, 12 + ROW(I58)*3)</f>
        <v>1.1073</v>
      </c>
      <c r="L58" s="269" cm="1">
        <f t="array" ref="L58">L$6+INDEX(Step9!D:D, 10 + ROW(L58)*3)</f>
        <v>24606</v>
      </c>
      <c r="M58" s="270" cm="1">
        <f t="array" ref="M58">INDEX(Step9!D:D, 11 + ROW(L58)*3)</f>
        <v>0.61219999999999997</v>
      </c>
      <c r="N58" s="270" cm="1">
        <f t="array" ref="N58">INDEX(Step9!D:D, 12 + ROW(L58)*3)</f>
        <v>1.1276999999999999</v>
      </c>
      <c r="O58" s="269" cm="1">
        <f t="array" ref="O58">O$6+INDEX(Step10!D:D, 11 + ROW(O58)*3)</f>
        <v>24859</v>
      </c>
      <c r="P58" s="270" cm="1">
        <f t="array" ref="P58">INDEX(Step10!D:D, 12 + ROW(O58)*3)</f>
        <v>0.60350000000000004</v>
      </c>
      <c r="Q58" s="270" cm="1">
        <f t="array" ref="Q58">INDEX(Step10!D:D, 13 + ROW(O58)*3)</f>
        <v>1.0948</v>
      </c>
    </row>
    <row r="59" spans="1:17" x14ac:dyDescent="0.3">
      <c r="A59">
        <v>57</v>
      </c>
      <c r="B59" s="269">
        <v>104000</v>
      </c>
      <c r="C59" s="269" cm="1">
        <f t="array" ref="C59">INDEX(Step1_final!D:D, 0 + (ROW(C59)-4)*3)</f>
        <v>15124</v>
      </c>
      <c r="D59" s="270" cm="1">
        <f t="array" ref="D59">INDEX(Step1_final!D:D, 1 + (ROW(C59)-4)*3)</f>
        <v>0.6663</v>
      </c>
      <c r="E59" s="270" cm="1">
        <f t="array" ref="E59">INDEX(Step1_final!D:D, 2 + (ROW(C59)-4)*3)</f>
        <v>1.0956999999999999</v>
      </c>
      <c r="F59" s="269" cm="1">
        <f t="array" ref="F59">F$6+INDEX(Step5!D:D, 30 + (ROW(F59)-7)*3)</f>
        <v>25191</v>
      </c>
      <c r="G59" s="270" cm="1">
        <f t="array" ref="G59">INDEX(Step5!D:D, 31 + (ROW(F59)-7)*3)</f>
        <v>0.6079</v>
      </c>
      <c r="H59" s="270" cm="1">
        <f t="array" ref="H59">INDEX(Step5!D:D, 32 + (ROW(F59)-7)*3)</f>
        <v>1.1074999999999999</v>
      </c>
      <c r="I59" s="269" cm="1">
        <f t="array" ref="I59">I$6+INDEX(Step8!D:D, 10 + ROW(I59)*3)</f>
        <v>24601</v>
      </c>
      <c r="J59" s="270" cm="1">
        <f t="array" ref="J59">INDEX(Step8!D:D, 11 + ROW(I59)*3)</f>
        <v>0.59860000000000002</v>
      </c>
      <c r="K59" s="270" cm="1">
        <f t="array" ref="K59">INDEX(Step8!D:D, 12 + ROW(I59)*3)</f>
        <v>1.0914999999999999</v>
      </c>
      <c r="L59" s="269" cm="1">
        <f t="array" ref="L59">L$6+INDEX(Step9!D:D, 10 + ROW(L59)*3)</f>
        <v>24898</v>
      </c>
      <c r="M59" s="270" cm="1">
        <f t="array" ref="M59">INDEX(Step9!D:D, 11 + ROW(L59)*3)</f>
        <v>0.60619999999999996</v>
      </c>
      <c r="N59" s="270" cm="1">
        <f t="array" ref="N59">INDEX(Step9!D:D, 12 + ROW(L59)*3)</f>
        <v>1.1166</v>
      </c>
      <c r="O59" s="269" cm="1">
        <f t="array" ref="O59">O$6+INDEX(Step10!D:D, 11 + ROW(O59)*3)</f>
        <v>25168</v>
      </c>
      <c r="P59" s="270" cm="1">
        <f t="array" ref="P59">INDEX(Step10!D:D, 12 + ROW(O59)*3)</f>
        <v>0.59799999999999998</v>
      </c>
      <c r="Q59" s="270" cm="1">
        <f t="array" ref="Q59">INDEX(Step10!D:D, 13 + ROW(O59)*3)</f>
        <v>1.1040000000000001</v>
      </c>
    </row>
    <row r="60" spans="1:17" x14ac:dyDescent="0.3">
      <c r="A60">
        <v>58</v>
      </c>
      <c r="B60" s="269">
        <v>106000</v>
      </c>
      <c r="C60" s="269" cm="1">
        <f t="array" ref="C60">INDEX(Step1_final!D:D, 0 + (ROW(C60)-4)*3)</f>
        <v>15423</v>
      </c>
      <c r="D60" s="270" cm="1">
        <f t="array" ref="D60">INDEX(Step1_final!D:D, 1 + (ROW(C60)-4)*3)</f>
        <v>0.66259999999999997</v>
      </c>
      <c r="E60" s="270" cm="1">
        <f t="array" ref="E60">INDEX(Step1_final!D:D, 2 + (ROW(C60)-4)*3)</f>
        <v>1.1138999999999999</v>
      </c>
      <c r="F60" s="269" cm="1">
        <f t="array" ref="F60">F$6+INDEX(Step5!D:D, 30 + (ROW(F60)-7)*3)</f>
        <v>25490</v>
      </c>
      <c r="G60" s="270" cm="1">
        <f t="array" ref="G60">INDEX(Step5!D:D, 31 + (ROW(F60)-7)*3)</f>
        <v>0.6099</v>
      </c>
      <c r="H60" s="270" cm="1">
        <f t="array" ref="H60">INDEX(Step5!D:D, 32 + (ROW(F60)-7)*3)</f>
        <v>1.1262000000000001</v>
      </c>
      <c r="I60" s="269" cm="1">
        <f t="array" ref="I60">I$6+INDEX(Step8!D:D, 10 + ROW(I60)*3)</f>
        <v>24894</v>
      </c>
      <c r="J60" s="270" cm="1">
        <f t="array" ref="J60">INDEX(Step8!D:D, 11 + ROW(I60)*3)</f>
        <v>0.59589999999999999</v>
      </c>
      <c r="K60" s="270" cm="1">
        <f t="array" ref="K60">INDEX(Step8!D:D, 12 + ROW(I60)*3)</f>
        <v>1.1053999999999999</v>
      </c>
      <c r="L60" s="269" cm="1">
        <f t="array" ref="L60">L$6+INDEX(Step9!D:D, 10 + ROW(L60)*3)</f>
        <v>25191</v>
      </c>
      <c r="M60" s="270" cm="1">
        <f t="array" ref="M60">INDEX(Step9!D:D, 11 + ROW(L60)*3)</f>
        <v>0.60760000000000003</v>
      </c>
      <c r="N60" s="270" cm="1">
        <f t="array" ref="N60">INDEX(Step9!D:D, 12 + ROW(L60)*3)</f>
        <v>1.1446000000000001</v>
      </c>
      <c r="O60" s="269" cm="1">
        <f t="array" ref="O60">O$6+INDEX(Step10!D:D, 11 + ROW(O60)*3)</f>
        <v>25471</v>
      </c>
      <c r="P60" s="270" cm="1">
        <f t="array" ref="P60">INDEX(Step10!D:D, 12 + ROW(O60)*3)</f>
        <v>0.60029999999999994</v>
      </c>
      <c r="Q60" s="270" cm="1">
        <f t="array" ref="Q60">INDEX(Step10!D:D, 13 + ROW(O60)*3)</f>
        <v>1.1061000000000001</v>
      </c>
    </row>
    <row r="61" spans="1:17" x14ac:dyDescent="0.3">
      <c r="A61">
        <v>59</v>
      </c>
      <c r="B61" s="269">
        <v>108000</v>
      </c>
      <c r="C61" s="269" cm="1">
        <f t="array" ref="C61">INDEX(Step1_final!D:D, 0 + (ROW(C61)-4)*3)</f>
        <v>15729</v>
      </c>
      <c r="D61" s="270" cm="1">
        <f t="array" ref="D61">INDEX(Step1_final!D:D, 1 + (ROW(C61)-4)*3)</f>
        <v>0.65839999999999999</v>
      </c>
      <c r="E61" s="270" cm="1">
        <f t="array" ref="E61">INDEX(Step1_final!D:D, 2 + (ROW(C61)-4)*3)</f>
        <v>1.1047</v>
      </c>
      <c r="F61" s="269" cm="1">
        <f t="array" ref="F61">F$6+INDEX(Step5!D:D, 30 + (ROW(F61)-7)*3)</f>
        <v>25791</v>
      </c>
      <c r="G61" s="270" cm="1">
        <f t="array" ref="G61">INDEX(Step5!D:D, 31 + (ROW(F61)-7)*3)</f>
        <v>0.60270000000000001</v>
      </c>
      <c r="H61" s="270" cm="1">
        <f t="array" ref="H61">INDEX(Step5!D:D, 32 + (ROW(F61)-7)*3)</f>
        <v>1.1045</v>
      </c>
      <c r="I61" s="269" cm="1">
        <f t="array" ref="I61">I$6+INDEX(Step8!D:D, 10 + ROW(I61)*3)</f>
        <v>25186</v>
      </c>
      <c r="J61" s="270" cm="1">
        <f t="array" ref="J61">INDEX(Step8!D:D, 11 + ROW(I61)*3)</f>
        <v>0.59470000000000001</v>
      </c>
      <c r="K61" s="270" cm="1">
        <f t="array" ref="K61">INDEX(Step8!D:D, 12 + ROW(I61)*3)</f>
        <v>1.1057999999999999</v>
      </c>
      <c r="L61" s="269" cm="1">
        <f t="array" ref="L61">L$6+INDEX(Step9!D:D, 10 + ROW(L61)*3)</f>
        <v>25483</v>
      </c>
      <c r="M61" s="270" cm="1">
        <f t="array" ref="M61">INDEX(Step9!D:D, 11 + ROW(L61)*3)</f>
        <v>0.6008</v>
      </c>
      <c r="N61" s="270" cm="1">
        <f t="array" ref="N61">INDEX(Step9!D:D, 12 + ROW(L61)*3)</f>
        <v>1.1203000000000001</v>
      </c>
      <c r="O61" s="269" cm="1">
        <f t="array" ref="O61">O$6+INDEX(Step10!D:D, 11 + ROW(O61)*3)</f>
        <v>25766</v>
      </c>
      <c r="P61" s="270" cm="1">
        <f t="array" ref="P61">INDEX(Step10!D:D, 12 + ROW(O61)*3)</f>
        <v>0.59240000000000004</v>
      </c>
      <c r="Q61" s="270" cm="1">
        <f t="array" ref="Q61">INDEX(Step10!D:D, 13 + ROW(O61)*3)</f>
        <v>1.0976999999999999</v>
      </c>
    </row>
    <row r="62" spans="1:17" x14ac:dyDescent="0.3">
      <c r="A62">
        <v>60</v>
      </c>
      <c r="B62" s="269">
        <v>110000</v>
      </c>
      <c r="C62" s="269" cm="1">
        <f t="array" ref="C62">INDEX(Step1_final!D:D, 0 + (ROW(C62)-4)*3)</f>
        <v>16039</v>
      </c>
      <c r="D62" s="270" cm="1">
        <f t="array" ref="D62">INDEX(Step1_final!D:D, 1 + (ROW(C62)-4)*3)</f>
        <v>0.64810000000000001</v>
      </c>
      <c r="E62" s="270" cm="1">
        <f t="array" ref="E62">INDEX(Step1_final!D:D, 2 + (ROW(C62)-4)*3)</f>
        <v>1.1085</v>
      </c>
      <c r="F62" s="269" cm="1">
        <f t="array" ref="F62">F$6+INDEX(Step5!D:D, 30 + (ROW(F62)-7)*3)</f>
        <v>26094</v>
      </c>
      <c r="G62" s="270" cm="1">
        <f t="array" ref="G62">INDEX(Step5!D:D, 31 + (ROW(F62)-7)*3)</f>
        <v>0.60240000000000005</v>
      </c>
      <c r="H62" s="270" cm="1">
        <f t="array" ref="H62">INDEX(Step5!D:D, 32 + (ROW(F62)-7)*3)</f>
        <v>1.1182000000000001</v>
      </c>
      <c r="I62" s="269" cm="1">
        <f t="array" ref="I62">I$6+INDEX(Step8!D:D, 10 + ROW(I62)*3)</f>
        <v>25479</v>
      </c>
      <c r="J62" s="270" cm="1">
        <f t="array" ref="J62">INDEX(Step8!D:D, 11 + ROW(I62)*3)</f>
        <v>0.59989999999999999</v>
      </c>
      <c r="K62" s="270" cm="1">
        <f t="array" ref="K62">INDEX(Step8!D:D, 12 + ROW(I62)*3)</f>
        <v>1.121</v>
      </c>
      <c r="L62" s="269" cm="1">
        <f t="array" ref="L62">L$6+INDEX(Step9!D:D, 10 + ROW(L62)*3)</f>
        <v>25776</v>
      </c>
      <c r="M62" s="270" cm="1">
        <f t="array" ref="M62">INDEX(Step9!D:D, 11 + ROW(L62)*3)</f>
        <v>0.60070000000000001</v>
      </c>
      <c r="N62" s="270" cm="1">
        <f t="array" ref="N62">INDEX(Step9!D:D, 12 + ROW(L62)*3)</f>
        <v>1.1391</v>
      </c>
      <c r="O62" s="269" cm="1">
        <f t="array" ref="O62">O$6+INDEX(Step10!D:D, 11 + ROW(O62)*3)</f>
        <v>26074</v>
      </c>
      <c r="P62" s="270" cm="1">
        <f t="array" ref="P62">INDEX(Step10!D:D, 12 + ROW(O62)*3)</f>
        <v>0.5917</v>
      </c>
      <c r="Q62" s="270" cm="1">
        <f t="array" ref="Q62">INDEX(Step10!D:D, 13 + ROW(O62)*3)</f>
        <v>1.1231</v>
      </c>
    </row>
    <row r="63" spans="1:17" x14ac:dyDescent="0.3">
      <c r="A63">
        <v>61</v>
      </c>
      <c r="B63" s="269">
        <v>112000</v>
      </c>
      <c r="C63" s="269" cm="1">
        <f t="array" ref="C63">INDEX(Step1_final!D:D, 0 + (ROW(C63)-4)*3)</f>
        <v>16344</v>
      </c>
      <c r="D63" s="270" cm="1">
        <f t="array" ref="D63">INDEX(Step1_final!D:D, 1 + (ROW(C63)-4)*3)</f>
        <v>0.65310000000000001</v>
      </c>
      <c r="E63" s="270" cm="1">
        <f t="array" ref="E63">INDEX(Step1_final!D:D, 2 + (ROW(C63)-4)*3)</f>
        <v>1.0919000000000001</v>
      </c>
      <c r="F63" s="269" cm="1">
        <f t="array" ref="F63">F$6+INDEX(Step5!D:D, 30 + (ROW(F63)-7)*3)</f>
        <v>26391</v>
      </c>
      <c r="G63" s="270" cm="1">
        <f t="array" ref="G63">INDEX(Step5!D:D, 31 + (ROW(F63)-7)*3)</f>
        <v>0.60109999999999997</v>
      </c>
      <c r="H63" s="270" cm="1">
        <f t="array" ref="H63">INDEX(Step5!D:D, 32 + (ROW(F63)-7)*3)</f>
        <v>1.1153999999999999</v>
      </c>
      <c r="I63" s="269" cm="1">
        <f t="array" ref="I63">I$6+INDEX(Step8!D:D, 10 + ROW(I63)*3)</f>
        <v>25771</v>
      </c>
      <c r="J63" s="270" cm="1">
        <f t="array" ref="J63">INDEX(Step8!D:D, 11 + ROW(I63)*3)</f>
        <v>0.59450000000000003</v>
      </c>
      <c r="K63" s="270" cm="1">
        <f t="array" ref="K63">INDEX(Step8!D:D, 12 + ROW(I63)*3)</f>
        <v>1.1136999999999999</v>
      </c>
      <c r="L63" s="269" cm="1">
        <f t="array" ref="L63">L$6+INDEX(Step9!D:D, 10 + ROW(L63)*3)</f>
        <v>26068</v>
      </c>
      <c r="M63" s="270" cm="1">
        <f t="array" ref="M63">INDEX(Step9!D:D, 11 + ROW(L63)*3)</f>
        <v>0.5988</v>
      </c>
      <c r="N63" s="270" cm="1">
        <f t="array" ref="N63">INDEX(Step9!D:D, 12 + ROW(L63)*3)</f>
        <v>1.1379999999999999</v>
      </c>
      <c r="O63" s="269" cm="1">
        <f t="array" ref="O63">O$6+INDEX(Step10!D:D, 11 + ROW(O63)*3)</f>
        <v>26377</v>
      </c>
      <c r="P63" s="270" cm="1">
        <f t="array" ref="P63">INDEX(Step10!D:D, 12 + ROW(O63)*3)</f>
        <v>0.58979999999999999</v>
      </c>
      <c r="Q63" s="270" cm="1">
        <f t="array" ref="Q63">INDEX(Step10!D:D, 13 + ROW(O63)*3)</f>
        <v>1.1115999999999999</v>
      </c>
    </row>
    <row r="64" spans="1:17" x14ac:dyDescent="0.3">
      <c r="A64">
        <v>62</v>
      </c>
      <c r="B64" s="269">
        <v>114000</v>
      </c>
      <c r="C64" s="269" cm="1">
        <f t="array" ref="C64">INDEX(Step1_final!D:D, 0 + (ROW(C64)-4)*3)</f>
        <v>16644</v>
      </c>
      <c r="D64" s="270" cm="1">
        <f t="array" ref="D64">INDEX(Step1_final!D:D, 1 + (ROW(C64)-4)*3)</f>
        <v>0.64980000000000004</v>
      </c>
      <c r="E64" s="270" cm="1">
        <f t="array" ref="E64">INDEX(Step1_final!D:D, 2 + (ROW(C64)-4)*3)</f>
        <v>1.1047</v>
      </c>
      <c r="F64" s="269" cm="1">
        <f t="array" ref="F64">F$6+INDEX(Step5!D:D, 30 + (ROW(F64)-7)*3)</f>
        <v>26689</v>
      </c>
      <c r="G64" s="270" cm="1">
        <f t="array" ref="G64">INDEX(Step5!D:D, 31 + (ROW(F64)-7)*3)</f>
        <v>0.60499999999999998</v>
      </c>
      <c r="H64" s="270" cm="1">
        <f t="array" ref="H64">INDEX(Step5!D:D, 32 + (ROW(F64)-7)*3)</f>
        <v>1.1182000000000001</v>
      </c>
      <c r="I64" s="269" cm="1">
        <f t="array" ref="I64">I$6+INDEX(Step8!D:D, 10 + ROW(I64)*3)</f>
        <v>26064</v>
      </c>
      <c r="J64" s="270" cm="1">
        <f t="array" ref="J64">INDEX(Step8!D:D, 11 + ROW(I64)*3)</f>
        <v>0.59019999999999995</v>
      </c>
      <c r="K64" s="270" cm="1">
        <f t="array" ref="K64">INDEX(Step8!D:D, 12 + ROW(I64)*3)</f>
        <v>1.1092</v>
      </c>
      <c r="L64" s="269" cm="1">
        <f t="array" ref="L64">L$6+INDEX(Step9!D:D, 10 + ROW(L64)*3)</f>
        <v>26361</v>
      </c>
      <c r="M64" s="270" cm="1">
        <f t="array" ref="M64">INDEX(Step9!D:D, 11 + ROW(L64)*3)</f>
        <v>0.60260000000000002</v>
      </c>
      <c r="N64" s="270" cm="1">
        <f t="array" ref="N64">INDEX(Step9!D:D, 12 + ROW(L64)*3)</f>
        <v>1.1248</v>
      </c>
      <c r="O64" s="269" cm="1">
        <f t="array" ref="O64">O$6+INDEX(Step10!D:D, 11 + ROW(O64)*3)</f>
        <v>26680</v>
      </c>
      <c r="P64" s="270" cm="1">
        <f t="array" ref="P64">INDEX(Step10!D:D, 12 + ROW(O64)*3)</f>
        <v>0.59430000000000005</v>
      </c>
      <c r="Q64" s="270" cm="1">
        <f t="array" ref="Q64">INDEX(Step10!D:D, 13 + ROW(O64)*3)</f>
        <v>1.1080000000000001</v>
      </c>
    </row>
    <row r="65" spans="1:17" x14ac:dyDescent="0.3">
      <c r="A65">
        <v>63</v>
      </c>
      <c r="B65" s="269">
        <v>116000</v>
      </c>
      <c r="C65" s="269" cm="1">
        <f t="array" ref="C65">INDEX(Step1_final!D:D, 0 + (ROW(C65)-4)*3)</f>
        <v>16937</v>
      </c>
      <c r="D65" s="270" cm="1">
        <f t="array" ref="D65">INDEX(Step1_final!D:D, 1 + (ROW(C65)-4)*3)</f>
        <v>0.64539999999999997</v>
      </c>
      <c r="E65" s="270" cm="1">
        <f t="array" ref="E65">INDEX(Step1_final!D:D, 2 + (ROW(C65)-4)*3)</f>
        <v>1.1287</v>
      </c>
      <c r="F65" s="269" cm="1">
        <f t="array" ref="F65">F$6+INDEX(Step5!D:D, 30 + (ROW(F65)-7)*3)</f>
        <v>26992</v>
      </c>
      <c r="G65" s="270" cm="1">
        <f t="array" ref="G65">INDEX(Step5!D:D, 31 + (ROW(F65)-7)*3)</f>
        <v>0.59650000000000003</v>
      </c>
      <c r="H65" s="270" cm="1">
        <f t="array" ref="H65">INDEX(Step5!D:D, 32 + (ROW(F65)-7)*3)</f>
        <v>1.1042000000000001</v>
      </c>
      <c r="I65" s="269" cm="1">
        <f t="array" ref="I65">I$6+INDEX(Step8!D:D, 10 + ROW(I65)*3)</f>
        <v>26356</v>
      </c>
      <c r="J65" s="270" cm="1">
        <f t="array" ref="J65">INDEX(Step8!D:D, 11 + ROW(I65)*3)</f>
        <v>0.59140000000000004</v>
      </c>
      <c r="K65" s="270" cm="1">
        <f t="array" ref="K65">INDEX(Step8!D:D, 12 + ROW(I65)*3)</f>
        <v>1.1052999999999999</v>
      </c>
      <c r="L65" s="269" cm="1">
        <f t="array" ref="L65">L$6+INDEX(Step9!D:D, 10 + ROW(L65)*3)</f>
        <v>26655</v>
      </c>
      <c r="M65" s="270" cm="1">
        <f t="array" ref="M65">INDEX(Step9!D:D, 11 + ROW(L65)*3)</f>
        <v>0.59499999999999997</v>
      </c>
      <c r="N65" s="270" cm="1">
        <f t="array" ref="N65">INDEX(Step9!D:D, 12 + ROW(L65)*3)</f>
        <v>1.1211</v>
      </c>
      <c r="O65" s="269" cm="1">
        <f t="array" ref="O65">O$6+INDEX(Step10!D:D, 11 + ROW(O65)*3)</f>
        <v>26978</v>
      </c>
      <c r="P65" s="270" cm="1">
        <f t="array" ref="P65">INDEX(Step10!D:D, 12 + ROW(O65)*3)</f>
        <v>0.58840000000000003</v>
      </c>
      <c r="Q65" s="270" cm="1">
        <f t="array" ref="Q65">INDEX(Step10!D:D, 13 + ROW(O65)*3)</f>
        <v>1.1005</v>
      </c>
    </row>
    <row r="66" spans="1:17" x14ac:dyDescent="0.3">
      <c r="A66">
        <v>64</v>
      </c>
      <c r="B66" s="269">
        <v>118000</v>
      </c>
      <c r="C66" s="269" cm="1">
        <f t="array" ref="C66">INDEX(Step1_final!D:D, 0 + (ROW(C66)-4)*3)</f>
        <v>17230</v>
      </c>
      <c r="D66" s="270" cm="1">
        <f t="array" ref="D66">INDEX(Step1_final!D:D, 1 + (ROW(C66)-4)*3)</f>
        <v>0.64890000000000003</v>
      </c>
      <c r="E66" s="270" cm="1">
        <f t="array" ref="E66">INDEX(Step1_final!D:D, 2 + (ROW(C66)-4)*3)</f>
        <v>1.0991</v>
      </c>
      <c r="F66" s="269" cm="1">
        <f t="array" ref="F66">F$6+INDEX(Step5!D:D, 30 + (ROW(F66)-7)*3)</f>
        <v>27285</v>
      </c>
      <c r="G66" s="270" cm="1">
        <f t="array" ref="G66">INDEX(Step5!D:D, 31 + (ROW(F66)-7)*3)</f>
        <v>0.59719999999999995</v>
      </c>
      <c r="H66" s="270" cm="1">
        <f t="array" ref="H66">INDEX(Step5!D:D, 32 + (ROW(F66)-7)*3)</f>
        <v>1.1124000000000001</v>
      </c>
      <c r="I66" s="269" cm="1">
        <f t="array" ref="I66">I$6+INDEX(Step8!D:D, 10 + ROW(I66)*3)</f>
        <v>26649</v>
      </c>
      <c r="J66" s="270" cm="1">
        <f t="array" ref="J66">INDEX(Step8!D:D, 11 + ROW(I66)*3)</f>
        <v>0.58779999999999999</v>
      </c>
      <c r="K66" s="270" cm="1">
        <f t="array" ref="K66">INDEX(Step8!D:D, 12 + ROW(I66)*3)</f>
        <v>1.1177999999999999</v>
      </c>
      <c r="L66" s="269" cm="1">
        <f t="array" ref="L66">L$6+INDEX(Step9!D:D, 10 + ROW(L66)*3)</f>
        <v>26952</v>
      </c>
      <c r="M66" s="270" cm="1">
        <f t="array" ref="M66">INDEX(Step9!D:D, 11 + ROW(L66)*3)</f>
        <v>0.59330000000000005</v>
      </c>
      <c r="N66" s="270" cm="1">
        <f t="array" ref="N66">INDEX(Step9!D:D, 12 + ROW(L66)*3)</f>
        <v>1.1388</v>
      </c>
      <c r="O66" s="269" cm="1">
        <f t="array" ref="O66">O$6+INDEX(Step10!D:D, 11 + ROW(O66)*3)</f>
        <v>27297</v>
      </c>
      <c r="P66" s="270" cm="1">
        <f t="array" ref="P66">INDEX(Step10!D:D, 12 + ROW(O66)*3)</f>
        <v>0.58630000000000004</v>
      </c>
      <c r="Q66" s="270" cm="1">
        <f t="array" ref="Q66">INDEX(Step10!D:D, 13 + ROW(O66)*3)</f>
        <v>1.1147</v>
      </c>
    </row>
    <row r="67" spans="1:17" x14ac:dyDescent="0.3">
      <c r="A67">
        <v>65</v>
      </c>
      <c r="B67" s="269">
        <v>120000</v>
      </c>
      <c r="C67" s="269" cm="1">
        <f t="array" ref="C67">INDEX(Step1_final!D:D, 0 + (ROW(C67)-4)*3)</f>
        <v>17521</v>
      </c>
      <c r="D67" s="270" cm="1">
        <f t="array" ref="D67">INDEX(Step1_final!D:D, 1 + (ROW(C67)-4)*3)</f>
        <v>0.64659999999999995</v>
      </c>
      <c r="E67" s="270" cm="1">
        <f t="array" ref="E67">INDEX(Step1_final!D:D, 2 + (ROW(C67)-4)*3)</f>
        <v>1.0961000000000001</v>
      </c>
      <c r="F67" s="269" cm="1">
        <f t="array" ref="F67">F$6+INDEX(Step5!D:D, 30 + (ROW(F67)-7)*3)</f>
        <v>27588</v>
      </c>
      <c r="G67" s="270" cm="1">
        <f t="array" ref="G67">INDEX(Step5!D:D, 31 + (ROW(F67)-7)*3)</f>
        <v>0.60060000000000002</v>
      </c>
      <c r="H67" s="270" cm="1">
        <f t="array" ref="H67">INDEX(Step5!D:D, 32 + (ROW(F67)-7)*3)</f>
        <v>1.1247</v>
      </c>
      <c r="I67" s="269" cm="1">
        <f t="array" ref="I67">I$6+INDEX(Step8!D:D, 10 + ROW(I67)*3)</f>
        <v>26941</v>
      </c>
      <c r="J67" s="270" cm="1">
        <f t="array" ref="J67">INDEX(Step8!D:D, 11 + ROW(I67)*3)</f>
        <v>0.5867</v>
      </c>
      <c r="K67" s="270" cm="1">
        <f t="array" ref="K67">INDEX(Step8!D:D, 12 + ROW(I67)*3)</f>
        <v>1.1113999999999999</v>
      </c>
      <c r="L67" s="269" cm="1">
        <f t="array" ref="L67">L$6+INDEX(Step9!D:D, 10 + ROW(L67)*3)</f>
        <v>27269</v>
      </c>
      <c r="M67" s="270" cm="1">
        <f t="array" ref="M67">INDEX(Step9!D:D, 11 + ROW(L67)*3)</f>
        <v>0.59640000000000004</v>
      </c>
      <c r="N67" s="270" cm="1">
        <f t="array" ref="N67">INDEX(Step9!D:D, 12 + ROW(L67)*3)</f>
        <v>1.1397999999999999</v>
      </c>
      <c r="O67" s="269" cm="1">
        <f t="array" ref="O67">O$6+INDEX(Step10!D:D, 11 + ROW(O67)*3)</f>
        <v>27602</v>
      </c>
      <c r="P67" s="270" cm="1">
        <f t="array" ref="P67">INDEX(Step10!D:D, 12 + ROW(O67)*3)</f>
        <v>0.58940000000000003</v>
      </c>
      <c r="Q67" s="270" cm="1">
        <f t="array" ref="Q67">INDEX(Step10!D:D, 13 + ROW(O67)*3)</f>
        <v>1.1144000000000001</v>
      </c>
    </row>
    <row r="68" spans="1:17" x14ac:dyDescent="0.3">
      <c r="A68">
        <v>66</v>
      </c>
      <c r="B68" s="269">
        <v>122000</v>
      </c>
      <c r="C68" s="269" cm="1">
        <f t="array" ref="C68">INDEX(Step1_final!D:D, 0 + (ROW(C68)-4)*3)</f>
        <v>17820</v>
      </c>
      <c r="D68" s="270" cm="1">
        <f t="array" ref="D68">INDEX(Step1_final!D:D, 1 + (ROW(C68)-4)*3)</f>
        <v>0.65310000000000001</v>
      </c>
      <c r="E68" s="270" cm="1">
        <f t="array" ref="E68">INDEX(Step1_final!D:D, 2 + (ROW(C68)-4)*3)</f>
        <v>1.1062000000000001</v>
      </c>
      <c r="F68" s="269" cm="1">
        <f t="array" ref="F68">F$6+INDEX(Step5!D:D, 30 + (ROW(F68)-7)*3)</f>
        <v>27903</v>
      </c>
      <c r="G68" s="270" cm="1">
        <f t="array" ref="G68">INDEX(Step5!D:D, 31 + (ROW(F68)-7)*3)</f>
        <v>0.59230000000000005</v>
      </c>
      <c r="H68" s="270" cm="1">
        <f t="array" ref="H68">INDEX(Step5!D:D, 32 + (ROW(F68)-7)*3)</f>
        <v>1.1036999999999999</v>
      </c>
      <c r="I68" s="269" cm="1">
        <f t="array" ref="I68">I$6+INDEX(Step8!D:D, 10 + ROW(I68)*3)</f>
        <v>27234</v>
      </c>
      <c r="J68" s="270" cm="1">
        <f t="array" ref="J68">INDEX(Step8!D:D, 11 + ROW(I68)*3)</f>
        <v>0.58420000000000005</v>
      </c>
      <c r="K68" s="270" cm="1">
        <f t="array" ref="K68">INDEX(Step8!D:D, 12 + ROW(I68)*3)</f>
        <v>1.1104000000000001</v>
      </c>
      <c r="L68" s="269" cm="1">
        <f t="array" ref="L68">L$6+INDEX(Step9!D:D, 10 + ROW(L68)*3)</f>
        <v>27588</v>
      </c>
      <c r="M68" s="270" cm="1">
        <f t="array" ref="M68">INDEX(Step9!D:D, 11 + ROW(L68)*3)</f>
        <v>0.59009999999999996</v>
      </c>
      <c r="N68" s="270" cm="1">
        <f t="array" ref="N68">INDEX(Step9!D:D, 12 + ROW(L68)*3)</f>
        <v>1.1293</v>
      </c>
      <c r="O68" s="269" cm="1">
        <f t="array" ref="O68">O$6+INDEX(Step10!D:D, 11 + ROW(O68)*3)</f>
        <v>27909</v>
      </c>
      <c r="P68" s="270" cm="1">
        <f t="array" ref="P68">INDEX(Step10!D:D, 12 + ROW(O68)*3)</f>
        <v>0.58350000000000002</v>
      </c>
      <c r="Q68" s="270" cm="1">
        <f t="array" ref="Q68">INDEX(Step10!D:D, 13 + ROW(O68)*3)</f>
        <v>1.1060000000000001</v>
      </c>
    </row>
    <row r="69" spans="1:17" x14ac:dyDescent="0.3">
      <c r="A69">
        <v>67</v>
      </c>
      <c r="B69" s="269">
        <v>124000</v>
      </c>
      <c r="C69" s="269" cm="1">
        <f t="array" ref="C69">INDEX(Step1_final!D:D, 0 + (ROW(C69)-4)*3)</f>
        <v>18122</v>
      </c>
      <c r="D69" s="270" cm="1">
        <f t="array" ref="D69">INDEX(Step1_final!D:D, 1 + (ROW(C69)-4)*3)</f>
        <v>0.64570000000000005</v>
      </c>
      <c r="E69" s="270" cm="1">
        <f t="array" ref="E69">INDEX(Step1_final!D:D, 2 + (ROW(C69)-4)*3)</f>
        <v>1.0938000000000001</v>
      </c>
      <c r="F69" s="269" cm="1">
        <f t="array" ref="F69">F$6+INDEX(Step5!D:D, 30 + (ROW(F69)-7)*3)</f>
        <v>28220</v>
      </c>
      <c r="G69" s="270" cm="1">
        <f t="array" ref="G69">INDEX(Step5!D:D, 31 + (ROW(F69)-7)*3)</f>
        <v>0.5917</v>
      </c>
      <c r="H69" s="270" cm="1">
        <f t="array" ref="H69">INDEX(Step5!D:D, 32 + (ROW(F69)-7)*3)</f>
        <v>1.1095999999999999</v>
      </c>
      <c r="I69" s="269" cm="1">
        <f t="array" ref="I69">I$6+INDEX(Step8!D:D, 10 + ROW(I69)*3)</f>
        <v>27527</v>
      </c>
      <c r="J69" s="270" cm="1">
        <f t="array" ref="J69">INDEX(Step8!D:D, 11 + ROW(I69)*3)</f>
        <v>0.58950000000000002</v>
      </c>
      <c r="K69" s="270" cm="1">
        <f t="array" ref="K69">INDEX(Step8!D:D, 12 + ROW(I69)*3)</f>
        <v>1.1042000000000001</v>
      </c>
      <c r="L69" s="269" cm="1">
        <f t="array" ref="L69">L$6+INDEX(Step9!D:D, 10 + ROW(L69)*3)</f>
        <v>27892</v>
      </c>
      <c r="M69" s="270" cm="1">
        <f t="array" ref="M69">INDEX(Step9!D:D, 11 + ROW(L69)*3)</f>
        <v>0.58940000000000003</v>
      </c>
      <c r="N69" s="270" cm="1">
        <f t="array" ref="N69">INDEX(Step9!D:D, 12 + ROW(L69)*3)</f>
        <v>1.1276999999999999</v>
      </c>
      <c r="O69" s="269" cm="1">
        <f t="array" ref="O69">O$6+INDEX(Step10!D:D, 11 + ROW(O69)*3)</f>
        <v>28211</v>
      </c>
      <c r="P69" s="270" cm="1">
        <f t="array" ref="P69">INDEX(Step10!D:D, 12 + ROW(O69)*3)</f>
        <v>0.58160000000000001</v>
      </c>
      <c r="Q69" s="270" cm="1">
        <f t="array" ref="Q69">INDEX(Step10!D:D, 13 + ROW(O69)*3)</f>
        <v>1.1062000000000001</v>
      </c>
    </row>
    <row r="70" spans="1:17" x14ac:dyDescent="0.3">
      <c r="A70">
        <v>68</v>
      </c>
      <c r="B70" s="269">
        <v>126000</v>
      </c>
      <c r="C70" s="269" cm="1">
        <f t="array" ref="C70">INDEX(Step1_final!D:D, 0 + (ROW(C70)-4)*3)</f>
        <v>18417</v>
      </c>
      <c r="D70" s="270" cm="1">
        <f t="array" ref="D70">INDEX(Step1_final!D:D, 1 + (ROW(C70)-4)*3)</f>
        <v>0.63749999999999996</v>
      </c>
      <c r="E70" s="270" cm="1">
        <f t="array" ref="E70">INDEX(Step1_final!D:D, 2 + (ROW(C70)-4)*3)</f>
        <v>1.0929</v>
      </c>
      <c r="F70" s="269" cm="1">
        <f t="array" ref="F70">F$6+INDEX(Step5!D:D, 30 + (ROW(F70)-7)*3)</f>
        <v>28540</v>
      </c>
      <c r="G70" s="270" cm="1">
        <f t="array" ref="G70">INDEX(Step5!D:D, 31 + (ROW(F70)-7)*3)</f>
        <v>0.59650000000000003</v>
      </c>
      <c r="H70" s="270" cm="1">
        <f t="array" ref="H70">INDEX(Step5!D:D, 32 + (ROW(F70)-7)*3)</f>
        <v>1.1176999999999999</v>
      </c>
      <c r="I70" s="269" cm="1">
        <f t="array" ref="I70">I$6+INDEX(Step8!D:D, 10 + ROW(I70)*3)</f>
        <v>27819</v>
      </c>
      <c r="J70" s="270" cm="1">
        <f t="array" ref="J70">INDEX(Step8!D:D, 11 + ROW(I70)*3)</f>
        <v>0.58589999999999998</v>
      </c>
      <c r="K70" s="270" cm="1">
        <f t="array" ref="K70">INDEX(Step8!D:D, 12 + ROW(I70)*3)</f>
        <v>1.1282000000000001</v>
      </c>
      <c r="L70" s="269" cm="1">
        <f t="array" ref="L70">L$6+INDEX(Step9!D:D, 10 + ROW(L70)*3)</f>
        <v>28196</v>
      </c>
      <c r="M70" s="270" cm="1">
        <f t="array" ref="M70">INDEX(Step9!D:D, 11 + ROW(L70)*3)</f>
        <v>0.59660000000000002</v>
      </c>
      <c r="N70" s="270" cm="1">
        <f t="array" ref="N70">INDEX(Step9!D:D, 12 + ROW(L70)*3)</f>
        <v>1.1323000000000001</v>
      </c>
      <c r="O70" s="269" cm="1">
        <f t="array" ref="O70">O$6+INDEX(Step10!D:D, 11 + ROW(O70)*3)</f>
        <v>28506</v>
      </c>
      <c r="P70" s="270" cm="1">
        <f t="array" ref="P70">INDEX(Step10!D:D, 12 + ROW(O70)*3)</f>
        <v>0.58779999999999999</v>
      </c>
      <c r="Q70" s="270" cm="1">
        <f t="array" ref="Q70">INDEX(Step10!D:D, 13 + ROW(O70)*3)</f>
        <v>1.111</v>
      </c>
    </row>
    <row r="71" spans="1:17" x14ac:dyDescent="0.3">
      <c r="A71">
        <v>69</v>
      </c>
      <c r="B71" s="269">
        <v>128000</v>
      </c>
      <c r="C71" s="269" cm="1">
        <f t="array" ref="C71">INDEX(Step1_final!D:D, 0 + (ROW(C71)-4)*3)</f>
        <v>18722</v>
      </c>
      <c r="D71" s="270" cm="1">
        <f t="array" ref="D71">INDEX(Step1_final!D:D, 1 + (ROW(C71)-4)*3)</f>
        <v>0.64470000000000005</v>
      </c>
      <c r="E71" s="270" cm="1">
        <f t="array" ref="E71">INDEX(Step1_final!D:D, 2 + (ROW(C71)-4)*3)</f>
        <v>1.095</v>
      </c>
      <c r="F71" s="269" cm="1">
        <f t="array" ref="F71">F$6+INDEX(Step5!D:D, 30 + (ROW(F71)-7)*3)</f>
        <v>28843</v>
      </c>
      <c r="G71" s="270" cm="1">
        <f t="array" ref="G71">INDEX(Step5!D:D, 31 + (ROW(F71)-7)*3)</f>
        <v>0.59140000000000004</v>
      </c>
      <c r="H71" s="270" cm="1">
        <f t="array" ref="H71">INDEX(Step5!D:D, 32 + (ROW(F71)-7)*3)</f>
        <v>1.1123000000000001</v>
      </c>
      <c r="I71" s="269" cm="1">
        <f t="array" ref="I71">I$6+INDEX(Step8!D:D, 10 + ROW(I71)*3)</f>
        <v>28112</v>
      </c>
      <c r="J71" s="270" cm="1">
        <f t="array" ref="J71">INDEX(Step8!D:D, 11 + ROW(I71)*3)</f>
        <v>0.58540000000000003</v>
      </c>
      <c r="K71" s="270" cm="1">
        <f t="array" ref="K71">INDEX(Step8!D:D, 12 + ROW(I71)*3)</f>
        <v>1.1184000000000001</v>
      </c>
      <c r="L71" s="269" cm="1">
        <f t="array" ref="L71">L$6+INDEX(Step9!D:D, 10 + ROW(L71)*3)</f>
        <v>28496</v>
      </c>
      <c r="M71" s="270" cm="1">
        <f t="array" ref="M71">INDEX(Step9!D:D, 11 + ROW(L71)*3)</f>
        <v>0.58830000000000005</v>
      </c>
      <c r="N71" s="270" cm="1">
        <f t="array" ref="N71">INDEX(Step9!D:D, 12 + ROW(L71)*3)</f>
        <v>1.1367</v>
      </c>
      <c r="O71" s="269" cm="1">
        <f t="array" ref="O71">O$6+INDEX(Step10!D:D, 11 + ROW(O71)*3)</f>
        <v>28814</v>
      </c>
      <c r="P71" s="270" cm="1">
        <f t="array" ref="P71">INDEX(Step10!D:D, 12 + ROW(O71)*3)</f>
        <v>0.58130000000000004</v>
      </c>
      <c r="Q71" s="270" cm="1">
        <f t="array" ref="Q71">INDEX(Step10!D:D, 13 + ROW(O71)*3)</f>
        <v>1.1099000000000001</v>
      </c>
    </row>
    <row r="72" spans="1:17" x14ac:dyDescent="0.3">
      <c r="A72">
        <v>70</v>
      </c>
      <c r="B72" s="269">
        <v>130000</v>
      </c>
      <c r="C72" s="269" cm="1">
        <f t="array" ref="C72">INDEX(Step1_final!D:D, 0 + (ROW(C72)-4)*3)</f>
        <v>19030</v>
      </c>
      <c r="D72" s="270" cm="1">
        <f t="array" ref="D72">INDEX(Step1_final!D:D, 1 + (ROW(C72)-4)*3)</f>
        <v>0.64480000000000004</v>
      </c>
      <c r="E72" s="270" cm="1">
        <f t="array" ref="E72">INDEX(Step1_final!D:D, 2 + (ROW(C72)-4)*3)</f>
        <v>1.0958000000000001</v>
      </c>
      <c r="F72" s="269" cm="1">
        <f t="array" ref="F72">F$6+INDEX(Step5!D:D, 30 + (ROW(F72)-7)*3)</f>
        <v>29144</v>
      </c>
      <c r="G72" s="270" cm="1">
        <f t="array" ref="G72">INDEX(Step5!D:D, 31 + (ROW(F72)-7)*3)</f>
        <v>0.5867</v>
      </c>
      <c r="H72" s="270" cm="1">
        <f t="array" ref="H72">INDEX(Step5!D:D, 32 + (ROW(F72)-7)*3)</f>
        <v>1.1204000000000001</v>
      </c>
      <c r="I72" s="269" cm="1">
        <f t="array" ref="I72">I$6+INDEX(Step8!D:D, 10 + ROW(I72)*3)</f>
        <v>28404</v>
      </c>
      <c r="J72" s="270" cm="1">
        <f t="array" ref="J72">INDEX(Step8!D:D, 11 + ROW(I72)*3)</f>
        <v>0.58240000000000003</v>
      </c>
      <c r="K72" s="270" cm="1">
        <f t="array" ref="K72">INDEX(Step8!D:D, 12 + ROW(I72)*3)</f>
        <v>1.1012</v>
      </c>
      <c r="L72" s="269" cm="1">
        <f t="array" ref="L72">L$6+INDEX(Step9!D:D, 10 + ROW(L72)*3)</f>
        <v>28795</v>
      </c>
      <c r="M72" s="270" cm="1">
        <f t="array" ref="M72">INDEX(Step9!D:D, 11 + ROW(L72)*3)</f>
        <v>0.5847</v>
      </c>
      <c r="N72" s="270" cm="1">
        <f t="array" ref="N72">INDEX(Step9!D:D, 12 + ROW(L72)*3)</f>
        <v>1.1333</v>
      </c>
      <c r="O72" s="269" cm="1">
        <f t="array" ref="O72">O$6+INDEX(Step10!D:D, 11 + ROW(O72)*3)</f>
        <v>29112</v>
      </c>
      <c r="P72" s="270" cm="1">
        <f t="array" ref="P72">INDEX(Step10!D:D, 12 + ROW(O72)*3)</f>
        <v>0.57740000000000002</v>
      </c>
      <c r="Q72" s="270" cm="1">
        <f t="array" ref="Q72">INDEX(Step10!D:D, 13 + ROW(O72)*3)</f>
        <v>1.1013999999999999</v>
      </c>
    </row>
    <row r="73" spans="1:17" x14ac:dyDescent="0.3">
      <c r="A73">
        <v>71</v>
      </c>
      <c r="B73" s="269">
        <v>132000</v>
      </c>
      <c r="C73" s="269" cm="1">
        <f t="array" ref="C73">INDEX(Step1_final!D:D, 0 + (ROW(C73)-4)*3)</f>
        <v>19336</v>
      </c>
      <c r="D73" s="270" cm="1">
        <f t="array" ref="D73">INDEX(Step1_final!D:D, 1 + (ROW(C73)-4)*3)</f>
        <v>0.64480000000000004</v>
      </c>
      <c r="E73" s="270" cm="1">
        <f t="array" ref="E73">INDEX(Step1_final!D:D, 2 + (ROW(C73)-4)*3)</f>
        <v>1.1119000000000001</v>
      </c>
      <c r="F73" s="269" cm="1">
        <f t="array" ref="F73">F$6+INDEX(Step5!D:D, 30 + (ROW(F73)-7)*3)</f>
        <v>29447</v>
      </c>
      <c r="G73" s="270" cm="1">
        <f t="array" ref="G73">INDEX(Step5!D:D, 31 + (ROW(F73)-7)*3)</f>
        <v>0.59240000000000004</v>
      </c>
      <c r="H73" s="270" cm="1">
        <f t="array" ref="H73">INDEX(Step5!D:D, 32 + (ROW(F73)-7)*3)</f>
        <v>1.1028</v>
      </c>
      <c r="I73" s="269" cm="1">
        <f t="array" ref="I73">I$6+INDEX(Step8!D:D, 10 + ROW(I73)*3)</f>
        <v>28697</v>
      </c>
      <c r="J73" s="270" cm="1">
        <f t="array" ref="J73">INDEX(Step8!D:D, 11 + ROW(I73)*3)</f>
        <v>0.58140000000000003</v>
      </c>
      <c r="K73" s="270" cm="1">
        <f t="array" ref="K73">INDEX(Step8!D:D, 12 + ROW(I73)*3)</f>
        <v>1.1191</v>
      </c>
      <c r="L73" s="269" cm="1">
        <f t="array" ref="L73">L$6+INDEX(Step9!D:D, 10 + ROW(L73)*3)</f>
        <v>29117</v>
      </c>
      <c r="M73" s="270" cm="1">
        <f t="array" ref="M73">INDEX(Step9!D:D, 11 + ROW(L73)*3)</f>
        <v>0.58930000000000005</v>
      </c>
      <c r="N73" s="270" cm="1">
        <f t="array" ref="N73">INDEX(Step9!D:D, 12 + ROW(L73)*3)</f>
        <v>1.1211</v>
      </c>
      <c r="O73" s="269" cm="1">
        <f t="array" ref="O73">O$6+INDEX(Step10!D:D, 11 + ROW(O73)*3)</f>
        <v>29421</v>
      </c>
      <c r="P73" s="270" cm="1">
        <f t="array" ref="P73">INDEX(Step10!D:D, 12 + ROW(O73)*3)</f>
        <v>0.58260000000000001</v>
      </c>
      <c r="Q73" s="270" cm="1">
        <f t="array" ref="Q73">INDEX(Step10!D:D, 13 + ROW(O73)*3)</f>
        <v>1.1055999999999999</v>
      </c>
    </row>
    <row r="74" spans="1:17" x14ac:dyDescent="0.3">
      <c r="A74">
        <v>72</v>
      </c>
      <c r="B74" s="269">
        <v>134000</v>
      </c>
      <c r="C74" s="269" cm="1">
        <f t="array" ref="C74">INDEX(Step1_final!D:D, 0 + (ROW(C74)-4)*3)</f>
        <v>19637</v>
      </c>
      <c r="D74" s="270" cm="1">
        <f t="array" ref="D74">INDEX(Step1_final!D:D, 1 + (ROW(C74)-4)*3)</f>
        <v>0.64380000000000004</v>
      </c>
      <c r="E74" s="270" cm="1">
        <f t="array" ref="E74">INDEX(Step1_final!D:D, 2 + (ROW(C74)-4)*3)</f>
        <v>1.1147</v>
      </c>
      <c r="F74" s="269" cm="1">
        <f t="array" ref="F74">F$6+INDEX(Step5!D:D, 30 + (ROW(F74)-7)*3)</f>
        <v>29748</v>
      </c>
      <c r="G74" s="270" cm="1">
        <f t="array" ref="G74">INDEX(Step5!D:D, 31 + (ROW(F74)-7)*3)</f>
        <v>0.58740000000000003</v>
      </c>
      <c r="H74" s="270" cm="1">
        <f t="array" ref="H74">INDEX(Step5!D:D, 32 + (ROW(F74)-7)*3)</f>
        <v>1.1073999999999999</v>
      </c>
      <c r="I74" s="269" cm="1">
        <f t="array" ref="I74">I$6+INDEX(Step8!D:D, 10 + ROW(I74)*3)</f>
        <v>28989</v>
      </c>
      <c r="J74" s="270" cm="1">
        <f t="array" ref="J74">INDEX(Step8!D:D, 11 + ROW(I74)*3)</f>
        <v>0.58550000000000002</v>
      </c>
      <c r="K74" s="270" cm="1">
        <f t="array" ref="K74">INDEX(Step8!D:D, 12 + ROW(I74)*3)</f>
        <v>1.1136999999999999</v>
      </c>
      <c r="L74" s="269" cm="1">
        <f t="array" ref="L74">L$6+INDEX(Step9!D:D, 10 + ROW(L74)*3)</f>
        <v>29415</v>
      </c>
      <c r="M74" s="270" cm="1">
        <f t="array" ref="M74">INDEX(Step9!D:D, 11 + ROW(L74)*3)</f>
        <v>0.58450000000000002</v>
      </c>
      <c r="N74" s="270" cm="1">
        <f t="array" ref="N74">INDEX(Step9!D:D, 12 + ROW(L74)*3)</f>
        <v>1.1247</v>
      </c>
      <c r="O74" s="269" cm="1">
        <f t="array" ref="O74">O$6+INDEX(Step10!D:D, 11 + ROW(O74)*3)</f>
        <v>29723</v>
      </c>
      <c r="P74" s="270" cm="1">
        <f t="array" ref="P74">INDEX(Step10!D:D, 12 + ROW(O74)*3)</f>
        <v>0.57999999999999996</v>
      </c>
      <c r="Q74" s="270" cm="1">
        <f t="array" ref="Q74">INDEX(Step10!D:D, 13 + ROW(O74)*3)</f>
        <v>1.0918000000000001</v>
      </c>
    </row>
    <row r="75" spans="1:17" x14ac:dyDescent="0.3">
      <c r="A75">
        <v>73</v>
      </c>
      <c r="B75" s="269">
        <v>136000</v>
      </c>
      <c r="C75" s="269" cm="1">
        <f t="array" ref="C75">INDEX(Step1_final!D:D, 0 + (ROW(C75)-4)*3)</f>
        <v>19934</v>
      </c>
      <c r="D75" s="270" cm="1">
        <f t="array" ref="D75">INDEX(Step1_final!D:D, 1 + (ROW(C75)-4)*3)</f>
        <v>0.64170000000000005</v>
      </c>
      <c r="E75" s="270" cm="1">
        <f t="array" ref="E75">INDEX(Step1_final!D:D, 2 + (ROW(C75)-4)*3)</f>
        <v>1.1034999999999999</v>
      </c>
      <c r="F75" s="269" cm="1">
        <f t="array" ref="F75">F$6+INDEX(Step5!D:D, 30 + (ROW(F75)-7)*3)</f>
        <v>30048</v>
      </c>
      <c r="G75" s="270" cm="1">
        <f t="array" ref="G75">INDEX(Step5!D:D, 31 + (ROW(F75)-7)*3)</f>
        <v>0.59240000000000004</v>
      </c>
      <c r="H75" s="270" cm="1">
        <f t="array" ref="H75">INDEX(Step5!D:D, 32 + (ROW(F75)-7)*3)</f>
        <v>1.1173999999999999</v>
      </c>
      <c r="I75" s="269" cm="1">
        <f t="array" ref="I75">I$6+INDEX(Step8!D:D, 10 + ROW(I75)*3)</f>
        <v>29282</v>
      </c>
      <c r="J75" s="270" cm="1">
        <f t="array" ref="J75">INDEX(Step8!D:D, 11 + ROW(I75)*3)</f>
        <v>0.58160000000000001</v>
      </c>
      <c r="K75" s="270" cm="1">
        <f t="array" ref="K75">INDEX(Step8!D:D, 12 + ROW(I75)*3)</f>
        <v>1.1113</v>
      </c>
      <c r="L75" s="269" cm="1">
        <f t="array" ref="L75">L$6+INDEX(Step9!D:D, 10 + ROW(L75)*3)</f>
        <v>29730</v>
      </c>
      <c r="M75" s="270" cm="1">
        <f t="array" ref="M75">INDEX(Step9!D:D, 11 + ROW(L75)*3)</f>
        <v>0.58909999999999996</v>
      </c>
      <c r="N75" s="270" cm="1">
        <f t="array" ref="N75">INDEX(Step9!D:D, 12 + ROW(L75)*3)</f>
        <v>1.1335</v>
      </c>
      <c r="O75" s="269" cm="1">
        <f t="array" ref="O75">O$6+INDEX(Step10!D:D, 11 + ROW(O75)*3)</f>
        <v>30024</v>
      </c>
      <c r="P75" s="270" cm="1">
        <f t="array" ref="P75">INDEX(Step10!D:D, 12 + ROW(O75)*3)</f>
        <v>0.58399999999999996</v>
      </c>
      <c r="Q75" s="270" cm="1">
        <f t="array" ref="Q75">INDEX(Step10!D:D, 13 + ROW(O75)*3)</f>
        <v>1.0998000000000001</v>
      </c>
    </row>
    <row r="76" spans="1:17" x14ac:dyDescent="0.3">
      <c r="A76">
        <v>74</v>
      </c>
      <c r="B76" s="269">
        <v>138000</v>
      </c>
      <c r="C76" s="269" cm="1">
        <f t="array" ref="C76">INDEX(Step1_final!D:D, 0 + (ROW(C76)-4)*3)</f>
        <v>20228</v>
      </c>
      <c r="D76" s="270" cm="1">
        <f t="array" ref="D76">INDEX(Step1_final!D:D, 1 + (ROW(C76)-4)*3)</f>
        <v>0.63880000000000003</v>
      </c>
      <c r="E76" s="270" cm="1">
        <f t="array" ref="E76">INDEX(Step1_final!D:D, 2 + (ROW(C76)-4)*3)</f>
        <v>1.1005</v>
      </c>
      <c r="F76" s="269" cm="1">
        <f t="array" ref="F76">F$6+INDEX(Step5!D:D, 30 + (ROW(F76)-7)*3)</f>
        <v>30346</v>
      </c>
      <c r="G76" s="270" cm="1">
        <f t="array" ref="G76">INDEX(Step5!D:D, 31 + (ROW(F76)-7)*3)</f>
        <v>0.58809999999999996</v>
      </c>
      <c r="H76" s="270" cm="1">
        <f t="array" ref="H76">INDEX(Step5!D:D, 32 + (ROW(F76)-7)*3)</f>
        <v>1.1214999999999999</v>
      </c>
      <c r="I76" s="269" cm="1">
        <f t="array" ref="I76">I$6+INDEX(Step8!D:D, 10 + ROW(I76)*3)</f>
        <v>29574</v>
      </c>
      <c r="J76" s="270" cm="1">
        <f t="array" ref="J76">INDEX(Step8!D:D, 11 + ROW(I76)*3)</f>
        <v>0.57679999999999998</v>
      </c>
      <c r="K76" s="270" cm="1">
        <f t="array" ref="K76">INDEX(Step8!D:D, 12 + ROW(I76)*3)</f>
        <v>1.1254999999999999</v>
      </c>
      <c r="L76" s="269" cm="1">
        <f t="array" ref="L76">L$6+INDEX(Step9!D:D, 10 + ROW(L76)*3)</f>
        <v>30025</v>
      </c>
      <c r="M76" s="270" cm="1">
        <f t="array" ref="M76">INDEX(Step9!D:D, 11 + ROW(L76)*3)</f>
        <v>0.58660000000000001</v>
      </c>
      <c r="N76" s="270" cm="1">
        <f t="array" ref="N76">INDEX(Step9!D:D, 12 + ROW(L76)*3)</f>
        <v>1.1266</v>
      </c>
      <c r="O76" s="269" cm="1">
        <f t="array" ref="O76">O$6+INDEX(Step10!D:D, 11 + ROW(O76)*3)</f>
        <v>30324</v>
      </c>
      <c r="P76" s="270" cm="1">
        <f t="array" ref="P76">INDEX(Step10!D:D, 12 + ROW(O76)*3)</f>
        <v>0.57940000000000003</v>
      </c>
      <c r="Q76" s="270" cm="1">
        <f t="array" ref="Q76">INDEX(Step10!D:D, 13 + ROW(O76)*3)</f>
        <v>1.1127</v>
      </c>
    </row>
    <row r="77" spans="1:17" x14ac:dyDescent="0.3">
      <c r="A77">
        <v>75</v>
      </c>
      <c r="B77" s="269">
        <v>140000</v>
      </c>
      <c r="C77" s="269" cm="1">
        <f t="array" ref="C77">INDEX(Step1_final!D:D, 0 + (ROW(C77)-4)*3)</f>
        <v>20522</v>
      </c>
      <c r="D77" s="270" cm="1">
        <f t="array" ref="D77">INDEX(Step1_final!D:D, 1 + (ROW(C77)-4)*3)</f>
        <v>0.63780000000000003</v>
      </c>
      <c r="E77" s="270" cm="1">
        <f t="array" ref="E77">INDEX(Step1_final!D:D, 2 + (ROW(C77)-4)*3)</f>
        <v>1.1031</v>
      </c>
      <c r="F77" s="269" cm="1">
        <f t="array" ref="F77">F$6+INDEX(Step5!D:D, 30 + (ROW(F77)-7)*3)</f>
        <v>30641</v>
      </c>
      <c r="G77" s="270" cm="1">
        <f t="array" ref="G77">INDEX(Step5!D:D, 31 + (ROW(F77)-7)*3)</f>
        <v>0.58740000000000003</v>
      </c>
      <c r="H77" s="270" cm="1">
        <f t="array" ref="H77">INDEX(Step5!D:D, 32 + (ROW(F77)-7)*3)</f>
        <v>1.1185</v>
      </c>
      <c r="I77" s="269" cm="1">
        <f t="array" ref="I77">I$6+INDEX(Step8!D:D, 10 + ROW(I77)*3)</f>
        <v>29867</v>
      </c>
      <c r="J77" s="270" cm="1">
        <f t="array" ref="J77">INDEX(Step8!D:D, 11 + ROW(I77)*3)</f>
        <v>0.58240000000000003</v>
      </c>
      <c r="K77" s="270" cm="1">
        <f t="array" ref="K77">INDEX(Step8!D:D, 12 + ROW(I77)*3)</f>
        <v>1.1244000000000001</v>
      </c>
      <c r="L77" s="269" cm="1">
        <f t="array" ref="L77">L$6+INDEX(Step9!D:D, 10 + ROW(L77)*3)</f>
        <v>30320</v>
      </c>
      <c r="M77" s="270" cm="1">
        <f t="array" ref="M77">INDEX(Step9!D:D, 11 + ROW(L77)*3)</f>
        <v>0.58609999999999995</v>
      </c>
      <c r="N77" s="270" cm="1">
        <f t="array" ref="N77">INDEX(Step9!D:D, 12 + ROW(L77)*3)</f>
        <v>1.1433</v>
      </c>
      <c r="O77" s="269" cm="1">
        <f t="array" ref="O77">O$6+INDEX(Step10!D:D, 11 + ROW(O77)*3)</f>
        <v>30637</v>
      </c>
      <c r="P77" s="270" cm="1">
        <f t="array" ref="P77">INDEX(Step10!D:D, 12 + ROW(O77)*3)</f>
        <v>0.57889999999999997</v>
      </c>
      <c r="Q77" s="270" cm="1">
        <f t="array" ref="Q77">INDEX(Step10!D:D, 13 + ROW(O77)*3)</f>
        <v>1.1069</v>
      </c>
    </row>
    <row r="78" spans="1:17" x14ac:dyDescent="0.3">
      <c r="A78">
        <v>76</v>
      </c>
      <c r="B78" s="269">
        <v>142000</v>
      </c>
      <c r="C78" s="269" cm="1">
        <f t="array" ref="C78">INDEX(Step1_final!D:D, 0 + (ROW(C78)-4)*3)</f>
        <v>20822</v>
      </c>
      <c r="D78" s="270" cm="1">
        <f t="array" ref="D78">INDEX(Step1_final!D:D, 1 + (ROW(C78)-4)*3)</f>
        <v>0.63670000000000004</v>
      </c>
      <c r="E78" s="270" cm="1">
        <f t="array" ref="E78">INDEX(Step1_final!D:D, 2 + (ROW(C78)-4)*3)</f>
        <v>1.1037999999999999</v>
      </c>
      <c r="F78" s="269" cm="1">
        <f t="array" ref="F78">F$6+INDEX(Step5!D:D, 30 + (ROW(F78)-7)*3)</f>
        <v>30939</v>
      </c>
      <c r="G78" s="270" cm="1">
        <f t="array" ref="G78">INDEX(Step5!D:D, 31 + (ROW(F78)-7)*3)</f>
        <v>0.58509999999999995</v>
      </c>
      <c r="H78" s="270" cm="1">
        <f t="array" ref="H78">INDEX(Step5!D:D, 32 + (ROW(F78)-7)*3)</f>
        <v>1.1226</v>
      </c>
      <c r="I78" s="269" cm="1">
        <f t="array" ref="I78">I$6+INDEX(Step8!D:D, 10 + ROW(I78)*3)</f>
        <v>30159</v>
      </c>
      <c r="J78" s="270" cm="1">
        <f t="array" ref="J78">INDEX(Step8!D:D, 11 + ROW(I78)*3)</f>
        <v>0.5756</v>
      </c>
      <c r="K78" s="270" cm="1">
        <f t="array" ref="K78">INDEX(Step8!D:D, 12 + ROW(I78)*3)</f>
        <v>1.1216999999999999</v>
      </c>
      <c r="L78" s="269" cm="1">
        <f t="array" ref="L78">L$6+INDEX(Step9!D:D, 10 + ROW(L78)*3)</f>
        <v>30613</v>
      </c>
      <c r="M78" s="270" cm="1">
        <f t="array" ref="M78">INDEX(Step9!D:D, 11 + ROW(L78)*3)</f>
        <v>0.58330000000000004</v>
      </c>
      <c r="N78" s="270" cm="1">
        <f t="array" ref="N78">INDEX(Step9!D:D, 12 + ROW(L78)*3)</f>
        <v>1.1377999999999999</v>
      </c>
      <c r="O78" s="269" cm="1">
        <f t="array" ref="O78">O$6+INDEX(Step10!D:D, 11 + ROW(O78)*3)</f>
        <v>30942</v>
      </c>
      <c r="P78" s="270" cm="1">
        <f t="array" ref="P78">INDEX(Step10!D:D, 12 + ROW(O78)*3)</f>
        <v>0.57550000000000001</v>
      </c>
      <c r="Q78" s="270" cm="1">
        <f t="array" ref="Q78">INDEX(Step10!D:D, 13 + ROW(O78)*3)</f>
        <v>1.1173999999999999</v>
      </c>
    </row>
    <row r="79" spans="1:17" x14ac:dyDescent="0.3">
      <c r="A79">
        <v>77</v>
      </c>
      <c r="B79" s="269">
        <v>144000</v>
      </c>
      <c r="C79" s="269" cm="1">
        <f t="array" ref="C79">INDEX(Step1_final!D:D, 0 + (ROW(C79)-4)*3)</f>
        <v>21125</v>
      </c>
      <c r="D79" s="270" cm="1">
        <f t="array" ref="D79">INDEX(Step1_final!D:D, 1 + (ROW(C79)-4)*3)</f>
        <v>0.64200000000000002</v>
      </c>
      <c r="E79" s="270" cm="1">
        <f t="array" ref="E79">INDEX(Step1_final!D:D, 2 + (ROW(C79)-4)*3)</f>
        <v>1.0896999999999999</v>
      </c>
      <c r="F79" s="269" cm="1">
        <f t="array" ref="F79">F$6+INDEX(Step5!D:D, 30 + (ROW(F79)-7)*3)</f>
        <v>31241</v>
      </c>
      <c r="G79" s="270" cm="1">
        <f t="array" ref="G79">INDEX(Step5!D:D, 31 + (ROW(F79)-7)*3)</f>
        <v>0.58309999999999995</v>
      </c>
      <c r="H79" s="270" cm="1">
        <f t="array" ref="H79">INDEX(Step5!D:D, 32 + (ROW(F79)-7)*3)</f>
        <v>1.1125</v>
      </c>
      <c r="I79" s="269" cm="1">
        <f t="array" ref="I79">I$6+INDEX(Step8!D:D, 10 + ROW(I79)*3)</f>
        <v>30452</v>
      </c>
      <c r="J79" s="270" cm="1">
        <f t="array" ref="J79">INDEX(Step8!D:D, 11 + ROW(I79)*3)</f>
        <v>0.57769999999999999</v>
      </c>
      <c r="K79" s="270" cm="1">
        <f t="array" ref="K79">INDEX(Step8!D:D, 12 + ROW(I79)*3)</f>
        <v>1.1022000000000001</v>
      </c>
      <c r="L79" s="269" cm="1">
        <f t="array" ref="L79">L$6+INDEX(Step9!D:D, 10 + ROW(L79)*3)</f>
        <v>30906</v>
      </c>
      <c r="M79" s="270" cm="1">
        <f t="array" ref="M79">INDEX(Step9!D:D, 11 + ROW(L79)*3)</f>
        <v>0.58099999999999996</v>
      </c>
      <c r="N79" s="270" cm="1">
        <f t="array" ref="N79">INDEX(Step9!D:D, 12 + ROW(L79)*3)</f>
        <v>1.1197999999999999</v>
      </c>
      <c r="O79" s="269" cm="1">
        <f t="array" ref="O79">O$6+INDEX(Step10!D:D, 11 + ROW(O79)*3)</f>
        <v>31249</v>
      </c>
      <c r="P79" s="270" cm="1">
        <f t="array" ref="P79">INDEX(Step10!D:D, 12 + ROW(O79)*3)</f>
        <v>0.57440000000000002</v>
      </c>
      <c r="Q79" s="270" cm="1">
        <f t="array" ref="Q79">INDEX(Step10!D:D, 13 + ROW(O79)*3)</f>
        <v>1.1055999999999999</v>
      </c>
    </row>
    <row r="80" spans="1:17" x14ac:dyDescent="0.3">
      <c r="A80">
        <v>78</v>
      </c>
      <c r="B80" s="269">
        <v>146000</v>
      </c>
      <c r="C80" s="269" cm="1">
        <f t="array" ref="C80">INDEX(Step1_final!D:D, 0 + (ROW(C80)-4)*3)</f>
        <v>21429</v>
      </c>
      <c r="D80" s="270" cm="1">
        <f t="array" ref="D80">INDEX(Step1_final!D:D, 1 + (ROW(C80)-4)*3)</f>
        <v>0.63439999999999996</v>
      </c>
      <c r="E80" s="270" cm="1">
        <f t="array" ref="E80">INDEX(Step1_final!D:D, 2 + (ROW(C80)-4)*3)</f>
        <v>1.1002000000000001</v>
      </c>
      <c r="F80" s="269" cm="1">
        <f t="array" ref="F80">F$6+INDEX(Step5!D:D, 30 + (ROW(F80)-7)*3)</f>
        <v>31548</v>
      </c>
      <c r="G80" s="270" cm="1">
        <f t="array" ref="G80">INDEX(Step5!D:D, 31 + (ROW(F80)-7)*3)</f>
        <v>0.59060000000000001</v>
      </c>
      <c r="H80" s="270" cm="1">
        <f t="array" ref="H80">INDEX(Step5!D:D, 32 + (ROW(F80)-7)*3)</f>
        <v>1.1204000000000001</v>
      </c>
      <c r="I80" s="269" cm="1">
        <f t="array" ref="I80">I$6+INDEX(Step8!D:D, 10 + ROW(I80)*3)</f>
        <v>30745</v>
      </c>
      <c r="J80" s="270" cm="1">
        <f t="array" ref="J80">INDEX(Step8!D:D, 11 + ROW(I80)*3)</f>
        <v>0.57969999999999999</v>
      </c>
      <c r="K80" s="270" cm="1">
        <f t="array" ref="K80">INDEX(Step8!D:D, 12 + ROW(I80)*3)</f>
        <v>1.1178999999999999</v>
      </c>
      <c r="L80" s="269" cm="1">
        <f t="array" ref="L80">L$6+INDEX(Step9!D:D, 10 + ROW(L80)*3)</f>
        <v>31206</v>
      </c>
      <c r="M80" s="270" cm="1">
        <f t="array" ref="M80">INDEX(Step9!D:D, 11 + ROW(L80)*3)</f>
        <v>0.58879999999999999</v>
      </c>
      <c r="N80" s="270" cm="1">
        <f t="array" ref="N80">INDEX(Step9!D:D, 12 + ROW(L80)*3)</f>
        <v>1.1311</v>
      </c>
      <c r="O80" s="269" cm="1">
        <f t="array" ref="O80">O$6+INDEX(Step10!D:D, 11 + ROW(O80)*3)</f>
        <v>31544</v>
      </c>
      <c r="P80" s="270" cm="1">
        <f t="array" ref="P80">INDEX(Step10!D:D, 12 + ROW(O80)*3)</f>
        <v>0.58099999999999996</v>
      </c>
      <c r="Q80" s="270" cm="1">
        <f t="array" ref="Q80">INDEX(Step10!D:D, 13 + ROW(O80)*3)</f>
        <v>1.1215999999999999</v>
      </c>
    </row>
    <row r="81" spans="1:17" x14ac:dyDescent="0.3">
      <c r="A81">
        <v>79</v>
      </c>
      <c r="B81" s="269">
        <v>148000</v>
      </c>
      <c r="C81" s="269" cm="1">
        <f t="array" ref="C81">INDEX(Step1_final!D:D, 0 + (ROW(C81)-4)*3)</f>
        <v>21733</v>
      </c>
      <c r="D81" s="270" cm="1">
        <f t="array" ref="D81">INDEX(Step1_final!D:D, 1 + (ROW(C81)-4)*3)</f>
        <v>0.63600000000000001</v>
      </c>
      <c r="E81" s="270" cm="1">
        <f t="array" ref="E81">INDEX(Step1_final!D:D, 2 + (ROW(C81)-4)*3)</f>
        <v>1.103</v>
      </c>
      <c r="F81" s="269" cm="1">
        <f t="array" ref="F81">F$6+INDEX(Step5!D:D, 30 + (ROW(F81)-7)*3)</f>
        <v>31846</v>
      </c>
      <c r="G81" s="270" cm="1">
        <f t="array" ref="G81">INDEX(Step5!D:D, 31 + (ROW(F81)-7)*3)</f>
        <v>0.58420000000000005</v>
      </c>
      <c r="H81" s="270" cm="1">
        <f t="array" ref="H81">INDEX(Step5!D:D, 32 + (ROW(F81)-7)*3)</f>
        <v>1.1269</v>
      </c>
      <c r="I81" s="269" cm="1">
        <f t="array" ref="I81">I$6+INDEX(Step8!D:D, 10 + ROW(I81)*3)</f>
        <v>31037</v>
      </c>
      <c r="J81" s="270" cm="1">
        <f t="array" ref="J81">INDEX(Step8!D:D, 11 + ROW(I81)*3)</f>
        <v>0.57889999999999997</v>
      </c>
      <c r="K81" s="270" cm="1">
        <f t="array" ref="K81">INDEX(Step8!D:D, 12 + ROW(I81)*3)</f>
        <v>1.1157999999999999</v>
      </c>
      <c r="L81" s="269" cm="1">
        <f t="array" ref="L81">L$6+INDEX(Step9!D:D, 10 + ROW(L81)*3)</f>
        <v>31508</v>
      </c>
      <c r="M81" s="270" cm="1">
        <f t="array" ref="M81">INDEX(Step9!D:D, 11 + ROW(L81)*3)</f>
        <v>0.58150000000000002</v>
      </c>
      <c r="N81" s="270" cm="1">
        <f t="array" ref="N81">INDEX(Step9!D:D, 12 + ROW(L81)*3)</f>
        <v>1.1357999999999999</v>
      </c>
      <c r="O81" s="269" cm="1">
        <f t="array" ref="O81">O$6+INDEX(Step10!D:D, 11 + ROW(O81)*3)</f>
        <v>31838</v>
      </c>
      <c r="P81" s="270" cm="1">
        <f t="array" ref="P81">INDEX(Step10!D:D, 12 + ROW(O81)*3)</f>
        <v>0.57540000000000002</v>
      </c>
      <c r="Q81" s="270" cm="1">
        <f t="array" ref="Q81">INDEX(Step10!D:D, 13 + ROW(O81)*3)</f>
        <v>1.1066</v>
      </c>
    </row>
    <row r="82" spans="1:17" x14ac:dyDescent="0.3">
      <c r="A82">
        <v>80</v>
      </c>
      <c r="B82" s="269">
        <v>150000</v>
      </c>
      <c r="C82" s="269" cm="1">
        <f t="array" ref="C82">INDEX(Step1_final!D:D, 0 + (ROW(C82)-4)*3)</f>
        <v>22045</v>
      </c>
      <c r="D82" s="270" cm="1">
        <f t="array" ref="D82">INDEX(Step1_final!D:D, 1 + (ROW(C82)-4)*3)</f>
        <v>0.63500000000000001</v>
      </c>
      <c r="E82" s="270" cm="1">
        <f t="array" ref="E82">INDEX(Step1_final!D:D, 2 + (ROW(C82)-4)*3)</f>
        <v>1.1008</v>
      </c>
      <c r="F82" s="269" cm="1">
        <f t="array" ref="F82">F$6+INDEX(Step5!D:D, 30 + (ROW(F82)-7)*3)</f>
        <v>32142</v>
      </c>
      <c r="G82" s="270" cm="1">
        <f t="array" ref="G82">INDEX(Step5!D:D, 31 + (ROW(F82)-7)*3)</f>
        <v>0.57979999999999998</v>
      </c>
      <c r="H82" s="270" cm="1">
        <f t="array" ref="H82">INDEX(Step5!D:D, 32 + (ROW(F82)-7)*3)</f>
        <v>1.1189</v>
      </c>
      <c r="I82" s="269" cm="1">
        <f t="array" ref="I82">I$6+INDEX(Step8!D:D, 10 + ROW(I82)*3)</f>
        <v>31330</v>
      </c>
      <c r="J82" s="270" cm="1">
        <f t="array" ref="J82">INDEX(Step8!D:D, 11 + ROW(I82)*3)</f>
        <v>0.57430000000000003</v>
      </c>
      <c r="K82" s="270" cm="1">
        <f t="array" ref="K82">INDEX(Step8!D:D, 12 + ROW(I82)*3)</f>
        <v>1.1066</v>
      </c>
      <c r="L82" s="269" cm="1">
        <f t="array" ref="L82">L$6+INDEX(Step9!D:D, 10 + ROW(L82)*3)</f>
        <v>31812</v>
      </c>
      <c r="M82" s="270" cm="1">
        <f t="array" ref="M82">INDEX(Step9!D:D, 11 + ROW(L82)*3)</f>
        <v>0.57879999999999998</v>
      </c>
      <c r="N82" s="270" cm="1">
        <f t="array" ref="N82">INDEX(Step9!D:D, 12 + ROW(L82)*3)</f>
        <v>1.117</v>
      </c>
      <c r="O82" s="269" cm="1">
        <f t="array" ref="O82">O$6+INDEX(Step10!D:D, 11 + ROW(O82)*3)</f>
        <v>32130</v>
      </c>
      <c r="P82" s="270" cm="1">
        <f t="array" ref="P82">INDEX(Step10!D:D, 12 + ROW(O82)*3)</f>
        <v>0.57320000000000004</v>
      </c>
      <c r="Q82" s="270" cm="1">
        <f t="array" ref="Q82">INDEX(Step10!D:D, 13 + ROW(O82)*3)</f>
        <v>1.1157999999999999</v>
      </c>
    </row>
    <row r="83" spans="1:17" x14ac:dyDescent="0.3">
      <c r="A83">
        <v>81</v>
      </c>
      <c r="B83" s="269">
        <v>152000</v>
      </c>
      <c r="C83" s="269" cm="1">
        <f t="array" ref="C83">INDEX(Step1_final!D:D, 0 + (ROW(C83)-4)*3)</f>
        <v>22343</v>
      </c>
      <c r="D83" s="270" cm="1">
        <f t="array" ref="D83">INDEX(Step1_final!D:D, 1 + (ROW(C83)-4)*3)</f>
        <v>0.63729999999999998</v>
      </c>
      <c r="E83" s="270" cm="1">
        <f t="array" ref="E83">INDEX(Step1_final!D:D, 2 + (ROW(C83)-4)*3)</f>
        <v>1.1077999999999999</v>
      </c>
      <c r="F83" s="269"/>
      <c r="G83" s="270"/>
      <c r="H83" s="270"/>
      <c r="I83" s="269" cm="1">
        <f t="array" ref="I83">I$6+INDEX(Step8!D:D, 10 + ROW(I83)*3)</f>
        <v>31622</v>
      </c>
      <c r="J83" s="270" cm="1">
        <f t="array" ref="J83">INDEX(Step8!D:D, 11 + ROW(I83)*3)</f>
        <v>0.57579999999999998</v>
      </c>
      <c r="K83" s="270" cm="1">
        <f t="array" ref="K83">INDEX(Step8!D:D, 12 + ROW(I83)*3)</f>
        <v>1.1253</v>
      </c>
      <c r="L83" s="269"/>
      <c r="M83" s="270"/>
      <c r="N83" s="270"/>
      <c r="O83" s="269"/>
      <c r="P83" s="270"/>
      <c r="Q83" s="270"/>
    </row>
    <row r="84" spans="1:17" x14ac:dyDescent="0.3">
      <c r="A84">
        <v>82</v>
      </c>
      <c r="B84" s="269">
        <v>154000</v>
      </c>
      <c r="C84" s="269" cm="1">
        <f t="array" ref="C84">INDEX(Step1_final!D:D, 0 + (ROW(C84)-4)*3)</f>
        <v>22647</v>
      </c>
      <c r="D84" s="270" cm="1">
        <f t="array" ref="D84">INDEX(Step1_final!D:D, 1 + (ROW(C84)-4)*3)</f>
        <v>0.6351</v>
      </c>
      <c r="E84" s="270" cm="1">
        <f t="array" ref="E84">INDEX(Step1_final!D:D, 2 + (ROW(C84)-4)*3)</f>
        <v>1.0939000000000001</v>
      </c>
      <c r="F84" s="269"/>
      <c r="G84" s="270"/>
      <c r="H84" s="270"/>
      <c r="I84" s="269" cm="1">
        <f t="array" ref="I84">I$6+INDEX(Step8!D:D, 10 + ROW(I84)*3)</f>
        <v>31915</v>
      </c>
      <c r="J84" s="270" cm="1">
        <f t="array" ref="J84">INDEX(Step8!D:D, 11 + ROW(I84)*3)</f>
        <v>0.56840000000000002</v>
      </c>
      <c r="K84" s="270" cm="1">
        <f t="array" ref="K84">INDEX(Step8!D:D, 12 + ROW(I84)*3)</f>
        <v>1.1095999999999999</v>
      </c>
      <c r="L84" s="269"/>
      <c r="M84" s="270"/>
      <c r="N84" s="270"/>
      <c r="O84" s="269"/>
      <c r="P84" s="270"/>
      <c r="Q84" s="270"/>
    </row>
    <row r="85" spans="1:17" x14ac:dyDescent="0.3">
      <c r="A85">
        <v>83</v>
      </c>
      <c r="B85" s="269">
        <v>156000</v>
      </c>
      <c r="C85" s="269" cm="1">
        <f t="array" ref="C85">INDEX(Step1_final!D:D, 0 + (ROW(C85)-4)*3)</f>
        <v>22945</v>
      </c>
      <c r="D85" s="270" cm="1">
        <f t="array" ref="D85">INDEX(Step1_final!D:D, 1 + (ROW(C85)-4)*3)</f>
        <v>0.63070000000000004</v>
      </c>
      <c r="E85" s="270" cm="1">
        <f t="array" ref="E85">INDEX(Step1_final!D:D, 2 + (ROW(C85)-4)*3)</f>
        <v>1.1064000000000001</v>
      </c>
      <c r="F85" s="269"/>
      <c r="G85" s="270"/>
      <c r="H85" s="270"/>
      <c r="I85" s="269" cm="1">
        <f t="array" ref="I85">I$6+INDEX(Step8!D:D, 10 + ROW(I85)*3)</f>
        <v>32207</v>
      </c>
      <c r="J85" s="270" cm="1">
        <f t="array" ref="J85">INDEX(Step8!D:D, 11 + ROW(I85)*3)</f>
        <v>0.57210000000000005</v>
      </c>
      <c r="K85" s="270" cm="1">
        <f t="array" ref="K85">INDEX(Step8!D:D, 12 + ROW(I85)*3)</f>
        <v>1.1244000000000001</v>
      </c>
      <c r="L85" s="269"/>
      <c r="M85" s="270"/>
      <c r="N85" s="270"/>
      <c r="O85" s="269"/>
      <c r="P85" s="270"/>
      <c r="Q85" s="270"/>
    </row>
    <row r="86" spans="1:17" x14ac:dyDescent="0.3">
      <c r="A86">
        <v>84</v>
      </c>
      <c r="B86" s="269">
        <v>158000</v>
      </c>
      <c r="C86" s="269" cm="1">
        <f t="array" ref="C86">INDEX(Step1_final!D:D, 0 + (ROW(C86)-4)*3)</f>
        <v>23254</v>
      </c>
      <c r="D86" s="270" cm="1">
        <f t="array" ref="D86">INDEX(Step1_final!D:D, 1 + (ROW(C86)-4)*3)</f>
        <v>0.62949999999999995</v>
      </c>
      <c r="E86" s="270" cm="1">
        <f t="array" ref="E86">INDEX(Step1_final!D:D, 2 + (ROW(C86)-4)*3)</f>
        <v>1.0993999999999999</v>
      </c>
      <c r="F86" s="269"/>
      <c r="G86" s="270"/>
      <c r="H86" s="270"/>
      <c r="I86" s="269" cm="1">
        <f t="array" ref="I86">I$6+INDEX(Step8!D:D, 10 + ROW(I86)*3)</f>
        <v>32500</v>
      </c>
      <c r="J86" s="270" cm="1">
        <f t="array" ref="J86">INDEX(Step8!D:D, 11 + ROW(I86)*3)</f>
        <v>0.57509999999999994</v>
      </c>
      <c r="K86" s="270" cm="1">
        <f t="array" ref="K86">INDEX(Step8!D:D, 12 + ROW(I86)*3)</f>
        <v>1.1173999999999999</v>
      </c>
      <c r="L86" s="269"/>
      <c r="M86" s="270"/>
      <c r="N86" s="270"/>
      <c r="O86" s="269"/>
      <c r="P86" s="270"/>
      <c r="Q86" s="270"/>
    </row>
    <row r="87" spans="1:17" x14ac:dyDescent="0.3">
      <c r="A87">
        <v>85</v>
      </c>
      <c r="B87" s="269">
        <v>160000</v>
      </c>
      <c r="C87" s="269" cm="1">
        <f t="array" ref="C87">INDEX(Step1_final!D:D, 0 + (ROW(C87)-4)*3)</f>
        <v>23559</v>
      </c>
      <c r="D87" s="270" cm="1">
        <f t="array" ref="D87">INDEX(Step1_final!D:D, 1 + (ROW(C87)-4)*3)</f>
        <v>0.63180000000000003</v>
      </c>
      <c r="E87" s="270" cm="1">
        <f t="array" ref="E87">INDEX(Step1_final!D:D, 2 + (ROW(C87)-4)*3)</f>
        <v>1.1352</v>
      </c>
      <c r="F87" s="269"/>
      <c r="G87" s="270"/>
      <c r="H87" s="270"/>
      <c r="I87" s="269" cm="1">
        <f t="array" ref="I87">I$6+INDEX(Step8!D:D, 10 + ROW(I87)*3)</f>
        <v>32792</v>
      </c>
      <c r="J87" s="270" cm="1">
        <f t="array" ref="J87">INDEX(Step8!D:D, 11 + ROW(I87)*3)</f>
        <v>0.57489999999999997</v>
      </c>
      <c r="K87" s="270" cm="1">
        <f t="array" ref="K87">INDEX(Step8!D:D, 12 + ROW(I87)*3)</f>
        <v>1.1328</v>
      </c>
      <c r="L87" s="269"/>
      <c r="M87" s="270"/>
      <c r="N87" s="270"/>
      <c r="O87" s="269"/>
      <c r="P87" s="270"/>
      <c r="Q87" s="270"/>
    </row>
    <row r="88" spans="1:17" x14ac:dyDescent="0.3">
      <c r="A88">
        <v>86</v>
      </c>
      <c r="B88" s="269">
        <v>162000</v>
      </c>
      <c r="C88" s="269" cm="1">
        <f t="array" ref="C88">INDEX(Step1_final!D:D, 0 + (ROW(C88)-4)*3)</f>
        <v>23871</v>
      </c>
      <c r="D88" s="270" cm="1">
        <f t="array" ref="D88">INDEX(Step1_final!D:D, 1 + (ROW(C88)-4)*3)</f>
        <v>0.62519999999999998</v>
      </c>
      <c r="E88" s="270" cm="1">
        <f t="array" ref="E88">INDEX(Step1_final!D:D, 2 + (ROW(C88)-4)*3)</f>
        <v>1.1059000000000001</v>
      </c>
      <c r="F88" s="269"/>
      <c r="G88" s="270"/>
      <c r="H88" s="270"/>
      <c r="I88" s="269" cm="1">
        <f t="array" ref="I88">I$6+INDEX(Step8!D:D, 10 + ROW(I88)*3)</f>
        <v>33085</v>
      </c>
      <c r="J88" s="270" cm="1">
        <f t="array" ref="J88">INDEX(Step8!D:D, 11 + ROW(I88)*3)</f>
        <v>0.57040000000000002</v>
      </c>
      <c r="K88" s="270" cm="1">
        <f t="array" ref="K88">INDEX(Step8!D:D, 12 + ROW(I88)*3)</f>
        <v>1.1180000000000001</v>
      </c>
      <c r="L88" s="269"/>
      <c r="M88" s="270"/>
      <c r="N88" s="270"/>
      <c r="O88" s="269"/>
      <c r="P88" s="270"/>
      <c r="Q88" s="270"/>
    </row>
    <row r="89" spans="1:17" x14ac:dyDescent="0.3">
      <c r="A89">
        <v>87</v>
      </c>
      <c r="B89" s="269">
        <v>164000</v>
      </c>
      <c r="C89" s="269" cm="1">
        <f t="array" ref="C89">INDEX(Step1_final!D:D, 0 + (ROW(C89)-4)*3)</f>
        <v>24174</v>
      </c>
      <c r="D89" s="270" cm="1">
        <f t="array" ref="D89">INDEX(Step1_final!D:D, 1 + (ROW(C89)-4)*3)</f>
        <v>0.62919999999999998</v>
      </c>
      <c r="E89" s="270" cm="1">
        <f t="array" ref="E89">INDEX(Step1_final!D:D, 2 + (ROW(C89)-4)*3)</f>
        <v>1.125</v>
      </c>
      <c r="F89" s="269"/>
      <c r="G89" s="270"/>
      <c r="H89" s="270"/>
      <c r="I89" s="269" cm="1">
        <f t="array" ref="I89">I$6+INDEX(Step8!D:D, 10 + ROW(I89)*3)</f>
        <v>33377</v>
      </c>
      <c r="J89" s="270" cm="1">
        <f t="array" ref="J89">INDEX(Step8!D:D, 11 + ROW(I89)*3)</f>
        <v>0.57569999999999999</v>
      </c>
      <c r="K89" s="270" cm="1">
        <f t="array" ref="K89">INDEX(Step8!D:D, 12 + ROW(I89)*3)</f>
        <v>1.1077999999999999</v>
      </c>
      <c r="L89" s="269"/>
      <c r="M89" s="270"/>
      <c r="N89" s="270"/>
      <c r="O89" s="269"/>
      <c r="P89" s="270"/>
      <c r="Q89" s="270"/>
    </row>
    <row r="90" spans="1:17" x14ac:dyDescent="0.3">
      <c r="A90">
        <v>88</v>
      </c>
      <c r="B90" s="269">
        <v>166000</v>
      </c>
      <c r="C90" s="269" cm="1">
        <f t="array" ref="C90">INDEX(Step1_final!D:D, 0 + (ROW(C90)-4)*3)</f>
        <v>24467</v>
      </c>
      <c r="D90" s="270" cm="1">
        <f t="array" ref="D90">INDEX(Step1_final!D:D, 1 + (ROW(C90)-4)*3)</f>
        <v>0.62570000000000003</v>
      </c>
      <c r="E90" s="270" cm="1">
        <f t="array" ref="E90">INDEX(Step1_final!D:D, 2 + (ROW(C90)-4)*3)</f>
        <v>1.1080000000000001</v>
      </c>
      <c r="F90" s="269"/>
      <c r="G90" s="270"/>
      <c r="H90" s="270"/>
      <c r="I90" s="269" cm="1">
        <f t="array" ref="I90">I$6+INDEX(Step8!D:D, 10 + ROW(I90)*3)</f>
        <v>33670</v>
      </c>
      <c r="J90" s="270" cm="1">
        <f t="array" ref="J90">INDEX(Step8!D:D, 11 + ROW(I90)*3)</f>
        <v>0.57410000000000005</v>
      </c>
      <c r="K90" s="270" cm="1">
        <f t="array" ref="K90">INDEX(Step8!D:D, 12 + ROW(I90)*3)</f>
        <v>1.1022000000000001</v>
      </c>
      <c r="L90" s="269"/>
      <c r="M90" s="270"/>
      <c r="N90" s="270"/>
      <c r="O90" s="269"/>
      <c r="P90" s="270"/>
      <c r="Q90" s="270"/>
    </row>
    <row r="91" spans="1:17" x14ac:dyDescent="0.3">
      <c r="A91">
        <v>89</v>
      </c>
      <c r="B91" s="269">
        <v>168000</v>
      </c>
      <c r="C91" s="269" cm="1">
        <f t="array" ref="C91">INDEX(Step1_final!D:D, 0 + (ROW(C91)-4)*3)</f>
        <v>24759</v>
      </c>
      <c r="D91" s="270" cm="1">
        <f t="array" ref="D91">INDEX(Step1_final!D:D, 1 + (ROW(C91)-4)*3)</f>
        <v>0.62450000000000006</v>
      </c>
      <c r="E91" s="270" cm="1">
        <f t="array" ref="E91">INDEX(Step1_final!D:D, 2 + (ROW(C91)-4)*3)</f>
        <v>1.089</v>
      </c>
      <c r="F91" s="269"/>
      <c r="G91" s="270"/>
      <c r="H91" s="270"/>
      <c r="I91" s="269" cm="1">
        <f t="array" ref="I91">I$6+INDEX(Step8!D:D, 10 + ROW(I91)*3)</f>
        <v>33963</v>
      </c>
      <c r="J91" s="270" cm="1">
        <f t="array" ref="J91">INDEX(Step8!D:D, 11 + ROW(I91)*3)</f>
        <v>0.56659999999999999</v>
      </c>
      <c r="K91" s="270" cm="1">
        <f t="array" ref="K91">INDEX(Step8!D:D, 12 + ROW(I91)*3)</f>
        <v>1.1197999999999999</v>
      </c>
      <c r="L91" s="269"/>
      <c r="M91" s="270"/>
      <c r="N91" s="270"/>
      <c r="O91" s="269"/>
      <c r="P91" s="270"/>
      <c r="Q91" s="270"/>
    </row>
    <row r="92" spans="1:17" x14ac:dyDescent="0.3">
      <c r="A92">
        <v>90</v>
      </c>
      <c r="B92" s="269">
        <v>170000</v>
      </c>
      <c r="C92" s="269" cm="1">
        <f t="array" ref="C92">INDEX(Step1_final!D:D, 0 + (ROW(C92)-4)*3)</f>
        <v>25049</v>
      </c>
      <c r="D92" s="270" cm="1">
        <f t="array" ref="D92">INDEX(Step1_final!D:D, 1 + (ROW(C92)-4)*3)</f>
        <v>0.62860000000000005</v>
      </c>
      <c r="E92" s="270" cm="1">
        <f t="array" ref="E92">INDEX(Step1_final!D:D, 2 + (ROW(C92)-4)*3)</f>
        <v>1.1129</v>
      </c>
      <c r="F92" s="269"/>
      <c r="G92" s="270"/>
      <c r="H92" s="270"/>
      <c r="I92" s="269" cm="1">
        <f t="array" ref="I92">I$6+INDEX(Step8!D:D, 10 + ROW(I92)*3)</f>
        <v>34255</v>
      </c>
      <c r="J92" s="270" cm="1">
        <f t="array" ref="J92">INDEX(Step8!D:D, 11 + ROW(I92)*3)</f>
        <v>0.57189999999999996</v>
      </c>
      <c r="K92" s="270" cm="1">
        <f t="array" ref="K92">INDEX(Step8!D:D, 12 + ROW(I92)*3)</f>
        <v>1.1240000000000001</v>
      </c>
      <c r="L92" s="269"/>
      <c r="M92" s="270"/>
      <c r="N92" s="270"/>
      <c r="O92" s="269"/>
      <c r="P92" s="270"/>
      <c r="Q92" s="270"/>
    </row>
    <row r="93" spans="1:17" x14ac:dyDescent="0.3">
      <c r="A93">
        <v>91</v>
      </c>
      <c r="B93" s="269">
        <v>172000</v>
      </c>
      <c r="C93" s="269" cm="1">
        <f t="array" ref="C93">INDEX(Step1_final!D:D, 0 + (ROW(C93)-4)*3)</f>
        <v>25339</v>
      </c>
      <c r="D93" s="270" cm="1">
        <f t="array" ref="D93">INDEX(Step1_final!D:D, 1 + (ROW(C93)-4)*3)</f>
        <v>0.62490000000000001</v>
      </c>
      <c r="E93" s="270" cm="1">
        <f t="array" ref="E93">INDEX(Step1_final!D:D, 2 + (ROW(C93)-4)*3)</f>
        <v>1.0920000000000001</v>
      </c>
      <c r="F93" s="269"/>
      <c r="G93" s="270"/>
      <c r="H93" s="270"/>
      <c r="I93" s="269" cm="1">
        <f t="array" ref="I93">I$6+INDEX(Step8!D:D, 10 + ROW(I93)*3)</f>
        <v>34548</v>
      </c>
      <c r="J93" s="270" cm="1">
        <f t="array" ref="J93">INDEX(Step8!D:D, 11 + ROW(I93)*3)</f>
        <v>0.56189999999999996</v>
      </c>
      <c r="K93" s="270" cm="1">
        <f t="array" ref="K93">INDEX(Step8!D:D, 12 + ROW(I93)*3)</f>
        <v>1.119</v>
      </c>
      <c r="L93" s="269"/>
      <c r="M93" s="270"/>
      <c r="N93" s="270"/>
      <c r="O93" s="269"/>
      <c r="P93" s="270"/>
      <c r="Q93" s="270"/>
    </row>
    <row r="94" spans="1:17" x14ac:dyDescent="0.3">
      <c r="A94">
        <v>92</v>
      </c>
      <c r="B94" s="269">
        <v>174000</v>
      </c>
      <c r="C94" s="269" cm="1">
        <f t="array" ref="C94">INDEX(Step1_final!D:D, 0 + (ROW(C94)-4)*3)</f>
        <v>25629</v>
      </c>
      <c r="D94" s="270" cm="1">
        <f t="array" ref="D94">INDEX(Step1_final!D:D, 1 + (ROW(C94)-4)*3)</f>
        <v>0.62880000000000003</v>
      </c>
      <c r="E94" s="270" cm="1">
        <f t="array" ref="E94">INDEX(Step1_final!D:D, 2 + (ROW(C94)-4)*3)</f>
        <v>1.1007</v>
      </c>
      <c r="F94" s="269"/>
      <c r="G94" s="270"/>
      <c r="H94" s="270"/>
      <c r="I94" s="269" cm="1">
        <f t="array" ref="I94">I$6+INDEX(Step8!D:D, 10 + ROW(I94)*3)</f>
        <v>34840</v>
      </c>
      <c r="J94" s="270" cm="1">
        <f t="array" ref="J94">INDEX(Step8!D:D, 11 + ROW(I94)*3)</f>
        <v>0.56769999999999998</v>
      </c>
      <c r="K94" s="270" cm="1">
        <f t="array" ref="K94">INDEX(Step8!D:D, 12 + ROW(I94)*3)</f>
        <v>1.1106</v>
      </c>
      <c r="L94" s="269"/>
      <c r="M94" s="270"/>
      <c r="N94" s="270"/>
      <c r="O94" s="269"/>
      <c r="P94" s="270"/>
      <c r="Q94" s="270"/>
    </row>
    <row r="95" spans="1:17" x14ac:dyDescent="0.3">
      <c r="A95">
        <v>93</v>
      </c>
      <c r="B95" s="269">
        <v>176000</v>
      </c>
      <c r="C95" s="269" cm="1">
        <f t="array" ref="C95">INDEX(Step1_final!D:D, 0 + (ROW(C95)-4)*3)</f>
        <v>25919</v>
      </c>
      <c r="D95" s="270" cm="1">
        <f t="array" ref="D95">INDEX(Step1_final!D:D, 1 + (ROW(C95)-4)*3)</f>
        <v>0.62509999999999999</v>
      </c>
      <c r="E95" s="270" cm="1">
        <f t="array" ref="E95">INDEX(Step1_final!D:D, 2 + (ROW(C95)-4)*3)</f>
        <v>1.1081000000000001</v>
      </c>
      <c r="F95" s="269"/>
      <c r="G95" s="270"/>
      <c r="H95" s="270"/>
      <c r="I95" s="269" cm="1">
        <f t="array" ref="I95">I$6+INDEX(Step8!D:D, 10 + ROW(I95)*3)</f>
        <v>35133</v>
      </c>
      <c r="J95" s="270" cm="1">
        <f t="array" ref="J95">INDEX(Step8!D:D, 11 + ROW(I95)*3)</f>
        <v>0.5675</v>
      </c>
      <c r="K95" s="270" cm="1">
        <f t="array" ref="K95">INDEX(Step8!D:D, 12 + ROW(I95)*3)</f>
        <v>1.1166</v>
      </c>
      <c r="L95" s="269"/>
      <c r="M95" s="270"/>
      <c r="N95" s="270"/>
      <c r="O95" s="269"/>
      <c r="P95" s="270"/>
      <c r="Q95" s="270"/>
    </row>
    <row r="96" spans="1:17" x14ac:dyDescent="0.3">
      <c r="A96">
        <v>94</v>
      </c>
      <c r="B96" s="269">
        <v>178000</v>
      </c>
      <c r="C96" s="269" cm="1">
        <f t="array" ref="C96">INDEX(Step1_final!D:D, 0 + (ROW(C96)-4)*3)</f>
        <v>26209</v>
      </c>
      <c r="D96" s="270" cm="1">
        <f t="array" ref="D96">INDEX(Step1_final!D:D, 1 + (ROW(C96)-4)*3)</f>
        <v>0.62390000000000001</v>
      </c>
      <c r="E96" s="270" cm="1">
        <f t="array" ref="E96">INDEX(Step1_final!D:D, 2 + (ROW(C96)-4)*3)</f>
        <v>1.1092</v>
      </c>
      <c r="F96" s="269"/>
      <c r="G96" s="270"/>
      <c r="H96" s="270"/>
      <c r="I96" s="269" cm="1">
        <f t="array" ref="I96">I$6+INDEX(Step8!D:D, 10 + ROW(I96)*3)</f>
        <v>35425</v>
      </c>
      <c r="J96" s="270" cm="1">
        <f t="array" ref="J96">INDEX(Step8!D:D, 11 + ROW(I96)*3)</f>
        <v>0.5665</v>
      </c>
      <c r="K96" s="270" cm="1">
        <f t="array" ref="K96">INDEX(Step8!D:D, 12 + ROW(I96)*3)</f>
        <v>1.1243000000000001</v>
      </c>
      <c r="L96" s="269"/>
      <c r="M96" s="270"/>
      <c r="N96" s="270"/>
      <c r="O96" s="269"/>
      <c r="P96" s="270"/>
      <c r="Q96" s="270"/>
    </row>
    <row r="97" spans="1:17" x14ac:dyDescent="0.3">
      <c r="A97">
        <v>95</v>
      </c>
      <c r="B97" s="269">
        <v>180000</v>
      </c>
      <c r="C97" s="269" cm="1">
        <f t="array" ref="C97">INDEX(Step1_final!D:D, 0 + (ROW(C97)-4)*3)</f>
        <v>26499</v>
      </c>
      <c r="D97" s="270" cm="1">
        <f t="array" ref="D97">INDEX(Step1_final!D:D, 1 + (ROW(C97)-4)*3)</f>
        <v>0.62490000000000001</v>
      </c>
      <c r="E97" s="270" cm="1">
        <f t="array" ref="E97">INDEX(Step1_final!D:D, 2 + (ROW(C97)-4)*3)</f>
        <v>1.1178999999999999</v>
      </c>
      <c r="F97" s="269"/>
      <c r="G97" s="270"/>
      <c r="H97" s="270"/>
      <c r="I97" s="269" cm="1">
        <f t="array" ref="I97">I$6+INDEX(Step8!D:D, 10 + ROW(I97)*3)</f>
        <v>35718</v>
      </c>
      <c r="J97" s="270" cm="1">
        <f t="array" ref="J97">INDEX(Step8!D:D, 11 + ROW(I97)*3)</f>
        <v>0.56110000000000004</v>
      </c>
      <c r="K97" s="270" cm="1">
        <f t="array" ref="K97">INDEX(Step8!D:D, 12 + ROW(I97)*3)</f>
        <v>1.1127</v>
      </c>
      <c r="L97" s="269"/>
      <c r="M97" s="270"/>
      <c r="N97" s="270"/>
      <c r="O97" s="269"/>
      <c r="P97" s="270"/>
      <c r="Q97" s="270"/>
    </row>
    <row r="98" spans="1:17" x14ac:dyDescent="0.3">
      <c r="A98">
        <v>96</v>
      </c>
      <c r="B98" s="269">
        <v>182000</v>
      </c>
      <c r="C98" s="269" cm="1">
        <f t="array" ref="C98">INDEX(Step1_final!D:D, 0 + (ROW(C98)-4)*3)</f>
        <v>26790</v>
      </c>
      <c r="D98" s="270" cm="1">
        <f t="array" ref="D98">INDEX(Step1_final!D:D, 1 + (ROW(C98)-4)*3)</f>
        <v>0.62809999999999999</v>
      </c>
      <c r="E98" s="270" cm="1">
        <f t="array" ref="E98">INDEX(Step1_final!D:D, 2 + (ROW(C98)-4)*3)</f>
        <v>1.1069</v>
      </c>
      <c r="F98" s="269"/>
      <c r="G98" s="270"/>
      <c r="H98" s="270"/>
      <c r="I98" s="269" cm="1">
        <f t="array" ref="I98">I$6+INDEX(Step8!D:D, 10 + ROW(I98)*3)</f>
        <v>36010</v>
      </c>
      <c r="J98" s="270" cm="1">
        <f t="array" ref="J98">INDEX(Step8!D:D, 11 + ROW(I98)*3)</f>
        <v>0.56740000000000002</v>
      </c>
      <c r="K98" s="270" cm="1">
        <f t="array" ref="K98">INDEX(Step8!D:D, 12 + ROW(I98)*3)</f>
        <v>1.121</v>
      </c>
      <c r="L98" s="269"/>
      <c r="M98" s="270"/>
      <c r="N98" s="270"/>
      <c r="O98" s="269"/>
      <c r="P98" s="270"/>
      <c r="Q98" s="270"/>
    </row>
    <row r="99" spans="1:17" x14ac:dyDescent="0.3">
      <c r="A99">
        <v>97</v>
      </c>
      <c r="B99" s="269">
        <v>184000</v>
      </c>
      <c r="C99" s="269" cm="1">
        <f t="array" ref="C99">INDEX(Step1_final!D:D, 0 + (ROW(C99)-4)*3)</f>
        <v>27080</v>
      </c>
      <c r="D99" s="270" cm="1">
        <f t="array" ref="D99">INDEX(Step1_final!D:D, 1 + (ROW(C99)-4)*3)</f>
        <v>0.62029999999999996</v>
      </c>
      <c r="E99" s="270" cm="1">
        <f t="array" ref="E99">INDEX(Step1_final!D:D, 2 + (ROW(C99)-4)*3)</f>
        <v>1.1113999999999999</v>
      </c>
      <c r="F99" s="269"/>
      <c r="G99" s="270"/>
      <c r="H99" s="270"/>
      <c r="I99" s="269" cm="1">
        <f t="array" ref="I99">I$6+INDEX(Step8!D:D, 10 + ROW(I99)*3)</f>
        <v>36303</v>
      </c>
      <c r="J99" s="270" cm="1">
        <f t="array" ref="J99">INDEX(Step8!D:D, 11 + ROW(I99)*3)</f>
        <v>0.56679999999999997</v>
      </c>
      <c r="K99" s="270" cm="1">
        <f t="array" ref="K99">INDEX(Step8!D:D, 12 + ROW(I99)*3)</f>
        <v>1.1061000000000001</v>
      </c>
      <c r="L99" s="269"/>
      <c r="M99" s="270"/>
      <c r="N99" s="270"/>
      <c r="O99" s="269"/>
      <c r="P99" s="270"/>
      <c r="Q99" s="270"/>
    </row>
    <row r="100" spans="1:17" x14ac:dyDescent="0.3">
      <c r="A100">
        <v>98</v>
      </c>
      <c r="B100" s="269">
        <v>186000</v>
      </c>
      <c r="C100" s="269" cm="1">
        <f t="array" ref="C100">INDEX(Step1_final!D:D, 0 + (ROW(C100)-4)*3)</f>
        <v>27370</v>
      </c>
      <c r="D100" s="270" cm="1">
        <f t="array" ref="D100">INDEX(Step1_final!D:D, 1 + (ROW(C100)-4)*3)</f>
        <v>0.62060000000000004</v>
      </c>
      <c r="E100" s="270" cm="1">
        <f t="array" ref="E100">INDEX(Step1_final!D:D, 2 + (ROW(C100)-4)*3)</f>
        <v>1.1119000000000001</v>
      </c>
      <c r="F100" s="269"/>
      <c r="G100" s="270"/>
      <c r="H100" s="270"/>
      <c r="I100" s="269" cm="1">
        <f t="array" ref="I100">I$6+INDEX(Step8!D:D, 10 + ROW(I100)*3)</f>
        <v>36596</v>
      </c>
      <c r="J100" s="270" cm="1">
        <f t="array" ref="J100">INDEX(Step8!D:D, 11 + ROW(I100)*3)</f>
        <v>0.56369999999999998</v>
      </c>
      <c r="K100" s="270" cm="1">
        <f t="array" ref="K100">INDEX(Step8!D:D, 12 + ROW(I100)*3)</f>
        <v>1.1101000000000001</v>
      </c>
      <c r="L100" s="269"/>
      <c r="M100" s="270"/>
      <c r="N100" s="270"/>
      <c r="O100" s="269"/>
      <c r="P100" s="270"/>
      <c r="Q100" s="270"/>
    </row>
    <row r="101" spans="1:17" x14ac:dyDescent="0.3">
      <c r="A101">
        <v>99</v>
      </c>
      <c r="B101" s="269">
        <v>188000</v>
      </c>
      <c r="C101" s="269" cm="1">
        <f t="array" ref="C101">INDEX(Step1_final!D:D, 0 + (ROW(C101)-4)*3)</f>
        <v>27660</v>
      </c>
      <c r="D101" s="270" cm="1">
        <f t="array" ref="D101">INDEX(Step1_final!D:D, 1 + (ROW(C101)-4)*3)</f>
        <v>0.61839999999999995</v>
      </c>
      <c r="E101" s="270" cm="1">
        <f t="array" ref="E101">INDEX(Step1_final!D:D, 2 + (ROW(C101)-4)*3)</f>
        <v>1.1016999999999999</v>
      </c>
      <c r="F101" s="269"/>
      <c r="G101" s="270"/>
      <c r="H101" s="270"/>
      <c r="I101" s="269" cm="1">
        <f t="array" ref="I101">I$6+INDEX(Step8!D:D, 10 + ROW(I101)*3)</f>
        <v>36888</v>
      </c>
      <c r="J101" s="270" cm="1">
        <f t="array" ref="J101">INDEX(Step8!D:D, 11 + ROW(I101)*3)</f>
        <v>0.56069999999999998</v>
      </c>
      <c r="K101" s="270" cm="1">
        <f t="array" ref="K101">INDEX(Step8!D:D, 12 + ROW(I101)*3)</f>
        <v>1.1080000000000001</v>
      </c>
      <c r="L101" s="269"/>
      <c r="M101" s="270"/>
      <c r="N101" s="270"/>
      <c r="O101" s="269"/>
      <c r="P101" s="270"/>
      <c r="Q101" s="270"/>
    </row>
    <row r="102" spans="1:17" x14ac:dyDescent="0.3">
      <c r="A102">
        <v>100</v>
      </c>
      <c r="B102" s="269">
        <v>190000</v>
      </c>
      <c r="C102" s="269" cm="1">
        <f t="array" ref="C102">INDEX(Step1_final!D:D, 0 + (ROW(C102)-4)*3)</f>
        <v>27950</v>
      </c>
      <c r="D102" s="270" cm="1">
        <f t="array" ref="D102">INDEX(Step1_final!D:D, 1 + (ROW(C102)-4)*3)</f>
        <v>0.62170000000000003</v>
      </c>
      <c r="E102" s="270" cm="1">
        <f t="array" ref="E102">INDEX(Step1_final!D:D, 2 + (ROW(C102)-4)*3)</f>
        <v>1.1187</v>
      </c>
      <c r="F102" s="269"/>
      <c r="G102" s="270"/>
      <c r="H102" s="270"/>
      <c r="I102" s="269" cm="1">
        <f t="array" ref="I102">I$6+INDEX(Step8!D:D, 10 + ROW(I102)*3)</f>
        <v>37181</v>
      </c>
      <c r="J102" s="270" cm="1">
        <f t="array" ref="J102">INDEX(Step8!D:D, 11 + ROW(I102)*3)</f>
        <v>0.56169999999999998</v>
      </c>
      <c r="K102" s="270" cm="1">
        <f t="array" ref="K102">INDEX(Step8!D:D, 12 + ROW(I102)*3)</f>
        <v>1.1176999999999999</v>
      </c>
      <c r="L102" s="269"/>
      <c r="M102" s="270"/>
      <c r="N102" s="270"/>
      <c r="O102" s="269"/>
      <c r="P102" s="270"/>
      <c r="Q102" s="270"/>
    </row>
    <row r="103" spans="1:17" x14ac:dyDescent="0.3">
      <c r="A103">
        <v>101</v>
      </c>
      <c r="B103" s="269">
        <v>192000</v>
      </c>
      <c r="C103" s="269" cm="1">
        <f t="array" ref="C103">INDEX(Step1_final!D:D, 0 + (ROW(C103)-4)*3)</f>
        <v>28240</v>
      </c>
      <c r="D103" s="270" cm="1">
        <f t="array" ref="D103">INDEX(Step1_final!D:D, 1 + (ROW(C103)-4)*3)</f>
        <v>0.61829999999999996</v>
      </c>
      <c r="E103" s="270" cm="1">
        <f t="array" ref="E103">INDEX(Step1_final!D:D, 2 + (ROW(C103)-4)*3)</f>
        <v>1.0979000000000001</v>
      </c>
      <c r="F103" s="269"/>
      <c r="G103" s="270"/>
      <c r="H103" s="270"/>
      <c r="I103" s="269" cm="1">
        <f t="array" ref="I103">I$6+INDEX(Step8!D:D, 10 + ROW(I103)*3)</f>
        <v>37473</v>
      </c>
      <c r="J103" s="270" cm="1">
        <f t="array" ref="J103">INDEX(Step8!D:D, 11 + ROW(I103)*3)</f>
        <v>0.55610000000000004</v>
      </c>
      <c r="K103" s="270" cm="1">
        <f t="array" ref="K103">INDEX(Step8!D:D, 12 + ROW(I103)*3)</f>
        <v>1.1033999999999999</v>
      </c>
      <c r="L103" s="269"/>
      <c r="M103" s="270"/>
      <c r="N103" s="270"/>
      <c r="O103" s="269"/>
      <c r="P103" s="270"/>
      <c r="Q103" s="270"/>
    </row>
    <row r="104" spans="1:17" x14ac:dyDescent="0.3">
      <c r="A104">
        <v>102</v>
      </c>
      <c r="B104" s="269">
        <v>194000</v>
      </c>
      <c r="C104" s="269" cm="1">
        <f t="array" ref="C104">INDEX(Step1_final!D:D, 0 + (ROW(C104)-4)*3)</f>
        <v>28530</v>
      </c>
      <c r="D104" s="270" cm="1">
        <f t="array" ref="D104">INDEX(Step1_final!D:D, 1 + (ROW(C104)-4)*3)</f>
        <v>0.61770000000000003</v>
      </c>
      <c r="E104" s="270" cm="1">
        <f t="array" ref="E104">INDEX(Step1_final!D:D, 2 + (ROW(C104)-4)*3)</f>
        <v>1.1041000000000001</v>
      </c>
      <c r="F104" s="269"/>
      <c r="G104" s="270"/>
      <c r="H104" s="270"/>
      <c r="I104" s="269" cm="1">
        <f t="array" ref="I104">I$6+INDEX(Step8!D:D, 10 + ROW(I104)*3)</f>
        <v>37766</v>
      </c>
      <c r="J104" s="270" cm="1">
        <f t="array" ref="J104">INDEX(Step8!D:D, 11 + ROW(I104)*3)</f>
        <v>0.56389999999999996</v>
      </c>
      <c r="K104" s="270" cm="1">
        <f t="array" ref="K104">INDEX(Step8!D:D, 12 + ROW(I104)*3)</f>
        <v>1.1151</v>
      </c>
      <c r="L104" s="269"/>
      <c r="M104" s="270"/>
      <c r="N104" s="270"/>
      <c r="O104" s="269"/>
      <c r="P104" s="270"/>
      <c r="Q104" s="270"/>
    </row>
    <row r="105" spans="1:17" x14ac:dyDescent="0.3">
      <c r="A105">
        <v>103</v>
      </c>
      <c r="B105" s="269">
        <v>196000</v>
      </c>
      <c r="C105" s="269" cm="1">
        <f t="array" ref="C105">INDEX(Step1_final!D:D, 0 + (ROW(C105)-4)*3)</f>
        <v>28820</v>
      </c>
      <c r="D105" s="270" cm="1">
        <f t="array" ref="D105">INDEX(Step1_final!D:D, 1 + (ROW(C105)-4)*3)</f>
        <v>0.61919999999999997</v>
      </c>
      <c r="E105" s="270" cm="1">
        <f t="array" ref="E105">INDEX(Step1_final!D:D, 2 + (ROW(C105)-4)*3)</f>
        <v>1.103</v>
      </c>
      <c r="F105" s="269"/>
      <c r="G105" s="270"/>
      <c r="H105" s="270"/>
      <c r="I105" s="269" cm="1">
        <f t="array" ref="I105">I$6+INDEX(Step8!D:D, 10 + ROW(I105)*3)</f>
        <v>38058</v>
      </c>
      <c r="J105" s="270" cm="1">
        <f t="array" ref="J105">INDEX(Step8!D:D, 11 + ROW(I105)*3)</f>
        <v>0.56389999999999996</v>
      </c>
      <c r="K105" s="270" cm="1">
        <f t="array" ref="K105">INDEX(Step8!D:D, 12 + ROW(I105)*3)</f>
        <v>1.1174999999999999</v>
      </c>
      <c r="L105" s="269"/>
      <c r="M105" s="270"/>
      <c r="N105" s="270"/>
      <c r="O105" s="269"/>
      <c r="P105" s="270"/>
      <c r="Q105" s="270"/>
    </row>
    <row r="106" spans="1:17" x14ac:dyDescent="0.3">
      <c r="A106">
        <v>104</v>
      </c>
      <c r="B106" s="269">
        <v>198000</v>
      </c>
      <c r="C106" s="269" cm="1">
        <f t="array" ref="C106">INDEX(Step1_final!D:D, 0 + (ROW(C106)-4)*3)</f>
        <v>29110</v>
      </c>
      <c r="D106" s="270" cm="1">
        <f t="array" ref="D106">INDEX(Step1_final!D:D, 1 + (ROW(C106)-4)*3)</f>
        <v>0.61709999999999998</v>
      </c>
      <c r="E106" s="270" cm="1">
        <f t="array" ref="E106">INDEX(Step1_final!D:D, 2 + (ROW(C106)-4)*3)</f>
        <v>1.1044</v>
      </c>
      <c r="F106" s="269"/>
      <c r="G106" s="270"/>
      <c r="H106" s="270"/>
      <c r="I106" s="269" cm="1">
        <f t="array" ref="I106">I$6+INDEX(Step8!D:D, 10 + ROW(I106)*3)</f>
        <v>38351</v>
      </c>
      <c r="J106" s="270" cm="1">
        <f t="array" ref="J106">INDEX(Step8!D:D, 11 + ROW(I106)*3)</f>
        <v>0.56100000000000005</v>
      </c>
      <c r="K106" s="270" cm="1">
        <f t="array" ref="K106">INDEX(Step8!D:D, 12 + ROW(I106)*3)</f>
        <v>1.113</v>
      </c>
      <c r="L106" s="269"/>
      <c r="M106" s="270"/>
      <c r="N106" s="270"/>
      <c r="O106" s="269"/>
      <c r="P106" s="270"/>
      <c r="Q106" s="270"/>
    </row>
    <row r="107" spans="1:17" x14ac:dyDescent="0.3">
      <c r="A107">
        <v>105</v>
      </c>
      <c r="B107" s="269">
        <v>200000</v>
      </c>
      <c r="C107" s="269" cm="1">
        <f t="array" ref="C107">INDEX(Step1_final!D:D, 0 + (ROW(C107)-4)*3)</f>
        <v>29401</v>
      </c>
      <c r="D107" s="270" cm="1">
        <f t="array" ref="D107">INDEX(Step1_final!D:D, 1 + (ROW(C107)-4)*3)</f>
        <v>0.61780000000000002</v>
      </c>
      <c r="E107" s="270" cm="1">
        <f t="array" ref="E107">INDEX(Step1_final!D:D, 2 + (ROW(C107)-4)*3)</f>
        <v>1.1115999999999999</v>
      </c>
      <c r="F107" s="269"/>
      <c r="G107" s="270"/>
      <c r="H107" s="270"/>
      <c r="I107" s="269" cm="1">
        <f t="array" ref="I107">I$6+INDEX(Step8!D:D, 10 + ROW(I107)*3)</f>
        <v>38643</v>
      </c>
      <c r="J107" s="270" cm="1">
        <f t="array" ref="J107">INDEX(Step8!D:D, 11 + ROW(I107)*3)</f>
        <v>0.5544</v>
      </c>
      <c r="K107" s="270" cm="1">
        <f t="array" ref="K107">INDEX(Step8!D:D, 12 + ROW(I107)*3)</f>
        <v>1.1073</v>
      </c>
      <c r="L107" s="269"/>
      <c r="M107" s="270"/>
      <c r="N107" s="270"/>
      <c r="O107" s="269"/>
      <c r="P107" s="270"/>
      <c r="Q107" s="270"/>
    </row>
    <row r="108" spans="1:17" x14ac:dyDescent="0.3">
      <c r="A108">
        <v>106</v>
      </c>
      <c r="B108" s="269">
        <v>202000</v>
      </c>
      <c r="C108" s="269" cm="1">
        <f t="array" ref="C108">INDEX(Step1_final!D:D, 0 + (ROW(C108)-4)*3)</f>
        <v>29691</v>
      </c>
      <c r="D108" s="270" cm="1">
        <f t="array" ref="D108">INDEX(Step1_final!D:D, 1 + (ROW(C108)-4)*3)</f>
        <v>0.61839999999999995</v>
      </c>
      <c r="E108" s="270" cm="1">
        <f t="array" ref="E108">INDEX(Step1_final!D:D, 2 + (ROW(C108)-4)*3)</f>
        <v>1.109</v>
      </c>
      <c r="F108" s="269"/>
      <c r="G108" s="270"/>
      <c r="H108" s="270"/>
      <c r="I108" s="269" cm="1">
        <f t="array" ref="I108">I$6+INDEX(Step8!D:D, 10 + ROW(I108)*3)</f>
        <v>38936</v>
      </c>
      <c r="J108" s="270" cm="1">
        <f t="array" ref="J108">INDEX(Step8!D:D, 11 + ROW(I108)*3)</f>
        <v>0.56189999999999996</v>
      </c>
      <c r="K108" s="270" cm="1">
        <f t="array" ref="K108">INDEX(Step8!D:D, 12 + ROW(I108)*3)</f>
        <v>1.1063000000000001</v>
      </c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204000</v>
      </c>
      <c r="C109" s="269" cm="1">
        <f t="array" ref="C109">INDEX(Step1_final!D:D, 0 + (ROW(C109)-4)*3)</f>
        <v>29989</v>
      </c>
      <c r="D109" s="270" cm="1">
        <f t="array" ref="D109">INDEX(Step1_final!D:D, 1 + (ROW(C109)-4)*3)</f>
        <v>0.6139</v>
      </c>
      <c r="E109" s="270" cm="1">
        <f t="array" ref="E109">INDEX(Step1_final!D:D, 2 + (ROW(C109)-4)*3)</f>
        <v>1.1006</v>
      </c>
      <c r="F109" s="269"/>
      <c r="G109" s="270"/>
      <c r="H109" s="270"/>
      <c r="I109" s="269" cm="1">
        <f t="array" ref="I109">I$6+INDEX(Step8!D:D, 10 + ROW(I109)*3)</f>
        <v>39228</v>
      </c>
      <c r="J109" s="270" cm="1">
        <f t="array" ref="J109">INDEX(Step8!D:D, 11 + ROW(I109)*3)</f>
        <v>0.55579999999999996</v>
      </c>
      <c r="K109" s="270" cm="1">
        <f t="array" ref="K109">INDEX(Step8!D:D, 12 + ROW(I109)*3)</f>
        <v>1.1151</v>
      </c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206000</v>
      </c>
      <c r="C110" s="269" cm="1">
        <f t="array" ref="C110">INDEX(Step1_final!D:D, 0 + (ROW(C110)-4)*3)</f>
        <v>30306</v>
      </c>
      <c r="D110" s="270" cm="1">
        <f t="array" ref="D110">INDEX(Step1_final!D:D, 1 + (ROW(C110)-4)*3)</f>
        <v>0.61509999999999998</v>
      </c>
      <c r="E110" s="270" cm="1">
        <f t="array" ref="E110">INDEX(Step1_final!D:D, 2 + (ROW(C110)-4)*3)</f>
        <v>1.0946</v>
      </c>
      <c r="F110" s="269"/>
      <c r="G110" s="270"/>
      <c r="H110" s="270"/>
      <c r="I110" s="269" cm="1">
        <f t="array" ref="I110">I$6+INDEX(Step8!D:D, 10 + ROW(I110)*3)</f>
        <v>39521</v>
      </c>
      <c r="J110" s="270" cm="1">
        <f t="array" ref="J110">INDEX(Step8!D:D, 11 + ROW(I110)*3)</f>
        <v>0.56240000000000001</v>
      </c>
      <c r="K110" s="270" cm="1">
        <f t="array" ref="K110">INDEX(Step8!D:D, 12 + ROW(I110)*3)</f>
        <v>1.1229</v>
      </c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208000</v>
      </c>
      <c r="C111" s="269" cm="1">
        <f t="array" ref="C111">INDEX(Step1_final!D:D, 0 + (ROW(C111)-4)*3)</f>
        <v>30610</v>
      </c>
      <c r="D111" s="270" cm="1">
        <f t="array" ref="D111">INDEX(Step1_final!D:D, 1 + (ROW(C111)-4)*3)</f>
        <v>0.61890000000000001</v>
      </c>
      <c r="E111" s="270" cm="1">
        <f t="array" ref="E111">INDEX(Step1_final!D:D, 2 + (ROW(C111)-4)*3)</f>
        <v>1.1048</v>
      </c>
      <c r="F111" s="269"/>
      <c r="G111" s="270"/>
      <c r="H111" s="270"/>
      <c r="I111" s="269" cm="1">
        <f t="array" ref="I111">I$6+INDEX(Step8!D:D, 10 + ROW(I111)*3)</f>
        <v>39814</v>
      </c>
      <c r="J111" s="270" cm="1">
        <f t="array" ref="J111">INDEX(Step8!D:D, 11 + ROW(I111)*3)</f>
        <v>0.56040000000000001</v>
      </c>
      <c r="K111" s="270" cm="1">
        <f t="array" ref="K111">INDEX(Step8!D:D, 12 + ROW(I111)*3)</f>
        <v>1.1245000000000001</v>
      </c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210000</v>
      </c>
      <c r="C112" s="269" cm="1">
        <f t="array" ref="C112">INDEX(Step1_final!D:D, 0 + (ROW(C112)-4)*3)</f>
        <v>30909</v>
      </c>
      <c r="D112" s="270" cm="1">
        <f t="array" ref="D112">INDEX(Step1_final!D:D, 1 + (ROW(C112)-4)*3)</f>
        <v>0.61519999999999997</v>
      </c>
      <c r="E112" s="270" cm="1">
        <f t="array" ref="E112">INDEX(Step1_final!D:D, 2 + (ROW(C112)-4)*3)</f>
        <v>1.0980000000000001</v>
      </c>
      <c r="F112" s="269"/>
      <c r="G112" s="270"/>
      <c r="H112" s="270"/>
      <c r="I112" s="269" cm="1">
        <f t="array" ref="I112">I$6+INDEX(Step8!D:D, 10 + ROW(I112)*3)</f>
        <v>40106</v>
      </c>
      <c r="J112" s="270" cm="1">
        <f t="array" ref="J112">INDEX(Step8!D:D, 11 + ROW(I112)*3)</f>
        <v>0.55869999999999997</v>
      </c>
      <c r="K112" s="270" cm="1">
        <f t="array" ref="K112">INDEX(Step8!D:D, 12 + ROW(I112)*3)</f>
        <v>1.1094999999999999</v>
      </c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212000</v>
      </c>
      <c r="C113" s="269" cm="1">
        <f t="array" ref="C113">INDEX(Step1_final!D:D, 0 + (ROW(C113)-4)*3)</f>
        <v>31205</v>
      </c>
      <c r="D113" s="270" cm="1">
        <f t="array" ref="D113">INDEX(Step1_final!D:D, 1 + (ROW(C113)-4)*3)</f>
        <v>0.61470000000000002</v>
      </c>
      <c r="E113" s="270" cm="1">
        <f t="array" ref="E113">INDEX(Step1_final!D:D, 2 + (ROW(C113)-4)*3)</f>
        <v>1.0913999999999999</v>
      </c>
      <c r="F113" s="269"/>
      <c r="G113" s="270"/>
      <c r="H113" s="270"/>
      <c r="I113" s="269" cm="1">
        <f t="array" ref="I113">I$6+INDEX(Step8!D:D, 10 + ROW(I113)*3)</f>
        <v>40399</v>
      </c>
      <c r="J113" s="270" cm="1">
        <f t="array" ref="J113">INDEX(Step8!D:D, 11 + ROW(I113)*3)</f>
        <v>0.55579999999999996</v>
      </c>
      <c r="K113" s="270" cm="1">
        <f t="array" ref="K113">INDEX(Step8!D:D, 12 + ROW(I113)*3)</f>
        <v>1.1248</v>
      </c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214000</v>
      </c>
      <c r="C114" s="269" cm="1">
        <f t="array" ref="C114">INDEX(Step1_final!D:D, 0 + (ROW(C114)-4)*3)</f>
        <v>31512</v>
      </c>
      <c r="D114" s="270" cm="1">
        <f t="array" ref="D114">INDEX(Step1_final!D:D, 1 + (ROW(C114)-4)*3)</f>
        <v>0.61160000000000003</v>
      </c>
      <c r="E114" s="270" cm="1">
        <f t="array" ref="E114">INDEX(Step1_final!D:D, 2 + (ROW(C114)-4)*3)</f>
        <v>1.0991</v>
      </c>
      <c r="F114" s="269"/>
      <c r="G114" s="270"/>
      <c r="H114" s="270"/>
      <c r="I114" s="269" cm="1">
        <f t="array" ref="I114">I$6+INDEX(Step8!D:D, 10 + ROW(I114)*3)</f>
        <v>40691</v>
      </c>
      <c r="J114" s="270" cm="1">
        <f t="array" ref="J114">INDEX(Step8!D:D, 11 + ROW(I114)*3)</f>
        <v>0.55740000000000001</v>
      </c>
      <c r="K114" s="270" cm="1">
        <f t="array" ref="K114">INDEX(Step8!D:D, 12 + ROW(I114)*3)</f>
        <v>1.121</v>
      </c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216000</v>
      </c>
      <c r="C115" s="269" cm="1">
        <f t="array" ref="C115">INDEX(Step1_final!D:D, 0 + (ROW(C115)-4)*3)</f>
        <v>31816</v>
      </c>
      <c r="D115" s="270" cm="1">
        <f t="array" ref="D115">INDEX(Step1_final!D:D, 1 + (ROW(C115)-4)*3)</f>
        <v>0.61019999999999996</v>
      </c>
      <c r="E115" s="270" cm="1">
        <f t="array" ref="E115">INDEX(Step1_final!D:D, 2 + (ROW(C115)-4)*3)</f>
        <v>1.0899000000000001</v>
      </c>
      <c r="F115" s="269"/>
      <c r="G115" s="270"/>
      <c r="H115" s="270"/>
      <c r="I115" s="269" cm="1">
        <f t="array" ref="I115">I$6+INDEX(Step8!D:D, 10 + ROW(I115)*3)</f>
        <v>40984</v>
      </c>
      <c r="J115" s="270" cm="1">
        <f t="array" ref="J115">INDEX(Step8!D:D, 11 + ROW(I115)*3)</f>
        <v>0.55900000000000005</v>
      </c>
      <c r="K115" s="270" cm="1">
        <f t="array" ref="K115">INDEX(Step8!D:D, 12 + ROW(I115)*3)</f>
        <v>1.1187</v>
      </c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218000</v>
      </c>
      <c r="C116" s="269" cm="1">
        <f t="array" ref="C116">INDEX(Step1_final!D:D, 0 + (ROW(C116)-4)*3)</f>
        <v>32120</v>
      </c>
      <c r="D116" s="270" cm="1">
        <f t="array" ref="D116">INDEX(Step1_final!D:D, 1 + (ROW(C116)-4)*3)</f>
        <v>0.61439999999999995</v>
      </c>
      <c r="E116" s="270" cm="1">
        <f t="array" ref="E116">INDEX(Step1_final!D:D, 2 + (ROW(C116)-4)*3)</f>
        <v>1.0881000000000001</v>
      </c>
      <c r="F116" s="269"/>
      <c r="G116" s="270"/>
      <c r="H116" s="270"/>
      <c r="I116" s="269" cm="1">
        <f t="array" ref="I116">I$6+INDEX(Step8!D:D, 10 + ROW(I116)*3)</f>
        <v>41276</v>
      </c>
      <c r="J116" s="270" cm="1">
        <f t="array" ref="J116">INDEX(Step8!D:D, 11 + ROW(I116)*3)</f>
        <v>0.55659999999999998</v>
      </c>
      <c r="K116" s="270" cm="1">
        <f t="array" ref="K116">INDEX(Step8!D:D, 12 + ROW(I116)*3)</f>
        <v>1.1148</v>
      </c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220000</v>
      </c>
      <c r="C117" s="269" cm="1">
        <f t="array" ref="C117">INDEX(Step1_final!D:D, 0 + (ROW(C117)-4)*3)</f>
        <v>32415</v>
      </c>
      <c r="D117" s="270" cm="1">
        <f t="array" ref="D117">INDEX(Step1_final!D:D, 1 + (ROW(C117)-4)*3)</f>
        <v>0.61270000000000002</v>
      </c>
      <c r="E117" s="270" cm="1">
        <f t="array" ref="E117">INDEX(Step1_final!D:D, 2 + (ROW(C117)-4)*3)</f>
        <v>1.0960000000000001</v>
      </c>
      <c r="F117" s="269"/>
      <c r="G117" s="270"/>
      <c r="H117" s="270"/>
      <c r="I117" s="269" cm="1">
        <f t="array" ref="I117">I$6+INDEX(Step8!D:D, 10 + ROW(I117)*3)</f>
        <v>41569</v>
      </c>
      <c r="J117" s="270" cm="1">
        <f t="array" ref="J117">INDEX(Step8!D:D, 11 + ROW(I117)*3)</f>
        <v>0.55269999999999997</v>
      </c>
      <c r="K117" s="270" cm="1">
        <f t="array" ref="K117">INDEX(Step8!D:D, 12 + ROW(I117)*3)</f>
        <v>1.1123000000000001</v>
      </c>
      <c r="L117" s="269"/>
      <c r="M117" s="270"/>
      <c r="N117" s="270"/>
      <c r="O117" s="269"/>
      <c r="P117" s="270"/>
      <c r="Q117" s="270"/>
    </row>
    <row r="118" spans="1:17" x14ac:dyDescent="0.3">
      <c r="A118">
        <v>116</v>
      </c>
      <c r="B118" s="269">
        <v>222000</v>
      </c>
      <c r="C118" s="269" cm="1">
        <f t="array" ref="C118">INDEX(Step1_final!D:D, 0 + (ROW(C118)-4)*3)</f>
        <v>32708</v>
      </c>
      <c r="D118" s="270" cm="1">
        <f t="array" ref="D118">INDEX(Step1_final!D:D, 1 + (ROW(C118)-4)*3)</f>
        <v>0.61419999999999997</v>
      </c>
      <c r="E118" s="270" cm="1">
        <f t="array" ref="E118">INDEX(Step1_final!D:D, 2 + (ROW(C118)-4)*3)</f>
        <v>1.0944</v>
      </c>
      <c r="F118" s="269"/>
      <c r="G118" s="270"/>
      <c r="H118" s="270"/>
      <c r="I118" s="269" cm="1">
        <f t="array" ref="I118">I$6+INDEX(Step8!D:D, 10 + ROW(I118)*3)</f>
        <v>41861</v>
      </c>
      <c r="J118" s="270" cm="1">
        <f t="array" ref="J118">INDEX(Step8!D:D, 11 + ROW(I118)*3)</f>
        <v>0.55679999999999996</v>
      </c>
      <c r="K118" s="270" cm="1">
        <f t="array" ref="K118">INDEX(Step8!D:D, 12 + ROW(I118)*3)</f>
        <v>1.1388</v>
      </c>
      <c r="L118" s="269"/>
      <c r="M118" s="270"/>
      <c r="N118" s="270"/>
      <c r="O118" s="269"/>
      <c r="P118" s="270"/>
      <c r="Q118" s="270"/>
    </row>
    <row r="119" spans="1:17" x14ac:dyDescent="0.3">
      <c r="A119">
        <v>117</v>
      </c>
      <c r="B119" s="269">
        <v>224000</v>
      </c>
      <c r="C119" s="269" cm="1">
        <f t="array" ref="C119">INDEX(Step1_final!D:D, 0 + (ROW(C119)-4)*3)</f>
        <v>32998</v>
      </c>
      <c r="D119" s="270" cm="1">
        <f t="array" ref="D119">INDEX(Step1_final!D:D, 1 + (ROW(C119)-4)*3)</f>
        <v>0.6119</v>
      </c>
      <c r="E119" s="270" cm="1">
        <f t="array" ref="E119">INDEX(Step1_final!D:D, 2 + (ROW(C119)-4)*3)</f>
        <v>1.1004</v>
      </c>
      <c r="F119" s="269"/>
      <c r="G119" s="270"/>
      <c r="H119" s="270"/>
      <c r="I119" s="269" cm="1">
        <f t="array" ref="I119">I$6+INDEX(Step8!D:D, 10 + ROW(I119)*3)</f>
        <v>42154</v>
      </c>
      <c r="J119" s="270" cm="1">
        <f t="array" ref="J119">INDEX(Step8!D:D, 11 + ROW(I119)*3)</f>
        <v>0.55330000000000001</v>
      </c>
      <c r="K119" s="270" cm="1">
        <f t="array" ref="K119">INDEX(Step8!D:D, 12 + ROW(I119)*3)</f>
        <v>1.1096999999999999</v>
      </c>
      <c r="L119" s="269"/>
      <c r="M119" s="270"/>
      <c r="N119" s="270"/>
      <c r="O119" s="269"/>
      <c r="P119" s="270"/>
      <c r="Q119" s="270"/>
    </row>
    <row r="120" spans="1:17" x14ac:dyDescent="0.3">
      <c r="A120">
        <v>118</v>
      </c>
      <c r="B120" s="269">
        <v>226000</v>
      </c>
      <c r="C120" s="269" cm="1">
        <f t="array" ref="C120">INDEX(Step1_final!D:D, 0 + (ROW(C120)-4)*3)</f>
        <v>33289</v>
      </c>
      <c r="D120" s="270" cm="1">
        <f t="array" ref="D120">INDEX(Step1_final!D:D, 1 + (ROW(C120)-4)*3)</f>
        <v>0.60899999999999999</v>
      </c>
      <c r="E120" s="270" cm="1">
        <f t="array" ref="E120">INDEX(Step1_final!D:D, 2 + (ROW(C120)-4)*3)</f>
        <v>1.1001000000000001</v>
      </c>
      <c r="F120" s="269"/>
      <c r="G120" s="270"/>
      <c r="H120" s="270"/>
      <c r="I120" s="269" cm="1">
        <f t="array" ref="I120">I$6+INDEX(Step8!D:D, 10 + ROW(I120)*3)</f>
        <v>42446</v>
      </c>
      <c r="J120" s="270" cm="1">
        <f t="array" ref="J120">INDEX(Step8!D:D, 11 + ROW(I120)*3)</f>
        <v>0.55530000000000002</v>
      </c>
      <c r="K120" s="270" cm="1">
        <f t="array" ref="K120">INDEX(Step8!D:D, 12 + ROW(I120)*3)</f>
        <v>1.1136999999999999</v>
      </c>
      <c r="L120" s="269"/>
      <c r="M120" s="270"/>
      <c r="N120" s="270"/>
      <c r="O120" s="269"/>
      <c r="P120" s="270"/>
      <c r="Q120" s="270"/>
    </row>
    <row r="121" spans="1:17" x14ac:dyDescent="0.3">
      <c r="A121">
        <v>119</v>
      </c>
      <c r="B121" s="269">
        <v>228000</v>
      </c>
      <c r="C121" s="269" cm="1">
        <f t="array" ref="C121">INDEX(Step1_final!D:D, 0 + (ROW(C121)-4)*3)</f>
        <v>33579</v>
      </c>
      <c r="D121" s="270" cm="1">
        <f t="array" ref="D121">INDEX(Step1_final!D:D, 1 + (ROW(C121)-4)*3)</f>
        <v>0.61509999999999998</v>
      </c>
      <c r="E121" s="270" cm="1">
        <f t="array" ref="E121">INDEX(Step1_final!D:D, 2 + (ROW(C121)-4)*3)</f>
        <v>1.1023000000000001</v>
      </c>
      <c r="F121" s="269"/>
      <c r="G121" s="270"/>
      <c r="H121" s="270"/>
      <c r="I121" s="269" cm="1">
        <f t="array" ref="I121">I$6+INDEX(Step8!D:D, 10 + ROW(I121)*3)</f>
        <v>42739</v>
      </c>
      <c r="J121" s="270" cm="1">
        <f t="array" ref="J121">INDEX(Step8!D:D, 11 + ROW(I121)*3)</f>
        <v>0.55530000000000002</v>
      </c>
      <c r="K121" s="270" cm="1">
        <f t="array" ref="K121">INDEX(Step8!D:D, 12 + ROW(I121)*3)</f>
        <v>1.1147</v>
      </c>
      <c r="L121" s="269"/>
      <c r="M121" s="270"/>
      <c r="N121" s="270"/>
      <c r="O121" s="269"/>
      <c r="P121" s="270"/>
      <c r="Q121" s="270"/>
    </row>
    <row r="122" spans="1:17" x14ac:dyDescent="0.3">
      <c r="A122">
        <v>120</v>
      </c>
      <c r="B122" s="269">
        <v>230000</v>
      </c>
      <c r="C122" s="269" cm="1">
        <f t="array" ref="C122">INDEX(Step1_final!D:D, 0 + (ROW(C122)-4)*3)</f>
        <v>33869</v>
      </c>
      <c r="D122" s="270" cm="1">
        <f t="array" ref="D122">INDEX(Step1_final!D:D, 1 + (ROW(C122)-4)*3)</f>
        <v>0.60780000000000001</v>
      </c>
      <c r="E122" s="270" cm="1">
        <f t="array" ref="E122">INDEX(Step1_final!D:D, 2 + (ROW(C122)-4)*3)</f>
        <v>1.1008</v>
      </c>
      <c r="F122" s="269"/>
      <c r="G122" s="270"/>
      <c r="H122" s="270"/>
      <c r="I122" s="269" cm="1">
        <f t="array" ref="I122">I$6+INDEX(Step8!D:D, 10 + ROW(I122)*3)</f>
        <v>43032</v>
      </c>
      <c r="J122" s="270" cm="1">
        <f t="array" ref="J122">INDEX(Step8!D:D, 11 + ROW(I122)*3)</f>
        <v>0.55530000000000002</v>
      </c>
      <c r="K122" s="270" cm="1">
        <f t="array" ref="K122">INDEX(Step8!D:D, 12 + ROW(I122)*3)</f>
        <v>1.1283000000000001</v>
      </c>
      <c r="L122" s="269"/>
      <c r="M122" s="270"/>
      <c r="N122" s="270"/>
      <c r="O122" s="269"/>
      <c r="P122" s="270"/>
      <c r="Q122" s="270"/>
    </row>
    <row r="123" spans="1:17" x14ac:dyDescent="0.3">
      <c r="A123">
        <v>121</v>
      </c>
      <c r="B123" s="269">
        <v>232000</v>
      </c>
      <c r="C123" s="269" cm="1">
        <f t="array" ref="C123">INDEX(Step1_final!D:D, 0 + (ROW(C123)-4)*3)</f>
        <v>34159</v>
      </c>
      <c r="D123" s="270" cm="1">
        <f t="array" ref="D123">INDEX(Step1_final!D:D, 1 + (ROW(C123)-4)*3)</f>
        <v>0.61360000000000003</v>
      </c>
      <c r="E123" s="270" cm="1">
        <f t="array" ref="E123">INDEX(Step1_final!D:D, 2 + (ROW(C123)-4)*3)</f>
        <v>1.0808</v>
      </c>
      <c r="F123" s="269"/>
      <c r="G123" s="270"/>
      <c r="H123" s="270"/>
      <c r="I123" s="269" cm="1">
        <f t="array" ref="I123">I$6+INDEX(Step8!D:D, 10 + ROW(I123)*3)</f>
        <v>43324</v>
      </c>
      <c r="J123" s="270" cm="1">
        <f t="array" ref="J123">INDEX(Step8!D:D, 11 + ROW(I123)*3)</f>
        <v>0.55400000000000005</v>
      </c>
      <c r="K123" s="270" cm="1">
        <f t="array" ref="K123">INDEX(Step8!D:D, 12 + ROW(I123)*3)</f>
        <v>1.1175999999999999</v>
      </c>
      <c r="L123" s="269"/>
      <c r="M123" s="270"/>
      <c r="N123" s="270"/>
      <c r="O123" s="269"/>
      <c r="P123" s="270"/>
      <c r="Q123" s="270"/>
    </row>
    <row r="124" spans="1:17" x14ac:dyDescent="0.3">
      <c r="A124">
        <v>122</v>
      </c>
      <c r="B124" s="269">
        <v>234000</v>
      </c>
      <c r="C124" s="269" cm="1">
        <f t="array" ref="C124">INDEX(Step1_final!D:D, 0 + (ROW(C124)-4)*3)</f>
        <v>34451</v>
      </c>
      <c r="D124" s="270" cm="1">
        <f t="array" ref="D124">INDEX(Step1_final!D:D, 1 + (ROW(C124)-4)*3)</f>
        <v>0.61019999999999996</v>
      </c>
      <c r="E124" s="270" cm="1">
        <f t="array" ref="E124">INDEX(Step1_final!D:D, 2 + (ROW(C124)-4)*3)</f>
        <v>1.1127</v>
      </c>
      <c r="F124" s="269"/>
      <c r="G124" s="270"/>
      <c r="H124" s="270"/>
      <c r="I124" s="269" cm="1">
        <f t="array" ref="I124">I$6+INDEX(Step8!D:D, 10 + ROW(I124)*3)</f>
        <v>43617</v>
      </c>
      <c r="J124" s="270" cm="1">
        <f t="array" ref="J124">INDEX(Step8!D:D, 11 + ROW(I124)*3)</f>
        <v>0.5514</v>
      </c>
      <c r="K124" s="270" cm="1">
        <f t="array" ref="K124">INDEX(Step8!D:D, 12 + ROW(I124)*3)</f>
        <v>1.1121000000000001</v>
      </c>
      <c r="L124" s="269"/>
      <c r="M124" s="270"/>
      <c r="N124" s="270"/>
      <c r="O124" s="269"/>
      <c r="P124" s="270"/>
      <c r="Q124" s="270"/>
    </row>
    <row r="125" spans="1:17" x14ac:dyDescent="0.3">
      <c r="A125">
        <v>123</v>
      </c>
      <c r="B125" s="269">
        <v>236000</v>
      </c>
      <c r="C125" s="269" cm="1">
        <f t="array" ref="C125">INDEX(Step1_final!D:D, 0 + (ROW(C125)-4)*3)</f>
        <v>34744</v>
      </c>
      <c r="D125" s="270" cm="1">
        <f t="array" ref="D125">INDEX(Step1_final!D:D, 1 + (ROW(C125)-4)*3)</f>
        <v>0.61570000000000003</v>
      </c>
      <c r="E125" s="270" cm="1">
        <f t="array" ref="E125">INDEX(Step1_final!D:D, 2 + (ROW(C125)-4)*3)</f>
        <v>1.1160000000000001</v>
      </c>
      <c r="F125" s="269"/>
      <c r="G125" s="270"/>
      <c r="H125" s="270"/>
      <c r="I125" s="269" cm="1">
        <f t="array" ref="I125">I$6+INDEX(Step8!D:D, 10 + ROW(I125)*3)</f>
        <v>43909</v>
      </c>
      <c r="J125" s="270" cm="1">
        <f t="array" ref="J125">INDEX(Step8!D:D, 11 + ROW(I125)*3)</f>
        <v>0.55120000000000002</v>
      </c>
      <c r="K125" s="270" cm="1">
        <f t="array" ref="K125">INDEX(Step8!D:D, 12 + ROW(I125)*3)</f>
        <v>1.1135999999999999</v>
      </c>
      <c r="L125" s="269"/>
      <c r="M125" s="270"/>
      <c r="N125" s="270"/>
      <c r="O125" s="269"/>
      <c r="P125" s="270"/>
      <c r="Q125" s="270"/>
    </row>
    <row r="126" spans="1:17" x14ac:dyDescent="0.3">
      <c r="A126">
        <v>124</v>
      </c>
      <c r="B126" s="269">
        <v>238000</v>
      </c>
      <c r="C126" s="269" cm="1">
        <f t="array" ref="C126">INDEX(Step1_final!D:D, 0 + (ROW(C126)-4)*3)</f>
        <v>35044</v>
      </c>
      <c r="D126" s="270" cm="1">
        <f t="array" ref="D126">INDEX(Step1_final!D:D, 1 + (ROW(C126)-4)*3)</f>
        <v>0.61319999999999997</v>
      </c>
      <c r="E126" s="270" cm="1">
        <f t="array" ref="E126">INDEX(Step1_final!D:D, 2 + (ROW(C126)-4)*3)</f>
        <v>1.0976999999999999</v>
      </c>
      <c r="F126" s="269"/>
      <c r="G126" s="270"/>
      <c r="H126" s="270"/>
      <c r="I126" s="269" cm="1">
        <f t="array" ref="I126">I$6+INDEX(Step8!D:D, 10 + ROW(I126)*3)</f>
        <v>44202</v>
      </c>
      <c r="J126" s="270" cm="1">
        <f t="array" ref="J126">INDEX(Step8!D:D, 11 + ROW(I126)*3)</f>
        <v>0.55069999999999997</v>
      </c>
      <c r="K126" s="270" cm="1">
        <f t="array" ref="K126">INDEX(Step8!D:D, 12 + ROW(I126)*3)</f>
        <v>1.1319999999999999</v>
      </c>
      <c r="L126" s="269"/>
      <c r="M126" s="270"/>
      <c r="N126" s="270"/>
      <c r="O126" s="269"/>
      <c r="P126" s="270"/>
      <c r="Q126" s="270"/>
    </row>
    <row r="127" spans="1:17" x14ac:dyDescent="0.3">
      <c r="A127">
        <v>125</v>
      </c>
      <c r="B127" s="269">
        <v>240000</v>
      </c>
      <c r="C127" s="269" cm="1">
        <f t="array" ref="C127">INDEX(Step1_final!D:D, 0 + (ROW(C127)-4)*3)</f>
        <v>35338</v>
      </c>
      <c r="D127" s="270" cm="1">
        <f t="array" ref="D127">INDEX(Step1_final!D:D, 1 + (ROW(C127)-4)*3)</f>
        <v>0.60519999999999996</v>
      </c>
      <c r="E127" s="270" cm="1">
        <f t="array" ref="E127">INDEX(Step1_final!D:D, 2 + (ROW(C127)-4)*3)</f>
        <v>1.0809</v>
      </c>
      <c r="F127" s="269"/>
      <c r="G127" s="270"/>
      <c r="H127" s="270"/>
      <c r="I127" s="269" cm="1">
        <f t="array" ref="I127">I$6+INDEX(Step8!D:D, 10 + ROW(I127)*3)</f>
        <v>44494</v>
      </c>
      <c r="J127" s="270" cm="1">
        <f t="array" ref="J127">INDEX(Step8!D:D, 11 + ROW(I127)*3)</f>
        <v>0.55089999999999995</v>
      </c>
      <c r="K127" s="270" cm="1">
        <f t="array" ref="K127">INDEX(Step8!D:D, 12 + ROW(I127)*3)</f>
        <v>1.1135999999999999</v>
      </c>
      <c r="L127" s="269"/>
      <c r="M127" s="270"/>
      <c r="N127" s="270"/>
      <c r="O127" s="269"/>
      <c r="P127" s="270"/>
      <c r="Q127" s="270"/>
    </row>
    <row r="128" spans="1:17" x14ac:dyDescent="0.3">
      <c r="A128">
        <v>126</v>
      </c>
      <c r="B128" s="269">
        <v>242000</v>
      </c>
      <c r="C128" s="269" cm="1">
        <f t="array" ref="C128">INDEX(Step1_final!D:D, 0 + (ROW(C128)-4)*3)</f>
        <v>35635</v>
      </c>
      <c r="D128" s="270" cm="1">
        <f t="array" ref="D128">INDEX(Step1_final!D:D, 1 + (ROW(C128)-4)*3)</f>
        <v>0.60809999999999997</v>
      </c>
      <c r="E128" s="270" cm="1">
        <f t="array" ref="E128">INDEX(Step1_final!D:D, 2 + (ROW(C128)-4)*3)</f>
        <v>1.0902000000000001</v>
      </c>
      <c r="F128" s="269"/>
      <c r="G128" s="270"/>
      <c r="H128" s="270"/>
      <c r="I128" s="269" cm="1">
        <f t="array" ref="I128">I$6+INDEX(Step8!D:D, 10 + ROW(I128)*3)</f>
        <v>44787</v>
      </c>
      <c r="J128" s="270" cm="1">
        <f t="array" ref="J128">INDEX(Step8!D:D, 11 + ROW(I128)*3)</f>
        <v>0.54679999999999995</v>
      </c>
      <c r="K128" s="270" cm="1">
        <f t="array" ref="K128">INDEX(Step8!D:D, 12 + ROW(I128)*3)</f>
        <v>1.1322000000000001</v>
      </c>
      <c r="L128" s="269"/>
      <c r="M128" s="270"/>
      <c r="N128" s="270"/>
      <c r="O128" s="269"/>
      <c r="P128" s="270"/>
      <c r="Q128" s="270"/>
    </row>
    <row r="129" spans="1:17" x14ac:dyDescent="0.3">
      <c r="A129">
        <v>127</v>
      </c>
      <c r="B129" s="269">
        <v>244000</v>
      </c>
      <c r="C129" s="269" cm="1">
        <f t="array" ref="C129">INDEX(Step1_final!D:D, 0 + (ROW(C129)-4)*3)</f>
        <v>35934</v>
      </c>
      <c r="D129" s="270" cm="1">
        <f t="array" ref="D129">INDEX(Step1_final!D:D, 1 + (ROW(C129)-4)*3)</f>
        <v>0.60550000000000004</v>
      </c>
      <c r="E129" s="270" cm="1">
        <f t="array" ref="E129">INDEX(Step1_final!D:D, 2 + (ROW(C129)-4)*3)</f>
        <v>1.0919000000000001</v>
      </c>
      <c r="F129" s="269"/>
      <c r="G129" s="270"/>
      <c r="H129" s="270"/>
      <c r="I129" s="269" cm="1">
        <f t="array" ref="I129">I$6+INDEX(Step8!D:D, 10 + ROW(I129)*3)</f>
        <v>45079</v>
      </c>
      <c r="J129" s="270" cm="1">
        <f t="array" ref="J129">INDEX(Step8!D:D, 11 + ROW(I129)*3)</f>
        <v>0.54969999999999997</v>
      </c>
      <c r="K129" s="270" cm="1">
        <f t="array" ref="K129">INDEX(Step8!D:D, 12 + ROW(I129)*3)</f>
        <v>1.1194999999999999</v>
      </c>
      <c r="L129" s="269"/>
      <c r="M129" s="270"/>
      <c r="N129" s="270"/>
      <c r="O129" s="269"/>
      <c r="P129" s="270"/>
      <c r="Q129" s="270"/>
    </row>
    <row r="130" spans="1:17" x14ac:dyDescent="0.3">
      <c r="A130">
        <v>128</v>
      </c>
      <c r="B130" s="269">
        <v>246000</v>
      </c>
      <c r="C130" s="269" cm="1">
        <f t="array" ref="C130">INDEX(Step1_final!D:D, 0 + (ROW(C130)-4)*3)</f>
        <v>36252</v>
      </c>
      <c r="D130" s="270" cm="1">
        <f t="array" ref="D130">INDEX(Step1_final!D:D, 1 + (ROW(C130)-4)*3)</f>
        <v>0.60560000000000003</v>
      </c>
      <c r="E130" s="270" cm="1">
        <f t="array" ref="E130">INDEX(Step1_final!D:D, 2 + (ROW(C130)-4)*3)</f>
        <v>1.1141000000000001</v>
      </c>
      <c r="F130" s="269"/>
      <c r="G130" s="270"/>
      <c r="H130" s="270"/>
      <c r="I130" s="269" cm="1">
        <f t="array" ref="I130">I$6+INDEX(Step8!D:D, 10 + ROW(I130)*3)</f>
        <v>45372</v>
      </c>
      <c r="J130" s="270" cm="1">
        <f t="array" ref="J130">INDEX(Step8!D:D, 11 + ROW(I130)*3)</f>
        <v>0.54459999999999997</v>
      </c>
      <c r="K130" s="270" cm="1">
        <f t="array" ref="K130">INDEX(Step8!D:D, 12 + ROW(I130)*3)</f>
        <v>1.1144000000000001</v>
      </c>
      <c r="L130" s="269"/>
      <c r="M130" s="270"/>
      <c r="N130" s="270"/>
      <c r="O130" s="269"/>
      <c r="P130" s="270"/>
      <c r="Q130" s="270"/>
    </row>
    <row r="131" spans="1:17" x14ac:dyDescent="0.3">
      <c r="A131">
        <v>129</v>
      </c>
      <c r="B131" s="269">
        <v>248000</v>
      </c>
      <c r="C131" s="269" cm="1">
        <f t="array" ref="C131">INDEX(Step1_final!D:D, 0 + (ROW(C131)-4)*3)</f>
        <v>36563</v>
      </c>
      <c r="D131" s="270" cm="1">
        <f t="array" ref="D131">INDEX(Step1_final!D:D, 1 + (ROW(C131)-4)*3)</f>
        <v>0.60519999999999996</v>
      </c>
      <c r="E131" s="270" cm="1">
        <f t="array" ref="E131">INDEX(Step1_final!D:D, 2 + (ROW(C131)-4)*3)</f>
        <v>1.0907</v>
      </c>
      <c r="F131" s="269"/>
      <c r="G131" s="270"/>
      <c r="H131" s="270"/>
      <c r="I131" s="269" cm="1">
        <f t="array" ref="I131">I$6+INDEX(Step8!D:D, 10 + ROW(I131)*3)</f>
        <v>45664</v>
      </c>
      <c r="J131" s="270" cm="1">
        <f t="array" ref="J131">INDEX(Step8!D:D, 11 + ROW(I131)*3)</f>
        <v>0.54830000000000001</v>
      </c>
      <c r="K131" s="270" cm="1">
        <f t="array" ref="K131">INDEX(Step8!D:D, 12 + ROW(I131)*3)</f>
        <v>1.1126</v>
      </c>
      <c r="L131" s="269"/>
      <c r="M131" s="270"/>
      <c r="N131" s="270"/>
      <c r="O131" s="269"/>
      <c r="P131" s="270"/>
      <c r="Q131" s="270"/>
    </row>
    <row r="132" spans="1:17" x14ac:dyDescent="0.3">
      <c r="A132">
        <v>130</v>
      </c>
      <c r="B132" s="269">
        <v>250000</v>
      </c>
      <c r="C132" s="269" cm="1">
        <f t="array" ref="C132">INDEX(Step1_final!D:D, 0 + (ROW(C132)-4)*3)</f>
        <v>36873</v>
      </c>
      <c r="D132" s="270" cm="1">
        <f t="array" ref="D132">INDEX(Step1_final!D:D, 1 + (ROW(C132)-4)*3)</f>
        <v>0.60699999999999998</v>
      </c>
      <c r="E132" s="270" cm="1">
        <f t="array" ref="E132">INDEX(Step1_final!D:D, 2 + (ROW(C132)-4)*3)</f>
        <v>1.1040000000000001</v>
      </c>
      <c r="F132" s="269"/>
      <c r="G132" s="270"/>
      <c r="H132" s="270"/>
      <c r="I132" s="269" cm="1">
        <f t="array" ref="I132">I$6+INDEX(Step8!D:D, 10 + ROW(I132)*3)</f>
        <v>45957</v>
      </c>
      <c r="J132" s="270" cm="1">
        <f t="array" ref="J132">INDEX(Step8!D:D, 11 + ROW(I132)*3)</f>
        <v>0.54900000000000004</v>
      </c>
      <c r="K132" s="270" cm="1">
        <f t="array" ref="K132">INDEX(Step8!D:D, 12 + ROW(I132)*3)</f>
        <v>1.1171</v>
      </c>
      <c r="L132" s="269"/>
      <c r="M132" s="270"/>
      <c r="N132" s="270"/>
      <c r="O132" s="269"/>
      <c r="P132" s="270"/>
      <c r="Q132" s="270"/>
    </row>
    <row r="133" spans="1:17" x14ac:dyDescent="0.3">
      <c r="A133">
        <v>131</v>
      </c>
      <c r="B133" s="269">
        <v>252000</v>
      </c>
      <c r="C133" s="269" cm="1">
        <f t="array" ref="C133">INDEX(Step1_final!D:D, 0 + (ROW(C133)-4)*3)</f>
        <v>37172</v>
      </c>
      <c r="D133" s="270" cm="1">
        <f t="array" ref="D133">INDEX(Step1_final!D:D, 1 + (ROW(C133)-4)*3)</f>
        <v>0.60350000000000004</v>
      </c>
      <c r="E133" s="270" cm="1">
        <f t="array" ref="E133">INDEX(Step1_final!D:D, 2 + (ROW(C133)-4)*3)</f>
        <v>1.1132</v>
      </c>
      <c r="F133" s="269"/>
      <c r="G133" s="270"/>
      <c r="H133" s="270"/>
      <c r="I133" s="269" cm="1">
        <f t="array" ref="I133">I$6+INDEX(Step8!D:D, 10 + ROW(I133)*3)</f>
        <v>46249</v>
      </c>
      <c r="J133" s="270" cm="1">
        <f t="array" ref="J133">INDEX(Step8!D:D, 11 + ROW(I133)*3)</f>
        <v>0.55300000000000005</v>
      </c>
      <c r="K133" s="270" cm="1">
        <f t="array" ref="K133">INDEX(Step8!D:D, 12 + ROW(I133)*3)</f>
        <v>1.1303000000000001</v>
      </c>
      <c r="L133" s="269"/>
      <c r="M133" s="270"/>
      <c r="N133" s="270"/>
      <c r="O133" s="269"/>
      <c r="P133" s="270"/>
      <c r="Q133" s="270"/>
    </row>
    <row r="134" spans="1:17" x14ac:dyDescent="0.3">
      <c r="A134">
        <v>132</v>
      </c>
      <c r="B134" s="269">
        <v>254000</v>
      </c>
      <c r="C134" s="269" cm="1">
        <f t="array" ref="C134">INDEX(Step1_final!D:D, 0 + (ROW(C134)-4)*3)</f>
        <v>37469</v>
      </c>
      <c r="D134" s="270" cm="1">
        <f t="array" ref="D134">INDEX(Step1_final!D:D, 1 + (ROW(C134)-4)*3)</f>
        <v>0.60470000000000002</v>
      </c>
      <c r="E134" s="270" cm="1">
        <f t="array" ref="E134">INDEX(Step1_final!D:D, 2 + (ROW(C134)-4)*3)</f>
        <v>1.0907</v>
      </c>
      <c r="F134" s="269"/>
      <c r="G134" s="270"/>
      <c r="H134" s="270"/>
      <c r="I134" s="269" cm="1">
        <f t="array" ref="I134">I$6+INDEX(Step8!D:D, 10 + ROW(I134)*3)</f>
        <v>46547</v>
      </c>
      <c r="J134" s="270" cm="1">
        <f t="array" ref="J134">INDEX(Step8!D:D, 11 + ROW(I134)*3)</f>
        <v>0.54979999999999996</v>
      </c>
      <c r="K134" s="270" cm="1">
        <f t="array" ref="K134">INDEX(Step8!D:D, 12 + ROW(I134)*3)</f>
        <v>1.1120000000000001</v>
      </c>
      <c r="L134" s="269"/>
      <c r="M134" s="270"/>
      <c r="N134" s="270"/>
      <c r="O134" s="269"/>
      <c r="P134" s="270"/>
      <c r="Q134" s="270"/>
    </row>
    <row r="135" spans="1:17" x14ac:dyDescent="0.3">
      <c r="A135">
        <v>133</v>
      </c>
      <c r="B135" s="269">
        <v>256000</v>
      </c>
      <c r="C135" s="269" cm="1">
        <f t="array" ref="C135">INDEX(Step1_final!D:D, 0 + (ROW(C135)-4)*3)</f>
        <v>37779</v>
      </c>
      <c r="D135" s="270" cm="1">
        <f t="array" ref="D135">INDEX(Step1_final!D:D, 1 + (ROW(C135)-4)*3)</f>
        <v>0.60040000000000004</v>
      </c>
      <c r="E135" s="270" cm="1">
        <f t="array" ref="E135">INDEX(Step1_final!D:D, 2 + (ROW(C135)-4)*3)</f>
        <v>1.1127</v>
      </c>
      <c r="F135" s="269"/>
      <c r="G135" s="270"/>
      <c r="H135" s="270"/>
      <c r="I135" s="269" cm="1">
        <f t="array" ref="I135">I$6+INDEX(Step8!D:D, 10 + ROW(I135)*3)</f>
        <v>46850</v>
      </c>
      <c r="J135" s="270" cm="1">
        <f t="array" ref="J135">INDEX(Step8!D:D, 11 + ROW(I135)*3)</f>
        <v>0.54859999999999998</v>
      </c>
      <c r="K135" s="270" cm="1">
        <f t="array" ref="K135">INDEX(Step8!D:D, 12 + ROW(I135)*3)</f>
        <v>1.115</v>
      </c>
      <c r="L135" s="269"/>
      <c r="M135" s="270"/>
      <c r="N135" s="270"/>
      <c r="O135" s="269"/>
      <c r="P135" s="270"/>
      <c r="Q135" s="270"/>
    </row>
    <row r="136" spans="1:17" x14ac:dyDescent="0.3">
      <c r="A136">
        <v>134</v>
      </c>
      <c r="B136" s="269">
        <v>258000</v>
      </c>
      <c r="C136" s="269" cm="1">
        <f t="array" ref="C136">INDEX(Step1_final!D:D, 0 + (ROW(C136)-4)*3)</f>
        <v>38087</v>
      </c>
      <c r="D136" s="270" cm="1">
        <f t="array" ref="D136">INDEX(Step1_final!D:D, 1 + (ROW(C136)-4)*3)</f>
        <v>0.60070000000000001</v>
      </c>
      <c r="E136" s="270" cm="1">
        <f t="array" ref="E136">INDEX(Step1_final!D:D, 2 + (ROW(C136)-4)*3)</f>
        <v>1.1105</v>
      </c>
      <c r="F136" s="269"/>
      <c r="G136" s="270"/>
      <c r="H136" s="270"/>
      <c r="I136" s="269" cm="1">
        <f t="array" ref="I136">I$6+INDEX(Step8!D:D, 10 + ROW(I136)*3)</f>
        <v>47151</v>
      </c>
      <c r="J136" s="270" cm="1">
        <f t="array" ref="J136">INDEX(Step8!D:D, 11 + ROW(I136)*3)</f>
        <v>0.54759999999999998</v>
      </c>
      <c r="K136" s="270" cm="1">
        <f t="array" ref="K136">INDEX(Step8!D:D, 12 + ROW(I136)*3)</f>
        <v>1.1224000000000001</v>
      </c>
      <c r="L136" s="269"/>
      <c r="M136" s="270"/>
      <c r="N136" s="270"/>
      <c r="O136" s="269"/>
      <c r="P136" s="270"/>
      <c r="Q136" s="270"/>
    </row>
    <row r="137" spans="1:17" x14ac:dyDescent="0.3">
      <c r="A137">
        <v>135</v>
      </c>
      <c r="B137" s="269">
        <v>260000</v>
      </c>
      <c r="C137" s="269" cm="1">
        <f t="array" ref="C137">INDEX(Step1_final!D:D, 0 + (ROW(C137)-4)*3)</f>
        <v>38395</v>
      </c>
      <c r="D137" s="270" cm="1">
        <f t="array" ref="D137">INDEX(Step1_final!D:D, 1 + (ROW(C137)-4)*3)</f>
        <v>0.60980000000000001</v>
      </c>
      <c r="E137" s="270" cm="1">
        <f t="array" ref="E137">INDEX(Step1_final!D:D, 2 + (ROW(C137)-4)*3)</f>
        <v>1.1075999999999999</v>
      </c>
      <c r="F137" s="269"/>
      <c r="G137" s="270"/>
      <c r="H137" s="270"/>
      <c r="I137" s="269" cm="1">
        <f t="array" ref="I137">I$6+INDEX(Step8!D:D, 10 + ROW(I137)*3)</f>
        <v>47449</v>
      </c>
      <c r="J137" s="270" cm="1">
        <f t="array" ref="J137">INDEX(Step8!D:D, 11 + ROW(I137)*3)</f>
        <v>0.5504</v>
      </c>
      <c r="K137" s="270" cm="1">
        <f t="array" ref="K137">INDEX(Step8!D:D, 12 + ROW(I137)*3)</f>
        <v>1.1092</v>
      </c>
      <c r="L137" s="269"/>
      <c r="M137" s="270"/>
      <c r="N137" s="270"/>
      <c r="O137" s="269"/>
      <c r="P137" s="270"/>
      <c r="Q137" s="270"/>
    </row>
    <row r="138" spans="1:17" x14ac:dyDescent="0.3">
      <c r="A138">
        <v>136</v>
      </c>
      <c r="B138" s="269">
        <v>262000</v>
      </c>
      <c r="C138" s="269" cm="1">
        <f t="array" ref="C138">INDEX(Step1_final!D:D, 0 + (ROW(C138)-4)*3)</f>
        <v>38714</v>
      </c>
      <c r="D138" s="270" cm="1">
        <f t="array" ref="D138">INDEX(Step1_final!D:D, 1 + (ROW(C138)-4)*3)</f>
        <v>0.60540000000000005</v>
      </c>
      <c r="E138" s="270" cm="1">
        <f t="array" ref="E138">INDEX(Step1_final!D:D, 2 + (ROW(C138)-4)*3)</f>
        <v>1.1158999999999999</v>
      </c>
      <c r="F138" s="269"/>
      <c r="G138" s="270"/>
      <c r="H138" s="270"/>
      <c r="I138" s="269" cm="1">
        <f t="array" ref="I138">I$6+INDEX(Step8!D:D, 10 + ROW(I138)*3)</f>
        <v>47753</v>
      </c>
      <c r="J138" s="270" cm="1">
        <f t="array" ref="J138">INDEX(Step8!D:D, 11 + ROW(I138)*3)</f>
        <v>0.5484</v>
      </c>
      <c r="K138" s="270" cm="1">
        <f t="array" ref="K138">INDEX(Step8!D:D, 12 + ROW(I138)*3)</f>
        <v>1.1184000000000001</v>
      </c>
      <c r="L138" s="269"/>
      <c r="M138" s="270"/>
      <c r="N138" s="270"/>
      <c r="O138" s="269"/>
      <c r="P138" s="270"/>
      <c r="Q138" s="270"/>
    </row>
    <row r="139" spans="1:17" x14ac:dyDescent="0.3">
      <c r="A139">
        <v>137</v>
      </c>
      <c r="B139" s="269">
        <v>264000</v>
      </c>
      <c r="C139" s="269" cm="1">
        <f t="array" ref="C139">INDEX(Step1_final!D:D, 0 + (ROW(C139)-4)*3)</f>
        <v>39019</v>
      </c>
      <c r="D139" s="270" cm="1">
        <f t="array" ref="D139">INDEX(Step1_final!D:D, 1 + (ROW(C139)-4)*3)</f>
        <v>0.5978</v>
      </c>
      <c r="E139" s="270" cm="1">
        <f t="array" ref="E139">INDEX(Step1_final!D:D, 2 + (ROW(C139)-4)*3)</f>
        <v>1.0959000000000001</v>
      </c>
      <c r="F139" s="269"/>
      <c r="G139" s="270"/>
      <c r="H139" s="270"/>
      <c r="I139" s="269" cm="1">
        <f t="array" ref="I139">I$6+INDEX(Step8!D:D, 10 + ROW(I139)*3)</f>
        <v>48055</v>
      </c>
      <c r="J139" s="270" cm="1">
        <f t="array" ref="J139">INDEX(Step8!D:D, 11 + ROW(I139)*3)</f>
        <v>0.54720000000000002</v>
      </c>
      <c r="K139" s="270" cm="1">
        <f t="array" ref="K139">INDEX(Step8!D:D, 12 + ROW(I139)*3)</f>
        <v>1.1226</v>
      </c>
      <c r="L139" s="269"/>
      <c r="M139" s="270"/>
      <c r="N139" s="270"/>
      <c r="O139" s="269"/>
      <c r="P139" s="270"/>
      <c r="Q139" s="270"/>
    </row>
    <row r="140" spans="1:17" x14ac:dyDescent="0.3">
      <c r="A140">
        <v>138</v>
      </c>
      <c r="B140" s="269">
        <v>266000</v>
      </c>
      <c r="C140" s="269" cm="1">
        <f t="array" ref="C140">INDEX(Step1_final!D:D, 0 + (ROW(C140)-4)*3)</f>
        <v>39323</v>
      </c>
      <c r="D140" s="270" cm="1">
        <f t="array" ref="D140">INDEX(Step1_final!D:D, 1 + (ROW(C140)-4)*3)</f>
        <v>0.59919999999999995</v>
      </c>
      <c r="E140" s="270" cm="1">
        <f t="array" ref="E140">INDEX(Step1_final!D:D, 2 + (ROW(C140)-4)*3)</f>
        <v>1.1173</v>
      </c>
      <c r="F140" s="269"/>
      <c r="G140" s="270"/>
      <c r="H140" s="270"/>
      <c r="I140" s="269" cm="1">
        <f t="array" ref="I140">I$6+INDEX(Step8!D:D, 10 + ROW(I140)*3)</f>
        <v>48360</v>
      </c>
      <c r="J140" s="270" cm="1">
        <f t="array" ref="J140">INDEX(Step8!D:D, 11 + ROW(I140)*3)</f>
        <v>0.5464</v>
      </c>
      <c r="K140" s="270" cm="1">
        <f t="array" ref="K140">INDEX(Step8!D:D, 12 + ROW(I140)*3)</f>
        <v>1.1237999999999999</v>
      </c>
      <c r="L140" s="269"/>
      <c r="M140" s="270"/>
      <c r="N140" s="270"/>
      <c r="O140" s="269"/>
      <c r="P140" s="270"/>
      <c r="Q140" s="270"/>
    </row>
    <row r="141" spans="1:17" x14ac:dyDescent="0.3">
      <c r="A141">
        <v>139</v>
      </c>
      <c r="B141" s="269">
        <v>268000</v>
      </c>
      <c r="C141" s="269" cm="1">
        <f t="array" ref="C141">INDEX(Step1_final!D:D, 0 + (ROW(C141)-4)*3)</f>
        <v>39616</v>
      </c>
      <c r="D141" s="270" cm="1">
        <f t="array" ref="D141">INDEX(Step1_final!D:D, 1 + (ROW(C141)-4)*3)</f>
        <v>0.60089999999999999</v>
      </c>
      <c r="E141" s="270" cm="1">
        <f t="array" ref="E141">INDEX(Step1_final!D:D, 2 + (ROW(C141)-4)*3)</f>
        <v>1.0952999999999999</v>
      </c>
      <c r="F141" s="269"/>
      <c r="G141" s="270"/>
      <c r="H141" s="270"/>
      <c r="I141" s="269" cm="1">
        <f t="array" ref="I141">I$6+INDEX(Step8!D:D, 10 + ROW(I141)*3)</f>
        <v>48664</v>
      </c>
      <c r="J141" s="270" cm="1">
        <f t="array" ref="J141">INDEX(Step8!D:D, 11 + ROW(I141)*3)</f>
        <v>0.55169999999999997</v>
      </c>
      <c r="K141" s="270" cm="1">
        <f t="array" ref="K141">INDEX(Step8!D:D, 12 + ROW(I141)*3)</f>
        <v>1.1061000000000001</v>
      </c>
      <c r="L141" s="269"/>
      <c r="M141" s="270"/>
      <c r="N141" s="270"/>
      <c r="O141" s="269"/>
      <c r="P141" s="270"/>
      <c r="Q141" s="270"/>
    </row>
    <row r="142" spans="1:17" x14ac:dyDescent="0.3">
      <c r="A142">
        <v>140</v>
      </c>
      <c r="B142" s="269">
        <v>270000</v>
      </c>
      <c r="C142" s="269" cm="1">
        <f t="array" ref="C142">INDEX(Step1_final!D:D, 0 + (ROW(C142)-4)*3)</f>
        <v>39923</v>
      </c>
      <c r="D142" s="270" cm="1">
        <f t="array" ref="D142">INDEX(Step1_final!D:D, 1 + (ROW(C142)-4)*3)</f>
        <v>0.60089999999999999</v>
      </c>
      <c r="E142" s="270" cm="1">
        <f t="array" ref="E142">INDEX(Step1_final!D:D, 2 + (ROW(C142)-4)*3)</f>
        <v>1.0960000000000001</v>
      </c>
      <c r="F142" s="269"/>
      <c r="G142" s="270"/>
      <c r="H142" s="270"/>
      <c r="I142" s="269" cm="1">
        <f t="array" ref="I142">I$6+INDEX(Step8!D:D, 10 + ROW(I142)*3)</f>
        <v>48977</v>
      </c>
      <c r="J142" s="270" cm="1">
        <f t="array" ref="J142">INDEX(Step8!D:D, 11 + ROW(I142)*3)</f>
        <v>0.54349999999999998</v>
      </c>
      <c r="K142" s="270" cm="1">
        <f t="array" ref="K142">INDEX(Step8!D:D, 12 + ROW(I142)*3)</f>
        <v>1.1162000000000001</v>
      </c>
      <c r="L142" s="269"/>
      <c r="M142" s="270"/>
      <c r="N142" s="270"/>
      <c r="O142" s="269"/>
      <c r="P142" s="270"/>
      <c r="Q142" s="270"/>
    </row>
    <row r="143" spans="1:17" x14ac:dyDescent="0.3">
      <c r="A143">
        <v>141</v>
      </c>
      <c r="B143" s="269">
        <v>272000</v>
      </c>
      <c r="C143" s="269" cm="1">
        <f t="array" ref="C143">INDEX(Step1_final!D:D, 0 + (ROW(C143)-4)*3)</f>
        <v>40217</v>
      </c>
      <c r="D143" s="270" cm="1">
        <f t="array" ref="D143">INDEX(Step1_final!D:D, 1 + (ROW(C143)-4)*3)</f>
        <v>0.60119999999999996</v>
      </c>
      <c r="E143" s="270" cm="1">
        <f t="array" ref="E143">INDEX(Step1_final!D:D, 2 + (ROW(C143)-4)*3)</f>
        <v>1.0876999999999999</v>
      </c>
      <c r="F143" s="269"/>
      <c r="G143" s="270"/>
      <c r="H143" s="270"/>
      <c r="I143" s="269"/>
      <c r="J143" s="270"/>
      <c r="K143" s="270"/>
      <c r="L143" s="269"/>
      <c r="M143" s="270"/>
      <c r="N143" s="270"/>
      <c r="O143" s="269"/>
      <c r="P143" s="270"/>
      <c r="Q143" s="270"/>
    </row>
    <row r="144" spans="1:17" x14ac:dyDescent="0.3">
      <c r="A144">
        <v>142</v>
      </c>
      <c r="B144" s="269">
        <v>274000</v>
      </c>
      <c r="C144" s="269" cm="1">
        <f t="array" ref="C144">INDEX(Step1_final!D:D, 0 + (ROW(C144)-4)*3)</f>
        <v>40521</v>
      </c>
      <c r="D144" s="270" cm="1">
        <f t="array" ref="D144">INDEX(Step1_final!D:D, 1 + (ROW(C144)-4)*3)</f>
        <v>0.59850000000000003</v>
      </c>
      <c r="E144" s="270" cm="1">
        <f t="array" ref="E144">INDEX(Step1_final!D:D, 2 + (ROW(C144)-4)*3)</f>
        <v>1.1000000000000001</v>
      </c>
      <c r="F144" s="269"/>
      <c r="G144" s="270"/>
      <c r="H144" s="270"/>
      <c r="I144" s="269"/>
      <c r="J144" s="270"/>
      <c r="K144" s="270"/>
      <c r="L144" s="269"/>
      <c r="M144" s="270"/>
      <c r="N144" s="270"/>
      <c r="O144" s="269"/>
      <c r="P144" s="270"/>
      <c r="Q144" s="270"/>
    </row>
    <row r="145" spans="1:17" x14ac:dyDescent="0.3">
      <c r="A145">
        <v>143</v>
      </c>
      <c r="B145" s="269">
        <v>276000</v>
      </c>
      <c r="C145" s="269" cm="1">
        <f t="array" ref="C145">INDEX(Step1_final!D:D, 0 + (ROW(C145)-4)*3)</f>
        <v>40819</v>
      </c>
      <c r="D145" s="270" cm="1">
        <f t="array" ref="D145">INDEX(Step1_final!D:D, 1 + (ROW(C145)-4)*3)</f>
        <v>0.60640000000000005</v>
      </c>
      <c r="E145" s="270" cm="1">
        <f t="array" ref="E145">INDEX(Step1_final!D:D, 2 + (ROW(C145)-4)*3)</f>
        <v>1.0962000000000001</v>
      </c>
      <c r="F145" s="269"/>
      <c r="G145" s="270"/>
      <c r="H145" s="270"/>
      <c r="I145" s="269"/>
      <c r="J145" s="270"/>
      <c r="K145" s="270"/>
      <c r="L145" s="269"/>
      <c r="M145" s="270"/>
      <c r="N145" s="270"/>
      <c r="O145" s="269"/>
      <c r="P145" s="270"/>
      <c r="Q145" s="270"/>
    </row>
    <row r="146" spans="1:17" x14ac:dyDescent="0.3">
      <c r="A146">
        <v>144</v>
      </c>
      <c r="B146" s="269">
        <v>278000</v>
      </c>
      <c r="C146" s="269" cm="1">
        <f t="array" ref="C146">INDEX(Step1_final!D:D, 0 + (ROW(C146)-4)*3)</f>
        <v>41118</v>
      </c>
      <c r="D146" s="270" cm="1">
        <f t="array" ref="D146">INDEX(Step1_final!D:D, 1 + (ROW(C146)-4)*3)</f>
        <v>0.60640000000000005</v>
      </c>
      <c r="E146" s="270" cm="1">
        <f t="array" ref="E146">INDEX(Step1_final!D:D, 2 + (ROW(C146)-4)*3)</f>
        <v>1.0980000000000001</v>
      </c>
      <c r="F146" s="269"/>
      <c r="G146" s="270"/>
      <c r="H146" s="270"/>
      <c r="I146" s="269"/>
      <c r="J146" s="270"/>
      <c r="K146" s="270"/>
      <c r="L146" s="269"/>
      <c r="M146" s="270"/>
      <c r="N146" s="270"/>
      <c r="O146" s="269"/>
      <c r="P146" s="270"/>
      <c r="Q146" s="270"/>
    </row>
    <row r="147" spans="1:17" x14ac:dyDescent="0.3">
      <c r="A147">
        <v>145</v>
      </c>
      <c r="B147" s="269">
        <v>280000</v>
      </c>
      <c r="C147" s="269" cm="1">
        <f t="array" ref="C147">INDEX(Step1_final!D:D, 0 + (ROW(C147)-4)*3)</f>
        <v>41416</v>
      </c>
      <c r="D147" s="270" cm="1">
        <f t="array" ref="D147">INDEX(Step1_final!D:D, 1 + (ROW(C147)-4)*3)</f>
        <v>0.59840000000000004</v>
      </c>
      <c r="E147" s="270" cm="1">
        <f t="array" ref="E147">INDEX(Step1_final!D:D, 2 + (ROW(C147)-4)*3)</f>
        <v>1.0932999999999999</v>
      </c>
      <c r="F147" s="269"/>
      <c r="G147" s="270"/>
      <c r="H147" s="270"/>
      <c r="I147" s="269"/>
      <c r="J147" s="270"/>
      <c r="K147" s="270"/>
      <c r="L147" s="269"/>
      <c r="M147" s="270"/>
      <c r="N147" s="270"/>
      <c r="O147" s="269"/>
      <c r="P147" s="270"/>
      <c r="Q147" s="270"/>
    </row>
    <row r="148" spans="1:17" x14ac:dyDescent="0.3">
      <c r="A148">
        <v>146</v>
      </c>
      <c r="B148" s="269">
        <v>282000</v>
      </c>
      <c r="C148" s="269" cm="1">
        <f t="array" ref="C148">INDEX(Step1_final!D:D, 0 + (ROW(C148)-4)*3)</f>
        <v>41716</v>
      </c>
      <c r="D148" s="270" cm="1">
        <f t="array" ref="D148">INDEX(Step1_final!D:D, 1 + (ROW(C148)-4)*3)</f>
        <v>0.60460000000000003</v>
      </c>
      <c r="E148" s="270" cm="1">
        <f t="array" ref="E148">INDEX(Step1_final!D:D, 2 + (ROW(C148)-4)*3)</f>
        <v>1.1068</v>
      </c>
      <c r="F148" s="269"/>
      <c r="G148" s="270"/>
      <c r="H148" s="270"/>
      <c r="I148" s="269"/>
      <c r="J148" s="270"/>
      <c r="K148" s="270"/>
      <c r="L148" s="269"/>
      <c r="M148" s="270"/>
      <c r="N148" s="270"/>
      <c r="O148" s="269"/>
      <c r="P148" s="270"/>
      <c r="Q148" s="270"/>
    </row>
    <row r="149" spans="1:17" x14ac:dyDescent="0.3">
      <c r="A149">
        <v>147</v>
      </c>
      <c r="B149" s="269">
        <v>284000</v>
      </c>
      <c r="C149" s="269" cm="1">
        <f t="array" ref="C149">INDEX(Step1_final!D:D, 0 + (ROW(C149)-4)*3)</f>
        <v>42019</v>
      </c>
      <c r="D149" s="270" cm="1">
        <f t="array" ref="D149">INDEX(Step1_final!D:D, 1 + (ROW(C149)-4)*3)</f>
        <v>0.60250000000000004</v>
      </c>
      <c r="E149" s="270" cm="1">
        <f t="array" ref="E149">INDEX(Step1_final!D:D, 2 + (ROW(C149)-4)*3)</f>
        <v>1.1108</v>
      </c>
      <c r="F149" s="269"/>
      <c r="G149" s="270"/>
      <c r="H149" s="270"/>
      <c r="I149" s="269"/>
      <c r="J149" s="270"/>
      <c r="K149" s="270"/>
      <c r="L149" s="269"/>
      <c r="M149" s="270"/>
      <c r="N149" s="270"/>
      <c r="O149" s="269"/>
      <c r="P149" s="270"/>
      <c r="Q149" s="270"/>
    </row>
    <row r="150" spans="1:17" x14ac:dyDescent="0.3">
      <c r="A150">
        <v>148</v>
      </c>
      <c r="B150" s="269">
        <v>286000</v>
      </c>
      <c r="C150" s="269" cm="1">
        <f t="array" ref="C150">INDEX(Step1_final!D:D, 0 + (ROW(C150)-4)*3)</f>
        <v>42320</v>
      </c>
      <c r="D150" s="270" cm="1">
        <f t="array" ref="D150">INDEX(Step1_final!D:D, 1 + (ROW(C150)-4)*3)</f>
        <v>0.60129999999999995</v>
      </c>
      <c r="E150" s="270" cm="1">
        <f t="array" ref="E150">INDEX(Step1_final!D:D, 2 + (ROW(C150)-4)*3)</f>
        <v>1.1057999999999999</v>
      </c>
      <c r="F150" s="269"/>
      <c r="G150" s="270"/>
      <c r="H150" s="270"/>
      <c r="I150" s="269"/>
      <c r="J150" s="270"/>
      <c r="K150" s="270"/>
      <c r="L150" s="269"/>
      <c r="M150" s="270"/>
      <c r="N150" s="270"/>
      <c r="O150" s="269"/>
      <c r="P150" s="270"/>
      <c r="Q150" s="270"/>
    </row>
    <row r="151" spans="1:17" x14ac:dyDescent="0.3">
      <c r="D151" s="270"/>
      <c r="E151" s="270"/>
      <c r="I151" s="269"/>
      <c r="J151" s="270"/>
      <c r="K151" s="270"/>
    </row>
    <row r="152" spans="1:17" x14ac:dyDescent="0.3">
      <c r="D152" s="270"/>
      <c r="E152" s="270"/>
      <c r="I152" s="269"/>
      <c r="J152" s="270"/>
      <c r="K152" s="270"/>
    </row>
    <row r="153" spans="1:17" x14ac:dyDescent="0.3">
      <c r="D153" s="270"/>
      <c r="E153" s="270"/>
      <c r="I153" s="269"/>
      <c r="J153" s="270"/>
      <c r="K153" s="270"/>
    </row>
    <row r="154" spans="1:17" x14ac:dyDescent="0.3">
      <c r="D154" s="270"/>
      <c r="E154" s="270"/>
      <c r="I154" s="269"/>
      <c r="J154" s="270"/>
      <c r="K154" s="270"/>
    </row>
    <row r="155" spans="1:17" x14ac:dyDescent="0.3">
      <c r="D155" s="270"/>
      <c r="E155" s="270"/>
    </row>
    <row r="156" spans="1:17" x14ac:dyDescent="0.3">
      <c r="D156" s="270"/>
      <c r="E156" s="270"/>
    </row>
    <row r="157" spans="1:17" x14ac:dyDescent="0.3">
      <c r="D157" s="270"/>
      <c r="E157" s="270"/>
    </row>
    <row r="158" spans="1:17" x14ac:dyDescent="0.3">
      <c r="D158" s="270"/>
      <c r="E158" s="270"/>
    </row>
    <row r="159" spans="1:17" x14ac:dyDescent="0.3">
      <c r="D159" s="270"/>
      <c r="E159" s="270"/>
    </row>
    <row r="160" spans="1:17" x14ac:dyDescent="0.3">
      <c r="D160" s="270"/>
      <c r="E160" s="270"/>
    </row>
    <row r="161" spans="4:5" x14ac:dyDescent="0.3">
      <c r="D161" s="270"/>
      <c r="E161" s="270"/>
    </row>
    <row r="162" spans="4:5" x14ac:dyDescent="0.3">
      <c r="D162" s="270"/>
      <c r="E162" s="270"/>
    </row>
    <row r="163" spans="4:5" x14ac:dyDescent="0.3">
      <c r="D163" s="270"/>
      <c r="E163" s="270"/>
    </row>
    <row r="164" spans="4:5" x14ac:dyDescent="0.3">
      <c r="D164" s="270"/>
      <c r="E164" s="270"/>
    </row>
    <row r="165" spans="4:5" x14ac:dyDescent="0.3">
      <c r="D165" s="270"/>
      <c r="E165" s="270"/>
    </row>
    <row r="166" spans="4:5" x14ac:dyDescent="0.3">
      <c r="D166" s="270"/>
      <c r="E166" s="270"/>
    </row>
    <row r="167" spans="4:5" x14ac:dyDescent="0.3">
      <c r="D167" s="270"/>
      <c r="E167" s="270"/>
    </row>
    <row r="168" spans="4:5" x14ac:dyDescent="0.3">
      <c r="D168" s="270"/>
      <c r="E168" s="270"/>
    </row>
    <row r="169" spans="4:5" x14ac:dyDescent="0.3">
      <c r="D169" s="270"/>
      <c r="E169" s="270"/>
    </row>
    <row r="170" spans="4:5" x14ac:dyDescent="0.3">
      <c r="D170" s="270"/>
      <c r="E170" s="270"/>
    </row>
    <row r="171" spans="4:5" x14ac:dyDescent="0.3">
      <c r="D171" s="270"/>
      <c r="E171" s="270"/>
    </row>
    <row r="172" spans="4:5" x14ac:dyDescent="0.3">
      <c r="D172" s="270"/>
      <c r="E172" s="270"/>
    </row>
    <row r="173" spans="4:5" x14ac:dyDescent="0.3">
      <c r="D173" s="270"/>
      <c r="E173" s="270"/>
    </row>
    <row r="174" spans="4:5" x14ac:dyDescent="0.3">
      <c r="D174" s="270"/>
      <c r="E174" s="270"/>
    </row>
    <row r="175" spans="4:5" x14ac:dyDescent="0.3">
      <c r="D175" s="270"/>
      <c r="E175" s="270"/>
    </row>
    <row r="176" spans="4:5" x14ac:dyDescent="0.3">
      <c r="D176" s="270"/>
      <c r="E176" s="270"/>
    </row>
    <row r="177" spans="4:5" x14ac:dyDescent="0.3">
      <c r="D177" s="270"/>
      <c r="E177" s="270"/>
    </row>
    <row r="178" spans="4:5" x14ac:dyDescent="0.3">
      <c r="D178" s="270"/>
      <c r="E178" s="270"/>
    </row>
    <row r="179" spans="4:5" x14ac:dyDescent="0.3">
      <c r="D179" s="270"/>
      <c r="E179" s="270"/>
    </row>
    <row r="180" spans="4:5" x14ac:dyDescent="0.3">
      <c r="D180" s="270"/>
      <c r="E180" s="270"/>
    </row>
    <row r="181" spans="4:5" x14ac:dyDescent="0.3">
      <c r="D181" s="270"/>
      <c r="E181" s="270"/>
    </row>
    <row r="182" spans="4:5" x14ac:dyDescent="0.3">
      <c r="D182" s="270"/>
      <c r="E182" s="270"/>
    </row>
    <row r="183" spans="4:5" x14ac:dyDescent="0.3">
      <c r="D183" s="270"/>
      <c r="E183" s="270"/>
    </row>
    <row r="184" spans="4:5" x14ac:dyDescent="0.3">
      <c r="D184" s="270"/>
      <c r="E184" s="270"/>
    </row>
    <row r="185" spans="4:5" x14ac:dyDescent="0.3">
      <c r="D185" s="270"/>
      <c r="E185" s="270"/>
    </row>
    <row r="186" spans="4:5" x14ac:dyDescent="0.3">
      <c r="D186" s="270"/>
      <c r="E186" s="270"/>
    </row>
    <row r="187" spans="4:5" x14ac:dyDescent="0.3">
      <c r="D187" s="270"/>
      <c r="E187" s="270"/>
    </row>
    <row r="188" spans="4:5" x14ac:dyDescent="0.3">
      <c r="D188" s="270"/>
      <c r="E188" s="270"/>
    </row>
    <row r="189" spans="4:5" x14ac:dyDescent="0.3">
      <c r="D189" s="270"/>
      <c r="E189" s="270"/>
    </row>
    <row r="190" spans="4:5" x14ac:dyDescent="0.3">
      <c r="D190" s="270"/>
      <c r="E190" s="270"/>
    </row>
    <row r="191" spans="4:5" x14ac:dyDescent="0.3">
      <c r="D191" s="270"/>
      <c r="E191" s="270"/>
    </row>
    <row r="192" spans="4:5" x14ac:dyDescent="0.3">
      <c r="D192" s="270"/>
      <c r="E192" s="270"/>
    </row>
    <row r="193" spans="4:5" x14ac:dyDescent="0.3">
      <c r="D193" s="270"/>
      <c r="E193" s="270"/>
    </row>
    <row r="194" spans="4:5" x14ac:dyDescent="0.3">
      <c r="D194" s="270"/>
      <c r="E194" s="270"/>
    </row>
    <row r="195" spans="4:5" x14ac:dyDescent="0.3">
      <c r="D195" s="270"/>
      <c r="E195" s="270"/>
    </row>
    <row r="196" spans="4:5" x14ac:dyDescent="0.3">
      <c r="D196" s="270"/>
      <c r="E196" s="270"/>
    </row>
    <row r="197" spans="4:5" x14ac:dyDescent="0.3">
      <c r="D197" s="270"/>
      <c r="E197" s="270"/>
    </row>
    <row r="198" spans="4:5" x14ac:dyDescent="0.3">
      <c r="D198" s="270"/>
      <c r="E198" s="270"/>
    </row>
    <row r="199" spans="4:5" x14ac:dyDescent="0.3">
      <c r="D199" s="270"/>
      <c r="E199" s="270"/>
    </row>
    <row r="200" spans="4:5" x14ac:dyDescent="0.3">
      <c r="D200" s="270"/>
      <c r="E200" s="270"/>
    </row>
    <row r="201" spans="4:5" x14ac:dyDescent="0.3">
      <c r="D201" s="270"/>
      <c r="E201" s="270"/>
    </row>
    <row r="202" spans="4:5" x14ac:dyDescent="0.3">
      <c r="D202" s="270"/>
      <c r="E202" s="270"/>
    </row>
    <row r="203" spans="4:5" x14ac:dyDescent="0.3">
      <c r="D203" s="270"/>
      <c r="E203" s="270"/>
    </row>
    <row r="204" spans="4:5" x14ac:dyDescent="0.3">
      <c r="D204" s="270"/>
      <c r="E204" s="270"/>
    </row>
    <row r="205" spans="4:5" x14ac:dyDescent="0.3">
      <c r="D205" s="270"/>
      <c r="E205" s="270"/>
    </row>
    <row r="206" spans="4:5" x14ac:dyDescent="0.3">
      <c r="D206" s="270"/>
      <c r="E206" s="270"/>
    </row>
    <row r="207" spans="4:5" x14ac:dyDescent="0.3">
      <c r="D207" s="270"/>
      <c r="E207" s="270"/>
    </row>
    <row r="208" spans="4:5" x14ac:dyDescent="0.3">
      <c r="D208" s="270"/>
      <c r="E208" s="270"/>
    </row>
    <row r="209" spans="4:5" x14ac:dyDescent="0.3">
      <c r="D209" s="270"/>
      <c r="E209" s="270"/>
    </row>
    <row r="210" spans="4:5" x14ac:dyDescent="0.3">
      <c r="D210" s="270"/>
      <c r="E210" s="270"/>
    </row>
    <row r="211" spans="4:5" x14ac:dyDescent="0.3">
      <c r="D211" s="270"/>
      <c r="E211" s="270"/>
    </row>
    <row r="212" spans="4:5" x14ac:dyDescent="0.3">
      <c r="D212" s="270"/>
      <c r="E212" s="270"/>
    </row>
    <row r="213" spans="4:5" x14ac:dyDescent="0.3">
      <c r="D213" s="270"/>
      <c r="E213" s="270"/>
    </row>
    <row r="214" spans="4:5" x14ac:dyDescent="0.3">
      <c r="D214" s="270"/>
      <c r="E214" s="270"/>
    </row>
    <row r="215" spans="4:5" x14ac:dyDescent="0.3">
      <c r="D215" s="270"/>
      <c r="E215" s="270"/>
    </row>
    <row r="216" spans="4:5" x14ac:dyDescent="0.3">
      <c r="D216" s="270"/>
      <c r="E216" s="270"/>
    </row>
    <row r="217" spans="4:5" x14ac:dyDescent="0.3">
      <c r="D217" s="270"/>
      <c r="E217" s="270"/>
    </row>
    <row r="218" spans="4:5" x14ac:dyDescent="0.3">
      <c r="D218" s="270"/>
      <c r="E218" s="270"/>
    </row>
    <row r="219" spans="4:5" x14ac:dyDescent="0.3">
      <c r="D219" s="270"/>
      <c r="E219" s="270"/>
    </row>
    <row r="220" spans="4:5" x14ac:dyDescent="0.3">
      <c r="D220" s="270"/>
      <c r="E220" s="270"/>
    </row>
    <row r="221" spans="4:5" x14ac:dyDescent="0.3">
      <c r="D221" s="270"/>
      <c r="E221" s="270"/>
    </row>
    <row r="222" spans="4:5" x14ac:dyDescent="0.3">
      <c r="D222" s="270"/>
      <c r="E222" s="270"/>
    </row>
    <row r="223" spans="4:5" x14ac:dyDescent="0.3">
      <c r="D223" s="270"/>
      <c r="E223" s="270"/>
    </row>
    <row r="224" spans="4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5F6A-D483-4231-8B5C-E30DD1F64EF6}">
  <dimension ref="A1"/>
  <sheetViews>
    <sheetView workbookViewId="0">
      <selection activeCell="U17" sqref="U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085A-8E7F-4D4C-9B66-1C8305F4DF7C}">
  <dimension ref="A1"/>
  <sheetViews>
    <sheetView workbookViewId="0">
      <selection activeCell="U31" sqref="U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8B99-00BA-4989-9AA0-8CC533178143}">
  <dimension ref="A1:Q512"/>
  <sheetViews>
    <sheetView topLeftCell="A22" workbookViewId="0">
      <selection activeCell="I31" sqref="I31"/>
    </sheetView>
  </sheetViews>
  <sheetFormatPr defaultRowHeight="14.4" x14ac:dyDescent="0.3"/>
  <cols>
    <col min="1" max="1" width="4" bestFit="1" customWidth="1"/>
    <col min="2" max="2" width="9.33203125" bestFit="1" customWidth="1"/>
    <col min="6" max="6" width="9.88671875" bestFit="1" customWidth="1"/>
    <col min="10" max="10" width="11" bestFit="1" customWidth="1"/>
    <col min="13" max="13" width="10" bestFit="1" customWidth="1"/>
    <col min="16" max="16" width="10" bestFit="1" customWidth="1"/>
  </cols>
  <sheetData>
    <row r="1" spans="1:17" x14ac:dyDescent="0.3">
      <c r="A1" s="225" t="s">
        <v>98</v>
      </c>
      <c r="B1" s="19" t="s">
        <v>48</v>
      </c>
      <c r="C1" s="322" t="s">
        <v>37</v>
      </c>
      <c r="D1" s="293"/>
      <c r="E1" s="293"/>
      <c r="F1" s="293" t="s">
        <v>58</v>
      </c>
      <c r="G1" s="293"/>
      <c r="H1" s="293"/>
      <c r="I1" s="293" t="s">
        <v>63</v>
      </c>
      <c r="J1" s="293"/>
      <c r="K1" s="293"/>
      <c r="L1" s="293" t="s">
        <v>64</v>
      </c>
      <c r="M1" s="293"/>
      <c r="N1" s="293"/>
      <c r="O1" s="293" t="s">
        <v>65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Step5!F11</f>
        <v>267</v>
      </c>
      <c r="G3" s="270">
        <f>Step5!F12</f>
        <v>1.3640000000000001</v>
      </c>
      <c r="H3" s="270">
        <f>Step5!F13</f>
        <v>1.8153999999999999</v>
      </c>
      <c r="I3" s="269">
        <f>Step8!F12</f>
        <v>269</v>
      </c>
      <c r="J3" s="270">
        <f>Step8!F13</f>
        <v>1.3640000000000001</v>
      </c>
      <c r="K3" s="270">
        <f>Step8!F14</f>
        <v>1.8153999999999999</v>
      </c>
      <c r="L3" s="269">
        <f>Step9!F12</f>
        <v>274</v>
      </c>
      <c r="M3" s="270">
        <f>Step9!F13</f>
        <v>1.3640000000000001</v>
      </c>
      <c r="N3" s="270">
        <f>Step9!F14</f>
        <v>1.8153999999999999</v>
      </c>
      <c r="O3" s="269">
        <f>Step10!F13</f>
        <v>275</v>
      </c>
      <c r="P3" s="270">
        <f>Step10!F14</f>
        <v>1.3640000000000001</v>
      </c>
      <c r="Q3" s="270">
        <f>Step10!F15</f>
        <v>1.8153999999999999</v>
      </c>
    </row>
    <row r="4" spans="1:17" x14ac:dyDescent="0.3">
      <c r="A4">
        <v>2</v>
      </c>
      <c r="F4" s="269">
        <f>F3+Step5!F16</f>
        <v>1074</v>
      </c>
      <c r="G4" s="270">
        <f>Step5!F17</f>
        <v>0.97529999999999994</v>
      </c>
      <c r="H4" s="270">
        <f>Step5!F18</f>
        <v>1.4541999999999999</v>
      </c>
      <c r="I4" s="269">
        <f>I3+Step8!F17</f>
        <v>956</v>
      </c>
      <c r="J4" s="270">
        <f>Step8!F18</f>
        <v>0.98950000000000005</v>
      </c>
      <c r="K4" s="270">
        <f>Step8!F19</f>
        <v>1.4751000000000001</v>
      </c>
      <c r="L4" s="269">
        <f>L3+Step9!F17</f>
        <v>1039</v>
      </c>
      <c r="M4" s="270">
        <f>Step9!F18</f>
        <v>0.98240000000000005</v>
      </c>
      <c r="N4" s="270">
        <f>Step9!F19</f>
        <v>1.4520999999999999</v>
      </c>
      <c r="O4" s="269">
        <f>O3+Step10!F18</f>
        <v>948</v>
      </c>
      <c r="P4" s="270">
        <f>Step10!F19</f>
        <v>0.98809999999999998</v>
      </c>
      <c r="Q4" s="270">
        <f>Step10!F20</f>
        <v>1.4743999999999999</v>
      </c>
    </row>
    <row r="5" spans="1:17" x14ac:dyDescent="0.3">
      <c r="A5">
        <v>3</v>
      </c>
      <c r="F5" s="269">
        <f>F4+Step5!F21</f>
        <v>5243</v>
      </c>
      <c r="G5" s="270">
        <f>Step5!F22</f>
        <v>0.73419999999999996</v>
      </c>
      <c r="H5" s="270">
        <f>Step5!F23</f>
        <v>1.3367</v>
      </c>
      <c r="I5" s="269">
        <f>I4+Step8!F22</f>
        <v>4685</v>
      </c>
      <c r="J5" s="270">
        <f>Step8!F23</f>
        <v>0.74199999999999999</v>
      </c>
      <c r="K5" s="270">
        <f>Step8!F24</f>
        <v>1.3532</v>
      </c>
      <c r="L5" s="269">
        <f>L4+Step9!F22</f>
        <v>4732</v>
      </c>
      <c r="M5" s="270">
        <f>Step9!F23</f>
        <v>0.74380000000000002</v>
      </c>
      <c r="N5" s="270">
        <f>Step9!F24</f>
        <v>1.3199000000000001</v>
      </c>
      <c r="O5" s="269">
        <f>O4+Step10!F23</f>
        <v>4933</v>
      </c>
      <c r="P5" s="270">
        <f>Step10!F24</f>
        <v>0.73499999999999999</v>
      </c>
      <c r="Q5" s="270">
        <f>Step10!F25</f>
        <v>1.349</v>
      </c>
    </row>
    <row r="6" spans="1:17" x14ac:dyDescent="0.3">
      <c r="A6">
        <v>4</v>
      </c>
      <c r="F6" s="269">
        <f>F5+Step5!F26</f>
        <v>12643</v>
      </c>
      <c r="G6" s="270">
        <f>Step5!F27</f>
        <v>0.65010000000000001</v>
      </c>
      <c r="H6" s="270">
        <f>Step5!F28</f>
        <v>1.1176999999999999</v>
      </c>
      <c r="I6" s="269">
        <f>I5+Step8!F27</f>
        <v>12884</v>
      </c>
      <c r="J6" s="270">
        <f>Step8!F28</f>
        <v>0.63900000000000001</v>
      </c>
      <c r="K6" s="270">
        <f>Step8!F29</f>
        <v>1.1301000000000001</v>
      </c>
      <c r="L6" s="269">
        <f>L5+Step9!F27</f>
        <v>13640</v>
      </c>
      <c r="M6" s="270">
        <f>Step9!F28</f>
        <v>0.63719999999999999</v>
      </c>
      <c r="N6" s="270">
        <f>Step9!F29</f>
        <v>1.1573</v>
      </c>
      <c r="O6" s="269">
        <f>O5+Step10!F28</f>
        <v>14669</v>
      </c>
      <c r="P6" s="270">
        <f>Step10!F29</f>
        <v>0.628</v>
      </c>
      <c r="Q6" s="270">
        <f>Step10!F30</f>
        <v>1.1459999999999999</v>
      </c>
    </row>
    <row r="7" spans="1:17" x14ac:dyDescent="0.3">
      <c r="A7">
        <v>5</v>
      </c>
      <c r="B7" s="269">
        <v>0</v>
      </c>
      <c r="C7" s="269" cm="1">
        <f t="array" ref="C7">INDEX(Step1_final!F:F, 0 + (ROW(C7)-4)*3)</f>
        <v>5</v>
      </c>
      <c r="D7" s="270" cm="1">
        <f t="array" ref="D7">INDEX(Step1_final!F:F, 1 + (ROW(C7)-4)*3)</f>
        <v>4.585</v>
      </c>
      <c r="E7" s="270" cm="1">
        <f t="array" ref="E7">INDEX(Step1_final!F:F, 2 + (ROW(C7)-4)*3)</f>
        <v>4.7584999999999997</v>
      </c>
      <c r="F7" s="269" cm="1">
        <f t="array" ref="F7">F$6+INDEX(Step5!F:F, 30 + (ROW(F7)-7)*3)</f>
        <v>12643</v>
      </c>
      <c r="G7" s="270" cm="1">
        <f t="array" ref="G7">INDEX(Step5!F:F, 31 + (ROW(F7)-7)*3)</f>
        <v>3.895</v>
      </c>
      <c r="H7" s="270" cm="1">
        <f t="array" ref="H7">INDEX(Step5!F:F, 32 + (ROW(F7)-7)*3)</f>
        <v>3.9786999999999999</v>
      </c>
      <c r="I7" s="269" cm="1">
        <f t="array" ref="I7">I$6+INDEX(Step8!F:F, 10 + ROW(I7)*3)</f>
        <v>12884</v>
      </c>
      <c r="J7" s="270" cm="1">
        <f t="array" ref="J7">INDEX(Step8!F:F, 11 + ROW(I7)*3)</f>
        <v>5.0252999999999997</v>
      </c>
      <c r="K7" s="270" cm="1">
        <f t="array" ref="K7">INDEX(Step8!F:F, 12 + ROW(I7)*3)</f>
        <v>5.1883999999999997</v>
      </c>
      <c r="L7" s="269" cm="1">
        <f t="array" ref="L7">L$6+INDEX(Step9!F:F, 10 + ROW(L7)*3)</f>
        <v>13640</v>
      </c>
      <c r="M7" s="270" cm="1">
        <f t="array" ref="M7">INDEX(Step9!F:F, 11 + ROW(L7)*3)</f>
        <v>3.6840000000000002</v>
      </c>
      <c r="N7" s="270" cm="1">
        <f t="array" ref="N7">INDEX(Step9!F:F, 12 + ROW(L7)*3)</f>
        <v>3.5903</v>
      </c>
      <c r="O7" s="269" cm="1">
        <f t="array" ref="O7">O$6+INDEX(Step10!F:F, 11 + ROW(O7)*3)</f>
        <v>14669</v>
      </c>
      <c r="P7" s="270" cm="1">
        <f t="array" ref="P7">INDEX(Step10!F:F, 12 + ROW(O7)*3)</f>
        <v>4.9284999999999997</v>
      </c>
      <c r="Q7" s="270" cm="1">
        <f t="array" ref="Q7">INDEX(Step10!F:F, 13 + ROW(O7)*3)</f>
        <v>5.2907999999999999</v>
      </c>
    </row>
    <row r="8" spans="1:17" x14ac:dyDescent="0.3">
      <c r="A8">
        <v>6</v>
      </c>
      <c r="B8" s="269">
        <v>2000</v>
      </c>
      <c r="C8" s="269" cm="1">
        <f t="array" ref="C8">INDEX(Step1_final!F:F, 0 + (ROW(C8)-4)*3)</f>
        <v>403</v>
      </c>
      <c r="D8" s="270" cm="1">
        <f t="array" ref="D8">INDEX(Step1_final!F:F, 1 + (ROW(C8)-4)*3)</f>
        <v>2.4113000000000002</v>
      </c>
      <c r="E8" s="270" cm="1">
        <f t="array" ref="E8">INDEX(Step1_final!F:F, 2 + (ROW(C8)-4)*3)</f>
        <v>2.6949000000000001</v>
      </c>
      <c r="F8" s="269" cm="1">
        <f t="array" ref="F8">F$6+INDEX(Step5!F:F, 30 + (ROW(F8)-7)*3)</f>
        <v>13017</v>
      </c>
      <c r="G8" s="270" cm="1">
        <f t="array" ref="G8">INDEX(Step5!F:F, 31 + (ROW(F8)-7)*3)</f>
        <v>0.75919999999999999</v>
      </c>
      <c r="H8" s="270" cm="1">
        <f t="array" ref="H8">INDEX(Step5!F:F, 32 + (ROW(F8)-7)*3)</f>
        <v>1.1307</v>
      </c>
      <c r="I8" s="269" cm="1">
        <f t="array" ref="I8">I$6+INDEX(Step8!F:F, 10 + ROW(I8)*3)</f>
        <v>13272</v>
      </c>
      <c r="J8" s="270" cm="1">
        <f t="array" ref="J8">INDEX(Step8!F:F, 11 + ROW(I8)*3)</f>
        <v>0.76129999999999998</v>
      </c>
      <c r="K8" s="270" cm="1">
        <f t="array" ref="K8">INDEX(Step8!F:F, 12 + ROW(I8)*3)</f>
        <v>1.1536999999999999</v>
      </c>
      <c r="L8" s="269" cm="1">
        <f t="array" ref="L8">L$6+INDEX(Step9!F:F, 10 + ROW(L8)*3)</f>
        <v>14007</v>
      </c>
      <c r="M8" s="270" cm="1">
        <f t="array" ref="M8">INDEX(Step9!F:F, 11 + ROW(L8)*3)</f>
        <v>0.74970000000000003</v>
      </c>
      <c r="N8" s="270" cm="1">
        <f t="array" ref="N8">INDEX(Step9!F:F, 12 + ROW(L8)*3)</f>
        <v>1.1668000000000001</v>
      </c>
      <c r="O8" s="269" cm="1">
        <f t="array" ref="O8">O$6+INDEX(Step10!F:F, 11 + ROW(O8)*3)</f>
        <v>15052</v>
      </c>
      <c r="P8" s="270" cm="1">
        <f t="array" ref="P8">INDEX(Step10!F:F, 12 + ROW(O8)*3)</f>
        <v>0.75590000000000002</v>
      </c>
      <c r="Q8" s="270" cm="1">
        <f t="array" ref="Q8">INDEX(Step10!F:F, 13 + ROW(O8)*3)</f>
        <v>1.1592</v>
      </c>
    </row>
    <row r="9" spans="1:17" x14ac:dyDescent="0.3">
      <c r="A9">
        <v>7</v>
      </c>
      <c r="B9" s="269">
        <v>4000</v>
      </c>
      <c r="C9" s="269" cm="1">
        <f t="array" ref="C9">INDEX(Step1_final!F:F, 0 + (ROW(C9)-4)*3)</f>
        <v>799</v>
      </c>
      <c r="D9" s="270" cm="1">
        <f t="array" ref="D9">INDEX(Step1_final!F:F, 1 + (ROW(C9)-4)*3)</f>
        <v>1.5336000000000001</v>
      </c>
      <c r="E9" s="270" cm="1">
        <f t="array" ref="E9">INDEX(Step1_final!F:F, 2 + (ROW(C9)-4)*3)</f>
        <v>1.9496</v>
      </c>
      <c r="F9" s="269" cm="1">
        <f t="array" ref="F9">F$6+INDEX(Step5!F:F, 30 + (ROW(F9)-7)*3)</f>
        <v>13405</v>
      </c>
      <c r="G9" s="270" cm="1">
        <f t="array" ref="G9">INDEX(Step5!F:F, 31 + (ROW(F9)-7)*3)</f>
        <v>0.70179999999999998</v>
      </c>
      <c r="H9" s="270" cm="1">
        <f t="array" ref="H9">INDEX(Step5!F:F, 32 + (ROW(F9)-7)*3)</f>
        <v>1.0674999999999999</v>
      </c>
      <c r="I9" s="269" cm="1">
        <f t="array" ref="I9">I$6+INDEX(Step8!F:F, 10 + ROW(I9)*3)</f>
        <v>13659</v>
      </c>
      <c r="J9" s="270" cm="1">
        <f t="array" ref="J9">INDEX(Step8!F:F, 11 + ROW(I9)*3)</f>
        <v>0.69520000000000004</v>
      </c>
      <c r="K9" s="270" cm="1">
        <f t="array" ref="K9">INDEX(Step8!F:F, 12 + ROW(I9)*3)</f>
        <v>1.0884</v>
      </c>
      <c r="L9" s="269" cm="1">
        <f t="array" ref="L9">L$6+INDEX(Step9!F:F, 10 + ROW(L9)*3)</f>
        <v>14374</v>
      </c>
      <c r="M9" s="270" cm="1">
        <f t="array" ref="M9">INDEX(Step9!F:F, 11 + ROW(L9)*3)</f>
        <v>0.68899999999999995</v>
      </c>
      <c r="N9" s="270" cm="1">
        <f t="array" ref="N9">INDEX(Step9!F:F, 12 + ROW(L9)*3)</f>
        <v>1.0938000000000001</v>
      </c>
      <c r="O9" s="269" cm="1">
        <f t="array" ref="O9">O$6+INDEX(Step10!F:F, 11 + ROW(O9)*3)</f>
        <v>15436</v>
      </c>
      <c r="P9" s="270" cm="1">
        <f t="array" ref="P9">INDEX(Step10!F:F, 12 + ROW(O9)*3)</f>
        <v>0.68789999999999996</v>
      </c>
      <c r="Q9" s="270" cm="1">
        <f t="array" ref="Q9">INDEX(Step10!F:F, 13 + ROW(O9)*3)</f>
        <v>1.1002000000000001</v>
      </c>
    </row>
    <row r="10" spans="1:17" x14ac:dyDescent="0.3">
      <c r="A10">
        <v>8</v>
      </c>
      <c r="B10" s="269">
        <v>6000</v>
      </c>
      <c r="C10" s="269" cm="1">
        <f t="array" ref="C10">INDEX(Step1_final!F:F, 0 + (ROW(C10)-4)*3)</f>
        <v>1192</v>
      </c>
      <c r="D10" s="270" cm="1">
        <f t="array" ref="D10">INDEX(Step1_final!F:F, 1 + (ROW(C10)-4)*3)</f>
        <v>1.0790999999999999</v>
      </c>
      <c r="E10" s="270" cm="1">
        <f t="array" ref="E10">INDEX(Step1_final!F:F, 2 + (ROW(C10)-4)*3)</f>
        <v>1.4426000000000001</v>
      </c>
      <c r="F10" s="269" cm="1">
        <f t="array" ref="F10">F$6+INDEX(Step5!F:F, 30 + (ROW(F10)-7)*3)</f>
        <v>13794</v>
      </c>
      <c r="G10" s="270" cm="1">
        <f t="array" ref="G10">INDEX(Step5!F:F, 31 + (ROW(F10)-7)*3)</f>
        <v>0.68059999999999998</v>
      </c>
      <c r="H10" s="270" cm="1">
        <f t="array" ref="H10">INDEX(Step5!F:F, 32 + (ROW(F10)-7)*3)</f>
        <v>1.0831</v>
      </c>
      <c r="I10" s="269" cm="1">
        <f t="array" ref="I10">I$6+INDEX(Step8!F:F, 10 + ROW(I10)*3)</f>
        <v>14043</v>
      </c>
      <c r="J10" s="270" cm="1">
        <f t="array" ref="J10">INDEX(Step8!F:F, 11 + ROW(I10)*3)</f>
        <v>0.67210000000000003</v>
      </c>
      <c r="K10" s="270" cm="1">
        <f t="array" ref="K10">INDEX(Step8!F:F, 12 + ROW(I10)*3)</f>
        <v>1.0943000000000001</v>
      </c>
      <c r="L10" s="269" cm="1">
        <f t="array" ref="L10">L$6+INDEX(Step9!F:F, 10 + ROW(L10)*3)</f>
        <v>14740</v>
      </c>
      <c r="M10" s="270" cm="1">
        <f t="array" ref="M10">INDEX(Step9!F:F, 11 + ROW(L10)*3)</f>
        <v>0.66910000000000003</v>
      </c>
      <c r="N10" s="270" cm="1">
        <f t="array" ref="N10">INDEX(Step9!F:F, 12 + ROW(L10)*3)</f>
        <v>1.1097999999999999</v>
      </c>
      <c r="O10" s="269" cm="1">
        <f t="array" ref="O10">O$6+INDEX(Step10!F:F, 11 + ROW(O10)*3)</f>
        <v>15819</v>
      </c>
      <c r="P10" s="270" cm="1">
        <f t="array" ref="P10">INDEX(Step10!F:F, 12 + ROW(O10)*3)</f>
        <v>0.66459999999999997</v>
      </c>
      <c r="Q10" s="270" cm="1">
        <f t="array" ref="Q10">INDEX(Step10!F:F, 13 + ROW(O10)*3)</f>
        <v>1.1198999999999999</v>
      </c>
    </row>
    <row r="11" spans="1:17" x14ac:dyDescent="0.3">
      <c r="A11">
        <v>9</v>
      </c>
      <c r="B11" s="269">
        <v>8000</v>
      </c>
      <c r="C11" s="269" cm="1">
        <f t="array" ref="C11">INDEX(Step1_final!F:F, 0 + (ROW(C11)-4)*3)</f>
        <v>1570</v>
      </c>
      <c r="D11" s="270" cm="1">
        <f t="array" ref="D11">INDEX(Step1_final!F:F, 1 + (ROW(C11)-4)*3)</f>
        <v>0.95679999999999998</v>
      </c>
      <c r="E11" s="270" cm="1">
        <f t="array" ref="E11">INDEX(Step1_final!F:F, 2 + (ROW(C11)-4)*3)</f>
        <v>1.3024</v>
      </c>
      <c r="F11" s="269" cm="1">
        <f t="array" ref="F11">F$6+INDEX(Step5!F:F, 30 + (ROW(F11)-7)*3)</f>
        <v>14162</v>
      </c>
      <c r="G11" s="270" cm="1">
        <f t="array" ref="G11">INDEX(Step5!F:F, 31 + (ROW(F11)-7)*3)</f>
        <v>0.66769999999999996</v>
      </c>
      <c r="H11" s="270" cm="1">
        <f t="array" ref="H11">INDEX(Step5!F:F, 32 + (ROW(F11)-7)*3)</f>
        <v>1.0808</v>
      </c>
      <c r="I11" s="269" cm="1">
        <f t="array" ref="I11">I$6+INDEX(Step8!F:F, 10 + ROW(I11)*3)</f>
        <v>14413</v>
      </c>
      <c r="J11" s="270" cm="1">
        <f t="array" ref="J11">INDEX(Step8!F:F, 11 + ROW(I11)*3)</f>
        <v>0.66559999999999997</v>
      </c>
      <c r="K11" s="270" cm="1">
        <f t="array" ref="K11">INDEX(Step8!F:F, 12 + ROW(I11)*3)</f>
        <v>1.1076999999999999</v>
      </c>
      <c r="L11" s="269" cm="1">
        <f t="array" ref="L11">L$6+INDEX(Step9!F:F, 10 + ROW(L11)*3)</f>
        <v>15107</v>
      </c>
      <c r="M11" s="270" cm="1">
        <f t="array" ref="M11">INDEX(Step9!F:F, 11 + ROW(L11)*3)</f>
        <v>0.65639999999999998</v>
      </c>
      <c r="N11" s="270" cm="1">
        <f t="array" ref="N11">INDEX(Step9!F:F, 12 + ROW(L11)*3)</f>
        <v>1.1068</v>
      </c>
      <c r="O11" s="269" cm="1">
        <f t="array" ref="O11">O$6+INDEX(Step10!F:F, 11 + ROW(O11)*3)</f>
        <v>16201</v>
      </c>
      <c r="P11" s="270" cm="1">
        <f t="array" ref="P11">INDEX(Step10!F:F, 12 + ROW(O11)*3)</f>
        <v>0.65049999999999997</v>
      </c>
      <c r="Q11" s="270" cm="1">
        <f t="array" ref="Q11">INDEX(Step10!F:F, 13 + ROW(O11)*3)</f>
        <v>1.1183000000000001</v>
      </c>
    </row>
    <row r="12" spans="1:17" x14ac:dyDescent="0.3">
      <c r="A12">
        <v>10</v>
      </c>
      <c r="B12" s="269">
        <v>10000</v>
      </c>
      <c r="C12" s="269" cm="1">
        <f t="array" ref="C12">INDEX(Step1_final!F:F, 0 + (ROW(C12)-4)*3)</f>
        <v>1938</v>
      </c>
      <c r="D12" s="270" cm="1">
        <f t="array" ref="D12">INDEX(Step1_final!F:F, 1 + (ROW(C12)-4)*3)</f>
        <v>0.90559999999999996</v>
      </c>
      <c r="E12" s="270" cm="1">
        <f t="array" ref="E12">INDEX(Step1_final!F:F, 2 + (ROW(C12)-4)*3)</f>
        <v>1.2450000000000001</v>
      </c>
      <c r="F12" s="269" cm="1">
        <f t="array" ref="F12">F$6+INDEX(Step5!F:F, 30 + (ROW(F12)-7)*3)</f>
        <v>14537</v>
      </c>
      <c r="G12" s="270" cm="1">
        <f t="array" ref="G12">INDEX(Step5!F:F, 31 + (ROW(F12)-7)*3)</f>
        <v>0.65900000000000003</v>
      </c>
      <c r="H12" s="270" cm="1">
        <f t="array" ref="H12">INDEX(Step5!F:F, 32 + (ROW(F12)-7)*3)</f>
        <v>1.0778000000000001</v>
      </c>
      <c r="I12" s="269" cm="1">
        <f t="array" ref="I12">I$6+INDEX(Step8!F:F, 10 + ROW(I12)*3)</f>
        <v>14790</v>
      </c>
      <c r="J12" s="270" cm="1">
        <f t="array" ref="J12">INDEX(Step8!F:F, 11 + ROW(I12)*3)</f>
        <v>0.65310000000000001</v>
      </c>
      <c r="K12" s="270" cm="1">
        <f t="array" ref="K12">INDEX(Step8!F:F, 12 + ROW(I12)*3)</f>
        <v>1.0920000000000001</v>
      </c>
      <c r="L12" s="269" cm="1">
        <f t="array" ref="L12">L$6+INDEX(Step9!F:F, 10 + ROW(L12)*3)</f>
        <v>15473</v>
      </c>
      <c r="M12" s="270" cm="1">
        <f t="array" ref="M12">INDEX(Step9!F:F, 11 + ROW(L12)*3)</f>
        <v>0.64849999999999997</v>
      </c>
      <c r="N12" s="270" cm="1">
        <f t="array" ref="N12">INDEX(Step9!F:F, 12 + ROW(L12)*3)</f>
        <v>1.1001000000000001</v>
      </c>
      <c r="O12" s="269" cm="1">
        <f t="array" ref="O12">O$6+INDEX(Step10!F:F, 11 + ROW(O12)*3)</f>
        <v>16583</v>
      </c>
      <c r="P12" s="270" cm="1">
        <f t="array" ref="P12">INDEX(Step10!F:F, 12 + ROW(O12)*3)</f>
        <v>0.64139999999999997</v>
      </c>
      <c r="Q12" s="270" cm="1">
        <f t="array" ref="Q12">INDEX(Step10!F:F, 13 + ROW(O12)*3)</f>
        <v>1.1049</v>
      </c>
    </row>
    <row r="13" spans="1:17" x14ac:dyDescent="0.3">
      <c r="A13">
        <v>11</v>
      </c>
      <c r="B13" s="269">
        <v>12000</v>
      </c>
      <c r="C13" s="269" cm="1">
        <f t="array" ref="C13">INDEX(Step1_final!F:F, 0 + (ROW(C13)-4)*3)</f>
        <v>2303</v>
      </c>
      <c r="D13" s="270" cm="1">
        <f t="array" ref="D13">INDEX(Step1_final!F:F, 1 + (ROW(C13)-4)*3)</f>
        <v>0.86209999999999998</v>
      </c>
      <c r="E13" s="270" cm="1">
        <f t="array" ref="E13">INDEX(Step1_final!F:F, 2 + (ROW(C13)-4)*3)</f>
        <v>1.2082999999999999</v>
      </c>
      <c r="F13" s="269" cm="1">
        <f t="array" ref="F13">F$6+INDEX(Step5!F:F, 30 + (ROW(F13)-7)*3)</f>
        <v>14921</v>
      </c>
      <c r="G13" s="270" cm="1">
        <f t="array" ref="G13">INDEX(Step5!F:F, 31 + (ROW(F13)-7)*3)</f>
        <v>0.64070000000000005</v>
      </c>
      <c r="H13" s="270" cm="1">
        <f t="array" ref="H13">INDEX(Step5!F:F, 32 + (ROW(F13)-7)*3)</f>
        <v>1.0674999999999999</v>
      </c>
      <c r="I13" s="269" cm="1">
        <f t="array" ref="I13">I$6+INDEX(Step8!F:F, 10 + ROW(I13)*3)</f>
        <v>15169</v>
      </c>
      <c r="J13" s="270" cm="1">
        <f t="array" ref="J13">INDEX(Step8!F:F, 11 + ROW(I13)*3)</f>
        <v>0.63859999999999995</v>
      </c>
      <c r="K13" s="270" cm="1">
        <f t="array" ref="K13">INDEX(Step8!F:F, 12 + ROW(I13)*3)</f>
        <v>1.1080000000000001</v>
      </c>
      <c r="L13" s="269" cm="1">
        <f t="array" ref="L13">L$6+INDEX(Step9!F:F, 10 + ROW(L13)*3)</f>
        <v>15840</v>
      </c>
      <c r="M13" s="270" cm="1">
        <f t="array" ref="M13">INDEX(Step9!F:F, 11 + ROW(L13)*3)</f>
        <v>0.63160000000000005</v>
      </c>
      <c r="N13" s="270" cm="1">
        <f t="array" ref="N13">INDEX(Step9!F:F, 12 + ROW(L13)*3)</f>
        <v>1.0913999999999999</v>
      </c>
      <c r="O13" s="269" cm="1">
        <f t="array" ref="O13">O$6+INDEX(Step10!F:F, 11 + ROW(O13)*3)</f>
        <v>16966</v>
      </c>
      <c r="P13" s="270" cm="1">
        <f t="array" ref="P13">INDEX(Step10!F:F, 12 + ROW(O13)*3)</f>
        <v>0.62380000000000002</v>
      </c>
      <c r="Q13" s="270" cm="1">
        <f t="array" ref="Q13">INDEX(Step10!F:F, 13 + ROW(O13)*3)</f>
        <v>1.1021000000000001</v>
      </c>
    </row>
    <row r="14" spans="1:17" x14ac:dyDescent="0.3">
      <c r="A14">
        <v>12</v>
      </c>
      <c r="B14" s="269">
        <v>14000</v>
      </c>
      <c r="C14" s="269" cm="1">
        <f t="array" ref="C14">INDEX(Step1_final!F:F, 0 + (ROW(C14)-4)*3)</f>
        <v>2668</v>
      </c>
      <c r="D14" s="270" cm="1">
        <f t="array" ref="D14">INDEX(Step1_final!F:F, 1 + (ROW(C14)-4)*3)</f>
        <v>0.82940000000000003</v>
      </c>
      <c r="E14" s="270" cm="1">
        <f t="array" ref="E14">INDEX(Step1_final!F:F, 2 + (ROW(C14)-4)*3)</f>
        <v>1.2134</v>
      </c>
      <c r="F14" s="269" cm="1">
        <f t="array" ref="F14">F$6+INDEX(Step5!F:F, 30 + (ROW(F14)-7)*3)</f>
        <v>15289</v>
      </c>
      <c r="G14" s="270" cm="1">
        <f t="array" ref="G14">INDEX(Step5!F:F, 31 + (ROW(F14)-7)*3)</f>
        <v>0.6361</v>
      </c>
      <c r="H14" s="270" cm="1">
        <f t="array" ref="H14">INDEX(Step5!F:F, 32 + (ROW(F14)-7)*3)</f>
        <v>1.0688</v>
      </c>
      <c r="I14" s="269" cm="1">
        <f t="array" ref="I14">I$6+INDEX(Step8!F:F, 10 + ROW(I14)*3)</f>
        <v>15554</v>
      </c>
      <c r="J14" s="270" cm="1">
        <f t="array" ref="J14">INDEX(Step8!F:F, 11 + ROW(I14)*3)</f>
        <v>0.63490000000000002</v>
      </c>
      <c r="K14" s="270" cm="1">
        <f t="array" ref="K14">INDEX(Step8!F:F, 12 + ROW(I14)*3)</f>
        <v>1.0842000000000001</v>
      </c>
      <c r="L14" s="269" cm="1">
        <f t="array" ref="L14">L$6+INDEX(Step9!F:F, 10 + ROW(L14)*3)</f>
        <v>16207</v>
      </c>
      <c r="M14" s="270" cm="1">
        <f t="array" ref="M14">INDEX(Step9!F:F, 11 + ROW(L14)*3)</f>
        <v>0.62680000000000002</v>
      </c>
      <c r="N14" s="270" cm="1">
        <f t="array" ref="N14">INDEX(Step9!F:F, 12 + ROW(L14)*3)</f>
        <v>1.0860000000000001</v>
      </c>
      <c r="O14" s="269" cm="1">
        <f t="array" ref="O14">O$6+INDEX(Step10!F:F, 11 + ROW(O14)*3)</f>
        <v>17355</v>
      </c>
      <c r="P14" s="270" cm="1">
        <f t="array" ref="P14">INDEX(Step10!F:F, 12 + ROW(O14)*3)</f>
        <v>0.62050000000000005</v>
      </c>
      <c r="Q14" s="270" cm="1">
        <f t="array" ref="Q14">INDEX(Step10!F:F, 13 + ROW(O14)*3)</f>
        <v>1.0965</v>
      </c>
    </row>
    <row r="15" spans="1:17" x14ac:dyDescent="0.3">
      <c r="A15">
        <v>13</v>
      </c>
      <c r="B15" s="269">
        <v>16000</v>
      </c>
      <c r="C15" s="269" cm="1">
        <f t="array" ref="C15">INDEX(Step1_final!F:F, 0 + (ROW(C15)-4)*3)</f>
        <v>3033</v>
      </c>
      <c r="D15" s="270" cm="1">
        <f t="array" ref="D15">INDEX(Step1_final!F:F, 1 + (ROW(C15)-4)*3)</f>
        <v>0.81359999999999999</v>
      </c>
      <c r="E15" s="270" cm="1">
        <f t="array" ref="E15">INDEX(Step1_final!F:F, 2 + (ROW(C15)-4)*3)</f>
        <v>1.1709000000000001</v>
      </c>
      <c r="F15" s="269" cm="1">
        <f t="array" ref="F15">F$6+INDEX(Step5!F:F, 30 + (ROW(F15)-7)*3)</f>
        <v>15655</v>
      </c>
      <c r="G15" s="270" cm="1">
        <f t="array" ref="G15">INDEX(Step5!F:F, 31 + (ROW(F15)-7)*3)</f>
        <v>0.63619999999999999</v>
      </c>
      <c r="H15" s="270" cm="1">
        <f t="array" ref="H15">INDEX(Step5!F:F, 32 + (ROW(F15)-7)*3)</f>
        <v>1.0845</v>
      </c>
      <c r="I15" s="269" cm="1">
        <f t="array" ref="I15">I$6+INDEX(Step8!F:F, 10 + ROW(I15)*3)</f>
        <v>15940</v>
      </c>
      <c r="J15" s="270" cm="1">
        <f t="array" ref="J15">INDEX(Step8!F:F, 11 + ROW(I15)*3)</f>
        <v>0.62260000000000004</v>
      </c>
      <c r="K15" s="270" cm="1">
        <f t="array" ref="K15">INDEX(Step8!F:F, 12 + ROW(I15)*3)</f>
        <v>1.0944</v>
      </c>
      <c r="L15" s="269" cm="1">
        <f t="array" ref="L15">L$6+INDEX(Step9!F:F, 10 + ROW(L15)*3)</f>
        <v>16573</v>
      </c>
      <c r="M15" s="270" cm="1">
        <f t="array" ref="M15">INDEX(Step9!F:F, 11 + ROW(L15)*3)</f>
        <v>0.62509999999999999</v>
      </c>
      <c r="N15" s="270" cm="1">
        <f t="array" ref="N15">INDEX(Step9!F:F, 12 + ROW(L15)*3)</f>
        <v>1.0942000000000001</v>
      </c>
      <c r="O15" s="269" cm="1">
        <f t="array" ref="O15">O$6+INDEX(Step10!F:F, 11 + ROW(O15)*3)</f>
        <v>17741</v>
      </c>
      <c r="P15" s="270" cm="1">
        <f t="array" ref="P15">INDEX(Step10!F:F, 12 + ROW(O15)*3)</f>
        <v>0.61780000000000002</v>
      </c>
      <c r="Q15" s="270" cm="1">
        <f t="array" ref="Q15">INDEX(Step10!F:F, 13 + ROW(O15)*3)</f>
        <v>1.1036999999999999</v>
      </c>
    </row>
    <row r="16" spans="1:17" x14ac:dyDescent="0.3">
      <c r="A16">
        <v>14</v>
      </c>
      <c r="B16" s="269">
        <v>18000</v>
      </c>
      <c r="C16" s="269" cm="1">
        <f t="array" ref="C16">INDEX(Step1_final!F:F, 0 + (ROW(C16)-4)*3)</f>
        <v>3397</v>
      </c>
      <c r="D16" s="270" cm="1">
        <f t="array" ref="D16">INDEX(Step1_final!F:F, 1 + (ROW(C16)-4)*3)</f>
        <v>0.78669999999999995</v>
      </c>
      <c r="E16" s="270" cm="1">
        <f t="array" ref="E16">INDEX(Step1_final!F:F, 2 + (ROW(C16)-4)*3)</f>
        <v>1.1534</v>
      </c>
      <c r="F16" s="269" cm="1">
        <f t="array" ref="F16">F$6+INDEX(Step5!F:F, 30 + (ROW(F16)-7)*3)</f>
        <v>16021</v>
      </c>
      <c r="G16" s="270" cm="1">
        <f t="array" ref="G16">INDEX(Step5!F:F, 31 + (ROW(F16)-7)*3)</f>
        <v>0.62150000000000005</v>
      </c>
      <c r="H16" s="270" cm="1">
        <f t="array" ref="H16">INDEX(Step5!F:F, 32 + (ROW(F16)-7)*3)</f>
        <v>1.0718000000000001</v>
      </c>
      <c r="I16" s="269" cm="1">
        <f t="array" ref="I16">I$6+INDEX(Step8!F:F, 10 + ROW(I16)*3)</f>
        <v>16332</v>
      </c>
      <c r="J16" s="270" cm="1">
        <f t="array" ref="J16">INDEX(Step8!F:F, 11 + ROW(I16)*3)</f>
        <v>0.62339999999999995</v>
      </c>
      <c r="K16" s="270" cm="1">
        <f t="array" ref="K16">INDEX(Step8!F:F, 12 + ROW(I16)*3)</f>
        <v>1.0953999999999999</v>
      </c>
      <c r="L16" s="269" cm="1">
        <f t="array" ref="L16">L$6+INDEX(Step9!F:F, 10 + ROW(L16)*3)</f>
        <v>16940</v>
      </c>
      <c r="M16" s="270" cm="1">
        <f t="array" ref="M16">INDEX(Step9!F:F, 11 + ROW(L16)*3)</f>
        <v>0.61519999999999997</v>
      </c>
      <c r="N16" s="270" cm="1">
        <f t="array" ref="N16">INDEX(Step9!F:F, 12 + ROW(L16)*3)</f>
        <v>1.0871999999999999</v>
      </c>
      <c r="O16" s="269" cm="1">
        <f t="array" ref="O16">O$6+INDEX(Step10!F:F, 11 + ROW(O16)*3)</f>
        <v>18113</v>
      </c>
      <c r="P16" s="270" cm="1">
        <f t="array" ref="P16">INDEX(Step10!F:F, 12 + ROW(O16)*3)</f>
        <v>0.60560000000000003</v>
      </c>
      <c r="Q16" s="270" cm="1">
        <f t="array" ref="Q16">INDEX(Step10!F:F, 13 + ROW(O16)*3)</f>
        <v>1.1036999999999999</v>
      </c>
    </row>
    <row r="17" spans="1:17" x14ac:dyDescent="0.3">
      <c r="A17">
        <v>15</v>
      </c>
      <c r="B17" s="269">
        <v>20000</v>
      </c>
      <c r="C17" s="269" cm="1">
        <f t="array" ref="C17">INDEX(Step1_final!F:F, 0 + (ROW(C17)-4)*3)</f>
        <v>3762</v>
      </c>
      <c r="D17" s="270" cm="1">
        <f t="array" ref="D17">INDEX(Step1_final!F:F, 1 + (ROW(C17)-4)*3)</f>
        <v>0.77070000000000005</v>
      </c>
      <c r="E17" s="270" cm="1">
        <f t="array" ref="E17">INDEX(Step1_final!F:F, 2 + (ROW(C17)-4)*3)</f>
        <v>1.1355</v>
      </c>
      <c r="F17" s="269" cm="1">
        <f t="array" ref="F17">F$6+INDEX(Step5!F:F, 30 + (ROW(F17)-7)*3)</f>
        <v>16397</v>
      </c>
      <c r="G17" s="270" cm="1">
        <f t="array" ref="G17">INDEX(Step5!F:F, 31 + (ROW(F17)-7)*3)</f>
        <v>0.61760000000000004</v>
      </c>
      <c r="H17" s="270" cm="1">
        <f t="array" ref="H17">INDEX(Step5!F:F, 32 + (ROW(F17)-7)*3)</f>
        <v>1.0772999999999999</v>
      </c>
      <c r="I17" s="269" cm="1">
        <f t="array" ref="I17">I$6+INDEX(Step8!F:F, 10 + ROW(I17)*3)</f>
        <v>16716</v>
      </c>
      <c r="J17" s="270" cm="1">
        <f t="array" ref="J17">INDEX(Step8!F:F, 11 + ROW(I17)*3)</f>
        <v>0.61250000000000004</v>
      </c>
      <c r="K17" s="270" cm="1">
        <f t="array" ref="K17">INDEX(Step8!F:F, 12 + ROW(I17)*3)</f>
        <v>1.0857000000000001</v>
      </c>
      <c r="L17" s="269" cm="1">
        <f t="array" ref="L17">L$6+INDEX(Step9!F:F, 10 + ROW(L17)*3)</f>
        <v>17307</v>
      </c>
      <c r="M17" s="270" cm="1">
        <f t="array" ref="M17">INDEX(Step9!F:F, 11 + ROW(L17)*3)</f>
        <v>0.60940000000000005</v>
      </c>
      <c r="N17" s="270" cm="1">
        <f t="array" ref="N17">INDEX(Step9!F:F, 12 + ROW(L17)*3)</f>
        <v>1.0972</v>
      </c>
      <c r="O17" s="269" cm="1">
        <f t="array" ref="O17">O$6+INDEX(Step10!F:F, 11 + ROW(O17)*3)</f>
        <v>18482</v>
      </c>
      <c r="P17" s="270" cm="1">
        <f t="array" ref="P17">INDEX(Step10!F:F, 12 + ROW(O17)*3)</f>
        <v>0.60040000000000004</v>
      </c>
      <c r="Q17" s="270" cm="1">
        <f t="array" ref="Q17">INDEX(Step10!F:F, 13 + ROW(O17)*3)</f>
        <v>1.1047</v>
      </c>
    </row>
    <row r="18" spans="1:17" x14ac:dyDescent="0.3">
      <c r="A18">
        <v>16</v>
      </c>
      <c r="B18" s="269">
        <v>22000</v>
      </c>
      <c r="C18" s="269" cm="1">
        <f t="array" ref="C18">INDEX(Step1_final!F:F, 0 + (ROW(C18)-4)*3)</f>
        <v>4138</v>
      </c>
      <c r="D18" s="270" cm="1">
        <f t="array" ref="D18">INDEX(Step1_final!F:F, 1 + (ROW(C18)-4)*3)</f>
        <v>0.75280000000000002</v>
      </c>
      <c r="E18" s="270" cm="1">
        <f t="array" ref="E18">INDEX(Step1_final!F:F, 2 + (ROW(C18)-4)*3)</f>
        <v>1.1478999999999999</v>
      </c>
      <c r="F18" s="269" cm="1">
        <f t="array" ref="F18">F$6+INDEX(Step5!F:F, 30 + (ROW(F18)-7)*3)</f>
        <v>16780</v>
      </c>
      <c r="G18" s="270" cm="1">
        <f t="array" ref="G18">INDEX(Step5!F:F, 31 + (ROW(F18)-7)*3)</f>
        <v>0.61219999999999997</v>
      </c>
      <c r="H18" s="270" cm="1">
        <f t="array" ref="H18">INDEX(Step5!F:F, 32 + (ROW(F18)-7)*3)</f>
        <v>1.0722</v>
      </c>
      <c r="I18" s="269" cm="1">
        <f t="array" ref="I18">I$6+INDEX(Step8!F:F, 10 + ROW(I18)*3)</f>
        <v>17100</v>
      </c>
      <c r="J18" s="270" cm="1">
        <f t="array" ref="J18">INDEX(Step8!F:F, 11 + ROW(I18)*3)</f>
        <v>0.60170000000000001</v>
      </c>
      <c r="K18" s="270" cm="1">
        <f t="array" ref="K18">INDEX(Step8!F:F, 12 + ROW(I18)*3)</f>
        <v>1.0992999999999999</v>
      </c>
      <c r="L18" s="269" cm="1">
        <f t="array" ref="L18">L$6+INDEX(Step9!F:F, 10 + ROW(L18)*3)</f>
        <v>17673</v>
      </c>
      <c r="M18" s="270" cm="1">
        <f t="array" ref="M18">INDEX(Step9!F:F, 11 + ROW(L18)*3)</f>
        <v>0.60509999999999997</v>
      </c>
      <c r="N18" s="270" cm="1">
        <f t="array" ref="N18">INDEX(Step9!F:F, 12 + ROW(L18)*3)</f>
        <v>1.0924</v>
      </c>
      <c r="O18" s="269" cm="1">
        <f t="array" ref="O18">O$6+INDEX(Step10!F:F, 11 + ROW(O18)*3)</f>
        <v>18849</v>
      </c>
      <c r="P18" s="270" cm="1">
        <f t="array" ref="P18">INDEX(Step10!F:F, 12 + ROW(O18)*3)</f>
        <v>0.59660000000000002</v>
      </c>
      <c r="Q18" s="270" cm="1">
        <f t="array" ref="Q18">INDEX(Step10!F:F, 13 + ROW(O18)*3)</f>
        <v>1.0894999999999999</v>
      </c>
    </row>
    <row r="19" spans="1:17" x14ac:dyDescent="0.3">
      <c r="A19">
        <v>17</v>
      </c>
      <c r="B19" s="269">
        <v>24000</v>
      </c>
      <c r="C19" s="269" cm="1">
        <f t="array" ref="C19">INDEX(Step1_final!F:F, 0 + (ROW(C19)-4)*3)</f>
        <v>4510</v>
      </c>
      <c r="D19" s="270" cm="1">
        <f t="array" ref="D19">INDEX(Step1_final!F:F, 1 + (ROW(C19)-4)*3)</f>
        <v>0.74529999999999996</v>
      </c>
      <c r="E19" s="270" cm="1">
        <f t="array" ref="E19">INDEX(Step1_final!F:F, 2 + (ROW(C19)-4)*3)</f>
        <v>1.1224000000000001</v>
      </c>
      <c r="F19" s="269" cm="1">
        <f t="array" ref="F19">F$6+INDEX(Step5!F:F, 30 + (ROW(F19)-7)*3)</f>
        <v>17163</v>
      </c>
      <c r="G19" s="270" cm="1">
        <f t="array" ref="G19">INDEX(Step5!F:F, 31 + (ROW(F19)-7)*3)</f>
        <v>0.60340000000000005</v>
      </c>
      <c r="H19" s="270" cm="1">
        <f t="array" ref="H19">INDEX(Step5!F:F, 32 + (ROW(F19)-7)*3)</f>
        <v>1.0933999999999999</v>
      </c>
      <c r="I19" s="269" cm="1">
        <f t="array" ref="I19">I$6+INDEX(Step8!F:F, 10 + ROW(I19)*3)</f>
        <v>17480</v>
      </c>
      <c r="J19" s="270" cm="1">
        <f t="array" ref="J19">INDEX(Step8!F:F, 11 + ROW(I19)*3)</f>
        <v>0.58850000000000002</v>
      </c>
      <c r="K19" s="270" cm="1">
        <f t="array" ref="K19">INDEX(Step8!F:F, 12 + ROW(I19)*3)</f>
        <v>1.101</v>
      </c>
      <c r="L19" s="269" cm="1">
        <f t="array" ref="L19">L$6+INDEX(Step9!F:F, 10 + ROW(L19)*3)</f>
        <v>18040</v>
      </c>
      <c r="M19" s="270" cm="1">
        <f t="array" ref="M19">INDEX(Step9!F:F, 11 + ROW(L19)*3)</f>
        <v>0.59660000000000002</v>
      </c>
      <c r="N19" s="270" cm="1">
        <f t="array" ref="N19">INDEX(Step9!F:F, 12 + ROW(L19)*3)</f>
        <v>1.101</v>
      </c>
      <c r="O19" s="269" cm="1">
        <f t="array" ref="O19">O$6+INDEX(Step10!F:F, 11 + ROW(O19)*3)</f>
        <v>19216</v>
      </c>
      <c r="P19" s="270" cm="1">
        <f t="array" ref="P19">INDEX(Step10!F:F, 12 + ROW(O19)*3)</f>
        <v>0.58819999999999995</v>
      </c>
      <c r="Q19" s="270" cm="1">
        <f t="array" ref="Q19">INDEX(Step10!F:F, 13 + ROW(O19)*3)</f>
        <v>1.1212</v>
      </c>
    </row>
    <row r="20" spans="1:17" x14ac:dyDescent="0.3">
      <c r="A20">
        <v>18</v>
      </c>
      <c r="B20" s="269">
        <v>26000</v>
      </c>
      <c r="C20" s="269" cm="1">
        <f t="array" ref="C20">INDEX(Step1_final!F:F, 0 + (ROW(C20)-4)*3)</f>
        <v>4887</v>
      </c>
      <c r="D20" s="270" cm="1">
        <f t="array" ref="D20">INDEX(Step1_final!F:F, 1 + (ROW(C20)-4)*3)</f>
        <v>0.73180000000000001</v>
      </c>
      <c r="E20" s="270" cm="1">
        <f t="array" ref="E20">INDEX(Step1_final!F:F, 2 + (ROW(C20)-4)*3)</f>
        <v>1.1347</v>
      </c>
      <c r="F20" s="269" cm="1">
        <f t="array" ref="F20">F$6+INDEX(Step5!F:F, 30 + (ROW(F20)-7)*3)</f>
        <v>17543</v>
      </c>
      <c r="G20" s="270" cm="1">
        <f t="array" ref="G20">INDEX(Step5!F:F, 31 + (ROW(F20)-7)*3)</f>
        <v>0.59609999999999996</v>
      </c>
      <c r="H20" s="270" cm="1">
        <f t="array" ref="H20">INDEX(Step5!F:F, 32 + (ROW(F20)-7)*3)</f>
        <v>1.0771999999999999</v>
      </c>
      <c r="I20" s="269" cm="1">
        <f t="array" ref="I20">I$6+INDEX(Step8!F:F, 10 + ROW(I20)*3)</f>
        <v>17862</v>
      </c>
      <c r="J20" s="270" cm="1">
        <f t="array" ref="J20">INDEX(Step8!F:F, 11 + ROW(I20)*3)</f>
        <v>0.58850000000000002</v>
      </c>
      <c r="K20" s="270" cm="1">
        <f t="array" ref="K20">INDEX(Step8!F:F, 12 + ROW(I20)*3)</f>
        <v>1.1167</v>
      </c>
      <c r="L20" s="269" cm="1">
        <f t="array" ref="L20">L$6+INDEX(Step9!F:F, 10 + ROW(L20)*3)</f>
        <v>18406</v>
      </c>
      <c r="M20" s="270" cm="1">
        <f t="array" ref="M20">INDEX(Step9!F:F, 11 + ROW(L20)*3)</f>
        <v>0.58989999999999998</v>
      </c>
      <c r="N20" s="270" cm="1">
        <f t="array" ref="N20">INDEX(Step9!F:F, 12 + ROW(L20)*3)</f>
        <v>1.1073</v>
      </c>
      <c r="O20" s="269" cm="1">
        <f t="array" ref="O20">O$6+INDEX(Step10!F:F, 11 + ROW(O20)*3)</f>
        <v>19582</v>
      </c>
      <c r="P20" s="270" cm="1">
        <f t="array" ref="P20">INDEX(Step10!F:F, 12 + ROW(O20)*3)</f>
        <v>0.58179999999999998</v>
      </c>
      <c r="Q20" s="270" cm="1">
        <f t="array" ref="Q20">INDEX(Step10!F:F, 13 + ROW(O20)*3)</f>
        <v>1.1155999999999999</v>
      </c>
    </row>
    <row r="21" spans="1:17" x14ac:dyDescent="0.3">
      <c r="A21">
        <v>19</v>
      </c>
      <c r="B21" s="269">
        <v>28000</v>
      </c>
      <c r="C21" s="269" cm="1">
        <f t="array" ref="C21">INDEX(Step1_final!F:F, 0 + (ROW(C21)-4)*3)</f>
        <v>5258</v>
      </c>
      <c r="D21" s="270" cm="1">
        <f t="array" ref="D21">INDEX(Step1_final!F:F, 1 + (ROW(C21)-4)*3)</f>
        <v>0.72399999999999998</v>
      </c>
      <c r="E21" s="270" cm="1">
        <f t="array" ref="E21">INDEX(Step1_final!F:F, 2 + (ROW(C21)-4)*3)</f>
        <v>1.1155999999999999</v>
      </c>
      <c r="F21" s="269" cm="1">
        <f t="array" ref="F21">F$6+INDEX(Step5!F:F, 30 + (ROW(F21)-7)*3)</f>
        <v>17920</v>
      </c>
      <c r="G21" s="270" cm="1">
        <f t="array" ref="G21">INDEX(Step5!F:F, 31 + (ROW(F21)-7)*3)</f>
        <v>0.59930000000000005</v>
      </c>
      <c r="H21" s="270" cm="1">
        <f t="array" ref="H21">INDEX(Step5!F:F, 32 + (ROW(F21)-7)*3)</f>
        <v>1.0646</v>
      </c>
      <c r="I21" s="269" cm="1">
        <f t="array" ref="I21">I$6+INDEX(Step8!F:F, 10 + ROW(I21)*3)</f>
        <v>18250</v>
      </c>
      <c r="J21" s="270" cm="1">
        <f t="array" ref="J21">INDEX(Step8!F:F, 11 + ROW(I21)*3)</f>
        <v>0.58499999999999996</v>
      </c>
      <c r="K21" s="270" cm="1">
        <f t="array" ref="K21">INDEX(Step8!F:F, 12 + ROW(I21)*3)</f>
        <v>1.0883</v>
      </c>
      <c r="L21" s="269" cm="1">
        <f t="array" ref="L21">L$6+INDEX(Step9!F:F, 10 + ROW(L21)*3)</f>
        <v>18773</v>
      </c>
      <c r="M21" s="270" cm="1">
        <f t="array" ref="M21">INDEX(Step9!F:F, 11 + ROW(L21)*3)</f>
        <v>0.58989999999999998</v>
      </c>
      <c r="N21" s="270" cm="1">
        <f t="array" ref="N21">INDEX(Step9!F:F, 12 + ROW(L21)*3)</f>
        <v>1.0986</v>
      </c>
      <c r="O21" s="269" cm="1">
        <f t="array" ref="O21">O$6+INDEX(Step10!F:F, 11 + ROW(O21)*3)</f>
        <v>19949</v>
      </c>
      <c r="P21" s="270" cm="1">
        <f t="array" ref="P21">INDEX(Step10!F:F, 12 + ROW(O21)*3)</f>
        <v>0.58120000000000005</v>
      </c>
      <c r="Q21" s="270" cm="1">
        <f t="array" ref="Q21">INDEX(Step10!F:F, 13 + ROW(O21)*3)</f>
        <v>1.0928</v>
      </c>
    </row>
    <row r="22" spans="1:17" x14ac:dyDescent="0.3">
      <c r="A22">
        <v>20</v>
      </c>
      <c r="B22" s="269">
        <v>30000</v>
      </c>
      <c r="C22" s="269" cm="1">
        <f t="array" ref="C22">INDEX(Step1_final!F:F, 0 + (ROW(C22)-4)*3)</f>
        <v>5642</v>
      </c>
      <c r="D22" s="270" cm="1">
        <f t="array" ref="D22">INDEX(Step1_final!F:F, 1 + (ROW(C22)-4)*3)</f>
        <v>0.71430000000000005</v>
      </c>
      <c r="E22" s="270" cm="1">
        <f t="array" ref="E22">INDEX(Step1_final!F:F, 2 + (ROW(C22)-4)*3)</f>
        <v>1.119</v>
      </c>
      <c r="F22" s="269" cm="1">
        <f t="array" ref="F22">F$6+INDEX(Step5!F:F, 30 + (ROW(F22)-7)*3)</f>
        <v>18290</v>
      </c>
      <c r="G22" s="270" cm="1">
        <f t="array" ref="G22">INDEX(Step5!F:F, 31 + (ROW(F22)-7)*3)</f>
        <v>0.58350000000000002</v>
      </c>
      <c r="H22" s="270" cm="1">
        <f t="array" ref="H22">INDEX(Step5!F:F, 32 + (ROW(F22)-7)*3)</f>
        <v>1.0806</v>
      </c>
      <c r="I22" s="269" cm="1">
        <f t="array" ref="I22">I$6+INDEX(Step8!F:F, 10 + ROW(I22)*3)</f>
        <v>18639</v>
      </c>
      <c r="J22" s="270" cm="1">
        <f t="array" ref="J22">INDEX(Step8!F:F, 11 + ROW(I22)*3)</f>
        <v>0.57840000000000003</v>
      </c>
      <c r="K22" s="270" cm="1">
        <f t="array" ref="K22">INDEX(Step8!F:F, 12 + ROW(I22)*3)</f>
        <v>1.0847</v>
      </c>
      <c r="L22" s="269" cm="1">
        <f t="array" ref="L22">L$6+INDEX(Step9!F:F, 10 + ROW(L22)*3)</f>
        <v>19140</v>
      </c>
      <c r="M22" s="270" cm="1">
        <f t="array" ref="M22">INDEX(Step9!F:F, 11 + ROW(L22)*3)</f>
        <v>0.57630000000000003</v>
      </c>
      <c r="N22" s="270" cm="1">
        <f t="array" ref="N22">INDEX(Step9!F:F, 12 + ROW(L22)*3)</f>
        <v>1.1009</v>
      </c>
      <c r="O22" s="269" cm="1">
        <f t="array" ref="O22">O$6+INDEX(Step10!F:F, 11 + ROW(O22)*3)</f>
        <v>20316</v>
      </c>
      <c r="P22" s="270" cm="1">
        <f t="array" ref="P22">INDEX(Step10!F:F, 12 + ROW(O22)*3)</f>
        <v>0.56930000000000003</v>
      </c>
      <c r="Q22" s="270" cm="1">
        <f t="array" ref="Q22">INDEX(Step10!F:F, 13 + ROW(O22)*3)</f>
        <v>1.1141000000000001</v>
      </c>
    </row>
    <row r="23" spans="1:17" x14ac:dyDescent="0.3">
      <c r="A23">
        <v>21</v>
      </c>
      <c r="B23" s="269">
        <v>32000</v>
      </c>
      <c r="C23" s="269" cm="1">
        <f t="array" ref="C23">INDEX(Step1_final!F:F, 0 + (ROW(C23)-4)*3)</f>
        <v>6010</v>
      </c>
      <c r="D23" s="270" cm="1">
        <f t="array" ref="D23">INDEX(Step1_final!F:F, 1 + (ROW(C23)-4)*3)</f>
        <v>0.70779999999999998</v>
      </c>
      <c r="E23" s="270" cm="1">
        <f t="array" ref="E23">INDEX(Step1_final!F:F, 2 + (ROW(C23)-4)*3)</f>
        <v>1.1194999999999999</v>
      </c>
      <c r="F23" s="269" cm="1">
        <f t="array" ref="F23">F$6+INDEX(Step5!F:F, 30 + (ROW(F23)-7)*3)</f>
        <v>18659</v>
      </c>
      <c r="G23" s="270" cm="1">
        <f t="array" ref="G23">INDEX(Step5!F:F, 31 + (ROW(F23)-7)*3)</f>
        <v>0.58230000000000004</v>
      </c>
      <c r="H23" s="270" cm="1">
        <f t="array" ref="H23">INDEX(Step5!F:F, 32 + (ROW(F23)-7)*3)</f>
        <v>1.0824</v>
      </c>
      <c r="I23" s="269" cm="1">
        <f t="array" ref="I23">I$6+INDEX(Step8!F:F, 10 + ROW(I23)*3)</f>
        <v>19026</v>
      </c>
      <c r="J23" s="270" cm="1">
        <f t="array" ref="J23">INDEX(Step8!F:F, 11 + ROW(I23)*3)</f>
        <v>0.57250000000000001</v>
      </c>
      <c r="K23" s="270" cm="1">
        <f t="array" ref="K23">INDEX(Step8!F:F, 12 + ROW(I23)*3)</f>
        <v>1.1060000000000001</v>
      </c>
      <c r="L23" s="269" cm="1">
        <f t="array" ref="L23">L$6+INDEX(Step9!F:F, 10 + ROW(L23)*3)</f>
        <v>19506</v>
      </c>
      <c r="M23" s="270" cm="1">
        <f t="array" ref="M23">INDEX(Step9!F:F, 11 + ROW(L23)*3)</f>
        <v>0.57540000000000002</v>
      </c>
      <c r="N23" s="270" cm="1">
        <f t="array" ref="N23">INDEX(Step9!F:F, 12 + ROW(L23)*3)</f>
        <v>1.093</v>
      </c>
      <c r="O23" s="269" cm="1">
        <f t="array" ref="O23">O$6+INDEX(Step10!F:F, 11 + ROW(O23)*3)</f>
        <v>20683</v>
      </c>
      <c r="P23" s="270" cm="1">
        <f t="array" ref="P23">INDEX(Step10!F:F, 12 + ROW(O23)*3)</f>
        <v>0.56710000000000005</v>
      </c>
      <c r="Q23" s="270" cm="1">
        <f t="array" ref="Q23">INDEX(Step10!F:F, 13 + ROW(O23)*3)</f>
        <v>1.1086</v>
      </c>
    </row>
    <row r="24" spans="1:17" x14ac:dyDescent="0.3">
      <c r="A24">
        <v>22</v>
      </c>
      <c r="B24" s="269">
        <v>34000</v>
      </c>
      <c r="C24" s="269" cm="1">
        <f t="array" ref="C24">INDEX(Step1_final!F:F, 0 + (ROW(C24)-4)*3)</f>
        <v>6385</v>
      </c>
      <c r="D24" s="270" cm="1">
        <f t="array" ref="D24">INDEX(Step1_final!F:F, 1 + (ROW(C24)-4)*3)</f>
        <v>0.6966</v>
      </c>
      <c r="E24" s="270" cm="1">
        <f t="array" ref="E24">INDEX(Step1_final!F:F, 2 + (ROW(C24)-4)*3)</f>
        <v>1.1108</v>
      </c>
      <c r="F24" s="269" cm="1">
        <f t="array" ref="F24">F$6+INDEX(Step5!F:F, 30 + (ROW(F24)-7)*3)</f>
        <v>19035</v>
      </c>
      <c r="G24" s="270" cm="1">
        <f t="array" ref="G24">INDEX(Step5!F:F, 31 + (ROW(F24)-7)*3)</f>
        <v>0.57320000000000004</v>
      </c>
      <c r="H24" s="270" cm="1">
        <f t="array" ref="H24">INDEX(Step5!F:F, 32 + (ROW(F24)-7)*3)</f>
        <v>1.0911999999999999</v>
      </c>
      <c r="I24" s="269" cm="1">
        <f t="array" ref="I24">I$6+INDEX(Step8!F:F, 10 + ROW(I24)*3)</f>
        <v>19396</v>
      </c>
      <c r="J24" s="270" cm="1">
        <f t="array" ref="J24">INDEX(Step8!F:F, 11 + ROW(I24)*3)</f>
        <v>0.56559999999999999</v>
      </c>
      <c r="K24" s="270" cm="1">
        <f t="array" ref="K24">INDEX(Step8!F:F, 12 + ROW(I24)*3)</f>
        <v>1.115</v>
      </c>
      <c r="L24" s="269" cm="1">
        <f t="array" ref="L24">L$6+INDEX(Step9!F:F, 10 + ROW(L24)*3)</f>
        <v>19873</v>
      </c>
      <c r="M24" s="270" cm="1">
        <f t="array" ref="M24">INDEX(Step9!F:F, 11 + ROW(L24)*3)</f>
        <v>0.56559999999999999</v>
      </c>
      <c r="N24" s="270" cm="1">
        <f t="array" ref="N24">INDEX(Step9!F:F, 12 + ROW(L24)*3)</f>
        <v>1.1049</v>
      </c>
      <c r="O24" s="269" cm="1">
        <f t="array" ref="O24">O$6+INDEX(Step10!F:F, 11 + ROW(O24)*3)</f>
        <v>21049</v>
      </c>
      <c r="P24" s="270" cm="1">
        <f t="array" ref="P24">INDEX(Step10!F:F, 12 + ROW(O24)*3)</f>
        <v>0.55740000000000001</v>
      </c>
      <c r="Q24" s="270" cm="1">
        <f t="array" ref="Q24">INDEX(Step10!F:F, 13 + ROW(O24)*3)</f>
        <v>1.1217999999999999</v>
      </c>
    </row>
    <row r="25" spans="1:17" x14ac:dyDescent="0.3">
      <c r="A25">
        <v>23</v>
      </c>
      <c r="B25" s="269">
        <v>36000</v>
      </c>
      <c r="C25" s="269" cm="1">
        <f t="array" ref="C25">INDEX(Step1_final!F:F, 0 + (ROW(C25)-4)*3)</f>
        <v>6767</v>
      </c>
      <c r="D25" s="270" cm="1">
        <f t="array" ref="D25">INDEX(Step1_final!F:F, 1 + (ROW(C25)-4)*3)</f>
        <v>0.69140000000000001</v>
      </c>
      <c r="E25" s="270" cm="1">
        <f t="array" ref="E25">INDEX(Step1_final!F:F, 2 + (ROW(C25)-4)*3)</f>
        <v>1.1301000000000001</v>
      </c>
      <c r="F25" s="269" cm="1">
        <f t="array" ref="F25">F$6+INDEX(Step5!F:F, 30 + (ROW(F25)-7)*3)</f>
        <v>19419</v>
      </c>
      <c r="G25" s="270" cm="1">
        <f t="array" ref="G25">INDEX(Step5!F:F, 31 + (ROW(F25)-7)*3)</f>
        <v>0.56710000000000005</v>
      </c>
      <c r="H25" s="270" cm="1">
        <f t="array" ref="H25">INDEX(Step5!F:F, 32 + (ROW(F25)-7)*3)</f>
        <v>1.0719000000000001</v>
      </c>
      <c r="I25" s="269" cm="1">
        <f t="array" ref="I25">I$6+INDEX(Step8!F:F, 10 + ROW(I25)*3)</f>
        <v>19767</v>
      </c>
      <c r="J25" s="270" cm="1">
        <f t="array" ref="J25">INDEX(Step8!F:F, 11 + ROW(I25)*3)</f>
        <v>0.5615</v>
      </c>
      <c r="K25" s="270" cm="1">
        <f t="array" ref="K25">INDEX(Step8!F:F, 12 + ROW(I25)*3)</f>
        <v>1.0912999999999999</v>
      </c>
      <c r="L25" s="269" cm="1">
        <f t="array" ref="L25">L$6+INDEX(Step9!F:F, 10 + ROW(L25)*3)</f>
        <v>20248</v>
      </c>
      <c r="M25" s="270" cm="1">
        <f t="array" ref="M25">INDEX(Step9!F:F, 11 + ROW(L25)*3)</f>
        <v>0.5595</v>
      </c>
      <c r="N25" s="270" cm="1">
        <f t="array" ref="N25">INDEX(Step9!F:F, 12 + ROW(L25)*3)</f>
        <v>1.0921000000000001</v>
      </c>
      <c r="O25" s="269" cm="1">
        <f t="array" ref="O25">O$6+INDEX(Step10!F:F, 11 + ROW(O25)*3)</f>
        <v>21416</v>
      </c>
      <c r="P25" s="270" cm="1">
        <f t="array" ref="P25">INDEX(Step10!F:F, 12 + ROW(O25)*3)</f>
        <v>0.54990000000000006</v>
      </c>
      <c r="Q25" s="270" cm="1">
        <f t="array" ref="Q25">INDEX(Step10!F:F, 13 + ROW(O25)*3)</f>
        <v>1.1140000000000001</v>
      </c>
    </row>
    <row r="26" spans="1:17" x14ac:dyDescent="0.3">
      <c r="A26">
        <v>24</v>
      </c>
      <c r="B26" s="269">
        <v>38000</v>
      </c>
      <c r="C26" s="269" cm="1">
        <f t="array" ref="C26">INDEX(Step1_final!F:F, 0 + (ROW(C26)-4)*3)</f>
        <v>7151</v>
      </c>
      <c r="D26" s="270" cm="1">
        <f t="array" ref="D26">INDEX(Step1_final!F:F, 1 + (ROW(C26)-4)*3)</f>
        <v>0.68420000000000003</v>
      </c>
      <c r="E26" s="270" cm="1">
        <f t="array" ref="E26">INDEX(Step1_final!F:F, 2 + (ROW(C26)-4)*3)</f>
        <v>1.0988</v>
      </c>
      <c r="F26" s="269" cm="1">
        <f t="array" ref="F26">F$6+INDEX(Step5!F:F, 30 + (ROW(F26)-7)*3)</f>
        <v>19797</v>
      </c>
      <c r="G26" s="270" cm="1">
        <f t="array" ref="G26">INDEX(Step5!F:F, 31 + (ROW(F26)-7)*3)</f>
        <v>0.56540000000000001</v>
      </c>
      <c r="H26" s="270" cm="1">
        <f t="array" ref="H26">INDEX(Step5!F:F, 32 + (ROW(F26)-7)*3)</f>
        <v>1.0858000000000001</v>
      </c>
      <c r="I26" s="269" cm="1">
        <f t="array" ref="I26">I$6+INDEX(Step8!F:F, 10 + ROW(I26)*3)</f>
        <v>20136</v>
      </c>
      <c r="J26" s="270" cm="1">
        <f t="array" ref="J26">INDEX(Step8!F:F, 11 + ROW(I26)*3)</f>
        <v>0.55900000000000005</v>
      </c>
      <c r="K26" s="270" cm="1">
        <f t="array" ref="K26">INDEX(Step8!F:F, 12 + ROW(I26)*3)</f>
        <v>1.1080000000000001</v>
      </c>
      <c r="L26" s="269" cm="1">
        <f t="array" ref="L26">L$6+INDEX(Step9!F:F, 10 + ROW(L26)*3)</f>
        <v>20628</v>
      </c>
      <c r="M26" s="270" cm="1">
        <f t="array" ref="M26">INDEX(Step9!F:F, 11 + ROW(L26)*3)</f>
        <v>0.5585</v>
      </c>
      <c r="N26" s="270" cm="1">
        <f t="array" ref="N26">INDEX(Step9!F:F, 12 + ROW(L26)*3)</f>
        <v>1.1121000000000001</v>
      </c>
      <c r="O26" s="269" cm="1">
        <f t="array" ref="O26">O$6+INDEX(Step10!F:F, 11 + ROW(O26)*3)</f>
        <v>21783</v>
      </c>
      <c r="P26" s="270" cm="1">
        <f t="array" ref="P26">INDEX(Step10!F:F, 12 + ROW(O26)*3)</f>
        <v>0.55159999999999998</v>
      </c>
      <c r="Q26" s="270" cm="1">
        <f t="array" ref="Q26">INDEX(Step10!F:F, 13 + ROW(O26)*3)</f>
        <v>1.1240000000000001</v>
      </c>
    </row>
    <row r="27" spans="1:17" x14ac:dyDescent="0.3">
      <c r="A27">
        <v>25</v>
      </c>
      <c r="B27" s="269">
        <v>40000</v>
      </c>
      <c r="C27" s="269" cm="1">
        <f t="array" ref="C27">INDEX(Step1_final!F:F, 0 + (ROW(C27)-4)*3)</f>
        <v>7547</v>
      </c>
      <c r="D27" s="270" cm="1">
        <f t="array" ref="D27">INDEX(Step1_final!F:F, 1 + (ROW(C27)-4)*3)</f>
        <v>0.67169999999999996</v>
      </c>
      <c r="E27" s="270" cm="1">
        <f t="array" ref="E27">INDEX(Step1_final!F:F, 2 + (ROW(C27)-4)*3)</f>
        <v>1.0989</v>
      </c>
      <c r="F27" s="269" cm="1">
        <f t="array" ref="F27">F$6+INDEX(Step5!F:F, 30 + (ROW(F27)-7)*3)</f>
        <v>20188</v>
      </c>
      <c r="G27" s="270" cm="1">
        <f t="array" ref="G27">INDEX(Step5!F:F, 31 + (ROW(F27)-7)*3)</f>
        <v>0.55700000000000005</v>
      </c>
      <c r="H27" s="270" cm="1">
        <f t="array" ref="H27">INDEX(Step5!F:F, 32 + (ROW(F27)-7)*3)</f>
        <v>1.0973999999999999</v>
      </c>
      <c r="I27" s="269" cm="1">
        <f t="array" ref="I27">I$6+INDEX(Step8!F:F, 10 + ROW(I27)*3)</f>
        <v>20502</v>
      </c>
      <c r="J27" s="270" cm="1">
        <f t="array" ref="J27">INDEX(Step8!F:F, 11 + ROW(I27)*3)</f>
        <v>0.55510000000000004</v>
      </c>
      <c r="K27" s="270" cm="1">
        <f t="array" ref="K27">INDEX(Step8!F:F, 12 + ROW(I27)*3)</f>
        <v>1.1095999999999999</v>
      </c>
      <c r="L27" s="269" cm="1">
        <f t="array" ref="L27">L$6+INDEX(Step9!F:F, 10 + ROW(L27)*3)</f>
        <v>21022</v>
      </c>
      <c r="M27" s="270" cm="1">
        <f t="array" ref="M27">INDEX(Step9!F:F, 11 + ROW(L27)*3)</f>
        <v>0.55189999999999995</v>
      </c>
      <c r="N27" s="270" cm="1">
        <f t="array" ref="N27">INDEX(Step9!F:F, 12 + ROW(L27)*3)</f>
        <v>1.1076999999999999</v>
      </c>
      <c r="O27" s="269" cm="1">
        <f t="array" ref="O27">O$6+INDEX(Step10!F:F, 11 + ROW(O27)*3)</f>
        <v>22149</v>
      </c>
      <c r="P27" s="270" cm="1">
        <f t="array" ref="P27">INDEX(Step10!F:F, 12 + ROW(O27)*3)</f>
        <v>0.54410000000000003</v>
      </c>
      <c r="Q27" s="270" cm="1">
        <f t="array" ref="Q27">INDEX(Step10!F:F, 13 + ROW(O27)*3)</f>
        <v>1.1218999999999999</v>
      </c>
    </row>
    <row r="28" spans="1:17" x14ac:dyDescent="0.3">
      <c r="A28">
        <v>26</v>
      </c>
      <c r="B28" s="269">
        <v>42000</v>
      </c>
      <c r="C28" s="269" cm="1">
        <f t="array" ref="C28">INDEX(Step1_final!F:F, 0 + (ROW(C28)-4)*3)</f>
        <v>7936</v>
      </c>
      <c r="D28" s="270" cm="1">
        <f t="array" ref="D28">INDEX(Step1_final!F:F, 1 + (ROW(C28)-4)*3)</f>
        <v>0.67100000000000004</v>
      </c>
      <c r="E28" s="270" cm="1">
        <f t="array" ref="E28">INDEX(Step1_final!F:F, 2 + (ROW(C28)-4)*3)</f>
        <v>1.103</v>
      </c>
      <c r="F28" s="269" cm="1">
        <f t="array" ref="F28">F$6+INDEX(Step5!F:F, 30 + (ROW(F28)-7)*3)</f>
        <v>20583</v>
      </c>
      <c r="G28" s="270" cm="1">
        <f t="array" ref="G28">INDEX(Step5!F:F, 31 + (ROW(F28)-7)*3)</f>
        <v>0.55220000000000002</v>
      </c>
      <c r="H28" s="270" cm="1">
        <f t="array" ref="H28">INDEX(Step5!F:F, 32 + (ROW(F28)-7)*3)</f>
        <v>1.1011</v>
      </c>
      <c r="I28" s="269" cm="1">
        <f t="array" ref="I28">I$6+INDEX(Step8!F:F, 10 + ROW(I28)*3)</f>
        <v>20869</v>
      </c>
      <c r="J28" s="270" cm="1">
        <f t="array" ref="J28">INDEX(Step8!F:F, 11 + ROW(I28)*3)</f>
        <v>0.54600000000000004</v>
      </c>
      <c r="K28" s="270" cm="1">
        <f t="array" ref="K28">INDEX(Step8!F:F, 12 + ROW(I28)*3)</f>
        <v>1.1115999999999999</v>
      </c>
      <c r="L28" s="269" cm="1">
        <f t="array" ref="L28">L$6+INDEX(Step9!F:F, 10 + ROW(L28)*3)</f>
        <v>21392</v>
      </c>
      <c r="M28" s="270" cm="1">
        <f t="array" ref="M28">INDEX(Step9!F:F, 11 + ROW(L28)*3)</f>
        <v>0.54690000000000005</v>
      </c>
      <c r="N28" s="270" cm="1">
        <f t="array" ref="N28">INDEX(Step9!F:F, 12 + ROW(L28)*3)</f>
        <v>1.1121000000000001</v>
      </c>
      <c r="O28" s="269" cm="1">
        <f t="array" ref="O28">O$6+INDEX(Step10!F:F, 11 + ROW(O28)*3)</f>
        <v>22516</v>
      </c>
      <c r="P28" s="270" cm="1">
        <f t="array" ref="P28">INDEX(Step10!F:F, 12 + ROW(O28)*3)</f>
        <v>0.53739999999999999</v>
      </c>
      <c r="Q28" s="270" cm="1">
        <f t="array" ref="Q28">INDEX(Step10!F:F, 13 + ROW(O28)*3)</f>
        <v>1.1355999999999999</v>
      </c>
    </row>
    <row r="29" spans="1:17" x14ac:dyDescent="0.3">
      <c r="A29">
        <v>27</v>
      </c>
      <c r="B29" s="269">
        <v>44000</v>
      </c>
      <c r="C29" s="269" cm="1">
        <f t="array" ref="C29">INDEX(Step1_final!F:F, 0 + (ROW(C29)-4)*3)</f>
        <v>8340</v>
      </c>
      <c r="D29" s="270" cm="1">
        <f t="array" ref="D29">INDEX(Step1_final!F:F, 1 + (ROW(C29)-4)*3)</f>
        <v>0.66700000000000004</v>
      </c>
      <c r="E29" s="270" cm="1">
        <f t="array" ref="E29">INDEX(Step1_final!F:F, 2 + (ROW(C29)-4)*3)</f>
        <v>1.1025</v>
      </c>
      <c r="F29" s="269" cm="1">
        <f t="array" ref="F29">F$6+INDEX(Step5!F:F, 30 + (ROW(F29)-7)*3)</f>
        <v>20971</v>
      </c>
      <c r="G29" s="270" cm="1">
        <f t="array" ref="G29">INDEX(Step5!F:F, 31 + (ROW(F29)-7)*3)</f>
        <v>0.54910000000000003</v>
      </c>
      <c r="H29" s="270" cm="1">
        <f t="array" ref="H29">INDEX(Step5!F:F, 32 + (ROW(F29)-7)*3)</f>
        <v>1.0943000000000001</v>
      </c>
      <c r="I29" s="269" cm="1">
        <f t="array" ref="I29">I$6+INDEX(Step8!F:F, 10 + ROW(I29)*3)</f>
        <v>21236</v>
      </c>
      <c r="J29" s="270" cm="1">
        <f t="array" ref="J29">INDEX(Step8!F:F, 11 + ROW(I29)*3)</f>
        <v>0.54379999999999995</v>
      </c>
      <c r="K29" s="270" cm="1">
        <f t="array" ref="K29">INDEX(Step8!F:F, 12 + ROW(I29)*3)</f>
        <v>1.1295999999999999</v>
      </c>
      <c r="L29" s="269" cm="1">
        <f t="array" ref="L29">L$6+INDEX(Step9!F:F, 10 + ROW(L29)*3)</f>
        <v>21770</v>
      </c>
      <c r="M29" s="270" cm="1">
        <f t="array" ref="M29">INDEX(Step9!F:F, 11 + ROW(L29)*3)</f>
        <v>0.54369999999999996</v>
      </c>
      <c r="N29" s="270" cm="1">
        <f t="array" ref="N29">INDEX(Step9!F:F, 12 + ROW(L29)*3)</f>
        <v>1.1086</v>
      </c>
      <c r="O29" s="269" cm="1">
        <f t="array" ref="O29">O$6+INDEX(Step10!F:F, 11 + ROW(O29)*3)</f>
        <v>22883</v>
      </c>
      <c r="P29" s="270" cm="1">
        <f t="array" ref="P29">INDEX(Step10!F:F, 12 + ROW(O29)*3)</f>
        <v>0.5353</v>
      </c>
      <c r="Q29" s="270" cm="1">
        <f t="array" ref="Q29">INDEX(Step10!F:F, 13 + ROW(O29)*3)</f>
        <v>1.1355</v>
      </c>
    </row>
    <row r="30" spans="1:17" x14ac:dyDescent="0.3">
      <c r="A30">
        <v>28</v>
      </c>
      <c r="B30" s="269">
        <v>46000</v>
      </c>
      <c r="C30" s="269" cm="1">
        <f t="array" ref="C30">INDEX(Step1_final!F:F, 0 + (ROW(C30)-4)*3)</f>
        <v>8742</v>
      </c>
      <c r="D30" s="270" cm="1">
        <f t="array" ref="D30">INDEX(Step1_final!F:F, 1 + (ROW(C30)-4)*3)</f>
        <v>0.66149999999999998</v>
      </c>
      <c r="E30" s="270" cm="1">
        <f t="array" ref="E30">INDEX(Step1_final!F:F, 2 + (ROW(C30)-4)*3)</f>
        <v>1.1154999999999999</v>
      </c>
      <c r="F30" s="269" cm="1">
        <f t="array" ref="F30">F$6+INDEX(Step5!F:F, 30 + (ROW(F30)-7)*3)</f>
        <v>21338</v>
      </c>
      <c r="G30" s="270" cm="1">
        <f t="array" ref="G30">INDEX(Step5!F:F, 31 + (ROW(F30)-7)*3)</f>
        <v>0.54630000000000001</v>
      </c>
      <c r="H30" s="270" cm="1">
        <f t="array" ref="H30">INDEX(Step5!F:F, 32 + (ROW(F30)-7)*3)</f>
        <v>1.0853999999999999</v>
      </c>
      <c r="I30" s="269" cm="1">
        <f t="array" ref="I30">I$6+INDEX(Step8!F:F, 10 + ROW(I30)*3)</f>
        <v>21602</v>
      </c>
      <c r="J30" s="270" cm="1">
        <f t="array" ref="J30">INDEX(Step8!F:F, 11 + ROW(I30)*3)</f>
        <v>0.54120000000000001</v>
      </c>
      <c r="K30" s="270" cm="1">
        <f t="array" ref="K30">INDEX(Step8!F:F, 12 + ROW(I30)*3)</f>
        <v>1.1029</v>
      </c>
      <c r="L30" s="269" cm="1">
        <f t="array" ref="L30">L$6+INDEX(Step9!F:F, 10 + ROW(L30)*3)</f>
        <v>22149</v>
      </c>
      <c r="M30" s="270" cm="1">
        <f t="array" ref="M30">INDEX(Step9!F:F, 11 + ROW(L30)*3)</f>
        <v>0.54249999999999998</v>
      </c>
      <c r="N30" s="270" cm="1">
        <f t="array" ref="N30">INDEX(Step9!F:F, 12 + ROW(L30)*3)</f>
        <v>1.1111</v>
      </c>
      <c r="O30" s="269" cm="1">
        <f t="array" ref="O30">O$6+INDEX(Step10!F:F, 11 + ROW(O30)*3)</f>
        <v>23249</v>
      </c>
      <c r="P30" s="270" cm="1">
        <f t="array" ref="P30">INDEX(Step10!F:F, 12 + ROW(O30)*3)</f>
        <v>0.53249999999999997</v>
      </c>
      <c r="Q30" s="270" cm="1">
        <f t="array" ref="Q30">INDEX(Step10!F:F, 13 + ROW(O30)*3)</f>
        <v>1.1306</v>
      </c>
    </row>
    <row r="31" spans="1:17" x14ac:dyDescent="0.3">
      <c r="A31">
        <v>29</v>
      </c>
      <c r="B31" s="269">
        <v>48000</v>
      </c>
      <c r="C31" s="269" cm="1">
        <f t="array" ref="C31">INDEX(Step1_final!F:F, 0 + (ROW(C31)-4)*3)</f>
        <v>9139</v>
      </c>
      <c r="D31" s="270" cm="1">
        <f t="array" ref="D31">INDEX(Step1_final!F:F, 1 + (ROW(C31)-4)*3)</f>
        <v>0.65229999999999999</v>
      </c>
      <c r="E31" s="270" cm="1">
        <f t="array" ref="E31">INDEX(Step1_final!F:F, 2 + (ROW(C31)-4)*3)</f>
        <v>1.0960000000000001</v>
      </c>
      <c r="F31" s="269" cm="1">
        <f t="array" ref="F31">F$6+INDEX(Step5!F:F, 30 + (ROW(F31)-7)*3)</f>
        <v>21702</v>
      </c>
      <c r="G31" s="270" cm="1">
        <f t="array" ref="G31">INDEX(Step5!F:F, 31 + (ROW(F31)-7)*3)</f>
        <v>0.53839999999999999</v>
      </c>
      <c r="H31" s="270" cm="1">
        <f t="array" ref="H31">INDEX(Step5!F:F, 32 + (ROW(F31)-7)*3)</f>
        <v>1.1017999999999999</v>
      </c>
      <c r="I31" s="269" cm="1">
        <f t="array" ref="I31">I$6+INDEX(Step8!F:F, 10 + ROW(I31)*3)</f>
        <v>21967</v>
      </c>
      <c r="J31" s="270" cm="1">
        <f t="array" ref="J31">INDEX(Step8!F:F, 11 + ROW(I31)*3)</f>
        <v>0.53339999999999999</v>
      </c>
      <c r="K31" s="270" cm="1">
        <f t="array" ref="K31">INDEX(Step8!F:F, 12 + ROW(I31)*3)</f>
        <v>1.1113</v>
      </c>
      <c r="L31" s="269" cm="1">
        <f t="array" ref="L31">L$6+INDEX(Step9!F:F, 10 + ROW(L31)*3)</f>
        <v>22527</v>
      </c>
      <c r="M31" s="270" cm="1">
        <f t="array" ref="M31">INDEX(Step9!F:F, 11 + ROW(L31)*3)</f>
        <v>0.5343</v>
      </c>
      <c r="N31" s="270" cm="1">
        <f t="array" ref="N31">INDEX(Step9!F:F, 12 + ROW(L31)*3)</f>
        <v>1.1292</v>
      </c>
      <c r="O31" s="269" cm="1">
        <f t="array" ref="O31">O$6+INDEX(Step10!F:F, 11 + ROW(O31)*3)</f>
        <v>23616</v>
      </c>
      <c r="P31" s="270" cm="1">
        <f t="array" ref="P31">INDEX(Step10!F:F, 12 + ROW(O31)*3)</f>
        <v>0.52559999999999996</v>
      </c>
      <c r="Q31" s="270" cm="1">
        <f t="array" ref="Q31">INDEX(Step10!F:F, 13 + ROW(O31)*3)</f>
        <v>1.1476999999999999</v>
      </c>
    </row>
    <row r="32" spans="1:17" x14ac:dyDescent="0.3">
      <c r="A32">
        <v>30</v>
      </c>
      <c r="B32" s="269">
        <v>50000</v>
      </c>
      <c r="C32" s="269" cm="1">
        <f t="array" ref="C32">INDEX(Step1_final!F:F, 0 + (ROW(C32)-4)*3)</f>
        <v>9523</v>
      </c>
      <c r="D32" s="270" cm="1">
        <f t="array" ref="D32">INDEX(Step1_final!F:F, 1 + (ROW(C32)-4)*3)</f>
        <v>0.65129999999999999</v>
      </c>
      <c r="E32" s="270" cm="1">
        <f t="array" ref="E32">INDEX(Step1_final!F:F, 2 + (ROW(C32)-4)*3)</f>
        <v>1.1017999999999999</v>
      </c>
      <c r="F32" s="269" cm="1">
        <f t="array" ref="F32">F$6+INDEX(Step5!F:F, 30 + (ROW(F32)-7)*3)</f>
        <v>22067</v>
      </c>
      <c r="G32" s="270" cm="1">
        <f t="array" ref="G32">INDEX(Step5!F:F, 31 + (ROW(F32)-7)*3)</f>
        <v>0.53959999999999997</v>
      </c>
      <c r="H32" s="270" cm="1">
        <f t="array" ref="H32">INDEX(Step5!F:F, 32 + (ROW(F32)-7)*3)</f>
        <v>1.0920000000000001</v>
      </c>
      <c r="I32" s="269" cm="1">
        <f t="array" ref="I32">I$6+INDEX(Step8!F:F, 10 + ROW(I32)*3)</f>
        <v>22335</v>
      </c>
      <c r="J32" s="270" cm="1">
        <f t="array" ref="J32">INDEX(Step8!F:F, 11 + ROW(I32)*3)</f>
        <v>0.53620000000000001</v>
      </c>
      <c r="K32" s="270" cm="1">
        <f t="array" ref="K32">INDEX(Step8!F:F, 12 + ROW(I32)*3)</f>
        <v>1.1311</v>
      </c>
      <c r="L32" s="269" cm="1">
        <f t="array" ref="L32">L$6+INDEX(Step9!F:F, 10 + ROW(L32)*3)</f>
        <v>22913</v>
      </c>
      <c r="M32" s="270" cm="1">
        <f t="array" ref="M32">INDEX(Step9!F:F, 11 + ROW(L32)*3)</f>
        <v>0.53759999999999997</v>
      </c>
      <c r="N32" s="270" cm="1">
        <f t="array" ref="N32">INDEX(Step9!F:F, 12 + ROW(L32)*3)</f>
        <v>1.1253</v>
      </c>
      <c r="O32" s="269" cm="1">
        <f t="array" ref="O32">O$6+INDEX(Step10!F:F, 11 + ROW(O32)*3)</f>
        <v>23983</v>
      </c>
      <c r="P32" s="270" cm="1">
        <f t="array" ref="P32">INDEX(Step10!F:F, 12 + ROW(O32)*3)</f>
        <v>0.52729999999999999</v>
      </c>
      <c r="Q32" s="270" cm="1">
        <f t="array" ref="Q32">INDEX(Step10!F:F, 13 + ROW(O32)*3)</f>
        <v>1.1377999999999999</v>
      </c>
    </row>
    <row r="33" spans="1:17" x14ac:dyDescent="0.3">
      <c r="A33">
        <v>31</v>
      </c>
      <c r="B33" s="269">
        <v>52000</v>
      </c>
      <c r="C33" s="269" cm="1">
        <f t="array" ref="C33">INDEX(Step1_final!F:F, 0 + (ROW(C33)-4)*3)</f>
        <v>9897</v>
      </c>
      <c r="D33" s="270" cm="1">
        <f t="array" ref="D33">INDEX(Step1_final!F:F, 1 + (ROW(C33)-4)*3)</f>
        <v>0.64800000000000002</v>
      </c>
      <c r="E33" s="270" cm="1">
        <f t="array" ref="E33">INDEX(Step1_final!F:F, 2 + (ROW(C33)-4)*3)</f>
        <v>1.1124000000000001</v>
      </c>
      <c r="F33" s="269" cm="1">
        <f t="array" ref="F33">F$6+INDEX(Step5!F:F, 30 + (ROW(F33)-7)*3)</f>
        <v>22432</v>
      </c>
      <c r="G33" s="270" cm="1">
        <f t="array" ref="G33">INDEX(Step5!F:F, 31 + (ROW(F33)-7)*3)</f>
        <v>0.53369999999999995</v>
      </c>
      <c r="H33" s="270" cm="1">
        <f t="array" ref="H33">INDEX(Step5!F:F, 32 + (ROW(F33)-7)*3)</f>
        <v>1.1054999999999999</v>
      </c>
      <c r="I33" s="269" cm="1">
        <f t="array" ref="I33">I$6+INDEX(Step8!F:F, 10 + ROW(I33)*3)</f>
        <v>22702</v>
      </c>
      <c r="J33" s="270" cm="1">
        <f t="array" ref="J33">INDEX(Step8!F:F, 11 + ROW(I33)*3)</f>
        <v>0.52839999999999998</v>
      </c>
      <c r="K33" s="270" cm="1">
        <f t="array" ref="K33">INDEX(Step8!F:F, 12 + ROW(I33)*3)</f>
        <v>1.1352</v>
      </c>
      <c r="L33" s="269" cm="1">
        <f t="array" ref="L33">L$6+INDEX(Step9!F:F, 10 + ROW(L33)*3)</f>
        <v>23296</v>
      </c>
      <c r="M33" s="270" cm="1">
        <f t="array" ref="M33">INDEX(Step9!F:F, 11 + ROW(L33)*3)</f>
        <v>0.53029999999999999</v>
      </c>
      <c r="N33" s="270" cm="1">
        <f t="array" ref="N33">INDEX(Step9!F:F, 12 + ROW(L33)*3)</f>
        <v>1.1123000000000001</v>
      </c>
      <c r="O33" s="269" cm="1">
        <f t="array" ref="O33">O$6+INDEX(Step10!F:F, 11 + ROW(O33)*3)</f>
        <v>24349</v>
      </c>
      <c r="P33" s="270" cm="1">
        <f t="array" ref="P33">INDEX(Step10!F:F, 12 + ROW(O33)*3)</f>
        <v>0.52059999999999995</v>
      </c>
      <c r="Q33" s="270" cm="1">
        <f t="array" ref="Q33">INDEX(Step10!F:F, 13 + ROW(O33)*3)</f>
        <v>1.1294</v>
      </c>
    </row>
    <row r="34" spans="1:17" x14ac:dyDescent="0.3">
      <c r="A34">
        <v>32</v>
      </c>
      <c r="B34" s="269">
        <v>54000</v>
      </c>
      <c r="C34" s="269" cm="1">
        <f t="array" ref="C34">INDEX(Step1_final!F:F, 0 + (ROW(C34)-4)*3)</f>
        <v>10278</v>
      </c>
      <c r="D34" s="270" cm="1">
        <f t="array" ref="D34">INDEX(Step1_final!F:F, 1 + (ROW(C34)-4)*3)</f>
        <v>0.64370000000000005</v>
      </c>
      <c r="E34" s="270" cm="1">
        <f t="array" ref="E34">INDEX(Step1_final!F:F, 2 + (ROW(C34)-4)*3)</f>
        <v>1.0919000000000001</v>
      </c>
      <c r="F34" s="269" cm="1">
        <f t="array" ref="F34">F$6+INDEX(Step5!F:F, 30 + (ROW(F34)-7)*3)</f>
        <v>22797</v>
      </c>
      <c r="G34" s="270" cm="1">
        <f t="array" ref="G34">INDEX(Step5!F:F, 31 + (ROW(F34)-7)*3)</f>
        <v>0.53359999999999996</v>
      </c>
      <c r="H34" s="270" cm="1">
        <f t="array" ref="H34">INDEX(Step5!F:F, 32 + (ROW(F34)-7)*3)</f>
        <v>1.1032</v>
      </c>
      <c r="I34" s="269" cm="1">
        <f t="array" ref="I34">I$6+INDEX(Step8!F:F, 10 + ROW(I34)*3)</f>
        <v>23068</v>
      </c>
      <c r="J34" s="270" cm="1">
        <f t="array" ref="J34">INDEX(Step8!F:F, 11 + ROW(I34)*3)</f>
        <v>0.52129999999999999</v>
      </c>
      <c r="K34" s="270" cm="1">
        <f t="array" ref="K34">INDEX(Step8!F:F, 12 + ROW(I34)*3)</f>
        <v>1.1126</v>
      </c>
      <c r="L34" s="269" cm="1">
        <f t="array" ref="L34">L$6+INDEX(Step9!F:F, 10 + ROW(L34)*3)</f>
        <v>23674</v>
      </c>
      <c r="M34" s="270" cm="1">
        <f t="array" ref="M34">INDEX(Step9!F:F, 11 + ROW(L34)*3)</f>
        <v>0.53069999999999995</v>
      </c>
      <c r="N34" s="270" cm="1">
        <f t="array" ref="N34">INDEX(Step9!F:F, 12 + ROW(L34)*3)</f>
        <v>1.1008</v>
      </c>
      <c r="O34" s="269" cm="1">
        <f t="array" ref="O34">O$6+INDEX(Step10!F:F, 11 + ROW(O34)*3)</f>
        <v>24716</v>
      </c>
      <c r="P34" s="270" cm="1">
        <f t="array" ref="P34">INDEX(Step10!F:F, 12 + ROW(O34)*3)</f>
        <v>0.52059999999999995</v>
      </c>
      <c r="Q34" s="270" cm="1">
        <f t="array" ref="Q34">INDEX(Step10!F:F, 13 + ROW(O34)*3)</f>
        <v>1.1374</v>
      </c>
    </row>
    <row r="35" spans="1:17" x14ac:dyDescent="0.3">
      <c r="A35">
        <v>33</v>
      </c>
      <c r="B35" s="269">
        <v>56000</v>
      </c>
      <c r="C35" s="269" cm="1">
        <f t="array" ref="C35">INDEX(Step1_final!F:F, 0 + (ROW(C35)-4)*3)</f>
        <v>10658</v>
      </c>
      <c r="D35" s="270" cm="1">
        <f t="array" ref="D35">INDEX(Step1_final!F:F, 1 + (ROW(C35)-4)*3)</f>
        <v>0.63270000000000004</v>
      </c>
      <c r="E35" s="270" cm="1">
        <f t="array" ref="E35">INDEX(Step1_final!F:F, 2 + (ROW(C35)-4)*3)</f>
        <v>1.1039000000000001</v>
      </c>
      <c r="F35" s="269" cm="1">
        <f t="array" ref="F35">F$6+INDEX(Step5!F:F, 30 + (ROW(F35)-7)*3)</f>
        <v>23165</v>
      </c>
      <c r="G35" s="270" cm="1">
        <f t="array" ref="G35">INDEX(Step5!F:F, 31 + (ROW(F35)-7)*3)</f>
        <v>0.53039999999999998</v>
      </c>
      <c r="H35" s="270" cm="1">
        <f t="array" ref="H35">INDEX(Step5!F:F, 32 + (ROW(F35)-7)*3)</f>
        <v>1.1268</v>
      </c>
      <c r="I35" s="269" cm="1">
        <f t="array" ref="I35">I$6+INDEX(Step8!F:F, 10 + ROW(I35)*3)</f>
        <v>23435</v>
      </c>
      <c r="J35" s="270" cm="1">
        <f t="array" ref="J35">INDEX(Step8!F:F, 11 + ROW(I35)*3)</f>
        <v>0.52380000000000004</v>
      </c>
      <c r="K35" s="270" cm="1">
        <f t="array" ref="K35">INDEX(Step8!F:F, 12 + ROW(I35)*3)</f>
        <v>1.1571</v>
      </c>
      <c r="L35" s="269" cm="1">
        <f t="array" ref="L35">L$6+INDEX(Step9!F:F, 10 + ROW(L35)*3)</f>
        <v>24067</v>
      </c>
      <c r="M35" s="270" cm="1">
        <f t="array" ref="M35">INDEX(Step9!F:F, 11 + ROW(L35)*3)</f>
        <v>0.52729999999999999</v>
      </c>
      <c r="N35" s="270" cm="1">
        <f t="array" ref="N35">INDEX(Step9!F:F, 12 + ROW(L35)*3)</f>
        <v>1.1375</v>
      </c>
      <c r="O35" s="269" cm="1">
        <f t="array" ref="O35">O$6+INDEX(Step10!F:F, 11 + ROW(O35)*3)</f>
        <v>25083</v>
      </c>
      <c r="P35" s="270" cm="1">
        <f t="array" ref="P35">INDEX(Step10!F:F, 12 + ROW(O35)*3)</f>
        <v>0.51949999999999996</v>
      </c>
      <c r="Q35" s="270" cm="1">
        <f t="array" ref="Q35">INDEX(Step10!F:F, 13 + ROW(O35)*3)</f>
        <v>1.1639999999999999</v>
      </c>
    </row>
    <row r="36" spans="1:17" x14ac:dyDescent="0.3">
      <c r="A36">
        <v>34</v>
      </c>
      <c r="B36" s="269">
        <v>58000</v>
      </c>
      <c r="C36" s="269" cm="1">
        <f t="array" ref="C36">INDEX(Step1_final!F:F, 0 + (ROW(C36)-4)*3)</f>
        <v>11025</v>
      </c>
      <c r="D36" s="270" cm="1">
        <f t="array" ref="D36">INDEX(Step1_final!F:F, 1 + (ROW(C36)-4)*3)</f>
        <v>0.63370000000000004</v>
      </c>
      <c r="E36" s="270" cm="1">
        <f t="array" ref="E36">INDEX(Step1_final!F:F, 2 + (ROW(C36)-4)*3)</f>
        <v>1.1055999999999999</v>
      </c>
      <c r="F36" s="269" cm="1">
        <f t="array" ref="F36">F$6+INDEX(Step5!F:F, 30 + (ROW(F36)-7)*3)</f>
        <v>23542</v>
      </c>
      <c r="G36" s="270" cm="1">
        <f t="array" ref="G36">INDEX(Step5!F:F, 31 + (ROW(F36)-7)*3)</f>
        <v>0.52559999999999996</v>
      </c>
      <c r="H36" s="270" cm="1">
        <f t="array" ref="H36">INDEX(Step5!F:F, 32 + (ROW(F36)-7)*3)</f>
        <v>1.1096999999999999</v>
      </c>
      <c r="I36" s="269" cm="1">
        <f t="array" ref="I36">I$6+INDEX(Step8!F:F, 10 + ROW(I36)*3)</f>
        <v>23802</v>
      </c>
      <c r="J36" s="270" cm="1">
        <f t="array" ref="J36">INDEX(Step8!F:F, 11 + ROW(I36)*3)</f>
        <v>0.52039999999999997</v>
      </c>
      <c r="K36" s="270" cm="1">
        <f t="array" ref="K36">INDEX(Step8!F:F, 12 + ROW(I36)*3)</f>
        <v>1.1233</v>
      </c>
      <c r="L36" s="269" cm="1">
        <f t="array" ref="L36">L$6+INDEX(Step9!F:F, 10 + ROW(L36)*3)</f>
        <v>24449</v>
      </c>
      <c r="M36" s="270" cm="1">
        <f t="array" ref="M36">INDEX(Step9!F:F, 11 + ROW(L36)*3)</f>
        <v>0.52349999999999997</v>
      </c>
      <c r="N36" s="270" cm="1">
        <f t="array" ref="N36">INDEX(Step9!F:F, 12 + ROW(L36)*3)</f>
        <v>1.1271</v>
      </c>
      <c r="O36" s="269" cm="1">
        <f t="array" ref="O36">O$6+INDEX(Step10!F:F, 11 + ROW(O36)*3)</f>
        <v>25450</v>
      </c>
      <c r="P36" s="270" cm="1">
        <f t="array" ref="P36">INDEX(Step10!F:F, 12 + ROW(O36)*3)</f>
        <v>0.5131</v>
      </c>
      <c r="Q36" s="270" cm="1">
        <f t="array" ref="Q36">INDEX(Step10!F:F, 13 + ROW(O36)*3)</f>
        <v>1.1375</v>
      </c>
    </row>
    <row r="37" spans="1:17" x14ac:dyDescent="0.3">
      <c r="A37">
        <v>35</v>
      </c>
      <c r="B37" s="269">
        <v>60000</v>
      </c>
      <c r="C37" s="269" cm="1">
        <f t="array" ref="C37">INDEX(Step1_final!F:F, 0 + (ROW(C37)-4)*3)</f>
        <v>11390</v>
      </c>
      <c r="D37" s="270" cm="1">
        <f t="array" ref="D37">INDEX(Step1_final!F:F, 1 + (ROW(C37)-4)*3)</f>
        <v>0.62990000000000002</v>
      </c>
      <c r="E37" s="270" cm="1">
        <f t="array" ref="E37">INDEX(Step1_final!F:F, 2 + (ROW(C37)-4)*3)</f>
        <v>1.117</v>
      </c>
      <c r="F37" s="269" cm="1">
        <f t="array" ref="F37">F$6+INDEX(Step5!F:F, 30 + (ROW(F37)-7)*3)</f>
        <v>23910</v>
      </c>
      <c r="G37" s="270" cm="1">
        <f t="array" ref="G37">INDEX(Step5!F:F, 31 + (ROW(F37)-7)*3)</f>
        <v>0.51690000000000003</v>
      </c>
      <c r="H37" s="270" cm="1">
        <f t="array" ref="H37">INDEX(Step5!F:F, 32 + (ROW(F37)-7)*3)</f>
        <v>1.1245000000000001</v>
      </c>
      <c r="I37" s="269" cm="1">
        <f t="array" ref="I37">I$6+INDEX(Step8!F:F, 10 + ROW(I37)*3)</f>
        <v>24168</v>
      </c>
      <c r="J37" s="270" cm="1">
        <f t="array" ref="J37">INDEX(Step8!F:F, 11 + ROW(I37)*3)</f>
        <v>0.51780000000000004</v>
      </c>
      <c r="K37" s="270" cm="1">
        <f t="array" ref="K37">INDEX(Step8!F:F, 12 + ROW(I37)*3)</f>
        <v>1.1394</v>
      </c>
      <c r="L37" s="269" cm="1">
        <f t="array" ref="L37">L$6+INDEX(Step9!F:F, 10 + ROW(L37)*3)</f>
        <v>24824</v>
      </c>
      <c r="M37" s="270" cm="1">
        <f t="array" ref="M37">INDEX(Step9!F:F, 11 + ROW(L37)*3)</f>
        <v>0.51619999999999999</v>
      </c>
      <c r="N37" s="270" cm="1">
        <f t="array" ref="N37">INDEX(Step9!F:F, 12 + ROW(L37)*3)</f>
        <v>1.1220000000000001</v>
      </c>
      <c r="O37" s="269" cm="1">
        <f t="array" ref="O37">O$6+INDEX(Step10!F:F, 11 + ROW(O37)*3)</f>
        <v>25816</v>
      </c>
      <c r="P37" s="270" cm="1">
        <f t="array" ref="P37">INDEX(Step10!F:F, 12 + ROW(O37)*3)</f>
        <v>0.50700000000000001</v>
      </c>
      <c r="Q37" s="270" cm="1">
        <f t="array" ref="Q37">INDEX(Step10!F:F, 13 + ROW(O37)*3)</f>
        <v>1.1520999999999999</v>
      </c>
    </row>
    <row r="38" spans="1:17" x14ac:dyDescent="0.3">
      <c r="A38">
        <v>36</v>
      </c>
      <c r="B38" s="269">
        <v>62000</v>
      </c>
      <c r="C38" s="269" cm="1">
        <f t="array" ref="C38">INDEX(Step1_final!F:F, 0 + (ROW(C38)-4)*3)</f>
        <v>11766</v>
      </c>
      <c r="D38" s="270" cm="1">
        <f t="array" ref="D38">INDEX(Step1_final!F:F, 1 + (ROW(C38)-4)*3)</f>
        <v>0.62690000000000001</v>
      </c>
      <c r="E38" s="270" cm="1">
        <f t="array" ref="E38">INDEX(Step1_final!F:F, 2 + (ROW(C38)-4)*3)</f>
        <v>1.0984</v>
      </c>
      <c r="F38" s="269" cm="1">
        <f t="array" ref="F38">F$6+INDEX(Step5!F:F, 30 + (ROW(F38)-7)*3)</f>
        <v>24276</v>
      </c>
      <c r="G38" s="270" cm="1">
        <f t="array" ref="G38">INDEX(Step5!F:F, 31 + (ROW(F38)-7)*3)</f>
        <v>0.52190000000000003</v>
      </c>
      <c r="H38" s="270" cm="1">
        <f t="array" ref="H38">INDEX(Step5!F:F, 32 + (ROW(F38)-7)*3)</f>
        <v>1.1242000000000001</v>
      </c>
      <c r="I38" s="269" cm="1">
        <f t="array" ref="I38">I$6+INDEX(Step8!F:F, 10 + ROW(I38)*3)</f>
        <v>24535</v>
      </c>
      <c r="J38" s="270" cm="1">
        <f t="array" ref="J38">INDEX(Step8!F:F, 11 + ROW(I38)*3)</f>
        <v>0.51380000000000003</v>
      </c>
      <c r="K38" s="270" cm="1">
        <f t="array" ref="K38">INDEX(Step8!F:F, 12 + ROW(I38)*3)</f>
        <v>1.1411</v>
      </c>
      <c r="L38" s="269" cm="1">
        <f t="array" ref="L38">L$6+INDEX(Step9!F:F, 10 + ROW(L38)*3)</f>
        <v>25199</v>
      </c>
      <c r="M38" s="270" cm="1">
        <f t="array" ref="M38">INDEX(Step9!F:F, 11 + ROW(L38)*3)</f>
        <v>0.52049999999999996</v>
      </c>
      <c r="N38" s="270" cm="1">
        <f t="array" ref="N38">INDEX(Step9!F:F, 12 + ROW(L38)*3)</f>
        <v>1.1349</v>
      </c>
      <c r="O38" s="269" cm="1">
        <f t="array" ref="O38">O$6+INDEX(Step10!F:F, 11 + ROW(O38)*3)</f>
        <v>26183</v>
      </c>
      <c r="P38" s="270" cm="1">
        <f t="array" ref="P38">INDEX(Step10!F:F, 12 + ROW(O38)*3)</f>
        <v>0.51160000000000005</v>
      </c>
      <c r="Q38" s="270" cm="1">
        <f t="array" ref="Q38">INDEX(Step10!F:F, 13 + ROW(O38)*3)</f>
        <v>1.1687000000000001</v>
      </c>
    </row>
    <row r="39" spans="1:17" x14ac:dyDescent="0.3">
      <c r="A39">
        <v>37</v>
      </c>
      <c r="B39" s="269">
        <v>64000</v>
      </c>
      <c r="C39" s="269" cm="1">
        <f t="array" ref="C39">INDEX(Step1_final!F:F, 0 + (ROW(C39)-4)*3)</f>
        <v>12133</v>
      </c>
      <c r="D39" s="270" cm="1">
        <f t="array" ref="D39">INDEX(Step1_final!F:F, 1 + (ROW(C39)-4)*3)</f>
        <v>0.62290000000000001</v>
      </c>
      <c r="E39" s="270" cm="1">
        <f t="array" ref="E39">INDEX(Step1_final!F:F, 2 + (ROW(C39)-4)*3)</f>
        <v>1.1034999999999999</v>
      </c>
      <c r="F39" s="269" cm="1">
        <f t="array" ref="F39">F$6+INDEX(Step5!F:F, 30 + (ROW(F39)-7)*3)</f>
        <v>24649</v>
      </c>
      <c r="G39" s="270" cm="1">
        <f t="array" ref="G39">INDEX(Step5!F:F, 31 + (ROW(F39)-7)*3)</f>
        <v>0.52070000000000005</v>
      </c>
      <c r="H39" s="270" cm="1">
        <f t="array" ref="H39">INDEX(Step5!F:F, 32 + (ROW(F39)-7)*3)</f>
        <v>1.1234</v>
      </c>
      <c r="I39" s="269" cm="1">
        <f t="array" ref="I39">I$6+INDEX(Step8!F:F, 10 + ROW(I39)*3)</f>
        <v>24901</v>
      </c>
      <c r="J39" s="270" cm="1">
        <f t="array" ref="J39">INDEX(Step8!F:F, 11 + ROW(I39)*3)</f>
        <v>0.51</v>
      </c>
      <c r="K39" s="270" cm="1">
        <f t="array" ref="K39">INDEX(Step8!F:F, 12 + ROW(I39)*3)</f>
        <v>1.1566000000000001</v>
      </c>
      <c r="L39" s="269" cm="1">
        <f t="array" ref="L39">L$6+INDEX(Step9!F:F, 10 + ROW(L39)*3)</f>
        <v>25568</v>
      </c>
      <c r="M39" s="270" cm="1">
        <f t="array" ref="M39">INDEX(Step9!F:F, 11 + ROW(L39)*3)</f>
        <v>0.5202</v>
      </c>
      <c r="N39" s="270" cm="1">
        <f t="array" ref="N39">INDEX(Step9!F:F, 12 + ROW(L39)*3)</f>
        <v>1.1469</v>
      </c>
      <c r="O39" s="269" cm="1">
        <f t="array" ref="O39">O$6+INDEX(Step10!F:F, 11 + ROW(O39)*3)</f>
        <v>26550</v>
      </c>
      <c r="P39" s="270" cm="1">
        <f t="array" ref="P39">INDEX(Step10!F:F, 12 + ROW(O39)*3)</f>
        <v>0.50990000000000002</v>
      </c>
      <c r="Q39" s="270" cm="1">
        <f t="array" ref="Q39">INDEX(Step10!F:F, 13 + ROW(O39)*3)</f>
        <v>1.1600999999999999</v>
      </c>
    </row>
    <row r="40" spans="1:17" x14ac:dyDescent="0.3">
      <c r="A40">
        <v>38</v>
      </c>
      <c r="B40" s="269">
        <v>66000</v>
      </c>
      <c r="C40" s="269" cm="1">
        <f t="array" ref="C40">INDEX(Step1_final!F:F, 0 + (ROW(C40)-4)*3)</f>
        <v>12498</v>
      </c>
      <c r="D40" s="270" cm="1">
        <f t="array" ref="D40">INDEX(Step1_final!F:F, 1 + (ROW(C40)-4)*3)</f>
        <v>0.61939999999999995</v>
      </c>
      <c r="E40" s="270" cm="1">
        <f t="array" ref="E40">INDEX(Step1_final!F:F, 2 + (ROW(C40)-4)*3)</f>
        <v>1.1121000000000001</v>
      </c>
      <c r="F40" s="269" cm="1">
        <f t="array" ref="F40">F$6+INDEX(Step5!F:F, 30 + (ROW(F40)-7)*3)</f>
        <v>25018</v>
      </c>
      <c r="G40" s="270" cm="1">
        <f t="array" ref="G40">INDEX(Step5!F:F, 31 + (ROW(F40)-7)*3)</f>
        <v>0.51439999999999997</v>
      </c>
      <c r="H40" s="270" cm="1">
        <f t="array" ref="H40">INDEX(Step5!F:F, 32 + (ROW(F40)-7)*3)</f>
        <v>1.1096999999999999</v>
      </c>
      <c r="I40" s="269" cm="1">
        <f t="array" ref="I40">I$6+INDEX(Step8!F:F, 10 + ROW(I40)*3)</f>
        <v>25268</v>
      </c>
      <c r="J40" s="270" cm="1">
        <f t="array" ref="J40">INDEX(Step8!F:F, 11 + ROW(I40)*3)</f>
        <v>0.51349999999999996</v>
      </c>
      <c r="K40" s="270" cm="1">
        <f t="array" ref="K40">INDEX(Step8!F:F, 12 + ROW(I40)*3)</f>
        <v>1.1329</v>
      </c>
      <c r="L40" s="269" cm="1">
        <f t="array" ref="L40">L$6+INDEX(Step9!F:F, 10 + ROW(L40)*3)</f>
        <v>25935</v>
      </c>
      <c r="M40" s="270" cm="1">
        <f t="array" ref="M40">INDEX(Step9!F:F, 11 + ROW(L40)*3)</f>
        <v>0.51390000000000002</v>
      </c>
      <c r="N40" s="270" cm="1">
        <f t="array" ref="N40">INDEX(Step9!F:F, 12 + ROW(L40)*3)</f>
        <v>1.1216999999999999</v>
      </c>
      <c r="O40" s="269" cm="1">
        <f t="array" ref="O40">O$6+INDEX(Step10!F:F, 11 + ROW(O40)*3)</f>
        <v>26916</v>
      </c>
      <c r="P40" s="270" cm="1">
        <f t="array" ref="P40">INDEX(Step10!F:F, 12 + ROW(O40)*3)</f>
        <v>0.50349999999999995</v>
      </c>
      <c r="Q40" s="270" cm="1">
        <f t="array" ref="Q40">INDEX(Step10!F:F, 13 + ROW(O40)*3)</f>
        <v>1.1443000000000001</v>
      </c>
    </row>
    <row r="41" spans="1:17" x14ac:dyDescent="0.3">
      <c r="A41">
        <v>39</v>
      </c>
      <c r="B41" s="269">
        <v>68000</v>
      </c>
      <c r="C41" s="269" cm="1">
        <f t="array" ref="C41">INDEX(Step1_final!F:F, 0 + (ROW(C41)-4)*3)</f>
        <v>12863</v>
      </c>
      <c r="D41" s="270" cm="1">
        <f t="array" ref="D41">INDEX(Step1_final!F:F, 1 + (ROW(C41)-4)*3)</f>
        <v>0.61670000000000003</v>
      </c>
      <c r="E41" s="270" cm="1">
        <f t="array" ref="E41">INDEX(Step1_final!F:F, 2 + (ROW(C41)-4)*3)</f>
        <v>1.1034999999999999</v>
      </c>
      <c r="F41" s="269" cm="1">
        <f t="array" ref="F41">F$6+INDEX(Step5!F:F, 30 + (ROW(F41)-7)*3)</f>
        <v>25385</v>
      </c>
      <c r="G41" s="270" cm="1">
        <f t="array" ref="G41">INDEX(Step5!F:F, 31 + (ROW(F41)-7)*3)</f>
        <v>0.51090000000000002</v>
      </c>
      <c r="H41" s="270" cm="1">
        <f t="array" ref="H41">INDEX(Step5!F:F, 32 + (ROW(F41)-7)*3)</f>
        <v>1.1162000000000001</v>
      </c>
      <c r="I41" s="269" cm="1">
        <f t="array" ref="I41">I$6+INDEX(Step8!F:F, 10 + ROW(I41)*3)</f>
        <v>25634</v>
      </c>
      <c r="J41" s="270" cm="1">
        <f t="array" ref="J41">INDEX(Step8!F:F, 11 + ROW(I41)*3)</f>
        <v>0.50449999999999995</v>
      </c>
      <c r="K41" s="270" cm="1">
        <f t="array" ref="K41">INDEX(Step8!F:F, 12 + ROW(I41)*3)</f>
        <v>1.1371</v>
      </c>
      <c r="L41" s="269" cm="1">
        <f t="array" ref="L41">L$6+INDEX(Step9!F:F, 10 + ROW(L41)*3)</f>
        <v>26301</v>
      </c>
      <c r="M41" s="270" cm="1">
        <f t="array" ref="M41">INDEX(Step9!F:F, 11 + ROW(L41)*3)</f>
        <v>0.50929999999999997</v>
      </c>
      <c r="N41" s="270" cm="1">
        <f t="array" ref="N41">INDEX(Step9!F:F, 12 + ROW(L41)*3)</f>
        <v>1.1283000000000001</v>
      </c>
      <c r="O41" s="269" cm="1">
        <f t="array" ref="O41">O$6+INDEX(Step10!F:F, 11 + ROW(O41)*3)</f>
        <v>27283</v>
      </c>
      <c r="P41" s="270" cm="1">
        <f t="array" ref="P41">INDEX(Step10!F:F, 12 + ROW(O41)*3)</f>
        <v>0.49940000000000001</v>
      </c>
      <c r="Q41" s="270" cm="1">
        <f t="array" ref="Q41">INDEX(Step10!F:F, 13 + ROW(O41)*3)</f>
        <v>1.1574</v>
      </c>
    </row>
    <row r="42" spans="1:17" x14ac:dyDescent="0.3">
      <c r="A42">
        <v>40</v>
      </c>
      <c r="B42" s="269">
        <v>70000</v>
      </c>
      <c r="C42" s="269" cm="1">
        <f t="array" ref="C42">INDEX(Step1_final!F:F, 0 + (ROW(C42)-4)*3)</f>
        <v>13227</v>
      </c>
      <c r="D42" s="270" cm="1">
        <f t="array" ref="D42">INDEX(Step1_final!F:F, 1 + (ROW(C42)-4)*3)</f>
        <v>0.61650000000000005</v>
      </c>
      <c r="E42" s="270" cm="1">
        <f t="array" ref="E42">INDEX(Step1_final!F:F, 2 + (ROW(C42)-4)*3)</f>
        <v>1.0929</v>
      </c>
      <c r="F42" s="269" cm="1">
        <f t="array" ref="F42">F$6+INDEX(Step5!F:F, 30 + (ROW(F42)-7)*3)</f>
        <v>25749</v>
      </c>
      <c r="G42" s="270" cm="1">
        <f t="array" ref="G42">INDEX(Step5!F:F, 31 + (ROW(F42)-7)*3)</f>
        <v>0.50849999999999995</v>
      </c>
      <c r="H42" s="270" cm="1">
        <f t="array" ref="H42">INDEX(Step5!F:F, 32 + (ROW(F42)-7)*3)</f>
        <v>1.1294</v>
      </c>
      <c r="I42" s="269" cm="1">
        <f t="array" ref="I42">I$6+INDEX(Step8!F:F, 10 + ROW(I42)*3)</f>
        <v>26001</v>
      </c>
      <c r="J42" s="270" cm="1">
        <f t="array" ref="J42">INDEX(Step8!F:F, 11 + ROW(I42)*3)</f>
        <v>0.50470000000000004</v>
      </c>
      <c r="K42" s="270" cm="1">
        <f t="array" ref="K42">INDEX(Step8!F:F, 12 + ROW(I42)*3)</f>
        <v>1.1353</v>
      </c>
      <c r="L42" s="269" cm="1">
        <f t="array" ref="L42">L$6+INDEX(Step9!F:F, 10 + ROW(L42)*3)</f>
        <v>26668</v>
      </c>
      <c r="M42" s="270" cm="1">
        <f t="array" ref="M42">INDEX(Step9!F:F, 11 + ROW(L42)*3)</f>
        <v>0.50780000000000003</v>
      </c>
      <c r="N42" s="270" cm="1">
        <f t="array" ref="N42">INDEX(Step9!F:F, 12 + ROW(L42)*3)</f>
        <v>1.1376999999999999</v>
      </c>
      <c r="O42" s="269" cm="1">
        <f t="array" ref="O42">O$6+INDEX(Step10!F:F, 11 + ROW(O42)*3)</f>
        <v>27650</v>
      </c>
      <c r="P42" s="270" cm="1">
        <f t="array" ref="P42">INDEX(Step10!F:F, 12 + ROW(O42)*3)</f>
        <v>0.49980000000000002</v>
      </c>
      <c r="Q42" s="270" cm="1">
        <f t="array" ref="Q42">INDEX(Step10!F:F, 13 + ROW(O42)*3)</f>
        <v>1.165</v>
      </c>
    </row>
    <row r="43" spans="1:17" x14ac:dyDescent="0.3">
      <c r="A43">
        <v>41</v>
      </c>
      <c r="B43" s="269">
        <v>72000</v>
      </c>
      <c r="C43" s="269" cm="1">
        <f t="array" ref="C43">INDEX(Step1_final!F:F, 0 + (ROW(C43)-4)*3)</f>
        <v>13592</v>
      </c>
      <c r="D43" s="270" cm="1">
        <f t="array" ref="D43">INDEX(Step1_final!F:F, 1 + (ROW(C43)-4)*3)</f>
        <v>0.61650000000000005</v>
      </c>
      <c r="E43" s="270" cm="1">
        <f t="array" ref="E43">INDEX(Step1_final!F:F, 2 + (ROW(C43)-4)*3)</f>
        <v>1.1074999999999999</v>
      </c>
      <c r="F43" s="269" cm="1">
        <f t="array" ref="F43">F$6+INDEX(Step5!F:F, 30 + (ROW(F43)-7)*3)</f>
        <v>26114</v>
      </c>
      <c r="G43" s="270" cm="1">
        <f t="array" ref="G43">INDEX(Step5!F:F, 31 + (ROW(F43)-7)*3)</f>
        <v>0.50670000000000004</v>
      </c>
      <c r="H43" s="270" cm="1">
        <f t="array" ref="H43">INDEX(Step5!F:F, 32 + (ROW(F43)-7)*3)</f>
        <v>1.1496</v>
      </c>
      <c r="I43" s="269" cm="1">
        <f t="array" ref="I43">I$6+INDEX(Step8!F:F, 10 + ROW(I43)*3)</f>
        <v>26368</v>
      </c>
      <c r="J43" s="270" cm="1">
        <f t="array" ref="J43">INDEX(Step8!F:F, 11 + ROW(I43)*3)</f>
        <v>0.50170000000000003</v>
      </c>
      <c r="K43" s="270" cm="1">
        <f t="array" ref="K43">INDEX(Step8!F:F, 12 + ROW(I43)*3)</f>
        <v>1.1447000000000001</v>
      </c>
      <c r="L43" s="269" cm="1">
        <f t="array" ref="L43">L$6+INDEX(Step9!F:F, 10 + ROW(L43)*3)</f>
        <v>27034</v>
      </c>
      <c r="M43" s="270" cm="1">
        <f t="array" ref="M43">INDEX(Step9!F:F, 11 + ROW(L43)*3)</f>
        <v>0.50649999999999995</v>
      </c>
      <c r="N43" s="270" cm="1">
        <f t="array" ref="N43">INDEX(Step9!F:F, 12 + ROW(L43)*3)</f>
        <v>1.1398999999999999</v>
      </c>
      <c r="O43" s="269" cm="1">
        <f t="array" ref="O43">O$6+INDEX(Step10!F:F, 11 + ROW(O43)*3)</f>
        <v>28016</v>
      </c>
      <c r="P43" s="270" cm="1">
        <f t="array" ref="P43">INDEX(Step10!F:F, 12 + ROW(O43)*3)</f>
        <v>0.4955</v>
      </c>
      <c r="Q43" s="270" cm="1">
        <f t="array" ref="Q43">INDEX(Step10!F:F, 13 + ROW(O43)*3)</f>
        <v>1.1732</v>
      </c>
    </row>
    <row r="44" spans="1:17" x14ac:dyDescent="0.3">
      <c r="A44">
        <v>42</v>
      </c>
      <c r="B44" s="269">
        <v>74000</v>
      </c>
      <c r="C44" s="269" cm="1">
        <f t="array" ref="C44">INDEX(Step1_final!F:F, 0 + (ROW(C44)-4)*3)</f>
        <v>13957</v>
      </c>
      <c r="D44" s="270" cm="1">
        <f t="array" ref="D44">INDEX(Step1_final!F:F, 1 + (ROW(C44)-4)*3)</f>
        <v>0.60580000000000001</v>
      </c>
      <c r="E44" s="270" cm="1">
        <f t="array" ref="E44">INDEX(Step1_final!F:F, 2 + (ROW(C44)-4)*3)</f>
        <v>1.1072</v>
      </c>
      <c r="F44" s="269" cm="1">
        <f t="array" ref="F44">F$6+INDEX(Step5!F:F, 30 + (ROW(F44)-7)*3)</f>
        <v>26479</v>
      </c>
      <c r="G44" s="270" cm="1">
        <f t="array" ref="G44">INDEX(Step5!F:F, 31 + (ROW(F44)-7)*3)</f>
        <v>0.50690000000000002</v>
      </c>
      <c r="H44" s="270" cm="1">
        <f t="array" ref="H44">INDEX(Step5!F:F, 32 + (ROW(F44)-7)*3)</f>
        <v>1.1209</v>
      </c>
      <c r="I44" s="269" cm="1">
        <f t="array" ref="I44">I$6+INDEX(Step8!F:F, 10 + ROW(I44)*3)</f>
        <v>26734</v>
      </c>
      <c r="J44" s="270" cm="1">
        <f t="array" ref="J44">INDEX(Step8!F:F, 11 + ROW(I44)*3)</f>
        <v>0.49769999999999998</v>
      </c>
      <c r="K44" s="270" cm="1">
        <f t="array" ref="K44">INDEX(Step8!F:F, 12 + ROW(I44)*3)</f>
        <v>1.1467000000000001</v>
      </c>
      <c r="L44" s="269" cm="1">
        <f t="array" ref="L44">L$6+INDEX(Step9!F:F, 10 + ROW(L44)*3)</f>
        <v>27426</v>
      </c>
      <c r="M44" s="270" cm="1">
        <f t="array" ref="M44">INDEX(Step9!F:F, 11 + ROW(L44)*3)</f>
        <v>0.50600000000000001</v>
      </c>
      <c r="N44" s="270" cm="1">
        <f t="array" ref="N44">INDEX(Step9!F:F, 12 + ROW(L44)*3)</f>
        <v>1.1337999999999999</v>
      </c>
      <c r="O44" s="269" cm="1">
        <f t="array" ref="O44">O$6+INDEX(Step10!F:F, 11 + ROW(O44)*3)</f>
        <v>28383</v>
      </c>
      <c r="P44" s="270" cm="1">
        <f t="array" ref="P44">INDEX(Step10!F:F, 12 + ROW(O44)*3)</f>
        <v>0.49640000000000001</v>
      </c>
      <c r="Q44" s="270" cm="1">
        <f t="array" ref="Q44">INDEX(Step10!F:F, 13 + ROW(O44)*3)</f>
        <v>1.1520999999999999</v>
      </c>
    </row>
    <row r="45" spans="1:17" x14ac:dyDescent="0.3">
      <c r="A45">
        <v>43</v>
      </c>
      <c r="B45" s="269">
        <v>76000</v>
      </c>
      <c r="C45" s="269" cm="1">
        <f t="array" ref="C45">INDEX(Step1_final!F:F, 0 + (ROW(C45)-4)*3)</f>
        <v>14321</v>
      </c>
      <c r="D45" s="270" cm="1">
        <f t="array" ref="D45">INDEX(Step1_final!F:F, 1 + (ROW(C45)-4)*3)</f>
        <v>0.60780000000000001</v>
      </c>
      <c r="E45" s="270" cm="1">
        <f t="array" ref="E45">INDEX(Step1_final!F:F, 2 + (ROW(C45)-4)*3)</f>
        <v>1.0876999999999999</v>
      </c>
      <c r="F45" s="269" cm="1">
        <f t="array" ref="F45">F$6+INDEX(Step5!F:F, 30 + (ROW(F45)-7)*3)</f>
        <v>26844</v>
      </c>
      <c r="G45" s="270" cm="1">
        <f t="array" ref="G45">INDEX(Step5!F:F, 31 + (ROW(F45)-7)*3)</f>
        <v>0.50229999999999997</v>
      </c>
      <c r="H45" s="270" cm="1">
        <f t="array" ref="H45">INDEX(Step5!F:F, 32 + (ROW(F45)-7)*3)</f>
        <v>1.1309</v>
      </c>
      <c r="I45" s="269" cm="1">
        <f t="array" ref="I45">I$6+INDEX(Step8!F:F, 10 + ROW(I45)*3)</f>
        <v>27101</v>
      </c>
      <c r="J45" s="270" cm="1">
        <f t="array" ref="J45">INDEX(Step8!F:F, 11 + ROW(I45)*3)</f>
        <v>0.49540000000000001</v>
      </c>
      <c r="K45" s="270" cm="1">
        <f t="array" ref="K45">INDEX(Step8!F:F, 12 + ROW(I45)*3)</f>
        <v>1.1369</v>
      </c>
      <c r="L45" s="269" cm="1">
        <f t="array" ref="L45">L$6+INDEX(Step9!F:F, 10 + ROW(L45)*3)</f>
        <v>27809</v>
      </c>
      <c r="M45" s="270" cm="1">
        <f t="array" ref="M45">INDEX(Step9!F:F, 11 + ROW(L45)*3)</f>
        <v>0.50270000000000004</v>
      </c>
      <c r="N45" s="270" cm="1">
        <f t="array" ref="N45">INDEX(Step9!F:F, 12 + ROW(L45)*3)</f>
        <v>1.1426000000000001</v>
      </c>
      <c r="O45" s="269" cm="1">
        <f t="array" ref="O45">O$6+INDEX(Step10!F:F, 11 + ROW(O45)*3)</f>
        <v>28751</v>
      </c>
      <c r="P45" s="270" cm="1">
        <f t="array" ref="P45">INDEX(Step10!F:F, 12 + ROW(O45)*3)</f>
        <v>0.49059999999999998</v>
      </c>
      <c r="Q45" s="270" cm="1">
        <f t="array" ref="Q45">INDEX(Step10!F:F, 13 + ROW(O45)*3)</f>
        <v>1.1589</v>
      </c>
    </row>
    <row r="46" spans="1:17" x14ac:dyDescent="0.3">
      <c r="A46">
        <v>44</v>
      </c>
      <c r="B46" s="269">
        <v>78000</v>
      </c>
      <c r="C46" s="269" cm="1">
        <f t="array" ref="C46">INDEX(Step1_final!F:F, 0 + (ROW(C46)-4)*3)</f>
        <v>14686</v>
      </c>
      <c r="D46" s="270" cm="1">
        <f t="array" ref="D46">INDEX(Step1_final!F:F, 1 + (ROW(C46)-4)*3)</f>
        <v>0.60050000000000003</v>
      </c>
      <c r="E46" s="270" cm="1">
        <f t="array" ref="E46">INDEX(Step1_final!F:F, 2 + (ROW(C46)-4)*3)</f>
        <v>1.1064000000000001</v>
      </c>
      <c r="F46" s="269" cm="1">
        <f t="array" ref="F46">F$6+INDEX(Step5!F:F, 30 + (ROW(F46)-7)*3)</f>
        <v>27215</v>
      </c>
      <c r="G46" s="270" cm="1">
        <f t="array" ref="G46">INDEX(Step5!F:F, 31 + (ROW(F46)-7)*3)</f>
        <v>0.50029999999999997</v>
      </c>
      <c r="H46" s="270" cm="1">
        <f t="array" ref="H46">INDEX(Step5!F:F, 32 + (ROW(F46)-7)*3)</f>
        <v>1.1393</v>
      </c>
      <c r="I46" s="269" cm="1">
        <f t="array" ref="I46">I$6+INDEX(Step8!F:F, 10 + ROW(I46)*3)</f>
        <v>27467</v>
      </c>
      <c r="J46" s="270" cm="1">
        <f t="array" ref="J46">INDEX(Step8!F:F, 11 + ROW(I46)*3)</f>
        <v>0.49370000000000003</v>
      </c>
      <c r="K46" s="270" cm="1">
        <f t="array" ref="K46">INDEX(Step8!F:F, 12 + ROW(I46)*3)</f>
        <v>1.1623000000000001</v>
      </c>
      <c r="L46" s="269" cm="1">
        <f t="array" ref="L46">L$6+INDEX(Step9!F:F, 10 + ROW(L46)*3)</f>
        <v>28207</v>
      </c>
      <c r="M46" s="270" cm="1">
        <f t="array" ref="M46">INDEX(Step9!F:F, 11 + ROW(L46)*3)</f>
        <v>0.4985</v>
      </c>
      <c r="N46" s="270" cm="1">
        <f t="array" ref="N46">INDEX(Step9!F:F, 12 + ROW(L46)*3)</f>
        <v>1.1423000000000001</v>
      </c>
      <c r="O46" s="269" cm="1">
        <f t="array" ref="O46">O$6+INDEX(Step10!F:F, 11 + ROW(O46)*3)</f>
        <v>29121</v>
      </c>
      <c r="P46" s="270" cm="1">
        <f t="array" ref="P46">INDEX(Step10!F:F, 12 + ROW(O46)*3)</f>
        <v>0.48959999999999998</v>
      </c>
      <c r="Q46" s="270" cm="1">
        <f t="array" ref="Q46">INDEX(Step10!F:F, 13 + ROW(O46)*3)</f>
        <v>1.1601999999999999</v>
      </c>
    </row>
    <row r="47" spans="1:17" x14ac:dyDescent="0.3">
      <c r="A47">
        <v>45</v>
      </c>
      <c r="B47" s="269">
        <v>80000</v>
      </c>
      <c r="C47" s="269" cm="1">
        <f t="array" ref="C47">INDEX(Step1_final!F:F, 0 + (ROW(C47)-4)*3)</f>
        <v>15050</v>
      </c>
      <c r="D47" s="270" cm="1">
        <f t="array" ref="D47">INDEX(Step1_final!F:F, 1 + (ROW(C47)-4)*3)</f>
        <v>0.60050000000000003</v>
      </c>
      <c r="E47" s="270" cm="1">
        <f t="array" ref="E47">INDEX(Step1_final!F:F, 2 + (ROW(C47)-4)*3)</f>
        <v>1.1152</v>
      </c>
      <c r="F47" s="269" cm="1">
        <f t="array" ref="F47">F$6+INDEX(Step5!F:F, 30 + (ROW(F47)-7)*3)</f>
        <v>27583</v>
      </c>
      <c r="G47" s="270" cm="1">
        <f t="array" ref="G47">INDEX(Step5!F:F, 31 + (ROW(F47)-7)*3)</f>
        <v>0.49859999999999999</v>
      </c>
      <c r="H47" s="270" cm="1">
        <f t="array" ref="H47">INDEX(Step5!F:F, 32 + (ROW(F47)-7)*3)</f>
        <v>1.1513</v>
      </c>
      <c r="I47" s="269" cm="1">
        <f t="array" ref="I47">I$6+INDEX(Step8!F:F, 10 + ROW(I47)*3)</f>
        <v>27834</v>
      </c>
      <c r="J47" s="270" cm="1">
        <f t="array" ref="J47">INDEX(Step8!F:F, 11 + ROW(I47)*3)</f>
        <v>0.49109999999999998</v>
      </c>
      <c r="K47" s="270" cm="1">
        <f t="array" ref="K47">INDEX(Step8!F:F, 12 + ROW(I47)*3)</f>
        <v>1.1599999999999999</v>
      </c>
      <c r="L47" s="269" cm="1">
        <f t="array" ref="L47">L$6+INDEX(Step9!F:F, 10 + ROW(L47)*3)</f>
        <v>28591</v>
      </c>
      <c r="M47" s="270" cm="1">
        <f t="array" ref="M47">INDEX(Step9!F:F, 11 + ROW(L47)*3)</f>
        <v>0.49740000000000001</v>
      </c>
      <c r="N47" s="270" cm="1">
        <f t="array" ref="N47">INDEX(Step9!F:F, 12 + ROW(L47)*3)</f>
        <v>1.1564000000000001</v>
      </c>
      <c r="O47" s="269" cm="1">
        <f t="array" ref="O47">O$6+INDEX(Step10!F:F, 11 + ROW(O47)*3)</f>
        <v>29487</v>
      </c>
      <c r="P47" s="270" cm="1">
        <f t="array" ref="P47">INDEX(Step10!F:F, 12 + ROW(O47)*3)</f>
        <v>0.48870000000000002</v>
      </c>
      <c r="Q47" s="270" cm="1">
        <f t="array" ref="Q47">INDEX(Step10!F:F, 13 + ROW(O47)*3)</f>
        <v>1.1879999999999999</v>
      </c>
    </row>
    <row r="48" spans="1:17" x14ac:dyDescent="0.3">
      <c r="A48">
        <v>46</v>
      </c>
      <c r="B48" s="269">
        <v>82000</v>
      </c>
      <c r="C48" s="269" cm="1">
        <f t="array" ref="C48">INDEX(Step1_final!F:F, 0 + (ROW(C48)-4)*3)</f>
        <v>15415</v>
      </c>
      <c r="D48" s="270" cm="1">
        <f t="array" ref="D48">INDEX(Step1_final!F:F, 1 + (ROW(C48)-4)*3)</f>
        <v>0.59689999999999999</v>
      </c>
      <c r="E48" s="270" cm="1">
        <f t="array" ref="E48">INDEX(Step1_final!F:F, 2 + (ROW(C48)-4)*3)</f>
        <v>1.1166</v>
      </c>
      <c r="F48" s="269" cm="1">
        <f t="array" ref="F48">F$6+INDEX(Step5!F:F, 30 + (ROW(F48)-7)*3)</f>
        <v>27948</v>
      </c>
      <c r="G48" s="270" cm="1">
        <f t="array" ref="G48">INDEX(Step5!F:F, 31 + (ROW(F48)-7)*3)</f>
        <v>0.4945</v>
      </c>
      <c r="H48" s="270" cm="1">
        <f t="array" ref="H48">INDEX(Step5!F:F, 32 + (ROW(F48)-7)*3)</f>
        <v>1.1316999999999999</v>
      </c>
      <c r="I48" s="269" cm="1">
        <f t="array" ref="I48">I$6+INDEX(Step8!F:F, 10 + ROW(I48)*3)</f>
        <v>28200</v>
      </c>
      <c r="J48" s="270" cm="1">
        <f t="array" ref="J48">INDEX(Step8!F:F, 11 + ROW(I48)*3)</f>
        <v>0.48499999999999999</v>
      </c>
      <c r="K48" s="270" cm="1">
        <f t="array" ref="K48">INDEX(Step8!F:F, 12 + ROW(I48)*3)</f>
        <v>1.1438999999999999</v>
      </c>
      <c r="L48" s="269" cm="1">
        <f t="array" ref="L48">L$6+INDEX(Step9!F:F, 10 + ROW(L48)*3)</f>
        <v>28970</v>
      </c>
      <c r="M48" s="270" cm="1">
        <f t="array" ref="M48">INDEX(Step9!F:F, 11 + ROW(L48)*3)</f>
        <v>0.49609999999999999</v>
      </c>
      <c r="N48" s="270" cm="1">
        <f t="array" ref="N48">INDEX(Step9!F:F, 12 + ROW(L48)*3)</f>
        <v>1.1495</v>
      </c>
      <c r="O48" s="269" cm="1">
        <f t="array" ref="O48">O$6+INDEX(Step10!F:F, 11 + ROW(O48)*3)</f>
        <v>29854</v>
      </c>
      <c r="P48" s="270" cm="1">
        <f t="array" ref="P48">INDEX(Step10!F:F, 12 + ROW(O48)*3)</f>
        <v>0.48609999999999998</v>
      </c>
      <c r="Q48" s="270" cm="1">
        <f t="array" ref="Q48">INDEX(Step10!F:F, 13 + ROW(O48)*3)</f>
        <v>1.1787000000000001</v>
      </c>
    </row>
    <row r="49" spans="1:17" x14ac:dyDescent="0.3">
      <c r="A49">
        <v>47</v>
      </c>
      <c r="B49" s="269">
        <v>84000</v>
      </c>
      <c r="C49" s="269" cm="1">
        <f t="array" ref="C49">INDEX(Step1_final!F:F, 0 + (ROW(C49)-4)*3)</f>
        <v>15780</v>
      </c>
      <c r="D49" s="270" cm="1">
        <f t="array" ref="D49">INDEX(Step1_final!F:F, 1 + (ROW(C49)-4)*3)</f>
        <v>0.59709999999999996</v>
      </c>
      <c r="E49" s="270" cm="1">
        <f t="array" ref="E49">INDEX(Step1_final!F:F, 2 + (ROW(C49)-4)*3)</f>
        <v>1.1198999999999999</v>
      </c>
      <c r="F49" s="269" cm="1">
        <f t="array" ref="F49">F$6+INDEX(Step5!F:F, 30 + (ROW(F49)-7)*3)</f>
        <v>28313</v>
      </c>
      <c r="G49" s="270" cm="1">
        <f t="array" ref="G49">INDEX(Step5!F:F, 31 + (ROW(F49)-7)*3)</f>
        <v>0.49180000000000001</v>
      </c>
      <c r="H49" s="270" cm="1">
        <f t="array" ref="H49">INDEX(Step5!F:F, 32 + (ROW(F49)-7)*3)</f>
        <v>1.1475</v>
      </c>
      <c r="I49" s="269" cm="1">
        <f t="array" ref="I49">I$6+INDEX(Step8!F:F, 10 + ROW(I49)*3)</f>
        <v>28570</v>
      </c>
      <c r="J49" s="270" cm="1">
        <f t="array" ref="J49">INDEX(Step8!F:F, 11 + ROW(I49)*3)</f>
        <v>0.49209999999999998</v>
      </c>
      <c r="K49" s="270" cm="1">
        <f t="array" ref="K49">INDEX(Step8!F:F, 12 + ROW(I49)*3)</f>
        <v>1.1669</v>
      </c>
      <c r="L49" s="269" cm="1">
        <f t="array" ref="L49">L$6+INDEX(Step9!F:F, 10 + ROW(L49)*3)</f>
        <v>29354</v>
      </c>
      <c r="M49" s="270" cm="1">
        <f t="array" ref="M49">INDEX(Step9!F:F, 11 + ROW(L49)*3)</f>
        <v>0.49249999999999999</v>
      </c>
      <c r="N49" s="270" cm="1">
        <f t="array" ref="N49">INDEX(Step9!F:F, 12 + ROW(L49)*3)</f>
        <v>1.1507000000000001</v>
      </c>
      <c r="O49" s="269" cm="1">
        <f t="array" ref="O49">O$6+INDEX(Step10!F:F, 11 + ROW(O49)*3)</f>
        <v>30221</v>
      </c>
      <c r="P49" s="270" cm="1">
        <f t="array" ref="P49">INDEX(Step10!F:F, 12 + ROW(O49)*3)</f>
        <v>0.4819</v>
      </c>
      <c r="Q49" s="270" cm="1">
        <f t="array" ref="Q49">INDEX(Step10!F:F, 13 + ROW(O49)*3)</f>
        <v>1.1760999999999999</v>
      </c>
    </row>
    <row r="50" spans="1:17" x14ac:dyDescent="0.3">
      <c r="A50">
        <v>48</v>
      </c>
      <c r="B50" s="269">
        <v>86000</v>
      </c>
      <c r="C50" s="269" cm="1">
        <f t="array" ref="C50">INDEX(Step1_final!F:F, 0 + (ROW(C50)-4)*3)</f>
        <v>16144</v>
      </c>
      <c r="D50" s="270" cm="1">
        <f t="array" ref="D50">INDEX(Step1_final!F:F, 1 + (ROW(C50)-4)*3)</f>
        <v>0.59489999999999998</v>
      </c>
      <c r="E50" s="270" cm="1">
        <f t="array" ref="E50">INDEX(Step1_final!F:F, 2 + (ROW(C50)-4)*3)</f>
        <v>1.1224000000000001</v>
      </c>
      <c r="F50" s="269" cm="1">
        <f t="array" ref="F50">F$6+INDEX(Step5!F:F, 30 + (ROW(F50)-7)*3)</f>
        <v>28678</v>
      </c>
      <c r="G50" s="270" cm="1">
        <f t="array" ref="G50">INDEX(Step5!F:F, 31 + (ROW(F50)-7)*3)</f>
        <v>0.49609999999999999</v>
      </c>
      <c r="H50" s="270" cm="1">
        <f t="array" ref="H50">INDEX(Step5!F:F, 32 + (ROW(F50)-7)*3)</f>
        <v>1.1591</v>
      </c>
      <c r="I50" s="269" cm="1">
        <f t="array" ref="I50">I$6+INDEX(Step8!F:F, 10 + ROW(I50)*3)</f>
        <v>28947</v>
      </c>
      <c r="J50" s="270" cm="1">
        <f t="array" ref="J50">INDEX(Step8!F:F, 11 + ROW(I50)*3)</f>
        <v>0.49049999999999999</v>
      </c>
      <c r="K50" s="270" cm="1">
        <f t="array" ref="K50">INDEX(Step8!F:F, 12 + ROW(I50)*3)</f>
        <v>1.1747000000000001</v>
      </c>
      <c r="L50" s="269" cm="1">
        <f t="array" ref="L50">L$6+INDEX(Step9!F:F, 10 + ROW(L50)*3)</f>
        <v>29734</v>
      </c>
      <c r="M50" s="270" cm="1">
        <f t="array" ref="M50">INDEX(Step9!F:F, 11 + ROW(L50)*3)</f>
        <v>0.49640000000000001</v>
      </c>
      <c r="N50" s="270" cm="1">
        <f t="array" ref="N50">INDEX(Step9!F:F, 12 + ROW(L50)*3)</f>
        <v>1.1629</v>
      </c>
      <c r="O50" s="269" cm="1">
        <f t="array" ref="O50">O$6+INDEX(Step10!F:F, 11 + ROW(O50)*3)</f>
        <v>30587</v>
      </c>
      <c r="P50" s="270" cm="1">
        <f t="array" ref="P50">INDEX(Step10!F:F, 12 + ROW(O50)*3)</f>
        <v>0.48659999999999998</v>
      </c>
      <c r="Q50" s="270" cm="1">
        <f t="array" ref="Q50">INDEX(Step10!F:F, 13 + ROW(O50)*3)</f>
        <v>1.1907000000000001</v>
      </c>
    </row>
    <row r="51" spans="1:17" x14ac:dyDescent="0.3">
      <c r="A51">
        <v>49</v>
      </c>
      <c r="B51" s="269">
        <v>88000</v>
      </c>
      <c r="C51" s="269" cm="1">
        <f t="array" ref="C51">INDEX(Step1_final!F:F, 0 + (ROW(C51)-4)*3)</f>
        <v>16509</v>
      </c>
      <c r="D51" s="270" cm="1">
        <f t="array" ref="D51">INDEX(Step1_final!F:F, 1 + (ROW(C51)-4)*3)</f>
        <v>0.58850000000000002</v>
      </c>
      <c r="E51" s="270" cm="1">
        <f t="array" ref="E51">INDEX(Step1_final!F:F, 2 + (ROW(C51)-4)*3)</f>
        <v>1.1243000000000001</v>
      </c>
      <c r="F51" s="269" cm="1">
        <f t="array" ref="F51">F$6+INDEX(Step5!F:F, 30 + (ROW(F51)-7)*3)</f>
        <v>29043</v>
      </c>
      <c r="G51" s="270" cm="1">
        <f t="array" ref="G51">INDEX(Step5!F:F, 31 + (ROW(F51)-7)*3)</f>
        <v>0.48830000000000001</v>
      </c>
      <c r="H51" s="270" cm="1">
        <f t="array" ref="H51">INDEX(Step5!F:F, 32 + (ROW(F51)-7)*3)</f>
        <v>1.1437999999999999</v>
      </c>
      <c r="I51" s="269" cm="1">
        <f t="array" ref="I51">I$6+INDEX(Step8!F:F, 10 + ROW(I51)*3)</f>
        <v>29332</v>
      </c>
      <c r="J51" s="270" cm="1">
        <f t="array" ref="J51">INDEX(Step8!F:F, 11 + ROW(I51)*3)</f>
        <v>0.48110000000000003</v>
      </c>
      <c r="K51" s="270" cm="1">
        <f t="array" ref="K51">INDEX(Step8!F:F, 12 + ROW(I51)*3)</f>
        <v>1.1493</v>
      </c>
      <c r="L51" s="269" cm="1">
        <f t="array" ref="L51">L$6+INDEX(Step9!F:F, 10 + ROW(L51)*3)</f>
        <v>30133</v>
      </c>
      <c r="M51" s="270" cm="1">
        <f t="array" ref="M51">INDEX(Step9!F:F, 11 + ROW(L51)*3)</f>
        <v>0.48899999999999999</v>
      </c>
      <c r="N51" s="270" cm="1">
        <f t="array" ref="N51">INDEX(Step9!F:F, 12 + ROW(L51)*3)</f>
        <v>1.1419999999999999</v>
      </c>
      <c r="O51" s="269" cm="1">
        <f t="array" ref="O51">O$6+INDEX(Step10!F:F, 11 + ROW(O51)*3)</f>
        <v>30954</v>
      </c>
      <c r="P51" s="270" cm="1">
        <f t="array" ref="P51">INDEX(Step10!F:F, 12 + ROW(O51)*3)</f>
        <v>0.47799999999999998</v>
      </c>
      <c r="Q51" s="270" cm="1">
        <f t="array" ref="Q51">INDEX(Step10!F:F, 13 + ROW(O51)*3)</f>
        <v>1.1845000000000001</v>
      </c>
    </row>
    <row r="52" spans="1:17" x14ac:dyDescent="0.3">
      <c r="A52">
        <v>50</v>
      </c>
      <c r="B52" s="269">
        <v>90000</v>
      </c>
      <c r="C52" s="269" cm="1">
        <f t="array" ref="C52">INDEX(Step1_final!F:F, 0 + (ROW(C52)-4)*3)</f>
        <v>16873</v>
      </c>
      <c r="D52" s="270" cm="1">
        <f t="array" ref="D52">INDEX(Step1_final!F:F, 1 + (ROW(C52)-4)*3)</f>
        <v>0.58979999999999999</v>
      </c>
      <c r="E52" s="270" cm="1">
        <f t="array" ref="E52">INDEX(Step1_final!F:F, 2 + (ROW(C52)-4)*3)</f>
        <v>1.1084000000000001</v>
      </c>
      <c r="F52" s="269" cm="1">
        <f t="array" ref="F52">F$6+INDEX(Step5!F:F, 30 + (ROW(F52)-7)*3)</f>
        <v>29407</v>
      </c>
      <c r="G52" s="270" cm="1">
        <f t="array" ref="G52">INDEX(Step5!F:F, 31 + (ROW(F52)-7)*3)</f>
        <v>0.48630000000000001</v>
      </c>
      <c r="H52" s="270" cm="1">
        <f t="array" ref="H52">INDEX(Step5!F:F, 32 + (ROW(F52)-7)*3)</f>
        <v>1.1499999999999999</v>
      </c>
      <c r="I52" s="269" cm="1">
        <f t="array" ref="I52">I$6+INDEX(Step8!F:F, 10 + ROW(I52)*3)</f>
        <v>29711</v>
      </c>
      <c r="J52" s="270" cm="1">
        <f t="array" ref="J52">INDEX(Step8!F:F, 11 + ROW(I52)*3)</f>
        <v>0.48259999999999997</v>
      </c>
      <c r="K52" s="270" cm="1">
        <f t="array" ref="K52">INDEX(Step8!F:F, 12 + ROW(I52)*3)</f>
        <v>1.1698</v>
      </c>
      <c r="L52" s="269" cm="1">
        <f t="array" ref="L52">L$6+INDEX(Step9!F:F, 10 + ROW(L52)*3)</f>
        <v>30536</v>
      </c>
      <c r="M52" s="270" cm="1">
        <f t="array" ref="M52">INDEX(Step9!F:F, 11 + ROW(L52)*3)</f>
        <v>0.48670000000000002</v>
      </c>
      <c r="N52" s="270" cm="1">
        <f t="array" ref="N52">INDEX(Step9!F:F, 12 + ROW(L52)*3)</f>
        <v>1.1556999999999999</v>
      </c>
      <c r="O52" s="269" cm="1">
        <f t="array" ref="O52">O$6+INDEX(Step10!F:F, 11 + ROW(O52)*3)</f>
        <v>31321</v>
      </c>
      <c r="P52" s="270" cm="1">
        <f t="array" ref="P52">INDEX(Step10!F:F, 12 + ROW(O52)*3)</f>
        <v>0.47770000000000001</v>
      </c>
      <c r="Q52" s="270" cm="1">
        <f t="array" ref="Q52">INDEX(Step10!F:F, 13 + ROW(O52)*3)</f>
        <v>1.1866000000000001</v>
      </c>
    </row>
    <row r="53" spans="1:17" x14ac:dyDescent="0.3">
      <c r="A53">
        <v>51</v>
      </c>
      <c r="B53" s="269">
        <v>92000</v>
      </c>
      <c r="C53" s="269" cm="1">
        <f t="array" ref="C53">INDEX(Step1_final!F:F, 0 + (ROW(C53)-4)*3)</f>
        <v>17238</v>
      </c>
      <c r="D53" s="270" cm="1">
        <f t="array" ref="D53">INDEX(Step1_final!F:F, 1 + (ROW(C53)-4)*3)</f>
        <v>0.58730000000000004</v>
      </c>
      <c r="E53" s="270" cm="1">
        <f t="array" ref="E53">INDEX(Step1_final!F:F, 2 + (ROW(C53)-4)*3)</f>
        <v>1.1148</v>
      </c>
      <c r="F53" s="269" cm="1">
        <f t="array" ref="F53">F$6+INDEX(Step5!F:F, 30 + (ROW(F53)-7)*3)</f>
        <v>29772</v>
      </c>
      <c r="G53" s="270" cm="1">
        <f t="array" ref="G53">INDEX(Step5!F:F, 31 + (ROW(F53)-7)*3)</f>
        <v>0.48680000000000001</v>
      </c>
      <c r="H53" s="270" cm="1">
        <f t="array" ref="H53">INDEX(Step5!F:F, 32 + (ROW(F53)-7)*3)</f>
        <v>1.1680999999999999</v>
      </c>
      <c r="I53" s="269" cm="1">
        <f t="array" ref="I53">I$6+INDEX(Step8!F:F, 10 + ROW(I53)*3)</f>
        <v>30095</v>
      </c>
      <c r="J53" s="270" cm="1">
        <f t="array" ref="J53">INDEX(Step8!F:F, 11 + ROW(I53)*3)</f>
        <v>0.48259999999999997</v>
      </c>
      <c r="K53" s="270" cm="1">
        <f t="array" ref="K53">INDEX(Step8!F:F, 12 + ROW(I53)*3)</f>
        <v>1.1657999999999999</v>
      </c>
      <c r="L53" s="269" cm="1">
        <f t="array" ref="L53">L$6+INDEX(Step9!F:F, 10 + ROW(L53)*3)</f>
        <v>30922</v>
      </c>
      <c r="M53" s="270" cm="1">
        <f t="array" ref="M53">INDEX(Step9!F:F, 11 + ROW(L53)*3)</f>
        <v>0.4884</v>
      </c>
      <c r="N53" s="270" cm="1">
        <f t="array" ref="N53">INDEX(Step9!F:F, 12 + ROW(L53)*3)</f>
        <v>1.1609</v>
      </c>
      <c r="O53" s="269" cm="1">
        <f t="array" ref="O53">O$6+INDEX(Step10!F:F, 11 + ROW(O53)*3)</f>
        <v>31687</v>
      </c>
      <c r="P53" s="270" cm="1">
        <f t="array" ref="P53">INDEX(Step10!F:F, 12 + ROW(O53)*3)</f>
        <v>0.47810000000000002</v>
      </c>
      <c r="Q53" s="270" cm="1">
        <f t="array" ref="Q53">INDEX(Step10!F:F, 13 + ROW(O53)*3)</f>
        <v>1.1954</v>
      </c>
    </row>
    <row r="54" spans="1:17" x14ac:dyDescent="0.3">
      <c r="A54">
        <v>52</v>
      </c>
      <c r="B54" s="269">
        <v>94000</v>
      </c>
      <c r="C54" s="269" cm="1">
        <f t="array" ref="C54">INDEX(Step1_final!F:F, 0 + (ROW(C54)-4)*3)</f>
        <v>17603</v>
      </c>
      <c r="D54" s="270" cm="1">
        <f t="array" ref="D54">INDEX(Step1_final!F:F, 1 + (ROW(C54)-4)*3)</f>
        <v>0.58819999999999995</v>
      </c>
      <c r="E54" s="270" cm="1">
        <f t="array" ref="E54">INDEX(Step1_final!F:F, 2 + (ROW(C54)-4)*3)</f>
        <v>1.1061000000000001</v>
      </c>
      <c r="F54" s="269" cm="1">
        <f t="array" ref="F54">F$6+INDEX(Step5!F:F, 30 + (ROW(F54)-7)*3)</f>
        <v>30137</v>
      </c>
      <c r="G54" s="270" cm="1">
        <f t="array" ref="G54">INDEX(Step5!F:F, 31 + (ROW(F54)-7)*3)</f>
        <v>0.4849</v>
      </c>
      <c r="H54" s="270" cm="1">
        <f t="array" ref="H54">INDEX(Step5!F:F, 32 + (ROW(F54)-7)*3)</f>
        <v>1.1569</v>
      </c>
      <c r="I54" s="269" cm="1">
        <f t="array" ref="I54">I$6+INDEX(Step8!F:F, 10 + ROW(I54)*3)</f>
        <v>30467</v>
      </c>
      <c r="J54" s="270" cm="1">
        <f t="array" ref="J54">INDEX(Step8!F:F, 11 + ROW(I54)*3)</f>
        <v>0.48180000000000001</v>
      </c>
      <c r="K54" s="270" cm="1">
        <f t="array" ref="K54">INDEX(Step8!F:F, 12 + ROW(I54)*3)</f>
        <v>1.1709000000000001</v>
      </c>
      <c r="L54" s="269" cm="1">
        <f t="array" ref="L54">L$6+INDEX(Step9!F:F, 10 + ROW(L54)*3)</f>
        <v>31303</v>
      </c>
      <c r="M54" s="270" cm="1">
        <f t="array" ref="M54">INDEX(Step9!F:F, 11 + ROW(L54)*3)</f>
        <v>0.48799999999999999</v>
      </c>
      <c r="N54" s="270" cm="1">
        <f t="array" ref="N54">INDEX(Step9!F:F, 12 + ROW(L54)*3)</f>
        <v>1.1492</v>
      </c>
      <c r="O54" s="269" cm="1">
        <f t="array" ref="O54">O$6+INDEX(Step10!F:F, 11 + ROW(O54)*3)</f>
        <v>32054</v>
      </c>
      <c r="P54" s="270" cm="1">
        <f t="array" ref="P54">INDEX(Step10!F:F, 12 + ROW(O54)*3)</f>
        <v>0.4763</v>
      </c>
      <c r="Q54" s="270" cm="1">
        <f t="array" ref="Q54">INDEX(Step10!F:F, 13 + ROW(O54)*3)</f>
        <v>1.1992</v>
      </c>
    </row>
    <row r="55" spans="1:17" x14ac:dyDescent="0.3">
      <c r="A55">
        <v>53</v>
      </c>
      <c r="B55" s="269">
        <v>96000</v>
      </c>
      <c r="C55" s="269" cm="1">
        <f t="array" ref="C55">INDEX(Step1_final!F:F, 0 + (ROW(C55)-4)*3)</f>
        <v>17967</v>
      </c>
      <c r="D55" s="270" cm="1">
        <f t="array" ref="D55">INDEX(Step1_final!F:F, 1 + (ROW(C55)-4)*3)</f>
        <v>0.57750000000000001</v>
      </c>
      <c r="E55" s="270" cm="1">
        <f t="array" ref="E55">INDEX(Step1_final!F:F, 2 + (ROW(C55)-4)*3)</f>
        <v>1.1148</v>
      </c>
      <c r="F55" s="269" cm="1">
        <f t="array" ref="F55">F$6+INDEX(Step5!F:F, 30 + (ROW(F55)-7)*3)</f>
        <v>30502</v>
      </c>
      <c r="G55" s="270" cm="1">
        <f t="array" ref="G55">INDEX(Step5!F:F, 31 + (ROW(F55)-7)*3)</f>
        <v>0.48280000000000001</v>
      </c>
      <c r="H55" s="270" cm="1">
        <f t="array" ref="H55">INDEX(Step5!F:F, 32 + (ROW(F55)-7)*3)</f>
        <v>1.1659999999999999</v>
      </c>
      <c r="I55" s="269" cm="1">
        <f t="array" ref="I55">I$6+INDEX(Step8!F:F, 10 + ROW(I55)*3)</f>
        <v>30836</v>
      </c>
      <c r="J55" s="270" cm="1">
        <f t="array" ref="J55">INDEX(Step8!F:F, 11 + ROW(I55)*3)</f>
        <v>0.47510000000000002</v>
      </c>
      <c r="K55" s="270" cm="1">
        <f t="array" ref="K55">INDEX(Step8!F:F, 12 + ROW(I55)*3)</f>
        <v>1.1484000000000001</v>
      </c>
      <c r="L55" s="269" cm="1">
        <f t="array" ref="L55">L$6+INDEX(Step9!F:F, 10 + ROW(L55)*3)</f>
        <v>31678</v>
      </c>
      <c r="M55" s="270" cm="1">
        <f t="array" ref="M55">INDEX(Step9!F:F, 11 + ROW(L55)*3)</f>
        <v>0.48399999999999999</v>
      </c>
      <c r="N55" s="270" cm="1">
        <f t="array" ref="N55">INDEX(Step9!F:F, 12 + ROW(L55)*3)</f>
        <v>1.1483000000000001</v>
      </c>
      <c r="O55" s="269" cm="1">
        <f t="array" ref="O55">O$6+INDEX(Step10!F:F, 11 + ROW(O55)*3)</f>
        <v>32421</v>
      </c>
      <c r="P55" s="270" cm="1">
        <f t="array" ref="P55">INDEX(Step10!F:F, 12 + ROW(O55)*3)</f>
        <v>0.47320000000000001</v>
      </c>
      <c r="Q55" s="270" cm="1">
        <f t="array" ref="Q55">INDEX(Step10!F:F, 13 + ROW(O55)*3)</f>
        <v>1.1916</v>
      </c>
    </row>
    <row r="56" spans="1:17" x14ac:dyDescent="0.3">
      <c r="A56">
        <v>54</v>
      </c>
      <c r="B56" s="269">
        <v>98000</v>
      </c>
      <c r="C56" s="269" cm="1">
        <f t="array" ref="C56">INDEX(Step1_final!F:F, 0 + (ROW(C56)-4)*3)</f>
        <v>18332</v>
      </c>
      <c r="D56" s="270" cm="1">
        <f t="array" ref="D56">INDEX(Step1_final!F:F, 1 + (ROW(C56)-4)*3)</f>
        <v>0.58509999999999995</v>
      </c>
      <c r="E56" s="270" cm="1">
        <f t="array" ref="E56">INDEX(Step1_final!F:F, 2 + (ROW(C56)-4)*3)</f>
        <v>1.1086</v>
      </c>
      <c r="F56" s="269" cm="1">
        <f t="array" ref="F56">F$6+INDEX(Step5!F:F, 30 + (ROW(F56)-7)*3)</f>
        <v>30871</v>
      </c>
      <c r="G56" s="270" cm="1">
        <f t="array" ref="G56">INDEX(Step5!F:F, 31 + (ROW(F56)-7)*3)</f>
        <v>0.48159999999999997</v>
      </c>
      <c r="H56" s="270" cm="1">
        <f t="array" ref="H56">INDEX(Step5!F:F, 32 + (ROW(F56)-7)*3)</f>
        <v>1.163</v>
      </c>
      <c r="I56" s="269" cm="1">
        <f t="array" ref="I56">I$6+INDEX(Step8!F:F, 10 + ROW(I56)*3)</f>
        <v>31203</v>
      </c>
      <c r="J56" s="270" cm="1">
        <f t="array" ref="J56">INDEX(Step8!F:F, 11 + ROW(I56)*3)</f>
        <v>0.4743</v>
      </c>
      <c r="K56" s="270" cm="1">
        <f t="array" ref="K56">INDEX(Step8!F:F, 12 + ROW(I56)*3)</f>
        <v>1.1734</v>
      </c>
      <c r="L56" s="269" cm="1">
        <f t="array" ref="L56">L$6+INDEX(Step9!F:F, 10 + ROW(L56)*3)</f>
        <v>32048</v>
      </c>
      <c r="M56" s="270" cm="1">
        <f t="array" ref="M56">INDEX(Step9!F:F, 11 + ROW(L56)*3)</f>
        <v>0.48199999999999998</v>
      </c>
      <c r="N56" s="270" cm="1">
        <f t="array" ref="N56">INDEX(Step9!F:F, 12 + ROW(L56)*3)</f>
        <v>1.1563000000000001</v>
      </c>
      <c r="O56" s="269" cm="1">
        <f t="array" ref="O56">O$6+INDEX(Step10!F:F, 11 + ROW(O56)*3)</f>
        <v>32787</v>
      </c>
      <c r="P56" s="270" cm="1">
        <f t="array" ref="P56">INDEX(Step10!F:F, 12 + ROW(O56)*3)</f>
        <v>0.47120000000000001</v>
      </c>
      <c r="Q56" s="270" cm="1">
        <f t="array" ref="Q56">INDEX(Step10!F:F, 13 + ROW(O56)*3)</f>
        <v>1.1794</v>
      </c>
    </row>
    <row r="57" spans="1:17" x14ac:dyDescent="0.3">
      <c r="A57">
        <v>55</v>
      </c>
      <c r="B57" s="269">
        <v>100000</v>
      </c>
      <c r="C57" s="269" cm="1">
        <f t="array" ref="C57">INDEX(Step1_final!F:F, 0 + (ROW(C57)-4)*3)</f>
        <v>18696</v>
      </c>
      <c r="D57" s="270" cm="1">
        <f t="array" ref="D57">INDEX(Step1_final!F:F, 1 + (ROW(C57)-4)*3)</f>
        <v>0.57750000000000001</v>
      </c>
      <c r="E57" s="270" cm="1">
        <f t="array" ref="E57">INDEX(Step1_final!F:F, 2 + (ROW(C57)-4)*3)</f>
        <v>1.1117999999999999</v>
      </c>
      <c r="F57" s="269" cm="1">
        <f t="array" ref="F57">F$6+INDEX(Step5!F:F, 30 + (ROW(F57)-7)*3)</f>
        <v>31253</v>
      </c>
      <c r="G57" s="270" cm="1">
        <f t="array" ref="G57">INDEX(Step5!F:F, 31 + (ROW(F57)-7)*3)</f>
        <v>0.47870000000000001</v>
      </c>
      <c r="H57" s="270" cm="1">
        <f t="array" ref="H57">INDEX(Step5!F:F, 32 + (ROW(F57)-7)*3)</f>
        <v>1.1775</v>
      </c>
      <c r="I57" s="269" cm="1">
        <f t="array" ref="I57">I$6+INDEX(Step8!F:F, 10 + ROW(I57)*3)</f>
        <v>31575</v>
      </c>
      <c r="J57" s="270" cm="1">
        <f t="array" ref="J57">INDEX(Step8!F:F, 11 + ROW(I57)*3)</f>
        <v>0.4723</v>
      </c>
      <c r="K57" s="270" cm="1">
        <f t="array" ref="K57">INDEX(Step8!F:F, 12 + ROW(I57)*3)</f>
        <v>1.1617</v>
      </c>
      <c r="L57" s="269" cm="1">
        <f t="array" ref="L57">L$6+INDEX(Step9!F:F, 10 + ROW(L57)*3)</f>
        <v>32420</v>
      </c>
      <c r="M57" s="270" cm="1">
        <f t="array" ref="M57">INDEX(Step9!F:F, 11 + ROW(L57)*3)</f>
        <v>0.48080000000000001</v>
      </c>
      <c r="N57" s="270" cm="1">
        <f t="array" ref="N57">INDEX(Step9!F:F, 12 + ROW(L57)*3)</f>
        <v>1.1518999999999999</v>
      </c>
      <c r="O57" s="269" cm="1">
        <f t="array" ref="O57">O$6+INDEX(Step10!F:F, 11 + ROW(O57)*3)</f>
        <v>33154</v>
      </c>
      <c r="P57" s="270" cm="1">
        <f t="array" ref="P57">INDEX(Step10!F:F, 12 + ROW(O57)*3)</f>
        <v>0.47</v>
      </c>
      <c r="Q57" s="270" cm="1">
        <f t="array" ref="Q57">INDEX(Step10!F:F, 13 + ROW(O57)*3)</f>
        <v>1.1858</v>
      </c>
    </row>
    <row r="58" spans="1:17" x14ac:dyDescent="0.3">
      <c r="A58">
        <v>56</v>
      </c>
      <c r="B58" s="269">
        <v>102000</v>
      </c>
      <c r="C58" s="269" cm="1">
        <f t="array" ref="C58">INDEX(Step1_final!F:F, 0 + (ROW(C58)-4)*3)</f>
        <v>19061</v>
      </c>
      <c r="D58" s="270" cm="1">
        <f t="array" ref="D58">INDEX(Step1_final!F:F, 1 + (ROW(C58)-4)*3)</f>
        <v>0.57340000000000002</v>
      </c>
      <c r="E58" s="270" cm="1">
        <f t="array" ref="E58">INDEX(Step1_final!F:F, 2 + (ROW(C58)-4)*3)</f>
        <v>1.1203000000000001</v>
      </c>
      <c r="F58" s="269" cm="1">
        <f t="array" ref="F58">F$6+INDEX(Step5!F:F, 30 + (ROW(F58)-7)*3)</f>
        <v>31642</v>
      </c>
      <c r="G58" s="270" cm="1">
        <f t="array" ref="G58">INDEX(Step5!F:F, 31 + (ROW(F58)-7)*3)</f>
        <v>0.48099999999999998</v>
      </c>
      <c r="H58" s="270" cm="1">
        <f t="array" ref="H58">INDEX(Step5!F:F, 32 + (ROW(F58)-7)*3)</f>
        <v>1.18</v>
      </c>
      <c r="I58" s="269" cm="1">
        <f t="array" ref="I58">I$6+INDEX(Step8!F:F, 10 + ROW(I58)*3)</f>
        <v>31953</v>
      </c>
      <c r="J58" s="270" cm="1">
        <f t="array" ref="J58">INDEX(Step8!F:F, 11 + ROW(I58)*3)</f>
        <v>0.47199999999999998</v>
      </c>
      <c r="K58" s="270" cm="1">
        <f t="array" ref="K58">INDEX(Step8!F:F, 12 + ROW(I58)*3)</f>
        <v>1.1806000000000001</v>
      </c>
      <c r="L58" s="269" cm="1">
        <f t="array" ref="L58">L$6+INDEX(Step9!F:F, 10 + ROW(L58)*3)</f>
        <v>32795</v>
      </c>
      <c r="M58" s="270" cm="1">
        <f t="array" ref="M58">INDEX(Step9!F:F, 11 + ROW(L58)*3)</f>
        <v>0.48330000000000001</v>
      </c>
      <c r="N58" s="270" cm="1">
        <f t="array" ref="N58">INDEX(Step9!F:F, 12 + ROW(L58)*3)</f>
        <v>1.1736</v>
      </c>
      <c r="O58" s="269"/>
      <c r="P58" s="270"/>
      <c r="Q58" s="270"/>
    </row>
    <row r="59" spans="1:17" x14ac:dyDescent="0.3">
      <c r="A59">
        <v>57</v>
      </c>
      <c r="B59" s="269">
        <v>104000</v>
      </c>
      <c r="C59" s="269" cm="1">
        <f t="array" ref="C59">INDEX(Step1_final!F:F, 0 + (ROW(C59)-4)*3)</f>
        <v>19425</v>
      </c>
      <c r="D59" s="270" cm="1">
        <f t="array" ref="D59">INDEX(Step1_final!F:F, 1 + (ROW(C59)-4)*3)</f>
        <v>0.57250000000000001</v>
      </c>
      <c r="E59" s="270" cm="1">
        <f t="array" ref="E59">INDEX(Step1_final!F:F, 2 + (ROW(C59)-4)*3)</f>
        <v>1.1032</v>
      </c>
      <c r="F59" s="269" cm="1">
        <f t="array" ref="F59">F$6+INDEX(Step5!F:F, 30 + (ROW(F59)-7)*3)</f>
        <v>32024</v>
      </c>
      <c r="G59" s="270" cm="1">
        <f t="array" ref="G59">INDEX(Step5!F:F, 31 + (ROW(F59)-7)*3)</f>
        <v>0.47610000000000002</v>
      </c>
      <c r="H59" s="270" cm="1">
        <f t="array" ref="H59">INDEX(Step5!F:F, 32 + (ROW(F59)-7)*3)</f>
        <v>1.1829000000000001</v>
      </c>
      <c r="I59" s="269"/>
      <c r="J59" s="270"/>
      <c r="K59" s="270"/>
      <c r="L59" s="269"/>
      <c r="M59" s="270"/>
      <c r="N59" s="270"/>
      <c r="O59" s="269"/>
      <c r="P59" s="270"/>
      <c r="Q59" s="270"/>
    </row>
    <row r="60" spans="1:17" x14ac:dyDescent="0.3">
      <c r="A60">
        <v>58</v>
      </c>
      <c r="B60" s="269">
        <v>106000</v>
      </c>
      <c r="C60" s="269" cm="1">
        <f t="array" ref="C60">INDEX(Step1_final!F:F, 0 + (ROW(C60)-4)*3)</f>
        <v>19790</v>
      </c>
      <c r="D60" s="270" cm="1">
        <f t="array" ref="D60">INDEX(Step1_final!F:F, 1 + (ROW(C60)-4)*3)</f>
        <v>0.56999999999999995</v>
      </c>
      <c r="E60" s="270" cm="1">
        <f t="array" ref="E60">INDEX(Step1_final!F:F, 2 + (ROW(C60)-4)*3)</f>
        <v>1.1282000000000001</v>
      </c>
      <c r="F60" s="269" cm="1">
        <f t="array" ref="F60">F$6+INDEX(Step5!F:F, 30 + (ROW(F60)-7)*3)</f>
        <v>32400</v>
      </c>
      <c r="G60" s="270" cm="1">
        <f t="array" ref="G60">INDEX(Step5!F:F, 31 + (ROW(F60)-7)*3)</f>
        <v>0.47670000000000001</v>
      </c>
      <c r="H60" s="270" cm="1">
        <f t="array" ref="H60">INDEX(Step5!F:F, 32 + (ROW(F60)-7)*3)</f>
        <v>1.1645000000000001</v>
      </c>
      <c r="I60" s="269"/>
      <c r="J60" s="270"/>
      <c r="K60" s="270"/>
      <c r="L60" s="269"/>
      <c r="M60" s="270"/>
      <c r="N60" s="270"/>
      <c r="O60" s="269"/>
      <c r="P60" s="270"/>
      <c r="Q60" s="270"/>
    </row>
    <row r="61" spans="1:17" x14ac:dyDescent="0.3">
      <c r="A61">
        <v>59</v>
      </c>
      <c r="B61" s="269">
        <v>108000</v>
      </c>
      <c r="C61" s="269" cm="1">
        <f t="array" ref="C61">INDEX(Step1_final!F:F, 0 + (ROW(C61)-4)*3)</f>
        <v>20155</v>
      </c>
      <c r="D61" s="270" cm="1">
        <f t="array" ref="D61">INDEX(Step1_final!F:F, 1 + (ROW(C61)-4)*3)</f>
        <v>0.56810000000000005</v>
      </c>
      <c r="E61" s="270" cm="1">
        <f t="array" ref="E61">INDEX(Step1_final!F:F, 2 + (ROW(C61)-4)*3)</f>
        <v>1.1005</v>
      </c>
      <c r="F61" s="269" cm="1">
        <f t="array" ref="F61">F$6+INDEX(Step5!F:F, 30 + (ROW(F61)-7)*3)</f>
        <v>32781</v>
      </c>
      <c r="G61" s="270" cm="1">
        <f t="array" ref="G61">INDEX(Step5!F:F, 31 + (ROW(F61)-7)*3)</f>
        <v>0.47570000000000001</v>
      </c>
      <c r="H61" s="270" cm="1">
        <f t="array" ref="H61">INDEX(Step5!F:F, 32 + (ROW(F61)-7)*3)</f>
        <v>1.1600999999999999</v>
      </c>
      <c r="I61" s="269"/>
      <c r="J61" s="270"/>
      <c r="K61" s="270"/>
      <c r="L61" s="269"/>
      <c r="M61" s="270"/>
      <c r="N61" s="270"/>
      <c r="O61" s="269"/>
      <c r="P61" s="270"/>
      <c r="Q61" s="270"/>
    </row>
    <row r="62" spans="1:17" x14ac:dyDescent="0.3">
      <c r="A62">
        <v>60</v>
      </c>
      <c r="B62" s="269">
        <v>110000</v>
      </c>
      <c r="C62" s="269" cm="1">
        <f t="array" ref="C62">INDEX(Step1_final!F:F, 0 + (ROW(C62)-4)*3)</f>
        <v>20519</v>
      </c>
      <c r="D62" s="270" cm="1">
        <f t="array" ref="D62">INDEX(Step1_final!F:F, 1 + (ROW(C62)-4)*3)</f>
        <v>0.56759999999999999</v>
      </c>
      <c r="E62" s="270" cm="1">
        <f t="array" ref="E62">INDEX(Step1_final!F:F, 2 + (ROW(C62)-4)*3)</f>
        <v>1.1198999999999999</v>
      </c>
      <c r="F62" s="269" cm="1">
        <f t="array" ref="F62">F$6+INDEX(Step5!F:F, 30 + (ROW(F62)-7)*3)</f>
        <v>33164</v>
      </c>
      <c r="G62" s="270" cm="1">
        <f t="array" ref="G62">INDEX(Step5!F:F, 31 + (ROW(F62)-7)*3)</f>
        <v>0.46870000000000001</v>
      </c>
      <c r="H62" s="270" cm="1">
        <f t="array" ref="H62">INDEX(Step5!F:F, 32 + (ROW(F62)-7)*3)</f>
        <v>1.1633</v>
      </c>
      <c r="I62" s="269"/>
      <c r="J62" s="270"/>
      <c r="K62" s="270"/>
      <c r="L62" s="269"/>
      <c r="M62" s="270"/>
      <c r="N62" s="270"/>
      <c r="O62" s="269"/>
      <c r="P62" s="270"/>
      <c r="Q62" s="270"/>
    </row>
    <row r="63" spans="1:17" x14ac:dyDescent="0.3">
      <c r="A63">
        <v>61</v>
      </c>
      <c r="B63" s="269">
        <v>112000</v>
      </c>
      <c r="C63" s="269" cm="1">
        <f t="array" ref="C63">INDEX(Step1_final!F:F, 0 + (ROW(C63)-4)*3)</f>
        <v>20884</v>
      </c>
      <c r="D63" s="270" cm="1">
        <f t="array" ref="D63">INDEX(Step1_final!F:F, 1 + (ROW(C63)-4)*3)</f>
        <v>0.57199999999999995</v>
      </c>
      <c r="E63" s="270" cm="1">
        <f t="array" ref="E63">INDEX(Step1_final!F:F, 2 + (ROW(C63)-4)*3)</f>
        <v>1.137</v>
      </c>
      <c r="F63" s="269" cm="1">
        <f t="array" ref="F63">F$6+INDEX(Step5!F:F, 30 + (ROW(F63)-7)*3)</f>
        <v>33540</v>
      </c>
      <c r="G63" s="270" cm="1">
        <f t="array" ref="G63">INDEX(Step5!F:F, 31 + (ROW(F63)-7)*3)</f>
        <v>0.46960000000000002</v>
      </c>
      <c r="H63" s="270" cm="1">
        <f t="array" ref="H63">INDEX(Step5!F:F, 32 + (ROW(F63)-7)*3)</f>
        <v>1.1696</v>
      </c>
      <c r="I63" s="269"/>
      <c r="J63" s="270"/>
      <c r="K63" s="270"/>
      <c r="L63" s="269"/>
      <c r="M63" s="270"/>
      <c r="N63" s="270"/>
      <c r="O63" s="269"/>
      <c r="P63" s="270"/>
      <c r="Q63" s="270"/>
    </row>
    <row r="64" spans="1:17" x14ac:dyDescent="0.3">
      <c r="A64">
        <v>62</v>
      </c>
      <c r="B64" s="269">
        <v>114000</v>
      </c>
      <c r="C64" s="269" cm="1">
        <f t="array" ref="C64">INDEX(Step1_final!F:F, 0 + (ROW(C64)-4)*3)</f>
        <v>21248</v>
      </c>
      <c r="D64" s="270" cm="1">
        <f t="array" ref="D64">INDEX(Step1_final!F:F, 1 + (ROW(C64)-4)*3)</f>
        <v>0.56740000000000002</v>
      </c>
      <c r="E64" s="270" cm="1">
        <f t="array" ref="E64">INDEX(Step1_final!F:F, 2 + (ROW(C64)-4)*3)</f>
        <v>1.1188</v>
      </c>
      <c r="F64" s="269" cm="1">
        <f t="array" ref="F64">F$6+INDEX(Step5!F:F, 30 + (ROW(F64)-7)*3)</f>
        <v>33913</v>
      </c>
      <c r="G64" s="270" cm="1">
        <f t="array" ref="G64">INDEX(Step5!F:F, 31 + (ROW(F64)-7)*3)</f>
        <v>0.46639999999999998</v>
      </c>
      <c r="H64" s="270" cm="1">
        <f t="array" ref="H64">INDEX(Step5!F:F, 32 + (ROW(F64)-7)*3)</f>
        <v>1.1733</v>
      </c>
      <c r="I64" s="269"/>
      <c r="J64" s="270"/>
      <c r="K64" s="270"/>
      <c r="L64" s="269"/>
      <c r="M64" s="270"/>
      <c r="N64" s="270"/>
      <c r="O64" s="269"/>
      <c r="P64" s="270"/>
      <c r="Q64" s="270"/>
    </row>
    <row r="65" spans="1:17" x14ac:dyDescent="0.3">
      <c r="A65">
        <v>63</v>
      </c>
      <c r="B65" s="269">
        <v>116000</v>
      </c>
      <c r="C65" s="269" cm="1">
        <f t="array" ref="C65">INDEX(Step1_final!F:F, 0 + (ROW(C65)-4)*3)</f>
        <v>21613</v>
      </c>
      <c r="D65" s="270" cm="1">
        <f t="array" ref="D65">INDEX(Step1_final!F:F, 1 + (ROW(C65)-4)*3)</f>
        <v>0.56410000000000005</v>
      </c>
      <c r="E65" s="270" cm="1">
        <f t="array" ref="E65">INDEX(Step1_final!F:F, 2 + (ROW(C65)-4)*3)</f>
        <v>1.1255999999999999</v>
      </c>
      <c r="F65" s="269" cm="1">
        <f t="array" ref="F65">F$6+INDEX(Step5!F:F, 30 + (ROW(F65)-7)*3)</f>
        <v>34292</v>
      </c>
      <c r="G65" s="270" cm="1">
        <f t="array" ref="G65">INDEX(Step5!F:F, 31 + (ROW(F65)-7)*3)</f>
        <v>0.46739999999999998</v>
      </c>
      <c r="H65" s="270" cm="1">
        <f t="array" ref="H65">INDEX(Step5!F:F, 32 + (ROW(F65)-7)*3)</f>
        <v>1.1714</v>
      </c>
      <c r="I65" s="269"/>
      <c r="J65" s="270"/>
      <c r="K65" s="270"/>
      <c r="L65" s="269"/>
      <c r="M65" s="270"/>
      <c r="N65" s="270"/>
      <c r="O65" s="269"/>
      <c r="P65" s="270"/>
      <c r="Q65" s="270"/>
    </row>
    <row r="66" spans="1:17" x14ac:dyDescent="0.3">
      <c r="A66">
        <v>64</v>
      </c>
      <c r="B66" s="269">
        <v>118000</v>
      </c>
      <c r="C66" s="269" cm="1">
        <f t="array" ref="C66">INDEX(Step1_final!F:F, 0 + (ROW(C66)-4)*3)</f>
        <v>21978</v>
      </c>
      <c r="D66" s="270" cm="1">
        <f t="array" ref="D66">INDEX(Step1_final!F:F, 1 + (ROW(C66)-4)*3)</f>
        <v>0.5655</v>
      </c>
      <c r="E66" s="270" cm="1">
        <f t="array" ref="E66">INDEX(Step1_final!F:F, 2 + (ROW(C66)-4)*3)</f>
        <v>1.1211</v>
      </c>
      <c r="F66" s="269"/>
      <c r="G66" s="270"/>
      <c r="H66" s="270"/>
      <c r="I66" s="269"/>
      <c r="J66" s="270"/>
      <c r="K66" s="270"/>
      <c r="L66" s="269"/>
      <c r="M66" s="270"/>
      <c r="N66" s="270"/>
      <c r="O66" s="269"/>
      <c r="P66" s="270"/>
      <c r="Q66" s="270"/>
    </row>
    <row r="67" spans="1:17" x14ac:dyDescent="0.3">
      <c r="A67">
        <v>65</v>
      </c>
      <c r="B67" s="269">
        <v>120000</v>
      </c>
      <c r="C67" s="269" cm="1">
        <f t="array" ref="C67">INDEX(Step1_final!F:F, 0 + (ROW(C67)-4)*3)</f>
        <v>22350</v>
      </c>
      <c r="D67" s="270" cm="1">
        <f t="array" ref="D67">INDEX(Step1_final!F:F, 1 + (ROW(C67)-4)*3)</f>
        <v>0.56200000000000006</v>
      </c>
      <c r="E67" s="270" cm="1">
        <f t="array" ref="E67">INDEX(Step1_final!F:F, 2 + (ROW(C67)-4)*3)</f>
        <v>1.1283000000000001</v>
      </c>
      <c r="F67" s="269"/>
      <c r="G67" s="270"/>
      <c r="H67" s="270"/>
      <c r="I67" s="269"/>
      <c r="J67" s="270"/>
      <c r="K67" s="270"/>
      <c r="L67" s="269"/>
      <c r="M67" s="270"/>
      <c r="N67" s="270"/>
      <c r="O67" s="269"/>
      <c r="P67" s="270"/>
      <c r="Q67" s="270"/>
    </row>
    <row r="68" spans="1:17" x14ac:dyDescent="0.3">
      <c r="A68">
        <v>66</v>
      </c>
      <c r="B68" s="269">
        <v>122000</v>
      </c>
      <c r="C68" s="269" cm="1">
        <f t="array" ref="C68">INDEX(Step1_final!F:F, 0 + (ROW(C68)-4)*3)</f>
        <v>22726</v>
      </c>
      <c r="D68" s="270" cm="1">
        <f t="array" ref="D68">INDEX(Step1_final!F:F, 1 + (ROW(C68)-4)*3)</f>
        <v>0.5575</v>
      </c>
      <c r="E68" s="270" cm="1">
        <f t="array" ref="E68">INDEX(Step1_final!F:F, 2 + (ROW(C68)-4)*3)</f>
        <v>1.1218999999999999</v>
      </c>
      <c r="F68" s="269"/>
      <c r="G68" s="270"/>
      <c r="H68" s="270"/>
      <c r="I68" s="269"/>
      <c r="J68" s="270"/>
      <c r="K68" s="270"/>
      <c r="L68" s="269"/>
      <c r="M68" s="270"/>
      <c r="N68" s="270"/>
      <c r="O68" s="269"/>
      <c r="P68" s="270"/>
      <c r="Q68" s="270"/>
    </row>
    <row r="69" spans="1:17" x14ac:dyDescent="0.3">
      <c r="A69">
        <v>67</v>
      </c>
      <c r="B69" s="269">
        <v>124000</v>
      </c>
      <c r="C69" s="269" cm="1">
        <f t="array" ref="C69">INDEX(Step1_final!F:F, 0 + (ROW(C69)-4)*3)</f>
        <v>23105</v>
      </c>
      <c r="D69" s="270" cm="1">
        <f t="array" ref="D69">INDEX(Step1_final!F:F, 1 + (ROW(C69)-4)*3)</f>
        <v>0.56320000000000003</v>
      </c>
      <c r="E69" s="270" cm="1">
        <f t="array" ref="E69">INDEX(Step1_final!F:F, 2 + (ROW(C69)-4)*3)</f>
        <v>1.1278999999999999</v>
      </c>
      <c r="F69" s="269"/>
      <c r="G69" s="270"/>
      <c r="H69" s="270"/>
      <c r="I69" s="269"/>
      <c r="J69" s="270"/>
      <c r="K69" s="270"/>
      <c r="L69" s="269"/>
      <c r="M69" s="270"/>
      <c r="N69" s="270"/>
      <c r="O69" s="269"/>
      <c r="P69" s="270"/>
      <c r="Q69" s="270"/>
    </row>
    <row r="70" spans="1:17" x14ac:dyDescent="0.3">
      <c r="A70">
        <v>68</v>
      </c>
      <c r="B70" s="269">
        <v>126000</v>
      </c>
      <c r="C70" s="269" cm="1">
        <f t="array" ref="C70">INDEX(Step1_final!F:F, 0 + (ROW(C70)-4)*3)</f>
        <v>23476</v>
      </c>
      <c r="D70" s="270" cm="1">
        <f t="array" ref="D70">INDEX(Step1_final!F:F, 1 + (ROW(C70)-4)*3)</f>
        <v>0.55700000000000005</v>
      </c>
      <c r="E70" s="270" cm="1">
        <f t="array" ref="E70">INDEX(Step1_final!F:F, 2 + (ROW(C70)-4)*3)</f>
        <v>1.1123000000000001</v>
      </c>
      <c r="F70" s="269"/>
      <c r="G70" s="270"/>
      <c r="H70" s="270"/>
      <c r="I70" s="269"/>
      <c r="J70" s="270"/>
      <c r="K70" s="270"/>
      <c r="L70" s="269"/>
      <c r="M70" s="270"/>
      <c r="N70" s="270"/>
      <c r="O70" s="269"/>
      <c r="P70" s="270"/>
      <c r="Q70" s="270"/>
    </row>
    <row r="71" spans="1:17" x14ac:dyDescent="0.3">
      <c r="A71">
        <v>69</v>
      </c>
      <c r="B71" s="269">
        <v>128000</v>
      </c>
      <c r="C71" s="269" cm="1">
        <f t="array" ref="C71">INDEX(Step1_final!F:F, 0 + (ROW(C71)-4)*3)</f>
        <v>23843</v>
      </c>
      <c r="D71" s="270" cm="1">
        <f t="array" ref="D71">INDEX(Step1_final!F:F, 1 + (ROW(C71)-4)*3)</f>
        <v>0.55269999999999997</v>
      </c>
      <c r="E71" s="270" cm="1">
        <f t="array" ref="E71">INDEX(Step1_final!F:F, 2 + (ROW(C71)-4)*3)</f>
        <v>1.1272</v>
      </c>
      <c r="F71" s="269"/>
      <c r="G71" s="270"/>
      <c r="H71" s="270"/>
      <c r="I71" s="269"/>
      <c r="J71" s="270"/>
      <c r="K71" s="270"/>
      <c r="L71" s="269"/>
      <c r="M71" s="270"/>
      <c r="N71" s="270"/>
      <c r="O71" s="269"/>
      <c r="P71" s="270"/>
      <c r="Q71" s="270"/>
    </row>
    <row r="72" spans="1:17" x14ac:dyDescent="0.3">
      <c r="A72">
        <v>70</v>
      </c>
      <c r="B72" s="269">
        <v>130000</v>
      </c>
      <c r="C72" s="269" cm="1">
        <f t="array" ref="C72">INDEX(Step1_final!F:F, 0 + (ROW(C72)-4)*3)</f>
        <v>24208</v>
      </c>
      <c r="D72" s="270" cm="1">
        <f t="array" ref="D72">INDEX(Step1_final!F:F, 1 + (ROW(C72)-4)*3)</f>
        <v>0.55400000000000005</v>
      </c>
      <c r="E72" s="270" cm="1">
        <f t="array" ref="E72">INDEX(Step1_final!F:F, 2 + (ROW(C72)-4)*3)</f>
        <v>1.1164000000000001</v>
      </c>
      <c r="F72" s="269"/>
      <c r="G72" s="270"/>
      <c r="H72" s="270"/>
      <c r="I72" s="269"/>
      <c r="J72" s="270"/>
      <c r="K72" s="270"/>
      <c r="L72" s="269"/>
      <c r="M72" s="270"/>
      <c r="N72" s="270"/>
      <c r="O72" s="269"/>
      <c r="P72" s="270"/>
      <c r="Q72" s="270"/>
    </row>
    <row r="73" spans="1:17" x14ac:dyDescent="0.3">
      <c r="A73">
        <v>71</v>
      </c>
      <c r="B73" s="269">
        <v>132000</v>
      </c>
      <c r="C73" s="269" cm="1">
        <f t="array" ref="C73">INDEX(Step1_final!F:F, 0 + (ROW(C73)-4)*3)</f>
        <v>24572</v>
      </c>
      <c r="D73" s="270" cm="1">
        <f t="array" ref="D73">INDEX(Step1_final!F:F, 1 + (ROW(C73)-4)*3)</f>
        <v>0.55759999999999998</v>
      </c>
      <c r="E73" s="270" cm="1">
        <f t="array" ref="E73">INDEX(Step1_final!F:F, 2 + (ROW(C73)-4)*3)</f>
        <v>1.1237999999999999</v>
      </c>
      <c r="F73" s="269"/>
      <c r="G73" s="270"/>
      <c r="H73" s="270"/>
      <c r="I73" s="269"/>
      <c r="J73" s="270"/>
      <c r="K73" s="270"/>
      <c r="L73" s="269"/>
      <c r="M73" s="270"/>
      <c r="N73" s="270"/>
      <c r="O73" s="269"/>
      <c r="P73" s="270"/>
      <c r="Q73" s="270"/>
    </row>
    <row r="74" spans="1:17" x14ac:dyDescent="0.3">
      <c r="A74">
        <v>72</v>
      </c>
      <c r="B74" s="269">
        <v>134000</v>
      </c>
      <c r="C74" s="269" cm="1">
        <f t="array" ref="C74">INDEX(Step1_final!F:F, 0 + (ROW(C74)-4)*3)</f>
        <v>24946</v>
      </c>
      <c r="D74" s="270" cm="1">
        <f t="array" ref="D74">INDEX(Step1_final!F:F, 1 + (ROW(C74)-4)*3)</f>
        <v>0.55210000000000004</v>
      </c>
      <c r="E74" s="270" cm="1">
        <f t="array" ref="E74">INDEX(Step1_final!F:F, 2 + (ROW(C74)-4)*3)</f>
        <v>1.1352</v>
      </c>
      <c r="F74" s="269"/>
      <c r="G74" s="270"/>
      <c r="H74" s="270"/>
      <c r="I74" s="269"/>
      <c r="J74" s="270"/>
      <c r="K74" s="270"/>
      <c r="L74" s="269"/>
      <c r="M74" s="270"/>
      <c r="N74" s="270"/>
      <c r="O74" s="269"/>
      <c r="P74" s="270"/>
      <c r="Q74" s="270"/>
    </row>
    <row r="75" spans="1:17" x14ac:dyDescent="0.3">
      <c r="A75">
        <v>73</v>
      </c>
      <c r="B75" s="269">
        <v>136000</v>
      </c>
      <c r="C75" s="269" cm="1">
        <f t="array" ref="C75">INDEX(Step1_final!F:F, 0 + (ROW(C75)-4)*3)</f>
        <v>25332</v>
      </c>
      <c r="D75" s="270" cm="1">
        <f t="array" ref="D75">INDEX(Step1_final!F:F, 1 + (ROW(C75)-4)*3)</f>
        <v>0.54659999999999997</v>
      </c>
      <c r="E75" s="270" cm="1">
        <f t="array" ref="E75">INDEX(Step1_final!F:F, 2 + (ROW(C75)-4)*3)</f>
        <v>1.1326000000000001</v>
      </c>
      <c r="F75" s="269"/>
      <c r="G75" s="270"/>
      <c r="H75" s="270"/>
      <c r="I75" s="269"/>
      <c r="J75" s="270"/>
      <c r="K75" s="270"/>
      <c r="L75" s="269"/>
      <c r="M75" s="270"/>
      <c r="N75" s="270"/>
      <c r="O75" s="269"/>
      <c r="P75" s="270"/>
      <c r="Q75" s="270"/>
    </row>
    <row r="76" spans="1:17" x14ac:dyDescent="0.3">
      <c r="A76">
        <v>74</v>
      </c>
      <c r="B76" s="269">
        <v>138000</v>
      </c>
      <c r="C76" s="269" cm="1">
        <f t="array" ref="C76">INDEX(Step1_final!F:F, 0 + (ROW(C76)-4)*3)</f>
        <v>25710</v>
      </c>
      <c r="D76" s="270" cm="1">
        <f t="array" ref="D76">INDEX(Step1_final!F:F, 1 + (ROW(C76)-4)*3)</f>
        <v>0.54600000000000004</v>
      </c>
      <c r="E76" s="270" cm="1">
        <f t="array" ref="E76">INDEX(Step1_final!F:F, 2 + (ROW(C76)-4)*3)</f>
        <v>1.1404000000000001</v>
      </c>
      <c r="F76" s="269"/>
      <c r="G76" s="270"/>
      <c r="H76" s="270"/>
      <c r="I76" s="269"/>
      <c r="J76" s="270"/>
      <c r="K76" s="270"/>
      <c r="L76" s="269"/>
      <c r="M76" s="270"/>
      <c r="N76" s="270"/>
      <c r="O76" s="269"/>
      <c r="P76" s="270"/>
      <c r="Q76" s="270"/>
    </row>
    <row r="77" spans="1:17" x14ac:dyDescent="0.3">
      <c r="A77">
        <v>75</v>
      </c>
      <c r="B77" s="269">
        <v>140000</v>
      </c>
      <c r="C77" s="269" cm="1">
        <f t="array" ref="C77">INDEX(Step1_final!F:F, 0 + (ROW(C77)-4)*3)</f>
        <v>26083</v>
      </c>
      <c r="D77" s="270" cm="1">
        <f t="array" ref="D77">INDEX(Step1_final!F:F, 1 + (ROW(C77)-4)*3)</f>
        <v>0.54379999999999995</v>
      </c>
      <c r="E77" s="270" cm="1">
        <f t="array" ref="E77">INDEX(Step1_final!F:F, 2 + (ROW(C77)-4)*3)</f>
        <v>1.1556999999999999</v>
      </c>
      <c r="F77" s="269"/>
      <c r="G77" s="270"/>
      <c r="H77" s="270"/>
      <c r="I77" s="269"/>
      <c r="J77" s="270"/>
      <c r="K77" s="270"/>
      <c r="L77" s="269"/>
      <c r="M77" s="270"/>
      <c r="N77" s="270"/>
      <c r="O77" s="269"/>
      <c r="P77" s="270"/>
      <c r="Q77" s="270"/>
    </row>
    <row r="78" spans="1:17" x14ac:dyDescent="0.3">
      <c r="A78">
        <v>76</v>
      </c>
      <c r="B78" s="269">
        <v>142000</v>
      </c>
      <c r="C78" s="269" cm="1">
        <f t="array" ref="C78">INDEX(Step1_final!F:F, 0 + (ROW(C78)-4)*3)</f>
        <v>26451</v>
      </c>
      <c r="D78" s="270" cm="1">
        <f t="array" ref="D78">INDEX(Step1_final!F:F, 1 + (ROW(C78)-4)*3)</f>
        <v>0.54359999999999997</v>
      </c>
      <c r="E78" s="270" cm="1">
        <f t="array" ref="E78">INDEX(Step1_final!F:F, 2 + (ROW(C78)-4)*3)</f>
        <v>1.1285000000000001</v>
      </c>
      <c r="F78" s="269"/>
      <c r="G78" s="270"/>
      <c r="H78" s="270"/>
      <c r="I78" s="269"/>
      <c r="J78" s="270"/>
      <c r="K78" s="270"/>
      <c r="L78" s="269"/>
      <c r="M78" s="270"/>
      <c r="N78" s="270"/>
      <c r="O78" s="269"/>
      <c r="P78" s="270"/>
      <c r="Q78" s="270"/>
    </row>
    <row r="79" spans="1:17" x14ac:dyDescent="0.3">
      <c r="A79">
        <v>77</v>
      </c>
      <c r="B79" s="269">
        <v>144000</v>
      </c>
      <c r="C79" s="269" cm="1">
        <f t="array" ref="C79">INDEX(Step1_final!F:F, 0 + (ROW(C79)-4)*3)</f>
        <v>26816</v>
      </c>
      <c r="D79" s="270" cm="1">
        <f t="array" ref="D79">INDEX(Step1_final!F:F, 1 + (ROW(C79)-4)*3)</f>
        <v>0.54630000000000001</v>
      </c>
      <c r="E79" s="270" cm="1">
        <f t="array" ref="E79">INDEX(Step1_final!F:F, 2 + (ROW(C79)-4)*3)</f>
        <v>1.1498999999999999</v>
      </c>
      <c r="F79" s="269"/>
      <c r="G79" s="270"/>
      <c r="H79" s="270"/>
      <c r="I79" s="269"/>
      <c r="J79" s="270"/>
      <c r="K79" s="270"/>
      <c r="L79" s="269"/>
      <c r="M79" s="270"/>
      <c r="N79" s="270"/>
      <c r="O79" s="269"/>
      <c r="P79" s="270"/>
      <c r="Q79" s="270"/>
    </row>
    <row r="80" spans="1:17" x14ac:dyDescent="0.3">
      <c r="A80">
        <v>78</v>
      </c>
      <c r="B80" s="269">
        <v>146000</v>
      </c>
      <c r="C80" s="269" cm="1">
        <f t="array" ref="C80">INDEX(Step1_final!F:F, 0 + (ROW(C80)-4)*3)</f>
        <v>27180</v>
      </c>
      <c r="D80" s="270" cm="1">
        <f t="array" ref="D80">INDEX(Step1_final!F:F, 1 + (ROW(C80)-4)*3)</f>
        <v>0.54369999999999996</v>
      </c>
      <c r="E80" s="270" cm="1">
        <f t="array" ref="E80">INDEX(Step1_final!F:F, 2 + (ROW(C80)-4)*3)</f>
        <v>1.1324000000000001</v>
      </c>
      <c r="F80" s="269"/>
      <c r="G80" s="270"/>
      <c r="H80" s="270"/>
      <c r="I80" s="269"/>
      <c r="J80" s="270"/>
      <c r="K80" s="270"/>
      <c r="L80" s="269"/>
      <c r="M80" s="270"/>
      <c r="N80" s="270"/>
      <c r="O80" s="269"/>
      <c r="P80" s="270"/>
      <c r="Q80" s="270"/>
    </row>
    <row r="81" spans="1:17" x14ac:dyDescent="0.3">
      <c r="A81">
        <v>79</v>
      </c>
      <c r="B81" s="269">
        <v>148000</v>
      </c>
      <c r="C81" s="269" cm="1">
        <f t="array" ref="C81">INDEX(Step1_final!F:F, 0 + (ROW(C81)-4)*3)</f>
        <v>27545</v>
      </c>
      <c r="D81" s="270" cm="1">
        <f t="array" ref="D81">INDEX(Step1_final!F:F, 1 + (ROW(C81)-4)*3)</f>
        <v>0.5403</v>
      </c>
      <c r="E81" s="270" cm="1">
        <f t="array" ref="E81">INDEX(Step1_final!F:F, 2 + (ROW(C81)-4)*3)</f>
        <v>1.1539999999999999</v>
      </c>
      <c r="F81" s="269"/>
      <c r="G81" s="270"/>
      <c r="H81" s="270"/>
      <c r="I81" s="269"/>
      <c r="J81" s="270"/>
      <c r="K81" s="270"/>
      <c r="L81" s="269"/>
      <c r="M81" s="270"/>
      <c r="N81" s="270"/>
      <c r="O81" s="269"/>
      <c r="P81" s="270"/>
      <c r="Q81" s="270"/>
    </row>
    <row r="82" spans="1:17" x14ac:dyDescent="0.3">
      <c r="A82">
        <v>80</v>
      </c>
      <c r="B82" s="269">
        <v>150000</v>
      </c>
      <c r="C82" s="269" cm="1">
        <f t="array" ref="C82">INDEX(Step1_final!F:F, 0 + (ROW(C82)-4)*3)</f>
        <v>27909</v>
      </c>
      <c r="D82" s="270" cm="1">
        <f t="array" ref="D82">INDEX(Step1_final!F:F, 1 + (ROW(C82)-4)*3)</f>
        <v>0.53520000000000001</v>
      </c>
      <c r="E82" s="270" cm="1">
        <f t="array" ref="E82">INDEX(Step1_final!F:F, 2 + (ROW(C82)-4)*3)</f>
        <v>1.1476</v>
      </c>
      <c r="F82" s="269"/>
      <c r="G82" s="270"/>
      <c r="H82" s="270"/>
      <c r="I82" s="269"/>
      <c r="J82" s="270"/>
      <c r="K82" s="270"/>
      <c r="L82" s="269"/>
      <c r="M82" s="270"/>
      <c r="N82" s="270"/>
      <c r="O82" s="269"/>
      <c r="P82" s="270"/>
      <c r="Q82" s="270"/>
    </row>
    <row r="83" spans="1:17" x14ac:dyDescent="0.3">
      <c r="A83">
        <v>81</v>
      </c>
      <c r="B83" s="269">
        <v>152000</v>
      </c>
      <c r="C83" s="269" cm="1">
        <f t="array" ref="C83">INDEX(Step1_final!F:F, 0 + (ROW(C83)-4)*3)</f>
        <v>28274</v>
      </c>
      <c r="D83" s="270" cm="1">
        <f t="array" ref="D83">INDEX(Step1_final!F:F, 1 + (ROW(C83)-4)*3)</f>
        <v>0.54139999999999999</v>
      </c>
      <c r="E83" s="270" cm="1">
        <f t="array" ref="E83">INDEX(Step1_final!F:F, 2 + (ROW(C83)-4)*3)</f>
        <v>1.1438999999999999</v>
      </c>
      <c r="F83" s="269"/>
      <c r="G83" s="270"/>
      <c r="H83" s="270"/>
      <c r="I83" s="269"/>
      <c r="J83" s="270"/>
      <c r="K83" s="270"/>
      <c r="L83" s="269"/>
      <c r="M83" s="270"/>
      <c r="N83" s="270"/>
      <c r="O83" s="269"/>
      <c r="P83" s="270"/>
      <c r="Q83" s="270"/>
    </row>
    <row r="84" spans="1:17" x14ac:dyDescent="0.3">
      <c r="A84">
        <v>82</v>
      </c>
      <c r="B84" s="269">
        <v>154000</v>
      </c>
      <c r="C84" s="269" cm="1">
        <f t="array" ref="C84">INDEX(Step1_final!F:F, 0 + (ROW(C84)-4)*3)</f>
        <v>28639</v>
      </c>
      <c r="D84" s="270" cm="1">
        <f t="array" ref="D84">INDEX(Step1_final!F:F, 1 + (ROW(C84)-4)*3)</f>
        <v>0.54049999999999998</v>
      </c>
      <c r="E84" s="270" cm="1">
        <f t="array" ref="E84">INDEX(Step1_final!F:F, 2 + (ROW(C84)-4)*3)</f>
        <v>1.1443000000000001</v>
      </c>
      <c r="F84" s="269"/>
      <c r="G84" s="270"/>
      <c r="H84" s="270"/>
      <c r="I84" s="269"/>
      <c r="J84" s="270"/>
      <c r="K84" s="270"/>
      <c r="L84" s="269"/>
      <c r="M84" s="270"/>
      <c r="N84" s="270"/>
      <c r="O84" s="269"/>
      <c r="P84" s="270"/>
      <c r="Q84" s="270"/>
    </row>
    <row r="85" spans="1:17" x14ac:dyDescent="0.3">
      <c r="A85">
        <v>83</v>
      </c>
      <c r="B85" s="269">
        <v>156000</v>
      </c>
      <c r="C85" s="269" cm="1">
        <f t="array" ref="C85">INDEX(Step1_final!F:F, 0 + (ROW(C85)-4)*3)</f>
        <v>29003</v>
      </c>
      <c r="D85" s="270" cm="1">
        <f t="array" ref="D85">INDEX(Step1_final!F:F, 1 + (ROW(C85)-4)*3)</f>
        <v>0.54620000000000002</v>
      </c>
      <c r="E85" s="270" cm="1">
        <f t="array" ref="E85">INDEX(Step1_final!F:F, 2 + (ROW(C85)-4)*3)</f>
        <v>1.1424000000000001</v>
      </c>
      <c r="F85" s="269"/>
      <c r="G85" s="270"/>
      <c r="H85" s="270"/>
      <c r="I85" s="269"/>
      <c r="J85" s="270"/>
      <c r="K85" s="270"/>
      <c r="L85" s="269"/>
      <c r="M85" s="270"/>
      <c r="N85" s="270"/>
      <c r="O85" s="269"/>
      <c r="P85" s="270"/>
      <c r="Q85" s="270"/>
    </row>
    <row r="86" spans="1:17" x14ac:dyDescent="0.3">
      <c r="A86">
        <v>84</v>
      </c>
      <c r="B86" s="269">
        <v>158000</v>
      </c>
      <c r="C86" s="269" cm="1">
        <f t="array" ref="C86">INDEX(Step1_final!F:F, 0 + (ROW(C86)-4)*3)</f>
        <v>29368</v>
      </c>
      <c r="D86" s="270" cm="1">
        <f t="array" ref="D86">INDEX(Step1_final!F:F, 1 + (ROW(C86)-4)*3)</f>
        <v>0.53969999999999996</v>
      </c>
      <c r="E86" s="270" cm="1">
        <f t="array" ref="E86">INDEX(Step1_final!F:F, 2 + (ROW(C86)-4)*3)</f>
        <v>1.1457999999999999</v>
      </c>
      <c r="F86" s="269"/>
      <c r="G86" s="270"/>
      <c r="H86" s="270"/>
      <c r="I86" s="269"/>
      <c r="J86" s="270"/>
      <c r="K86" s="270"/>
      <c r="L86" s="269"/>
      <c r="M86" s="270"/>
      <c r="N86" s="270"/>
      <c r="O86" s="269"/>
      <c r="P86" s="270"/>
      <c r="Q86" s="270"/>
    </row>
    <row r="87" spans="1:17" x14ac:dyDescent="0.3">
      <c r="A87">
        <v>85</v>
      </c>
      <c r="B87" s="269">
        <v>160000</v>
      </c>
      <c r="C87" s="269" cm="1">
        <f t="array" ref="C87">INDEX(Step1_final!F:F, 0 + (ROW(C87)-4)*3)</f>
        <v>29735</v>
      </c>
      <c r="D87" s="270" cm="1">
        <f t="array" ref="D87">INDEX(Step1_final!F:F, 1 + (ROW(C87)-4)*3)</f>
        <v>0.53410000000000002</v>
      </c>
      <c r="E87" s="270" cm="1">
        <f t="array" ref="E87">INDEX(Step1_final!F:F, 2 + (ROW(C87)-4)*3)</f>
        <v>1.1516</v>
      </c>
      <c r="F87" s="269"/>
      <c r="G87" s="270"/>
      <c r="H87" s="270"/>
      <c r="I87" s="269"/>
      <c r="J87" s="270"/>
      <c r="K87" s="270"/>
      <c r="L87" s="269"/>
      <c r="M87" s="270"/>
      <c r="N87" s="270"/>
      <c r="O87" s="269"/>
      <c r="P87" s="270"/>
      <c r="Q87" s="270"/>
    </row>
    <row r="88" spans="1:17" x14ac:dyDescent="0.3">
      <c r="A88">
        <v>86</v>
      </c>
      <c r="B88" s="269">
        <v>162000</v>
      </c>
      <c r="C88" s="269" cm="1">
        <f t="array" ref="C88">INDEX(Step1_final!F:F, 0 + (ROW(C88)-4)*3)</f>
        <v>30112</v>
      </c>
      <c r="D88" s="270" cm="1">
        <f t="array" ref="D88">INDEX(Step1_final!F:F, 1 + (ROW(C88)-4)*3)</f>
        <v>0.53649999999999998</v>
      </c>
      <c r="E88" s="270" cm="1">
        <f t="array" ref="E88">INDEX(Step1_final!F:F, 2 + (ROW(C88)-4)*3)</f>
        <v>1.1523000000000001</v>
      </c>
      <c r="F88" s="269"/>
      <c r="G88" s="270"/>
      <c r="H88" s="270"/>
      <c r="I88" s="269"/>
      <c r="J88" s="270"/>
      <c r="K88" s="270"/>
      <c r="L88" s="269"/>
      <c r="M88" s="270"/>
      <c r="N88" s="270"/>
      <c r="O88" s="269"/>
      <c r="P88" s="270"/>
      <c r="Q88" s="270"/>
    </row>
    <row r="89" spans="1:17" x14ac:dyDescent="0.3">
      <c r="A89">
        <v>87</v>
      </c>
      <c r="B89" s="269">
        <v>164000</v>
      </c>
      <c r="C89" s="269" cm="1">
        <f t="array" ref="C89">INDEX(Step1_final!F:F, 0 + (ROW(C89)-4)*3)</f>
        <v>30494</v>
      </c>
      <c r="D89" s="270" cm="1">
        <f t="array" ref="D89">INDEX(Step1_final!F:F, 1 + (ROW(C89)-4)*3)</f>
        <v>0.53359999999999996</v>
      </c>
      <c r="E89" s="270" cm="1">
        <f t="array" ref="E89">INDEX(Step1_final!F:F, 2 + (ROW(C89)-4)*3)</f>
        <v>1.1307</v>
      </c>
      <c r="F89" s="269"/>
      <c r="G89" s="270"/>
      <c r="H89" s="270"/>
      <c r="I89" s="269"/>
      <c r="J89" s="270"/>
      <c r="K89" s="270"/>
      <c r="L89" s="269"/>
      <c r="M89" s="270"/>
      <c r="N89" s="270"/>
      <c r="O89" s="269"/>
      <c r="P89" s="270"/>
      <c r="Q89" s="270"/>
    </row>
    <row r="90" spans="1:17" x14ac:dyDescent="0.3">
      <c r="A90">
        <v>88</v>
      </c>
      <c r="B90" s="269">
        <v>166000</v>
      </c>
      <c r="C90" s="269" cm="1">
        <f t="array" ref="C90">INDEX(Step1_final!F:F, 0 + (ROW(C90)-4)*3)</f>
        <v>30877</v>
      </c>
      <c r="D90" s="270" cm="1">
        <f t="array" ref="D90">INDEX(Step1_final!F:F, 1 + (ROW(C90)-4)*3)</f>
        <v>0.5373</v>
      </c>
      <c r="E90" s="270" cm="1">
        <f t="array" ref="E90">INDEX(Step1_final!F:F, 2 + (ROW(C90)-4)*3)</f>
        <v>1.1308</v>
      </c>
      <c r="F90" s="269"/>
      <c r="G90" s="270"/>
      <c r="H90" s="270"/>
      <c r="I90" s="269"/>
      <c r="J90" s="270"/>
      <c r="K90" s="270"/>
      <c r="L90" s="269"/>
      <c r="M90" s="270"/>
      <c r="N90" s="270"/>
      <c r="O90" s="269"/>
      <c r="P90" s="270"/>
      <c r="Q90" s="270"/>
    </row>
    <row r="91" spans="1:17" x14ac:dyDescent="0.3">
      <c r="A91">
        <v>89</v>
      </c>
      <c r="B91" s="269">
        <v>168000</v>
      </c>
      <c r="C91" s="269" cm="1">
        <f t="array" ref="C91">INDEX(Step1_final!F:F, 0 + (ROW(C91)-4)*3)</f>
        <v>31248</v>
      </c>
      <c r="D91" s="270" cm="1">
        <f t="array" ref="D91">INDEX(Step1_final!F:F, 1 + (ROW(C91)-4)*3)</f>
        <v>0.54090000000000005</v>
      </c>
      <c r="E91" s="270" cm="1">
        <f t="array" ref="E91">INDEX(Step1_final!F:F, 2 + (ROW(C91)-4)*3)</f>
        <v>1.1444000000000001</v>
      </c>
      <c r="F91" s="269"/>
      <c r="G91" s="270"/>
      <c r="H91" s="270"/>
      <c r="I91" s="269"/>
      <c r="J91" s="270"/>
      <c r="K91" s="270"/>
      <c r="L91" s="269"/>
      <c r="M91" s="270"/>
      <c r="N91" s="270"/>
      <c r="O91" s="269"/>
      <c r="P91" s="270"/>
      <c r="Q91" s="270"/>
    </row>
    <row r="92" spans="1:17" x14ac:dyDescent="0.3">
      <c r="A92">
        <v>90</v>
      </c>
      <c r="B92" s="269">
        <v>170000</v>
      </c>
      <c r="C92" s="269" cm="1">
        <f t="array" ref="C92">INDEX(Step1_final!F:F, 0 + (ROW(C92)-4)*3)</f>
        <v>31645</v>
      </c>
      <c r="D92" s="270" cm="1">
        <f t="array" ref="D92">INDEX(Step1_final!F:F, 1 + (ROW(C92)-4)*3)</f>
        <v>0.53600000000000003</v>
      </c>
      <c r="E92" s="270" cm="1">
        <f t="array" ref="E92">INDEX(Step1_final!F:F, 2 + (ROW(C92)-4)*3)</f>
        <v>1.1661999999999999</v>
      </c>
      <c r="F92" s="269"/>
      <c r="G92" s="270"/>
      <c r="H92" s="270"/>
      <c r="I92" s="269"/>
      <c r="J92" s="270"/>
      <c r="K92" s="270"/>
      <c r="L92" s="269"/>
      <c r="M92" s="270"/>
      <c r="N92" s="270"/>
      <c r="O92" s="269"/>
      <c r="P92" s="270"/>
      <c r="Q92" s="270"/>
    </row>
    <row r="93" spans="1:17" x14ac:dyDescent="0.3">
      <c r="A93">
        <v>91</v>
      </c>
      <c r="B93" s="269">
        <v>172000</v>
      </c>
      <c r="C93" s="269" cm="1">
        <f t="array" ref="C93">INDEX(Step1_final!F:F, 0 + (ROW(C93)-4)*3)</f>
        <v>32029</v>
      </c>
      <c r="D93" s="270" cm="1">
        <f t="array" ref="D93">INDEX(Step1_final!F:F, 1 + (ROW(C93)-4)*3)</f>
        <v>0.52700000000000002</v>
      </c>
      <c r="E93" s="270" cm="1">
        <f t="array" ref="E93">INDEX(Step1_final!F:F, 2 + (ROW(C93)-4)*3)</f>
        <v>1.1536</v>
      </c>
      <c r="F93" s="269"/>
      <c r="G93" s="270"/>
      <c r="H93" s="270"/>
      <c r="I93" s="269"/>
      <c r="J93" s="270"/>
      <c r="K93" s="270"/>
      <c r="L93" s="269"/>
      <c r="M93" s="270"/>
      <c r="N93" s="270"/>
      <c r="O93" s="269"/>
      <c r="P93" s="270"/>
      <c r="Q93" s="270"/>
    </row>
    <row r="94" spans="1:17" x14ac:dyDescent="0.3">
      <c r="A94">
        <v>92</v>
      </c>
      <c r="B94" s="269">
        <v>174000</v>
      </c>
      <c r="C94" s="269" cm="1">
        <f t="array" ref="C94">INDEX(Step1_final!F:F, 0 + (ROW(C94)-4)*3)</f>
        <v>32429</v>
      </c>
      <c r="D94" s="270" cm="1">
        <f t="array" ref="D94">INDEX(Step1_final!F:F, 1 + (ROW(C94)-4)*3)</f>
        <v>0.53590000000000004</v>
      </c>
      <c r="E94" s="270" cm="1">
        <f t="array" ref="E94">INDEX(Step1_final!F:F, 2 + (ROW(C94)-4)*3)</f>
        <v>1.1568000000000001</v>
      </c>
      <c r="F94" s="269"/>
      <c r="G94" s="270"/>
      <c r="H94" s="270"/>
      <c r="I94" s="269"/>
      <c r="J94" s="270"/>
      <c r="K94" s="270"/>
      <c r="L94" s="269"/>
      <c r="M94" s="270"/>
      <c r="N94" s="270"/>
      <c r="O94" s="269"/>
      <c r="P94" s="270"/>
      <c r="Q94" s="270"/>
    </row>
    <row r="95" spans="1:17" x14ac:dyDescent="0.3">
      <c r="A95">
        <v>93</v>
      </c>
      <c r="B95" s="269">
        <v>176000</v>
      </c>
      <c r="C95" s="269" cm="1">
        <f t="array" ref="C95">INDEX(Step1_final!F:F, 0 + (ROW(C95)-4)*3)</f>
        <v>32825</v>
      </c>
      <c r="D95" s="270" cm="1">
        <f t="array" ref="D95">INDEX(Step1_final!F:F, 1 + (ROW(C95)-4)*3)</f>
        <v>0.53380000000000005</v>
      </c>
      <c r="E95" s="270" cm="1">
        <f t="array" ref="E95">INDEX(Step1_final!F:F, 2 + (ROW(C95)-4)*3)</f>
        <v>1.1506000000000001</v>
      </c>
      <c r="F95" s="269"/>
      <c r="G95" s="270"/>
      <c r="H95" s="270"/>
      <c r="I95" s="269"/>
      <c r="J95" s="270"/>
      <c r="K95" s="270"/>
      <c r="L95" s="269"/>
      <c r="M95" s="270"/>
      <c r="N95" s="270"/>
      <c r="O95" s="269"/>
      <c r="P95" s="270"/>
      <c r="Q95" s="270"/>
    </row>
    <row r="96" spans="1:17" x14ac:dyDescent="0.3">
      <c r="A96">
        <v>94</v>
      </c>
      <c r="B96" s="269">
        <v>178000</v>
      </c>
      <c r="C96" s="269" cm="1">
        <f t="array" ref="C96">INDEX(Step1_final!F:F, 0 + (ROW(C96)-4)*3)</f>
        <v>33218</v>
      </c>
      <c r="D96" s="270" cm="1">
        <f t="array" ref="D96">INDEX(Step1_final!F:F, 1 + (ROW(C96)-4)*3)</f>
        <v>0.53100000000000003</v>
      </c>
      <c r="E96" s="270" cm="1">
        <f t="array" ref="E96">INDEX(Step1_final!F:F, 2 + (ROW(C96)-4)*3)</f>
        <v>1.1344000000000001</v>
      </c>
      <c r="F96" s="269"/>
      <c r="G96" s="270"/>
      <c r="H96" s="270"/>
      <c r="I96" s="269"/>
      <c r="J96" s="270"/>
      <c r="K96" s="270"/>
      <c r="L96" s="269"/>
      <c r="M96" s="270"/>
      <c r="N96" s="270"/>
      <c r="O96" s="269"/>
      <c r="P96" s="270"/>
      <c r="Q96" s="270"/>
    </row>
    <row r="97" spans="1:17" x14ac:dyDescent="0.3">
      <c r="A97">
        <v>95</v>
      </c>
      <c r="B97" s="269">
        <v>180000</v>
      </c>
      <c r="C97" s="269" cm="1">
        <f t="array" ref="C97">INDEX(Step1_final!F:F, 0 + (ROW(C97)-4)*3)</f>
        <v>33606</v>
      </c>
      <c r="D97" s="270" cm="1">
        <f t="array" ref="D97">INDEX(Step1_final!F:F, 1 + (ROW(C97)-4)*3)</f>
        <v>0.52239999999999998</v>
      </c>
      <c r="E97" s="270" cm="1">
        <f t="array" ref="E97">INDEX(Step1_final!F:F, 2 + (ROW(C97)-4)*3)</f>
        <v>1.1467000000000001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</row>
    <row r="98" spans="1:17" x14ac:dyDescent="0.3">
      <c r="A98">
        <v>96</v>
      </c>
      <c r="B98" s="269">
        <v>182000</v>
      </c>
      <c r="C98" s="269" cm="1">
        <f t="array" ref="C98">INDEX(Step1_final!F:F, 0 + (ROW(C98)-4)*3)</f>
        <v>33997</v>
      </c>
      <c r="D98" s="270" cm="1">
        <f t="array" ref="D98">INDEX(Step1_final!F:F, 1 + (ROW(C98)-4)*3)</f>
        <v>0.5252</v>
      </c>
      <c r="E98" s="270" cm="1">
        <f t="array" ref="E98">INDEX(Step1_final!F:F, 2 + (ROW(C98)-4)*3)</f>
        <v>1.1626000000000001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</row>
    <row r="99" spans="1:17" x14ac:dyDescent="0.3">
      <c r="A99">
        <v>97</v>
      </c>
      <c r="B99" s="269">
        <v>184000</v>
      </c>
      <c r="C99" s="269" cm="1">
        <f t="array" ref="C99">INDEX(Step1_final!F:F, 0 + (ROW(C99)-4)*3)</f>
        <v>34388</v>
      </c>
      <c r="D99" s="270" cm="1">
        <f t="array" ref="D99">INDEX(Step1_final!F:F, 1 + (ROW(C99)-4)*3)</f>
        <v>0.53049999999999997</v>
      </c>
      <c r="E99" s="270" cm="1">
        <f t="array" ref="E99">INDEX(Step1_final!F:F, 2 + (ROW(C99)-4)*3)</f>
        <v>1.1556999999999999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</row>
    <row r="100" spans="1:17" x14ac:dyDescent="0.3">
      <c r="A100">
        <v>98</v>
      </c>
      <c r="B100" s="269">
        <v>186000</v>
      </c>
      <c r="C100" s="269" cm="1">
        <f t="array" ref="C100">INDEX(Step1_final!F:F, 0 + (ROW(C100)-4)*3)</f>
        <v>34782</v>
      </c>
      <c r="D100" s="270" cm="1">
        <f t="array" ref="D100">INDEX(Step1_final!F:F, 1 + (ROW(C100)-4)*3)</f>
        <v>0.52380000000000004</v>
      </c>
      <c r="E100" s="270" cm="1">
        <f t="array" ref="E100">INDEX(Step1_final!F:F, 2 + (ROW(C100)-4)*3)</f>
        <v>1.1636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</row>
    <row r="101" spans="1:17" x14ac:dyDescent="0.3">
      <c r="A101">
        <v>99</v>
      </c>
      <c r="B101" s="269">
        <v>188000</v>
      </c>
      <c r="C101" s="269" cm="1">
        <f t="array" ref="C101">INDEX(Step1_final!F:F, 0 + (ROW(C101)-4)*3)</f>
        <v>35171</v>
      </c>
      <c r="D101" s="270" cm="1">
        <f t="array" ref="D101">INDEX(Step1_final!F:F, 1 + (ROW(C101)-4)*3)</f>
        <v>0.52929999999999999</v>
      </c>
      <c r="E101" s="270" cm="1">
        <f t="array" ref="E101">INDEX(Step1_final!F:F, 2 + (ROW(C101)-4)*3)</f>
        <v>1.1498999999999999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</row>
    <row r="102" spans="1:17" x14ac:dyDescent="0.3">
      <c r="A102">
        <v>100</v>
      </c>
      <c r="B102" s="269">
        <v>190000</v>
      </c>
      <c r="C102" s="269" cm="1">
        <f t="array" ref="C102">INDEX(Step1_final!F:F, 0 + (ROW(C102)-4)*3)</f>
        <v>35560</v>
      </c>
      <c r="D102" s="270" cm="1">
        <f t="array" ref="D102">INDEX(Step1_final!F:F, 1 + (ROW(C102)-4)*3)</f>
        <v>0.52580000000000005</v>
      </c>
      <c r="E102" s="270" cm="1">
        <f t="array" ref="E102">INDEX(Step1_final!F:F, 2 + (ROW(C102)-4)*3)</f>
        <v>1.1575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</row>
    <row r="103" spans="1:17" x14ac:dyDescent="0.3">
      <c r="A103">
        <v>101</v>
      </c>
      <c r="B103" s="269">
        <v>192000</v>
      </c>
      <c r="C103" s="269" cm="1">
        <f t="array" ref="C103">INDEX(Step1_final!F:F, 0 + (ROW(C103)-4)*3)</f>
        <v>35949</v>
      </c>
      <c r="D103" s="270" cm="1">
        <f t="array" ref="D103">INDEX(Step1_final!F:F, 1 + (ROW(C103)-4)*3)</f>
        <v>0.52280000000000004</v>
      </c>
      <c r="E103" s="270" cm="1">
        <f t="array" ref="E103">INDEX(Step1_final!F:F, 2 + (ROW(C103)-4)*3)</f>
        <v>1.1648000000000001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</row>
    <row r="104" spans="1:17" x14ac:dyDescent="0.3">
      <c r="A104">
        <v>102</v>
      </c>
      <c r="B104" s="269">
        <v>194000</v>
      </c>
      <c r="C104" s="269" cm="1">
        <f t="array" ref="C104">INDEX(Step1_final!F:F, 0 + (ROW(C104)-4)*3)</f>
        <v>36346</v>
      </c>
      <c r="D104" s="270" cm="1">
        <f t="array" ref="D104">INDEX(Step1_final!F:F, 1 + (ROW(C104)-4)*3)</f>
        <v>0.52159999999999995</v>
      </c>
      <c r="E104" s="270" cm="1">
        <f t="array" ref="E104">INDEX(Step1_final!F:F, 2 + (ROW(C104)-4)*3)</f>
        <v>1.1646000000000001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</row>
    <row r="105" spans="1:17" x14ac:dyDescent="0.3">
      <c r="A105">
        <v>103</v>
      </c>
      <c r="B105" s="269">
        <v>196000</v>
      </c>
      <c r="C105" s="269" cm="1">
        <f t="array" ref="C105">INDEX(Step1_final!F:F, 0 + (ROW(C105)-4)*3)</f>
        <v>36748</v>
      </c>
      <c r="D105" s="270" cm="1">
        <f t="array" ref="D105">INDEX(Step1_final!F:F, 1 + (ROW(C105)-4)*3)</f>
        <v>0.51890000000000003</v>
      </c>
      <c r="E105" s="270" cm="1">
        <f t="array" ref="E105">INDEX(Step1_final!F:F, 2 + (ROW(C105)-4)*3)</f>
        <v>1.1563000000000001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</row>
    <row r="106" spans="1:17" x14ac:dyDescent="0.3">
      <c r="A106">
        <v>104</v>
      </c>
      <c r="B106" s="269">
        <v>198000</v>
      </c>
      <c r="C106" s="269" cm="1">
        <f t="array" ref="C106">INDEX(Step1_final!F:F, 0 + (ROW(C106)-4)*3)</f>
        <v>37132</v>
      </c>
      <c r="D106" s="270" cm="1">
        <f t="array" ref="D106">INDEX(Step1_final!F:F, 1 + (ROW(C106)-4)*3)</f>
        <v>0.51859999999999995</v>
      </c>
      <c r="E106" s="270" cm="1">
        <f t="array" ref="E106">INDEX(Step1_final!F:F, 2 + (ROW(C106)-4)*3)</f>
        <v>1.1563000000000001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</row>
    <row r="107" spans="1:17" x14ac:dyDescent="0.3">
      <c r="A107">
        <v>105</v>
      </c>
      <c r="B107" s="269">
        <v>200000</v>
      </c>
      <c r="C107" s="269" cm="1">
        <f t="array" ref="C107">INDEX(Step1_final!F:F, 0 + (ROW(C107)-4)*3)</f>
        <v>37500</v>
      </c>
      <c r="D107" s="270" cm="1">
        <f t="array" ref="D107">INDEX(Step1_final!F:F, 1 + (ROW(C107)-4)*3)</f>
        <v>0.51929999999999998</v>
      </c>
      <c r="E107" s="270" cm="1">
        <f t="array" ref="E107">INDEX(Step1_final!F:F, 2 + (ROW(C107)-4)*3)</f>
        <v>1.1532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</row>
    <row r="108" spans="1:17" x14ac:dyDescent="0.3">
      <c r="A108">
        <v>106</v>
      </c>
      <c r="B108" s="269">
        <v>202000</v>
      </c>
      <c r="C108" s="269" cm="1">
        <f t="array" ref="C108">INDEX(Step1_final!F:F, 0 + (ROW(C108)-4)*3)</f>
        <v>37865</v>
      </c>
      <c r="D108" s="270" cm="1">
        <f t="array" ref="D108">INDEX(Step1_final!F:F, 1 + (ROW(C108)-4)*3)</f>
        <v>0.51980000000000004</v>
      </c>
      <c r="E108" s="270" cm="1">
        <f t="array" ref="E108">INDEX(Step1_final!F:F, 2 + (ROW(C108)-4)*3)</f>
        <v>1.1520999999999999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204000</v>
      </c>
      <c r="C109" s="269" cm="1">
        <f t="array" ref="C109">INDEX(Step1_final!F:F, 0 + (ROW(C109)-4)*3)</f>
        <v>38229</v>
      </c>
      <c r="D109" s="270" cm="1">
        <f t="array" ref="D109">INDEX(Step1_final!F:F, 1 + (ROW(C109)-4)*3)</f>
        <v>0.52180000000000004</v>
      </c>
      <c r="E109" s="270" cm="1">
        <f t="array" ref="E109">INDEX(Step1_final!F:F, 2 + (ROW(C109)-4)*3)</f>
        <v>1.1811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206000</v>
      </c>
      <c r="C110" s="269" cm="1">
        <f t="array" ref="C110">INDEX(Step1_final!F:F, 0 + (ROW(C110)-4)*3)</f>
        <v>38594</v>
      </c>
      <c r="D110" s="270" cm="1">
        <f t="array" ref="D110">INDEX(Step1_final!F:F, 1 + (ROW(C110)-4)*3)</f>
        <v>0.51659999999999995</v>
      </c>
      <c r="E110" s="270" cm="1">
        <f t="array" ref="E110">INDEX(Step1_final!F:F, 2 + (ROW(C110)-4)*3)</f>
        <v>1.171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208000</v>
      </c>
      <c r="C111" s="269" cm="1">
        <f t="array" ref="C111">INDEX(Step1_final!F:F, 0 + (ROW(C111)-4)*3)</f>
        <v>38958</v>
      </c>
      <c r="D111" s="270" cm="1">
        <f t="array" ref="D111">INDEX(Step1_final!F:F, 1 + (ROW(C111)-4)*3)</f>
        <v>0.5161</v>
      </c>
      <c r="E111" s="270" cm="1">
        <f t="array" ref="E111">INDEX(Step1_final!F:F, 2 + (ROW(C111)-4)*3)</f>
        <v>1.175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210000</v>
      </c>
      <c r="C112" s="269" cm="1">
        <f t="array" ref="C112">INDEX(Step1_final!F:F, 0 + (ROW(C112)-4)*3)</f>
        <v>39323</v>
      </c>
      <c r="D112" s="270" cm="1">
        <f t="array" ref="D112">INDEX(Step1_final!F:F, 1 + (ROW(C112)-4)*3)</f>
        <v>0.52259999999999995</v>
      </c>
      <c r="E112" s="270" cm="1">
        <f t="array" ref="E112">INDEX(Step1_final!F:F, 2 + (ROW(C112)-4)*3)</f>
        <v>1.1341000000000001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212000</v>
      </c>
      <c r="C113" s="269" cm="1">
        <f t="array" ref="C113">INDEX(Step1_final!F:F, 0 + (ROW(C113)-4)*3)</f>
        <v>39687</v>
      </c>
      <c r="D113" s="270" cm="1">
        <f t="array" ref="D113">INDEX(Step1_final!F:F, 1 + (ROW(C113)-4)*3)</f>
        <v>0.50919999999999999</v>
      </c>
      <c r="E113" s="270" cm="1">
        <f t="array" ref="E113">INDEX(Step1_final!F:F, 2 + (ROW(C113)-4)*3)</f>
        <v>1.1561999999999999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214000</v>
      </c>
      <c r="C114" s="269" cm="1">
        <f t="array" ref="C114">INDEX(Step1_final!F:F, 0 + (ROW(C114)-4)*3)</f>
        <v>40052</v>
      </c>
      <c r="D114" s="270" cm="1">
        <f t="array" ref="D114">INDEX(Step1_final!F:F, 1 + (ROW(C114)-4)*3)</f>
        <v>0.51259999999999994</v>
      </c>
      <c r="E114" s="270" cm="1">
        <f t="array" ref="E114">INDEX(Step1_final!F:F, 2 + (ROW(C114)-4)*3)</f>
        <v>1.163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216000</v>
      </c>
      <c r="C115" s="269" cm="1">
        <f t="array" ref="C115">INDEX(Step1_final!F:F, 0 + (ROW(C115)-4)*3)</f>
        <v>40416</v>
      </c>
      <c r="D115" s="270" cm="1">
        <f t="array" ref="D115">INDEX(Step1_final!F:F, 1 + (ROW(C115)-4)*3)</f>
        <v>0.51470000000000005</v>
      </c>
      <c r="E115" s="270" cm="1">
        <f t="array" ref="E115">INDEX(Step1_final!F:F, 2 + (ROW(C115)-4)*3)</f>
        <v>1.1709000000000001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218000</v>
      </c>
      <c r="C116" s="269" cm="1">
        <f t="array" ref="C116">INDEX(Step1_final!F:F, 0 + (ROW(C116)-4)*3)</f>
        <v>40781</v>
      </c>
      <c r="D116" s="270" cm="1">
        <f t="array" ref="D116">INDEX(Step1_final!F:F, 1 + (ROW(C116)-4)*3)</f>
        <v>0.51100000000000001</v>
      </c>
      <c r="E116" s="270" cm="1">
        <f t="array" ref="E116">INDEX(Step1_final!F:F, 2 + (ROW(C116)-4)*3)</f>
        <v>1.1623000000000001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220000</v>
      </c>
      <c r="C117" s="269" cm="1">
        <f t="array" ref="C117">INDEX(Step1_final!F:F, 0 + (ROW(C117)-4)*3)</f>
        <v>41145</v>
      </c>
      <c r="D117" s="270" cm="1">
        <f t="array" ref="D117">INDEX(Step1_final!F:F, 1 + (ROW(C117)-4)*3)</f>
        <v>0.51219999999999999</v>
      </c>
      <c r="E117" s="270" cm="1">
        <f t="array" ref="E117">INDEX(Step1_final!F:F, 2 + (ROW(C117)-4)*3)</f>
        <v>1.1666000000000001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</row>
    <row r="118" spans="1:17" x14ac:dyDescent="0.3">
      <c r="A118">
        <v>116</v>
      </c>
      <c r="B118" s="269">
        <v>222000</v>
      </c>
      <c r="C118" s="269" cm="1">
        <f t="array" ref="C118">INDEX(Step1_final!F:F, 0 + (ROW(C118)-4)*3)</f>
        <v>41510</v>
      </c>
      <c r="D118" s="270" cm="1">
        <f t="array" ref="D118">INDEX(Step1_final!F:F, 1 + (ROW(C118)-4)*3)</f>
        <v>0.51129999999999998</v>
      </c>
      <c r="E118" s="270" cm="1">
        <f t="array" ref="E118">INDEX(Step1_final!F:F, 2 + (ROW(C118)-4)*3)</f>
        <v>1.1604000000000001</v>
      </c>
      <c r="F118" s="269"/>
      <c r="G118" s="270"/>
      <c r="H118" s="270"/>
      <c r="I118" s="269"/>
      <c r="J118" s="270"/>
      <c r="K118" s="270"/>
    </row>
    <row r="119" spans="1:17" x14ac:dyDescent="0.3">
      <c r="A119">
        <v>117</v>
      </c>
      <c r="B119" s="269">
        <v>224000</v>
      </c>
      <c r="C119" s="269" cm="1">
        <f t="array" ref="C119">INDEX(Step1_final!F:F, 0 + (ROW(C119)-4)*3)</f>
        <v>41874</v>
      </c>
      <c r="D119" s="270" cm="1">
        <f t="array" ref="D119">INDEX(Step1_final!F:F, 1 + (ROW(C119)-4)*3)</f>
        <v>0.51280000000000003</v>
      </c>
      <c r="E119" s="270" cm="1">
        <f t="array" ref="E119">INDEX(Step1_final!F:F, 2 + (ROW(C119)-4)*3)</f>
        <v>1.1785000000000001</v>
      </c>
      <c r="F119" s="269"/>
      <c r="G119" s="270"/>
      <c r="H119" s="270"/>
      <c r="I119" s="269"/>
      <c r="J119" s="270"/>
      <c r="K119" s="270"/>
    </row>
    <row r="120" spans="1:17" x14ac:dyDescent="0.3">
      <c r="A120">
        <v>118</v>
      </c>
      <c r="B120" s="269">
        <v>226000</v>
      </c>
      <c r="C120" s="269" cm="1">
        <f t="array" ref="C120">INDEX(Step1_final!F:F, 0 + (ROW(C120)-4)*3)</f>
        <v>42239</v>
      </c>
      <c r="D120" s="270" cm="1">
        <f t="array" ref="D120">INDEX(Step1_final!F:F, 1 + (ROW(C120)-4)*3)</f>
        <v>0.51490000000000002</v>
      </c>
      <c r="E120" s="270" cm="1">
        <f t="array" ref="E120">INDEX(Step1_final!F:F, 2 + (ROW(C120)-4)*3)</f>
        <v>1.1605000000000001</v>
      </c>
      <c r="F120" s="269"/>
      <c r="G120" s="270"/>
      <c r="H120" s="270"/>
      <c r="I120" s="269"/>
      <c r="J120" s="270"/>
      <c r="K120" s="270"/>
    </row>
    <row r="121" spans="1:17" x14ac:dyDescent="0.3">
      <c r="A121">
        <v>119</v>
      </c>
      <c r="B121" s="269">
        <v>228000</v>
      </c>
      <c r="C121" s="269" cm="1">
        <f t="array" ref="C121">INDEX(Step1_final!F:F, 0 + (ROW(C121)-4)*3)</f>
        <v>42603</v>
      </c>
      <c r="D121" s="270" cm="1">
        <f t="array" ref="D121">INDEX(Step1_final!F:F, 1 + (ROW(C121)-4)*3)</f>
        <v>0.5121</v>
      </c>
      <c r="E121" s="270" cm="1">
        <f t="array" ref="E121">INDEX(Step1_final!F:F, 2 + (ROW(C121)-4)*3)</f>
        <v>1.1556999999999999</v>
      </c>
      <c r="F121" s="269"/>
      <c r="G121" s="270"/>
      <c r="H121" s="270"/>
      <c r="I121" s="269"/>
      <c r="J121" s="270"/>
      <c r="K121" s="270"/>
    </row>
    <row r="122" spans="1:17" x14ac:dyDescent="0.3">
      <c r="A122">
        <v>120</v>
      </c>
      <c r="B122" s="269">
        <v>230000</v>
      </c>
      <c r="C122" s="269" cm="1">
        <f t="array" ref="C122">INDEX(Step1_final!F:F, 0 + (ROW(C122)-4)*3)</f>
        <v>42973</v>
      </c>
      <c r="D122" s="270" cm="1">
        <f t="array" ref="D122">INDEX(Step1_final!F:F, 1 + (ROW(C122)-4)*3)</f>
        <v>0.51060000000000005</v>
      </c>
      <c r="E122" s="270" cm="1">
        <f t="array" ref="E122">INDEX(Step1_final!F:F, 2 + (ROW(C122)-4)*3)</f>
        <v>1.1773</v>
      </c>
      <c r="F122" s="269"/>
      <c r="G122" s="270"/>
      <c r="H122" s="270"/>
      <c r="I122" s="269"/>
      <c r="J122" s="270"/>
      <c r="K122" s="270"/>
    </row>
    <row r="123" spans="1:17" x14ac:dyDescent="0.3">
      <c r="C123" s="269"/>
      <c r="D123" s="270"/>
      <c r="E123" s="270"/>
      <c r="F123" s="269"/>
      <c r="G123" s="270"/>
      <c r="H123" s="270"/>
      <c r="I123" s="269"/>
      <c r="J123" s="270"/>
      <c r="K123" s="270"/>
    </row>
    <row r="124" spans="1:17" x14ac:dyDescent="0.3">
      <c r="C124" s="269"/>
      <c r="D124" s="270"/>
      <c r="E124" s="270"/>
      <c r="F124" s="269"/>
      <c r="G124" s="270"/>
      <c r="H124" s="270"/>
      <c r="I124" s="269"/>
      <c r="J124" s="270"/>
      <c r="K124" s="270"/>
    </row>
    <row r="125" spans="1:17" x14ac:dyDescent="0.3">
      <c r="C125" s="269"/>
      <c r="D125" s="270"/>
      <c r="E125" s="270"/>
      <c r="F125" s="269"/>
      <c r="G125" s="270"/>
      <c r="H125" s="270"/>
      <c r="I125" s="269"/>
      <c r="J125" s="270"/>
      <c r="K125" s="270"/>
    </row>
    <row r="126" spans="1:17" x14ac:dyDescent="0.3">
      <c r="C126" s="269"/>
      <c r="D126" s="270"/>
      <c r="E126" s="270"/>
      <c r="F126" s="269"/>
      <c r="G126" s="270"/>
      <c r="H126" s="270"/>
      <c r="I126" s="269"/>
      <c r="J126" s="270"/>
      <c r="K126" s="270"/>
    </row>
    <row r="127" spans="1:17" x14ac:dyDescent="0.3">
      <c r="C127" s="269"/>
      <c r="D127" s="270"/>
      <c r="E127" s="270"/>
      <c r="F127" s="269"/>
      <c r="G127" s="270"/>
      <c r="H127" s="270"/>
      <c r="I127" s="269"/>
      <c r="J127" s="270"/>
      <c r="K127" s="270"/>
    </row>
    <row r="128" spans="1:17" x14ac:dyDescent="0.3">
      <c r="C128" s="269"/>
      <c r="D128" s="270"/>
      <c r="E128" s="270"/>
      <c r="F128" s="269"/>
      <c r="G128" s="270"/>
      <c r="H128" s="270"/>
      <c r="I128" s="269"/>
      <c r="J128" s="270"/>
      <c r="K128" s="270"/>
    </row>
    <row r="129" spans="3:11" x14ac:dyDescent="0.3">
      <c r="C129" s="269"/>
      <c r="D129" s="270"/>
      <c r="E129" s="270"/>
      <c r="F129" s="269"/>
      <c r="G129" s="270"/>
      <c r="H129" s="270"/>
      <c r="I129" s="269"/>
      <c r="J129" s="270"/>
      <c r="K129" s="270"/>
    </row>
    <row r="130" spans="3:11" x14ac:dyDescent="0.3">
      <c r="C130" s="269"/>
      <c r="D130" s="270"/>
      <c r="E130" s="270"/>
      <c r="F130" s="269"/>
      <c r="G130" s="270"/>
      <c r="H130" s="270"/>
      <c r="I130" s="269"/>
      <c r="J130" s="270"/>
      <c r="K130" s="270"/>
    </row>
    <row r="131" spans="3:11" x14ac:dyDescent="0.3">
      <c r="C131" s="269"/>
      <c r="D131" s="270"/>
      <c r="E131" s="270"/>
      <c r="F131" s="269"/>
      <c r="G131" s="270"/>
      <c r="H131" s="270"/>
      <c r="I131" s="269"/>
      <c r="J131" s="270"/>
      <c r="K131" s="270"/>
    </row>
    <row r="132" spans="3:11" x14ac:dyDescent="0.3">
      <c r="C132" s="269"/>
      <c r="D132" s="270"/>
      <c r="E132" s="270"/>
      <c r="F132" s="269"/>
      <c r="G132" s="270"/>
      <c r="H132" s="270"/>
      <c r="I132" s="269"/>
      <c r="J132" s="270"/>
      <c r="K132" s="270"/>
    </row>
    <row r="133" spans="3:11" x14ac:dyDescent="0.3">
      <c r="C133" s="269"/>
      <c r="D133" s="270"/>
      <c r="E133" s="270"/>
      <c r="F133" s="269"/>
      <c r="G133" s="270"/>
      <c r="H133" s="270"/>
      <c r="I133" s="269"/>
      <c r="J133" s="270"/>
      <c r="K133" s="270"/>
    </row>
    <row r="134" spans="3:11" x14ac:dyDescent="0.3">
      <c r="C134" s="269"/>
      <c r="D134" s="270"/>
      <c r="E134" s="270"/>
      <c r="F134" s="269"/>
      <c r="G134" s="270"/>
      <c r="H134" s="270"/>
      <c r="I134" s="269"/>
      <c r="J134" s="270"/>
      <c r="K134" s="270"/>
    </row>
    <row r="135" spans="3:11" x14ac:dyDescent="0.3">
      <c r="C135" s="269"/>
      <c r="D135" s="270"/>
      <c r="E135" s="270"/>
      <c r="F135" s="269"/>
      <c r="G135" s="270"/>
      <c r="H135" s="270"/>
      <c r="I135" s="269"/>
      <c r="J135" s="270"/>
      <c r="K135" s="270"/>
    </row>
    <row r="136" spans="3:11" x14ac:dyDescent="0.3">
      <c r="C136" s="269"/>
      <c r="D136" s="270"/>
      <c r="E136" s="270"/>
    </row>
    <row r="137" spans="3:11" x14ac:dyDescent="0.3">
      <c r="C137" s="269"/>
      <c r="D137" s="270"/>
      <c r="E137" s="270"/>
    </row>
    <row r="138" spans="3:11" x14ac:dyDescent="0.3">
      <c r="C138" s="269"/>
      <c r="D138" s="270"/>
      <c r="E138" s="270"/>
    </row>
    <row r="139" spans="3:11" x14ac:dyDescent="0.3">
      <c r="C139" s="269"/>
      <c r="D139" s="270"/>
      <c r="E139" s="270"/>
    </row>
    <row r="140" spans="3:11" x14ac:dyDescent="0.3">
      <c r="C140" s="269"/>
      <c r="D140" s="270"/>
      <c r="E140" s="270"/>
    </row>
    <row r="141" spans="3:11" x14ac:dyDescent="0.3">
      <c r="C141" s="269"/>
      <c r="D141" s="270"/>
      <c r="E141" s="270"/>
    </row>
    <row r="142" spans="3:11" x14ac:dyDescent="0.3">
      <c r="C142" s="269"/>
      <c r="D142" s="270"/>
      <c r="E142" s="270"/>
    </row>
    <row r="143" spans="3:11" x14ac:dyDescent="0.3">
      <c r="C143" s="269"/>
      <c r="D143" s="270"/>
      <c r="E143" s="270"/>
    </row>
    <row r="144" spans="3:11" x14ac:dyDescent="0.3">
      <c r="C144" s="269"/>
      <c r="D144" s="270"/>
      <c r="E144" s="270"/>
    </row>
    <row r="145" spans="3:5" x14ac:dyDescent="0.3">
      <c r="C145" s="269"/>
      <c r="D145" s="270"/>
      <c r="E145" s="270"/>
    </row>
    <row r="146" spans="3:5" x14ac:dyDescent="0.3">
      <c r="C146" s="269"/>
      <c r="D146" s="270"/>
      <c r="E146" s="270"/>
    </row>
    <row r="147" spans="3:5" x14ac:dyDescent="0.3">
      <c r="C147" s="269"/>
      <c r="D147" s="270"/>
      <c r="E147" s="270"/>
    </row>
    <row r="148" spans="3:5" x14ac:dyDescent="0.3">
      <c r="C148" s="269"/>
      <c r="D148" s="270"/>
      <c r="E148" s="270"/>
    </row>
    <row r="149" spans="3:5" x14ac:dyDescent="0.3">
      <c r="C149" s="269"/>
      <c r="D149" s="270"/>
      <c r="E149" s="270"/>
    </row>
    <row r="150" spans="3:5" x14ac:dyDescent="0.3">
      <c r="C150" s="269"/>
      <c r="D150" s="270"/>
      <c r="E150" s="270"/>
    </row>
    <row r="151" spans="3:5" x14ac:dyDescent="0.3">
      <c r="C151" s="269"/>
      <c r="D151" s="270"/>
      <c r="E151" s="270"/>
    </row>
    <row r="152" spans="3:5" x14ac:dyDescent="0.3">
      <c r="C152" s="269"/>
      <c r="D152" s="270"/>
      <c r="E152" s="270"/>
    </row>
    <row r="153" spans="3:5" x14ac:dyDescent="0.3">
      <c r="C153" s="269"/>
      <c r="D153" s="270"/>
      <c r="E153" s="270"/>
    </row>
    <row r="154" spans="3:5" x14ac:dyDescent="0.3">
      <c r="C154" s="269"/>
      <c r="D154" s="270"/>
      <c r="E154" s="270"/>
    </row>
    <row r="155" spans="3:5" x14ac:dyDescent="0.3">
      <c r="C155" s="269"/>
      <c r="D155" s="270"/>
      <c r="E155" s="270"/>
    </row>
    <row r="156" spans="3:5" x14ac:dyDescent="0.3">
      <c r="C156" s="269"/>
      <c r="D156" s="270"/>
      <c r="E156" s="270"/>
    </row>
    <row r="157" spans="3:5" x14ac:dyDescent="0.3">
      <c r="C157" s="269"/>
      <c r="D157" s="270"/>
      <c r="E157" s="270"/>
    </row>
    <row r="158" spans="3:5" x14ac:dyDescent="0.3">
      <c r="C158" s="269"/>
      <c r="D158" s="270"/>
      <c r="E158" s="270"/>
    </row>
    <row r="159" spans="3:5" x14ac:dyDescent="0.3">
      <c r="C159" s="269"/>
      <c r="D159" s="270"/>
      <c r="E159" s="270"/>
    </row>
    <row r="160" spans="3:5" x14ac:dyDescent="0.3">
      <c r="C160" s="269"/>
      <c r="D160" s="270"/>
      <c r="E160" s="270"/>
    </row>
    <row r="161" spans="3:5" x14ac:dyDescent="0.3">
      <c r="C161" s="269"/>
      <c r="D161" s="270"/>
      <c r="E161" s="270"/>
    </row>
    <row r="162" spans="3:5" x14ac:dyDescent="0.3">
      <c r="C162" s="269"/>
      <c r="D162" s="270"/>
      <c r="E162" s="270"/>
    </row>
    <row r="163" spans="3:5" x14ac:dyDescent="0.3">
      <c r="C163" s="269"/>
      <c r="D163" s="270"/>
      <c r="E163" s="270"/>
    </row>
    <row r="164" spans="3:5" x14ac:dyDescent="0.3">
      <c r="C164" s="269"/>
      <c r="D164" s="270"/>
      <c r="E164" s="270"/>
    </row>
    <row r="165" spans="3:5" x14ac:dyDescent="0.3">
      <c r="C165" s="269"/>
      <c r="D165" s="270"/>
      <c r="E165" s="270"/>
    </row>
    <row r="166" spans="3:5" x14ac:dyDescent="0.3">
      <c r="C166" s="269"/>
      <c r="D166" s="270"/>
      <c r="E166" s="270"/>
    </row>
    <row r="167" spans="3:5" x14ac:dyDescent="0.3">
      <c r="C167" s="269"/>
      <c r="D167" s="270"/>
      <c r="E167" s="270"/>
    </row>
    <row r="168" spans="3:5" x14ac:dyDescent="0.3">
      <c r="C168" s="269"/>
      <c r="D168" s="270"/>
      <c r="E168" s="270"/>
    </row>
    <row r="169" spans="3:5" x14ac:dyDescent="0.3">
      <c r="C169" s="269"/>
      <c r="D169" s="270"/>
      <c r="E169" s="270"/>
    </row>
    <row r="170" spans="3:5" x14ac:dyDescent="0.3">
      <c r="C170" s="269"/>
      <c r="D170" s="270"/>
      <c r="E170" s="270"/>
    </row>
    <row r="171" spans="3:5" x14ac:dyDescent="0.3">
      <c r="C171" s="269"/>
      <c r="D171" s="270"/>
      <c r="E171" s="270"/>
    </row>
    <row r="172" spans="3:5" x14ac:dyDescent="0.3">
      <c r="C172" s="269"/>
      <c r="D172" s="270"/>
      <c r="E172" s="270"/>
    </row>
    <row r="173" spans="3:5" x14ac:dyDescent="0.3">
      <c r="C173" s="269"/>
      <c r="D173" s="270"/>
      <c r="E173" s="270"/>
    </row>
    <row r="174" spans="3:5" x14ac:dyDescent="0.3">
      <c r="C174" s="269"/>
      <c r="D174" s="270"/>
      <c r="E174" s="270"/>
    </row>
    <row r="175" spans="3:5" x14ac:dyDescent="0.3">
      <c r="C175" s="269"/>
      <c r="D175" s="270"/>
      <c r="E175" s="270"/>
    </row>
    <row r="176" spans="3:5" x14ac:dyDescent="0.3">
      <c r="C176" s="269"/>
      <c r="D176" s="270"/>
      <c r="E176" s="270"/>
    </row>
    <row r="177" spans="3:5" x14ac:dyDescent="0.3">
      <c r="C177" s="269"/>
      <c r="D177" s="270"/>
      <c r="E177" s="270"/>
    </row>
    <row r="178" spans="3:5" x14ac:dyDescent="0.3">
      <c r="C178" s="269"/>
      <c r="D178" s="270"/>
      <c r="E178" s="270"/>
    </row>
    <row r="179" spans="3:5" x14ac:dyDescent="0.3">
      <c r="C179" s="269"/>
      <c r="D179" s="270"/>
      <c r="E179" s="270"/>
    </row>
    <row r="180" spans="3:5" x14ac:dyDescent="0.3">
      <c r="C180" s="269"/>
      <c r="D180" s="270"/>
      <c r="E180" s="270"/>
    </row>
    <row r="181" spans="3:5" x14ac:dyDescent="0.3">
      <c r="C181" s="269"/>
      <c r="D181" s="270"/>
      <c r="E181" s="270"/>
    </row>
    <row r="182" spans="3:5" x14ac:dyDescent="0.3">
      <c r="C182" s="269"/>
      <c r="D182" s="270"/>
      <c r="E182" s="270"/>
    </row>
    <row r="183" spans="3:5" x14ac:dyDescent="0.3">
      <c r="C183" s="269"/>
      <c r="D183" s="270"/>
      <c r="E183" s="270"/>
    </row>
    <row r="184" spans="3:5" x14ac:dyDescent="0.3">
      <c r="C184" s="269"/>
      <c r="D184" s="270"/>
      <c r="E184" s="270"/>
    </row>
    <row r="185" spans="3:5" x14ac:dyDescent="0.3">
      <c r="C185" s="269"/>
      <c r="D185" s="270"/>
      <c r="E185" s="270"/>
    </row>
    <row r="186" spans="3:5" x14ac:dyDescent="0.3">
      <c r="C186" s="269"/>
      <c r="D186" s="270"/>
      <c r="E186" s="270"/>
    </row>
    <row r="187" spans="3:5" x14ac:dyDescent="0.3">
      <c r="C187" s="269"/>
      <c r="D187" s="270"/>
      <c r="E187" s="270"/>
    </row>
    <row r="188" spans="3:5" x14ac:dyDescent="0.3">
      <c r="C188" s="269"/>
      <c r="D188" s="270"/>
      <c r="E188" s="270"/>
    </row>
    <row r="189" spans="3:5" x14ac:dyDescent="0.3">
      <c r="C189" s="269"/>
      <c r="D189" s="270"/>
      <c r="E189" s="270"/>
    </row>
    <row r="190" spans="3:5" x14ac:dyDescent="0.3">
      <c r="C190" s="269"/>
      <c r="D190" s="270"/>
      <c r="E190" s="270"/>
    </row>
    <row r="191" spans="3:5" x14ac:dyDescent="0.3">
      <c r="C191" s="269"/>
      <c r="D191" s="270"/>
      <c r="E191" s="270"/>
    </row>
    <row r="192" spans="3:5" x14ac:dyDescent="0.3">
      <c r="C192" s="269"/>
      <c r="D192" s="270"/>
      <c r="E192" s="270"/>
    </row>
    <row r="193" spans="3:5" x14ac:dyDescent="0.3">
      <c r="C193" s="269"/>
      <c r="D193" s="270"/>
      <c r="E193" s="270"/>
    </row>
    <row r="194" spans="3:5" x14ac:dyDescent="0.3">
      <c r="C194" s="269"/>
      <c r="D194" s="270"/>
      <c r="E194" s="270"/>
    </row>
    <row r="195" spans="3:5" x14ac:dyDescent="0.3">
      <c r="C195" s="269"/>
      <c r="D195" s="270"/>
      <c r="E195" s="270"/>
    </row>
    <row r="196" spans="3:5" x14ac:dyDescent="0.3">
      <c r="C196" s="269"/>
      <c r="D196" s="270"/>
      <c r="E196" s="270"/>
    </row>
    <row r="197" spans="3:5" x14ac:dyDescent="0.3">
      <c r="C197" s="269"/>
      <c r="D197" s="270"/>
      <c r="E197" s="270"/>
    </row>
    <row r="198" spans="3:5" x14ac:dyDescent="0.3">
      <c r="C198" s="269"/>
      <c r="D198" s="270"/>
      <c r="E198" s="270"/>
    </row>
    <row r="199" spans="3:5" x14ac:dyDescent="0.3">
      <c r="C199" s="269"/>
      <c r="D199" s="270"/>
      <c r="E199" s="270"/>
    </row>
    <row r="200" spans="3:5" x14ac:dyDescent="0.3">
      <c r="C200" s="269"/>
      <c r="D200" s="270"/>
      <c r="E200" s="270"/>
    </row>
    <row r="201" spans="3:5" x14ac:dyDescent="0.3">
      <c r="C201" s="269"/>
      <c r="D201" s="270"/>
      <c r="E201" s="270"/>
    </row>
    <row r="202" spans="3:5" x14ac:dyDescent="0.3">
      <c r="C202" s="269"/>
      <c r="D202" s="270"/>
      <c r="E202" s="270"/>
    </row>
    <row r="203" spans="3:5" x14ac:dyDescent="0.3">
      <c r="C203" s="269"/>
      <c r="D203" s="270"/>
      <c r="E203" s="270"/>
    </row>
    <row r="204" spans="3:5" x14ac:dyDescent="0.3">
      <c r="C204" s="269"/>
      <c r="D204" s="270"/>
      <c r="E204" s="270"/>
    </row>
    <row r="205" spans="3:5" x14ac:dyDescent="0.3">
      <c r="C205" s="269"/>
      <c r="D205" s="270"/>
      <c r="E205" s="270"/>
    </row>
    <row r="206" spans="3:5" x14ac:dyDescent="0.3">
      <c r="C206" s="269"/>
      <c r="D206" s="270"/>
      <c r="E206" s="270"/>
    </row>
    <row r="207" spans="3:5" x14ac:dyDescent="0.3">
      <c r="C207" s="269"/>
      <c r="D207" s="270"/>
      <c r="E207" s="270"/>
    </row>
    <row r="208" spans="3:5" x14ac:dyDescent="0.3">
      <c r="C208" s="269"/>
      <c r="D208" s="270"/>
      <c r="E208" s="270"/>
    </row>
    <row r="209" spans="3:5" x14ac:dyDescent="0.3">
      <c r="C209" s="269"/>
      <c r="D209" s="270"/>
      <c r="E209" s="270"/>
    </row>
    <row r="210" spans="3:5" x14ac:dyDescent="0.3">
      <c r="D210" s="270"/>
      <c r="E210" s="270"/>
    </row>
    <row r="211" spans="3:5" x14ac:dyDescent="0.3">
      <c r="D211" s="270"/>
      <c r="E211" s="270"/>
    </row>
    <row r="212" spans="3:5" x14ac:dyDescent="0.3">
      <c r="D212" s="270"/>
      <c r="E212" s="270"/>
    </row>
    <row r="213" spans="3:5" x14ac:dyDescent="0.3">
      <c r="D213" s="270"/>
      <c r="E213" s="270"/>
    </row>
    <row r="214" spans="3:5" x14ac:dyDescent="0.3">
      <c r="D214" s="270"/>
      <c r="E214" s="270"/>
    </row>
    <row r="215" spans="3:5" x14ac:dyDescent="0.3">
      <c r="D215" s="270"/>
      <c r="E215" s="270"/>
    </row>
    <row r="216" spans="3:5" x14ac:dyDescent="0.3">
      <c r="D216" s="270"/>
      <c r="E216" s="270"/>
    </row>
    <row r="217" spans="3:5" x14ac:dyDescent="0.3">
      <c r="D217" s="270"/>
      <c r="E217" s="270"/>
    </row>
    <row r="218" spans="3:5" x14ac:dyDescent="0.3">
      <c r="D218" s="270"/>
      <c r="E218" s="270"/>
    </row>
    <row r="219" spans="3:5" x14ac:dyDescent="0.3">
      <c r="D219" s="270"/>
      <c r="E219" s="270"/>
    </row>
    <row r="220" spans="3:5" x14ac:dyDescent="0.3">
      <c r="D220" s="270"/>
      <c r="E220" s="270"/>
    </row>
    <row r="221" spans="3:5" x14ac:dyDescent="0.3">
      <c r="D221" s="270"/>
      <c r="E221" s="270"/>
    </row>
    <row r="222" spans="3:5" x14ac:dyDescent="0.3">
      <c r="D222" s="270"/>
      <c r="E222" s="270"/>
    </row>
    <row r="223" spans="3:5" x14ac:dyDescent="0.3">
      <c r="D223" s="270"/>
      <c r="E223" s="270"/>
    </row>
    <row r="224" spans="3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  <row r="508" spans="4:5" x14ac:dyDescent="0.3">
      <c r="D508" s="270"/>
      <c r="E508" s="270"/>
    </row>
    <row r="509" spans="4:5" x14ac:dyDescent="0.3">
      <c r="D509" s="270"/>
      <c r="E509" s="270"/>
    </row>
    <row r="510" spans="4:5" x14ac:dyDescent="0.3">
      <c r="D510" s="270"/>
      <c r="E510" s="270"/>
    </row>
    <row r="511" spans="4:5" x14ac:dyDescent="0.3">
      <c r="D511" s="270"/>
      <c r="E511" s="270"/>
    </row>
    <row r="512" spans="4:5" x14ac:dyDescent="0.3">
      <c r="D512" s="270"/>
      <c r="E512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6713-BA96-46CC-A7DF-228AD9AF5F03}">
  <dimension ref="A1"/>
  <sheetViews>
    <sheetView workbookViewId="0">
      <selection activeCell="U29" sqref="U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0FC5-051A-4060-B473-641DC4A54927}">
  <dimension ref="A1"/>
  <sheetViews>
    <sheetView workbookViewId="0">
      <selection activeCell="T35" sqref="T3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AAAB-2C7B-4012-B9DA-4BEC99C1EADD}">
  <dimension ref="A1:Q507"/>
  <sheetViews>
    <sheetView topLeftCell="A7" workbookViewId="0">
      <selection activeCell="Q82" sqref="O58:Q82"/>
    </sheetView>
  </sheetViews>
  <sheetFormatPr defaultRowHeight="14.4" x14ac:dyDescent="0.3"/>
  <cols>
    <col min="1" max="1" width="4" bestFit="1" customWidth="1"/>
    <col min="2" max="2" width="9.33203125" bestFit="1" customWidth="1"/>
    <col min="6" max="6" width="9.88671875" bestFit="1" customWidth="1"/>
    <col min="13" max="13" width="10" bestFit="1" customWidth="1"/>
    <col min="16" max="16" width="10" bestFit="1" customWidth="1"/>
  </cols>
  <sheetData>
    <row r="1" spans="1:17" x14ac:dyDescent="0.3">
      <c r="A1" s="225" t="s">
        <v>98</v>
      </c>
      <c r="B1" s="19" t="s">
        <v>48</v>
      </c>
      <c r="C1" s="293" t="s">
        <v>37</v>
      </c>
      <c r="D1" s="293"/>
      <c r="E1" s="293"/>
      <c r="F1" s="293" t="s">
        <v>58</v>
      </c>
      <c r="G1" s="293"/>
      <c r="H1" s="293"/>
      <c r="I1" s="293" t="s">
        <v>63</v>
      </c>
      <c r="J1" s="293"/>
      <c r="K1" s="293"/>
      <c r="L1" s="293" t="s">
        <v>64</v>
      </c>
      <c r="M1" s="293"/>
      <c r="N1" s="293"/>
      <c r="O1" s="293" t="s">
        <v>65</v>
      </c>
      <c r="P1" s="293"/>
      <c r="Q1" s="293"/>
    </row>
    <row r="2" spans="1:17" x14ac:dyDescent="0.3">
      <c r="C2" t="s">
        <v>99</v>
      </c>
      <c r="D2" t="s">
        <v>100</v>
      </c>
      <c r="E2" t="s">
        <v>101</v>
      </c>
      <c r="F2" t="s">
        <v>99</v>
      </c>
      <c r="G2" t="s">
        <v>100</v>
      </c>
      <c r="H2" t="s">
        <v>101</v>
      </c>
      <c r="I2" t="s">
        <v>99</v>
      </c>
      <c r="J2" t="s">
        <v>100</v>
      </c>
      <c r="K2" t="s">
        <v>101</v>
      </c>
      <c r="L2" t="s">
        <v>99</v>
      </c>
      <c r="M2" t="s">
        <v>100</v>
      </c>
      <c r="N2" t="s">
        <v>101</v>
      </c>
      <c r="O2" t="s">
        <v>99</v>
      </c>
      <c r="P2" t="s">
        <v>100</v>
      </c>
      <c r="Q2" t="s">
        <v>101</v>
      </c>
    </row>
    <row r="3" spans="1:17" x14ac:dyDescent="0.3">
      <c r="A3">
        <v>1</v>
      </c>
      <c r="F3" s="269">
        <f>Step5!H11</f>
        <v>278</v>
      </c>
      <c r="G3" s="270">
        <f>Step5!H12</f>
        <v>1.3640000000000001</v>
      </c>
      <c r="H3" s="270">
        <f>Step5!H13</f>
        <v>1.8153999999999999</v>
      </c>
      <c r="I3" s="269">
        <f>Step8!H12</f>
        <v>278</v>
      </c>
      <c r="J3" s="270">
        <f>Step8!H13</f>
        <v>1.3640000000000001</v>
      </c>
      <c r="K3" s="270">
        <f>Step8!H14</f>
        <v>1.8153999999999999</v>
      </c>
      <c r="L3" s="269">
        <f>Step9!H12</f>
        <v>264</v>
      </c>
      <c r="M3" s="270">
        <f>Step9!H13</f>
        <v>1.3640000000000001</v>
      </c>
      <c r="N3" s="270">
        <f>Step9!H14</f>
        <v>1.8153999999999999</v>
      </c>
      <c r="O3" s="269">
        <f>Step10!H13</f>
        <v>276</v>
      </c>
      <c r="P3" s="270">
        <f>Step10!H14</f>
        <v>1.3640000000000001</v>
      </c>
      <c r="Q3" s="270">
        <f>Step10!H15</f>
        <v>1.8153999999999999</v>
      </c>
    </row>
    <row r="4" spans="1:17" x14ac:dyDescent="0.3">
      <c r="A4">
        <v>2</v>
      </c>
      <c r="F4" s="269">
        <f>F3+Step5!H16</f>
        <v>795</v>
      </c>
      <c r="G4" s="270">
        <f>Step5!H17</f>
        <v>1.0947</v>
      </c>
      <c r="H4" s="270">
        <f>Step5!H18</f>
        <v>1.5941000000000001</v>
      </c>
      <c r="I4" s="269">
        <f>I3+Step8!H17</f>
        <v>736</v>
      </c>
      <c r="J4" s="270">
        <f>Step8!H18</f>
        <v>1.0524</v>
      </c>
      <c r="K4" s="270">
        <f>Step8!H19</f>
        <v>1.4749000000000001</v>
      </c>
      <c r="L4" s="269">
        <f>L3+Step9!H17</f>
        <v>1150</v>
      </c>
      <c r="M4" s="270">
        <f>Step9!H18</f>
        <v>1.0347</v>
      </c>
      <c r="N4" s="270">
        <f>Step9!H19</f>
        <v>1.518</v>
      </c>
      <c r="O4" s="269">
        <f>O3+Step10!H18</f>
        <v>808</v>
      </c>
      <c r="P4" s="270">
        <f>Step10!H19</f>
        <v>1.0441</v>
      </c>
      <c r="Q4" s="270">
        <f>Step10!H20</f>
        <v>1.474</v>
      </c>
    </row>
    <row r="5" spans="1:17" x14ac:dyDescent="0.3">
      <c r="A5">
        <v>3</v>
      </c>
      <c r="F5" s="269">
        <f>F4+Step5!H21</f>
        <v>2875</v>
      </c>
      <c r="G5" s="270">
        <f>Step5!H22</f>
        <v>0.82769999999999999</v>
      </c>
      <c r="H5" s="270">
        <f>Step5!H23</f>
        <v>1.3302</v>
      </c>
      <c r="I5" s="269">
        <f>I4+Step8!H22</f>
        <v>3133</v>
      </c>
      <c r="J5" s="270">
        <f>Step8!H23</f>
        <v>0.81679999999999997</v>
      </c>
      <c r="K5" s="270">
        <f>Step8!H24</f>
        <v>1.3327</v>
      </c>
      <c r="L5" s="269">
        <f>L4+Step9!H22</f>
        <v>3666</v>
      </c>
      <c r="M5" s="270">
        <f>Step9!H23</f>
        <v>0.81279999999999997</v>
      </c>
      <c r="N5" s="270">
        <f>Step9!H24</f>
        <v>1.3573999999999999</v>
      </c>
      <c r="O5" s="269">
        <f>O4+Step10!H23</f>
        <v>3264</v>
      </c>
      <c r="P5" s="270">
        <f>Step10!H24</f>
        <v>0.81659999999999999</v>
      </c>
      <c r="Q5" s="270">
        <f>Step10!H25</f>
        <v>1.3319000000000001</v>
      </c>
    </row>
    <row r="6" spans="1:17" x14ac:dyDescent="0.3">
      <c r="A6">
        <v>4</v>
      </c>
      <c r="F6" s="269">
        <f>F5+Step5!H26</f>
        <v>11589</v>
      </c>
      <c r="G6" s="270">
        <f>Step5!H27</f>
        <v>0.63700000000000001</v>
      </c>
      <c r="H6" s="270">
        <f>Step5!H28</f>
        <v>1.1411</v>
      </c>
      <c r="I6" s="269">
        <f>I5+Step8!H27</f>
        <v>9686</v>
      </c>
      <c r="J6" s="270">
        <f>Step8!H28</f>
        <v>0.64549999999999996</v>
      </c>
      <c r="K6" s="270">
        <f>Step8!H29</f>
        <v>1.1278999999999999</v>
      </c>
      <c r="L6" s="269">
        <f>L5+Step9!H27</f>
        <v>12229</v>
      </c>
      <c r="M6" s="270">
        <f>Step9!H28</f>
        <v>0.62760000000000005</v>
      </c>
      <c r="N6" s="270">
        <f>Step9!H29</f>
        <v>1.1483000000000001</v>
      </c>
      <c r="O6" s="269">
        <f>O5+Step10!H28</f>
        <v>11835</v>
      </c>
      <c r="P6" s="270">
        <f>Step10!H29</f>
        <v>0.62280000000000002</v>
      </c>
      <c r="Q6" s="270">
        <f>Step10!H30</f>
        <v>1.1399999999999999</v>
      </c>
    </row>
    <row r="7" spans="1:17" x14ac:dyDescent="0.3">
      <c r="A7">
        <v>5</v>
      </c>
      <c r="B7" s="269">
        <v>0</v>
      </c>
      <c r="C7" s="269" cm="1">
        <f t="array" ref="C7">INDEX(Step1_final!H:H, 0 + (ROW(C7)-4)*3)</f>
        <v>5</v>
      </c>
      <c r="D7" s="270" cm="1">
        <f t="array" ref="D7">INDEX(Step1_final!H:H, 1 + (ROW(C7)-4)*3)</f>
        <v>4.5445000000000002</v>
      </c>
      <c r="E7" s="270" cm="1">
        <f t="array" ref="E7">INDEX(Step1_final!H:H, 2 + (ROW(C7)-4)*3)</f>
        <v>4.6561000000000003</v>
      </c>
      <c r="F7" s="269" cm="1">
        <f t="array" ref="F7">F$6+INDEX(Step5!H:H, 30 + (ROW(F7)-7)*3)</f>
        <v>11589</v>
      </c>
      <c r="G7" s="270" cm="1">
        <f t="array" ref="G7">INDEX(Step5!H:H, 31 + (ROW(F7)-7)*3)</f>
        <v>3.2241</v>
      </c>
      <c r="H7" s="270" cm="1">
        <f t="array" ref="H7">INDEX(Step5!H:H, 32 + (ROW(F7)-7)*3)</f>
        <v>3.4769999999999999</v>
      </c>
      <c r="I7" s="269" cm="1">
        <f t="array" ref="I7">I$6+INDEX(Step8!H:H, 10 + ROW(I7)*3)</f>
        <v>9686</v>
      </c>
      <c r="J7" s="270" cm="1">
        <f t="array" ref="J7">INDEX(Step8!H:H, 11 + ROW(I7)*3)</f>
        <v>4.4668999999999999</v>
      </c>
      <c r="K7" s="270" cm="1">
        <f t="array" ref="K7">INDEX(Step8!H:H, 12 + ROW(I7)*3)</f>
        <v>4.6166</v>
      </c>
      <c r="L7" s="269" cm="1">
        <f t="array" ref="L7">L$6+INDEX(Step9!H:H, 10 + ROW(L7)*3)</f>
        <v>12229</v>
      </c>
      <c r="M7" s="270" cm="1">
        <f t="array" ref="M7">INDEX(Step9!H:H, 11 + ROW(L7)*3)</f>
        <v>3.3243</v>
      </c>
      <c r="N7" s="270" cm="1">
        <f t="array" ref="N7">INDEX(Step9!H:H, 12 + ROW(L7)*3)</f>
        <v>3.3963999999999999</v>
      </c>
      <c r="O7" s="269" cm="1">
        <f t="array" ref="O7">O$6+INDEX(Step10!H:H, 11 + ROW(O7)*3)</f>
        <v>11835</v>
      </c>
      <c r="P7" s="270" cm="1">
        <f t="array" ref="P7">INDEX(Step10!H:H, 12 + ROW(O7)*3)</f>
        <v>4.4454000000000002</v>
      </c>
      <c r="Q7" s="270" cm="1">
        <f t="array" ref="Q7">INDEX(Step10!H:H, 13 + ROW(O7)*3)</f>
        <v>4.6997999999999998</v>
      </c>
    </row>
    <row r="8" spans="1:17" x14ac:dyDescent="0.3">
      <c r="A8">
        <v>6</v>
      </c>
      <c r="B8" s="269">
        <v>2000</v>
      </c>
      <c r="C8" s="269" cm="1">
        <f t="array" ref="C8">INDEX(Step1_final!H:H, 0 + (ROW(C8)-4)*3)</f>
        <v>408</v>
      </c>
      <c r="D8" s="270" cm="1">
        <f t="array" ref="D8">INDEX(Step1_final!H:H, 1 + (ROW(C8)-4)*3)</f>
        <v>2.3913000000000002</v>
      </c>
      <c r="E8" s="270" cm="1">
        <f t="array" ref="E8">INDEX(Step1_final!H:H, 2 + (ROW(C8)-4)*3)</f>
        <v>2.6844999999999999</v>
      </c>
      <c r="F8" s="269" cm="1">
        <f t="array" ref="F8">F$6+INDEX(Step5!H:H, 30 + (ROW(F8)-7)*3)</f>
        <v>11993</v>
      </c>
      <c r="G8" s="270" cm="1">
        <f t="array" ref="G8">INDEX(Step5!H:H, 31 + (ROW(F8)-7)*3)</f>
        <v>0.79120000000000001</v>
      </c>
      <c r="H8" s="270" cm="1">
        <f t="array" ref="H8">INDEX(Step5!H:H, 32 + (ROW(F8)-7)*3)</f>
        <v>1.1339999999999999</v>
      </c>
      <c r="I8" s="269" cm="1">
        <f t="array" ref="I8">I$6+INDEX(Step8!H:H, 10 + ROW(I8)*3)</f>
        <v>10074</v>
      </c>
      <c r="J8" s="270" cm="1">
        <f t="array" ref="J8">INDEX(Step8!H:H, 11 + ROW(I8)*3)</f>
        <v>0.81979999999999997</v>
      </c>
      <c r="K8" s="270" cm="1">
        <f t="array" ref="K8">INDEX(Step8!H:H, 12 + ROW(I8)*3)</f>
        <v>1.1798</v>
      </c>
      <c r="L8" s="269" cm="1">
        <f t="array" ref="L8">L$6+INDEX(Step9!H:H, 10 + ROW(L8)*3)</f>
        <v>12641</v>
      </c>
      <c r="M8" s="270" cm="1">
        <f t="array" ref="M8">INDEX(Step9!H:H, 11 + ROW(L8)*3)</f>
        <v>0.79779999999999995</v>
      </c>
      <c r="N8" s="270" cm="1">
        <f t="array" ref="N8">INDEX(Step9!H:H, 12 + ROW(L8)*3)</f>
        <v>1.1768000000000001</v>
      </c>
      <c r="O8" s="269" cm="1">
        <f t="array" ref="O8">O$6+INDEX(Step10!H:H, 11 + ROW(O8)*3)</f>
        <v>12226</v>
      </c>
      <c r="P8" s="270" cm="1">
        <f t="array" ref="P8">INDEX(Step10!H:H, 12 + ROW(O8)*3)</f>
        <v>0.7984</v>
      </c>
      <c r="Q8" s="270" cm="1">
        <f t="array" ref="Q8">INDEX(Step10!H:H, 13 + ROW(O8)*3)</f>
        <v>1.1515</v>
      </c>
    </row>
    <row r="9" spans="1:17" x14ac:dyDescent="0.3">
      <c r="A9">
        <v>7</v>
      </c>
      <c r="B9" s="269">
        <v>4000</v>
      </c>
      <c r="C9" s="269" cm="1">
        <f t="array" ref="C9">INDEX(Step1_final!H:H, 0 + (ROW(C9)-4)*3)</f>
        <v>814</v>
      </c>
      <c r="D9" s="270" cm="1">
        <f t="array" ref="D9">INDEX(Step1_final!H:H, 1 + (ROW(C9)-4)*3)</f>
        <v>1.3686</v>
      </c>
      <c r="E9" s="270" cm="1">
        <f t="array" ref="E9">INDEX(Step1_final!H:H, 2 + (ROW(C9)-4)*3)</f>
        <v>1.7408999999999999</v>
      </c>
      <c r="F9" s="269" cm="1">
        <f t="array" ref="F9">F$6+INDEX(Step5!H:H, 30 + (ROW(F9)-7)*3)</f>
        <v>12409</v>
      </c>
      <c r="G9" s="270" cm="1">
        <f t="array" ref="G9">INDEX(Step5!H:H, 31 + (ROW(F9)-7)*3)</f>
        <v>0.72089999999999999</v>
      </c>
      <c r="H9" s="270" cm="1">
        <f t="array" ref="H9">INDEX(Step5!H:H, 32 + (ROW(F9)-7)*3)</f>
        <v>1.1004</v>
      </c>
      <c r="I9" s="269" cm="1">
        <f t="array" ref="I9">I$6+INDEX(Step8!H:H, 10 + ROW(I9)*3)</f>
        <v>10465</v>
      </c>
      <c r="J9" s="270" cm="1">
        <f t="array" ref="J9">INDEX(Step8!H:H, 11 + ROW(I9)*3)</f>
        <v>0.73629999999999995</v>
      </c>
      <c r="K9" s="270" cm="1">
        <f t="array" ref="K9">INDEX(Step8!H:H, 12 + ROW(I9)*3)</f>
        <v>1.0998000000000001</v>
      </c>
      <c r="L9" s="269" cm="1">
        <f t="array" ref="L9">L$6+INDEX(Step9!H:H, 10 + ROW(L9)*3)</f>
        <v>13040</v>
      </c>
      <c r="M9" s="270" cm="1">
        <f t="array" ref="M9">INDEX(Step9!H:H, 11 + ROW(L9)*3)</f>
        <v>0.72509999999999997</v>
      </c>
      <c r="N9" s="270" cm="1">
        <f t="array" ref="N9">INDEX(Step9!H:H, 12 + ROW(L9)*3)</f>
        <v>1.1314</v>
      </c>
      <c r="O9" s="269" cm="1">
        <f t="array" ref="O9">O$6+INDEX(Step10!H:H, 11 + ROW(O9)*3)</f>
        <v>12617</v>
      </c>
      <c r="P9" s="270" cm="1">
        <f t="array" ref="P9">INDEX(Step10!H:H, 12 + ROW(O9)*3)</f>
        <v>0.72199999999999998</v>
      </c>
      <c r="Q9" s="270" cm="1">
        <f t="array" ref="Q9">INDEX(Step10!H:H, 13 + ROW(O9)*3)</f>
        <v>1.1024</v>
      </c>
    </row>
    <row r="10" spans="1:17" x14ac:dyDescent="0.3">
      <c r="A10">
        <v>8</v>
      </c>
      <c r="B10" s="269">
        <v>6000</v>
      </c>
      <c r="C10" s="269" cm="1">
        <f t="array" ref="C10">INDEX(Step1_final!H:H, 0 + (ROW(C10)-4)*3)</f>
        <v>1215</v>
      </c>
      <c r="D10" s="270" cm="1">
        <f t="array" ref="D10">INDEX(Step1_final!H:H, 1 + (ROW(C10)-4)*3)</f>
        <v>1.0369999999999999</v>
      </c>
      <c r="E10" s="270" cm="1">
        <f t="array" ref="E10">INDEX(Step1_final!H:H, 2 + (ROW(C10)-4)*3)</f>
        <v>1.3788</v>
      </c>
      <c r="F10" s="269" cm="1">
        <f t="array" ref="F10">F$6+INDEX(Step5!H:H, 30 + (ROW(F10)-7)*3)</f>
        <v>12830</v>
      </c>
      <c r="G10" s="270" cm="1">
        <f t="array" ref="G10">INDEX(Step5!H:H, 31 + (ROW(F10)-7)*3)</f>
        <v>0.69899999999999995</v>
      </c>
      <c r="H10" s="270" cm="1">
        <f t="array" ref="H10">INDEX(Step5!H:H, 32 + (ROW(F10)-7)*3)</f>
        <v>1.0923</v>
      </c>
      <c r="I10" s="269" cm="1">
        <f t="array" ref="I10">I$6+INDEX(Step8!H:H, 10 + ROW(I10)*3)</f>
        <v>10856</v>
      </c>
      <c r="J10" s="270" cm="1">
        <f t="array" ref="J10">INDEX(Step8!H:H, 11 + ROW(I10)*3)</f>
        <v>0.71719999999999995</v>
      </c>
      <c r="K10" s="270" cm="1">
        <f t="array" ref="K10">INDEX(Step8!H:H, 12 + ROW(I10)*3)</f>
        <v>1.1063000000000001</v>
      </c>
      <c r="L10" s="269" cm="1">
        <f t="array" ref="L10">L$6+INDEX(Step9!H:H, 10 + ROW(L10)*3)</f>
        <v>13448</v>
      </c>
      <c r="M10" s="270" cm="1">
        <f t="array" ref="M10">INDEX(Step9!H:H, 11 + ROW(L10)*3)</f>
        <v>0.70150000000000001</v>
      </c>
      <c r="N10" s="270" cm="1">
        <f t="array" ref="N10">INDEX(Step9!H:H, 12 + ROW(L10)*3)</f>
        <v>1.121</v>
      </c>
      <c r="O10" s="269" cm="1">
        <f t="array" ref="O10">O$6+INDEX(Step10!H:H, 11 + ROW(O10)*3)</f>
        <v>13008</v>
      </c>
      <c r="P10" s="270" cm="1">
        <f t="array" ref="P10">INDEX(Step10!H:H, 12 + ROW(O10)*3)</f>
        <v>0.69820000000000004</v>
      </c>
      <c r="Q10" s="270" cm="1">
        <f t="array" ref="Q10">INDEX(Step10!H:H, 13 + ROW(O10)*3)</f>
        <v>1.0882000000000001</v>
      </c>
    </row>
    <row r="11" spans="1:17" x14ac:dyDescent="0.3">
      <c r="A11">
        <v>9</v>
      </c>
      <c r="B11" s="269">
        <v>8000</v>
      </c>
      <c r="C11" s="269" cm="1">
        <f t="array" ref="C11">INDEX(Step1_final!H:H, 0 + (ROW(C11)-4)*3)</f>
        <v>1618</v>
      </c>
      <c r="D11" s="270" cm="1">
        <f t="array" ref="D11">INDEX(Step1_final!H:H, 1 + (ROW(C11)-4)*3)</f>
        <v>0.9385</v>
      </c>
      <c r="E11" s="270" cm="1">
        <f t="array" ref="E11">INDEX(Step1_final!H:H, 2 + (ROW(C11)-4)*3)</f>
        <v>1.2750999999999999</v>
      </c>
      <c r="F11" s="269" cm="1">
        <f t="array" ref="F11">F$6+INDEX(Step5!H:H, 30 + (ROW(F11)-7)*3)</f>
        <v>13243</v>
      </c>
      <c r="G11" s="270" cm="1">
        <f t="array" ref="G11">INDEX(Step5!H:H, 31 + (ROW(F11)-7)*3)</f>
        <v>0.68189999999999995</v>
      </c>
      <c r="H11" s="270" cm="1">
        <f t="array" ref="H11">INDEX(Step5!H:H, 32 + (ROW(F11)-7)*3)</f>
        <v>1.0943000000000001</v>
      </c>
      <c r="I11" s="269" cm="1">
        <f t="array" ref="I11">I$6+INDEX(Step8!H:H, 10 + ROW(I11)*3)</f>
        <v>11247</v>
      </c>
      <c r="J11" s="270" cm="1">
        <f t="array" ref="J11">INDEX(Step8!H:H, 11 + ROW(I11)*3)</f>
        <v>0.70709999999999995</v>
      </c>
      <c r="K11" s="270" cm="1">
        <f t="array" ref="K11">INDEX(Step8!H:H, 12 + ROW(I11)*3)</f>
        <v>1.0952</v>
      </c>
      <c r="L11" s="269" cm="1">
        <f t="array" ref="L11">L$6+INDEX(Step9!H:H, 10 + ROW(L11)*3)</f>
        <v>13853</v>
      </c>
      <c r="M11" s="270" cm="1">
        <f t="array" ref="M11">INDEX(Step9!H:H, 11 + ROW(L11)*3)</f>
        <v>0.68230000000000002</v>
      </c>
      <c r="N11" s="270" cm="1">
        <f t="array" ref="N11">INDEX(Step9!H:H, 12 + ROW(L11)*3)</f>
        <v>1.1048</v>
      </c>
      <c r="O11" s="269" cm="1">
        <f t="array" ref="O11">O$6+INDEX(Step10!H:H, 11 + ROW(O11)*3)</f>
        <v>13399</v>
      </c>
      <c r="P11" s="270" cm="1">
        <f t="array" ref="P11">INDEX(Step10!H:H, 12 + ROW(O11)*3)</f>
        <v>0.68359999999999999</v>
      </c>
      <c r="Q11" s="270" cm="1">
        <f t="array" ref="Q11">INDEX(Step10!H:H, 13 + ROW(O11)*3)</f>
        <v>1.0860000000000001</v>
      </c>
    </row>
    <row r="12" spans="1:17" x14ac:dyDescent="0.3">
      <c r="A12">
        <v>10</v>
      </c>
      <c r="B12" s="269">
        <v>10000</v>
      </c>
      <c r="C12" s="269" cm="1">
        <f t="array" ref="C12">INDEX(Step1_final!H:H, 0 + (ROW(C12)-4)*3)</f>
        <v>2033</v>
      </c>
      <c r="D12" s="270" cm="1">
        <f t="array" ref="D12">INDEX(Step1_final!H:H, 1 + (ROW(C12)-4)*3)</f>
        <v>0.87849999999999995</v>
      </c>
      <c r="E12" s="270" cm="1">
        <f t="array" ref="E12">INDEX(Step1_final!H:H, 2 + (ROW(C12)-4)*3)</f>
        <v>1.1967000000000001</v>
      </c>
      <c r="F12" s="269" cm="1">
        <f t="array" ref="F12">F$6+INDEX(Step5!H:H, 30 + (ROW(F12)-7)*3)</f>
        <v>13652</v>
      </c>
      <c r="G12" s="270" cm="1">
        <f t="array" ref="G12">INDEX(Step5!H:H, 31 + (ROW(F12)-7)*3)</f>
        <v>0.67259999999999998</v>
      </c>
      <c r="H12" s="270" cm="1">
        <f t="array" ref="H12">INDEX(Step5!H:H, 32 + (ROW(F12)-7)*3)</f>
        <v>1.0837000000000001</v>
      </c>
      <c r="I12" s="269" cm="1">
        <f t="array" ref="I12">I$6+INDEX(Step8!H:H, 10 + ROW(I12)*3)</f>
        <v>11638</v>
      </c>
      <c r="J12" s="270" cm="1">
        <f t="array" ref="J12">INDEX(Step8!H:H, 11 + ROW(I12)*3)</f>
        <v>0.69020000000000004</v>
      </c>
      <c r="K12" s="270" cm="1">
        <f t="array" ref="K12">INDEX(Step8!H:H, 12 + ROW(I12)*3)</f>
        <v>1.0945</v>
      </c>
      <c r="L12" s="269" cm="1">
        <f t="array" ref="L12">L$6+INDEX(Step9!H:H, 10 + ROW(L12)*3)</f>
        <v>14252</v>
      </c>
      <c r="M12" s="270" cm="1">
        <f t="array" ref="M12">INDEX(Step9!H:H, 11 + ROW(L12)*3)</f>
        <v>0.67230000000000001</v>
      </c>
      <c r="N12" s="270" cm="1">
        <f t="array" ref="N12">INDEX(Step9!H:H, 12 + ROW(L12)*3)</f>
        <v>1.1096999999999999</v>
      </c>
      <c r="O12" s="269" cm="1">
        <f t="array" ref="O12">O$6+INDEX(Step10!H:H, 11 + ROW(O12)*3)</f>
        <v>13790</v>
      </c>
      <c r="P12" s="270" cm="1">
        <f t="array" ref="P12">INDEX(Step10!H:H, 12 + ROW(O12)*3)</f>
        <v>0.67210000000000003</v>
      </c>
      <c r="Q12" s="270" cm="1">
        <f t="array" ref="Q12">INDEX(Step10!H:H, 13 + ROW(O12)*3)</f>
        <v>1.0805</v>
      </c>
    </row>
    <row r="13" spans="1:17" x14ac:dyDescent="0.3">
      <c r="A13">
        <v>11</v>
      </c>
      <c r="B13" s="269">
        <v>12000</v>
      </c>
      <c r="C13" s="269" cm="1">
        <f t="array" ref="C13">INDEX(Step1_final!H:H, 0 + (ROW(C13)-4)*3)</f>
        <v>2436</v>
      </c>
      <c r="D13" s="270" cm="1">
        <f t="array" ref="D13">INDEX(Step1_final!H:H, 1 + (ROW(C13)-4)*3)</f>
        <v>0.83979999999999999</v>
      </c>
      <c r="E13" s="270" cm="1">
        <f t="array" ref="E13">INDEX(Step1_final!H:H, 2 + (ROW(C13)-4)*3)</f>
        <v>1.1825000000000001</v>
      </c>
      <c r="F13" s="269" cm="1">
        <f t="array" ref="F13">F$6+INDEX(Step5!H:H, 30 + (ROW(F13)-7)*3)</f>
        <v>14060</v>
      </c>
      <c r="G13" s="270" cm="1">
        <f t="array" ref="G13">INDEX(Step5!H:H, 31 + (ROW(F13)-7)*3)</f>
        <v>0.66590000000000005</v>
      </c>
      <c r="H13" s="270" cm="1">
        <f t="array" ref="H13">INDEX(Step5!H:H, 32 + (ROW(F13)-7)*3)</f>
        <v>1.0829</v>
      </c>
      <c r="I13" s="269" cm="1">
        <f t="array" ref="I13">I$6+INDEX(Step8!H:H, 10 + ROW(I13)*3)</f>
        <v>12029</v>
      </c>
      <c r="J13" s="270" cm="1">
        <f t="array" ref="J13">INDEX(Step8!H:H, 11 + ROW(I13)*3)</f>
        <v>0.67559999999999998</v>
      </c>
      <c r="K13" s="270" cm="1">
        <f t="array" ref="K13">INDEX(Step8!H:H, 12 + ROW(I13)*3)</f>
        <v>1.0867</v>
      </c>
      <c r="L13" s="269" cm="1">
        <f t="array" ref="L13">L$6+INDEX(Step9!H:H, 10 + ROW(L13)*3)</f>
        <v>14658</v>
      </c>
      <c r="M13" s="270" cm="1">
        <f t="array" ref="M13">INDEX(Step9!H:H, 11 + ROW(L13)*3)</f>
        <v>0.66620000000000001</v>
      </c>
      <c r="N13" s="270" cm="1">
        <f t="array" ref="N13">INDEX(Step9!H:H, 12 + ROW(L13)*3)</f>
        <v>1.0875999999999999</v>
      </c>
      <c r="O13" s="269" cm="1">
        <f t="array" ref="O13">O$6+INDEX(Step10!H:H, 11 + ROW(O13)*3)</f>
        <v>14181</v>
      </c>
      <c r="P13" s="270" cm="1">
        <f t="array" ref="P13">INDEX(Step10!H:H, 12 + ROW(O13)*3)</f>
        <v>0.66920000000000002</v>
      </c>
      <c r="Q13" s="270" cm="1">
        <f t="array" ref="Q13">INDEX(Step10!H:H, 13 + ROW(O13)*3)</f>
        <v>1.0855999999999999</v>
      </c>
    </row>
    <row r="14" spans="1:17" x14ac:dyDescent="0.3">
      <c r="A14">
        <v>12</v>
      </c>
      <c r="B14" s="269">
        <v>14000</v>
      </c>
      <c r="C14" s="269" cm="1">
        <f t="array" ref="C14">INDEX(Step1_final!H:H, 0 + (ROW(C14)-4)*3)</f>
        <v>2845</v>
      </c>
      <c r="D14" s="270" cm="1">
        <f t="array" ref="D14">INDEX(Step1_final!H:H, 1 + (ROW(C14)-4)*3)</f>
        <v>0.80979999999999996</v>
      </c>
      <c r="E14" s="270" cm="1">
        <f t="array" ref="E14">INDEX(Step1_final!H:H, 2 + (ROW(C14)-4)*3)</f>
        <v>1.1592</v>
      </c>
      <c r="F14" s="269" cm="1">
        <f t="array" ref="F14">F$6+INDEX(Step5!H:H, 30 + (ROW(F14)-7)*3)</f>
        <v>14464</v>
      </c>
      <c r="G14" s="270" cm="1">
        <f t="array" ref="G14">INDEX(Step5!H:H, 31 + (ROW(F14)-7)*3)</f>
        <v>0.65029999999999999</v>
      </c>
      <c r="H14" s="270" cm="1">
        <f t="array" ref="H14">INDEX(Step5!H:H, 32 + (ROW(F14)-7)*3)</f>
        <v>1.0893999999999999</v>
      </c>
      <c r="I14" s="269" cm="1">
        <f t="array" ref="I14">I$6+INDEX(Step8!H:H, 10 + ROW(I14)*3)</f>
        <v>12419</v>
      </c>
      <c r="J14" s="270" cm="1">
        <f t="array" ref="J14">INDEX(Step8!H:H, 11 + ROW(I14)*3)</f>
        <v>0.66679999999999995</v>
      </c>
      <c r="K14" s="270" cm="1">
        <f t="array" ref="K14">INDEX(Step8!H:H, 12 + ROW(I14)*3)</f>
        <v>1.0823</v>
      </c>
      <c r="L14" s="269" cm="1">
        <f t="array" ref="L14">L$6+INDEX(Step9!H:H, 10 + ROW(L14)*3)</f>
        <v>15060</v>
      </c>
      <c r="M14" s="270" cm="1">
        <f t="array" ref="M14">INDEX(Step9!H:H, 11 + ROW(L14)*3)</f>
        <v>0.64980000000000004</v>
      </c>
      <c r="N14" s="270" cm="1">
        <f t="array" ref="N14">INDEX(Step9!H:H, 12 + ROW(L14)*3)</f>
        <v>1.0981000000000001</v>
      </c>
      <c r="O14" s="269" cm="1">
        <f t="array" ref="O14">O$6+INDEX(Step10!H:H, 11 + ROW(O14)*3)</f>
        <v>14572</v>
      </c>
      <c r="P14" s="270" cm="1">
        <f t="array" ref="P14">INDEX(Step10!H:H, 12 + ROW(O14)*3)</f>
        <v>0.6502</v>
      </c>
      <c r="Q14" s="270" cm="1">
        <f t="array" ref="Q14">INDEX(Step10!H:H, 13 + ROW(O14)*3)</f>
        <v>1.0769</v>
      </c>
    </row>
    <row r="15" spans="1:17" x14ac:dyDescent="0.3">
      <c r="A15">
        <v>13</v>
      </c>
      <c r="B15" s="269">
        <v>16000</v>
      </c>
      <c r="C15" s="269" cm="1">
        <f t="array" ref="C15">INDEX(Step1_final!H:H, 0 + (ROW(C15)-4)*3)</f>
        <v>3261</v>
      </c>
      <c r="D15" s="270" cm="1">
        <f t="array" ref="D15">INDEX(Step1_final!H:H, 1 + (ROW(C15)-4)*3)</f>
        <v>0.79200000000000004</v>
      </c>
      <c r="E15" s="270" cm="1">
        <f t="array" ref="E15">INDEX(Step1_final!H:H, 2 + (ROW(C15)-4)*3)</f>
        <v>1.1466000000000001</v>
      </c>
      <c r="F15" s="269" cm="1">
        <f t="array" ref="F15">F$6+INDEX(Step5!H:H, 30 + (ROW(F15)-7)*3)</f>
        <v>14857</v>
      </c>
      <c r="G15" s="270" cm="1">
        <f t="array" ref="G15">INDEX(Step5!H:H, 31 + (ROW(F15)-7)*3)</f>
        <v>0.64500000000000002</v>
      </c>
      <c r="H15" s="270" cm="1">
        <f t="array" ref="H15">INDEX(Step5!H:H, 32 + (ROW(F15)-7)*3)</f>
        <v>1.0687</v>
      </c>
      <c r="I15" s="269" cm="1">
        <f t="array" ref="I15">I$6+INDEX(Step8!H:H, 10 + ROW(I15)*3)</f>
        <v>12810</v>
      </c>
      <c r="J15" s="270" cm="1">
        <f t="array" ref="J15">INDEX(Step8!H:H, 11 + ROW(I15)*3)</f>
        <v>0.64270000000000005</v>
      </c>
      <c r="K15" s="270" cm="1">
        <f t="array" ref="K15">INDEX(Step8!H:H, 12 + ROW(I15)*3)</f>
        <v>1.0718000000000001</v>
      </c>
      <c r="L15" s="269" cm="1">
        <f t="array" ref="L15">L$6+INDEX(Step9!H:H, 10 + ROW(L15)*3)</f>
        <v>15456</v>
      </c>
      <c r="M15" s="270" cm="1">
        <f t="array" ref="M15">INDEX(Step9!H:H, 11 + ROW(L15)*3)</f>
        <v>0.63939999999999997</v>
      </c>
      <c r="N15" s="270" cm="1">
        <f t="array" ref="N15">INDEX(Step9!H:H, 12 + ROW(L15)*3)</f>
        <v>1.0955999999999999</v>
      </c>
      <c r="O15" s="269" cm="1">
        <f t="array" ref="O15">O$6+INDEX(Step10!H:H, 11 + ROW(O15)*3)</f>
        <v>14963</v>
      </c>
      <c r="P15" s="270" cm="1">
        <f t="array" ref="P15">INDEX(Step10!H:H, 12 + ROW(O15)*3)</f>
        <v>0.64219999999999999</v>
      </c>
      <c r="Q15" s="270" cm="1">
        <f t="array" ref="Q15">INDEX(Step10!H:H, 13 + ROW(O15)*3)</f>
        <v>1.0704</v>
      </c>
    </row>
    <row r="16" spans="1:17" x14ac:dyDescent="0.3">
      <c r="A16">
        <v>14</v>
      </c>
      <c r="B16" s="269">
        <v>18000</v>
      </c>
      <c r="C16" s="269" cm="1">
        <f t="array" ref="C16">INDEX(Step1_final!H:H, 0 + (ROW(C16)-4)*3)</f>
        <v>3676</v>
      </c>
      <c r="D16" s="270" cm="1">
        <f t="array" ref="D16">INDEX(Step1_final!H:H, 1 + (ROW(C16)-4)*3)</f>
        <v>0.76849999999999996</v>
      </c>
      <c r="E16" s="270" cm="1">
        <f t="array" ref="E16">INDEX(Step1_final!H:H, 2 + (ROW(C16)-4)*3)</f>
        <v>1.1448</v>
      </c>
      <c r="F16" s="269" cm="1">
        <f t="array" ref="F16">F$6+INDEX(Step5!H:H, 30 + (ROW(F16)-7)*3)</f>
        <v>15247</v>
      </c>
      <c r="G16" s="270" cm="1">
        <f t="array" ref="G16">INDEX(Step5!H:H, 31 + (ROW(F16)-7)*3)</f>
        <v>0.63090000000000002</v>
      </c>
      <c r="H16" s="270" cm="1">
        <f t="array" ref="H16">INDEX(Step5!H:H, 32 + (ROW(F16)-7)*3)</f>
        <v>1.0762</v>
      </c>
      <c r="I16" s="269" cm="1">
        <f t="array" ref="I16">I$6+INDEX(Step8!H:H, 10 + ROW(I16)*3)</f>
        <v>13201</v>
      </c>
      <c r="J16" s="270" cm="1">
        <f t="array" ref="J16">INDEX(Step8!H:H, 11 + ROW(I16)*3)</f>
        <v>0.6321</v>
      </c>
      <c r="K16" s="270" cm="1">
        <f t="array" ref="K16">INDEX(Step8!H:H, 12 + ROW(I16)*3)</f>
        <v>1.0754999999999999</v>
      </c>
      <c r="L16" s="269" cm="1">
        <f t="array" ref="L16">L$6+INDEX(Step9!H:H, 10 + ROW(L16)*3)</f>
        <v>15859</v>
      </c>
      <c r="M16" s="270" cm="1">
        <f t="array" ref="M16">INDEX(Step9!H:H, 11 + ROW(L16)*3)</f>
        <v>0.62560000000000004</v>
      </c>
      <c r="N16" s="270" cm="1">
        <f t="array" ref="N16">INDEX(Step9!H:H, 12 + ROW(L16)*3)</f>
        <v>1.0989</v>
      </c>
      <c r="O16" s="269" cm="1">
        <f t="array" ref="O16">O$6+INDEX(Step10!H:H, 11 + ROW(O16)*3)</f>
        <v>15353</v>
      </c>
      <c r="P16" s="270" cm="1">
        <f t="array" ref="P16">INDEX(Step10!H:H, 12 + ROW(O16)*3)</f>
        <v>0.62419999999999998</v>
      </c>
      <c r="Q16" s="270" cm="1">
        <f t="array" ref="Q16">INDEX(Step10!H:H, 13 + ROW(O16)*3)</f>
        <v>1.083</v>
      </c>
    </row>
    <row r="17" spans="1:17" x14ac:dyDescent="0.3">
      <c r="A17">
        <v>15</v>
      </c>
      <c r="B17" s="269">
        <v>20000</v>
      </c>
      <c r="C17" s="269" cm="1">
        <f t="array" ref="C17">INDEX(Step1_final!H:H, 0 + (ROW(C17)-4)*3)</f>
        <v>4072</v>
      </c>
      <c r="D17" s="270" cm="1">
        <f t="array" ref="D17">INDEX(Step1_final!H:H, 1 + (ROW(C17)-4)*3)</f>
        <v>0.75700000000000001</v>
      </c>
      <c r="E17" s="270" cm="1">
        <f t="array" ref="E17">INDEX(Step1_final!H:H, 2 + (ROW(C17)-4)*3)</f>
        <v>1.1359999999999999</v>
      </c>
      <c r="F17" s="269" cm="1">
        <f t="array" ref="F17">F$6+INDEX(Step5!H:H, 30 + (ROW(F17)-7)*3)</f>
        <v>15637</v>
      </c>
      <c r="G17" s="270" cm="1">
        <f t="array" ref="G17">INDEX(Step5!H:H, 31 + (ROW(F17)-7)*3)</f>
        <v>0.62250000000000005</v>
      </c>
      <c r="H17" s="270" cm="1">
        <f t="array" ref="H17">INDEX(Step5!H:H, 32 + (ROW(F17)-7)*3)</f>
        <v>1.0808</v>
      </c>
      <c r="I17" s="269" cm="1">
        <f t="array" ref="I17">I$6+INDEX(Step8!H:H, 10 + ROW(I17)*3)</f>
        <v>13592</v>
      </c>
      <c r="J17" s="270" cm="1">
        <f t="array" ref="J17">INDEX(Step8!H:H, 11 + ROW(I17)*3)</f>
        <v>0.62260000000000004</v>
      </c>
      <c r="K17" s="270" cm="1">
        <f t="array" ref="K17">INDEX(Step8!H:H, 12 + ROW(I17)*3)</f>
        <v>1.0921000000000001</v>
      </c>
      <c r="L17" s="269" cm="1">
        <f t="array" ref="L17">L$6+INDEX(Step9!H:H, 10 + ROW(L17)*3)</f>
        <v>16264</v>
      </c>
      <c r="M17" s="270" cm="1">
        <f t="array" ref="M17">INDEX(Step9!H:H, 11 + ROW(L17)*3)</f>
        <v>0.61350000000000005</v>
      </c>
      <c r="N17" s="270" cm="1">
        <f t="array" ref="N17">INDEX(Step9!H:H, 12 + ROW(L17)*3)</f>
        <v>1.1047</v>
      </c>
      <c r="O17" s="269" cm="1">
        <f t="array" ref="O17">O$6+INDEX(Step10!H:H, 11 + ROW(O17)*3)</f>
        <v>15744</v>
      </c>
      <c r="P17" s="270" cm="1">
        <f t="array" ref="P17">INDEX(Step10!H:H, 12 + ROW(O17)*3)</f>
        <v>0.61299999999999999</v>
      </c>
      <c r="Q17" s="270" cm="1">
        <f t="array" ref="Q17">INDEX(Step10!H:H, 13 + ROW(O17)*3)</f>
        <v>1.0705</v>
      </c>
    </row>
    <row r="18" spans="1:17" x14ac:dyDescent="0.3">
      <c r="A18">
        <v>16</v>
      </c>
      <c r="B18" s="269">
        <v>22000</v>
      </c>
      <c r="C18" s="269" cm="1">
        <f t="array" ref="C18">INDEX(Step1_final!H:H, 0 + (ROW(C18)-4)*3)</f>
        <v>4483</v>
      </c>
      <c r="D18" s="270" cm="1">
        <f t="array" ref="D18">INDEX(Step1_final!H:H, 1 + (ROW(C18)-4)*3)</f>
        <v>0.74129999999999996</v>
      </c>
      <c r="E18" s="270" cm="1">
        <f t="array" ref="E18">INDEX(Step1_final!H:H, 2 + (ROW(C18)-4)*3)</f>
        <v>1.133</v>
      </c>
      <c r="F18" s="269" cm="1">
        <f t="array" ref="F18">F$6+INDEX(Step5!H:H, 30 + (ROW(F18)-7)*3)</f>
        <v>16026</v>
      </c>
      <c r="G18" s="270" cm="1">
        <f t="array" ref="G18">INDEX(Step5!H:H, 31 + (ROW(F18)-7)*3)</f>
        <v>0.61170000000000002</v>
      </c>
      <c r="H18" s="270" cm="1">
        <f t="array" ref="H18">INDEX(Step5!H:H, 32 + (ROW(F18)-7)*3)</f>
        <v>1.0940000000000001</v>
      </c>
      <c r="I18" s="269" cm="1">
        <f t="array" ref="I18">I$6+INDEX(Step8!H:H, 10 + ROW(I18)*3)</f>
        <v>13983</v>
      </c>
      <c r="J18" s="270" cm="1">
        <f t="array" ref="J18">INDEX(Step8!H:H, 11 + ROW(I18)*3)</f>
        <v>0.61619999999999997</v>
      </c>
      <c r="K18" s="270" cm="1">
        <f t="array" ref="K18">INDEX(Step8!H:H, 12 + ROW(I18)*3)</f>
        <v>1.1019000000000001</v>
      </c>
      <c r="L18" s="269" cm="1">
        <f t="array" ref="L18">L$6+INDEX(Step9!H:H, 10 + ROW(L18)*3)</f>
        <v>16668</v>
      </c>
      <c r="M18" s="270" cm="1">
        <f t="array" ref="M18">INDEX(Step9!H:H, 11 + ROW(L18)*3)</f>
        <v>0.60640000000000005</v>
      </c>
      <c r="N18" s="270" cm="1">
        <f t="array" ref="N18">INDEX(Step9!H:H, 12 + ROW(L18)*3)</f>
        <v>1.1042000000000001</v>
      </c>
      <c r="O18" s="269" cm="1">
        <f t="array" ref="O18">O$6+INDEX(Step10!H:H, 11 + ROW(O18)*3)</f>
        <v>16135</v>
      </c>
      <c r="P18" s="270" cm="1">
        <f t="array" ref="P18">INDEX(Step10!H:H, 12 + ROW(O18)*3)</f>
        <v>0.60519999999999996</v>
      </c>
      <c r="Q18" s="270" cm="1">
        <f t="array" ref="Q18">INDEX(Step10!H:H, 13 + ROW(O18)*3)</f>
        <v>1.0803</v>
      </c>
    </row>
    <row r="19" spans="1:17" x14ac:dyDescent="0.3">
      <c r="A19">
        <v>17</v>
      </c>
      <c r="B19" s="269">
        <v>24000</v>
      </c>
      <c r="C19" s="269" cm="1">
        <f t="array" ref="C19">INDEX(Step1_final!H:H, 0 + (ROW(C19)-4)*3)</f>
        <v>4876</v>
      </c>
      <c r="D19" s="270" cm="1">
        <f t="array" ref="D19">INDEX(Step1_final!H:H, 1 + (ROW(C19)-4)*3)</f>
        <v>0.72150000000000003</v>
      </c>
      <c r="E19" s="270" cm="1">
        <f t="array" ref="E19">INDEX(Step1_final!H:H, 2 + (ROW(C19)-4)*3)</f>
        <v>1.1206</v>
      </c>
      <c r="F19" s="269" cm="1">
        <f t="array" ref="F19">F$6+INDEX(Step5!H:H, 30 + (ROW(F19)-7)*3)</f>
        <v>16416</v>
      </c>
      <c r="G19" s="270" cm="1">
        <f t="array" ref="G19">INDEX(Step5!H:H, 31 + (ROW(F19)-7)*3)</f>
        <v>0.60729999999999995</v>
      </c>
      <c r="H19" s="270" cm="1">
        <f t="array" ref="H19">INDEX(Step5!H:H, 32 + (ROW(F19)-7)*3)</f>
        <v>1.0932999999999999</v>
      </c>
      <c r="I19" s="269" cm="1">
        <f t="array" ref="I19">I$6+INDEX(Step8!H:H, 10 + ROW(I19)*3)</f>
        <v>14374</v>
      </c>
      <c r="J19" s="270" cm="1">
        <f t="array" ref="J19">INDEX(Step8!H:H, 11 + ROW(I19)*3)</f>
        <v>0.59970000000000001</v>
      </c>
      <c r="K19" s="270" cm="1">
        <f t="array" ref="K19">INDEX(Step8!H:H, 12 + ROW(I19)*3)</f>
        <v>1.0991</v>
      </c>
      <c r="L19" s="269" cm="1">
        <f t="array" ref="L19">L$6+INDEX(Step9!H:H, 10 + ROW(L19)*3)</f>
        <v>17062</v>
      </c>
      <c r="M19" s="270" cm="1">
        <f t="array" ref="M19">INDEX(Step9!H:H, 11 + ROW(L19)*3)</f>
        <v>0.60189999999999999</v>
      </c>
      <c r="N19" s="270" cm="1">
        <f t="array" ref="N19">INDEX(Step9!H:H, 12 + ROW(L19)*3)</f>
        <v>1.1046</v>
      </c>
      <c r="O19" s="269" cm="1">
        <f t="array" ref="O19">O$6+INDEX(Step10!H:H, 11 + ROW(O19)*3)</f>
        <v>16526</v>
      </c>
      <c r="P19" s="270" cm="1">
        <f t="array" ref="P19">INDEX(Step10!H:H, 12 + ROW(O19)*3)</f>
        <v>0.60099999999999998</v>
      </c>
      <c r="Q19" s="270" cm="1">
        <f t="array" ref="Q19">INDEX(Step10!H:H, 13 + ROW(O19)*3)</f>
        <v>1.0687</v>
      </c>
    </row>
    <row r="20" spans="1:17" x14ac:dyDescent="0.3">
      <c r="A20">
        <v>18</v>
      </c>
      <c r="B20" s="269">
        <v>26000</v>
      </c>
      <c r="C20" s="269" cm="1">
        <f t="array" ref="C20">INDEX(Step1_final!H:H, 0 + (ROW(C20)-4)*3)</f>
        <v>5271</v>
      </c>
      <c r="D20" s="270" cm="1">
        <f t="array" ref="D20">INDEX(Step1_final!H:H, 1 + (ROW(C20)-4)*3)</f>
        <v>0.72499999999999998</v>
      </c>
      <c r="E20" s="270" cm="1">
        <f t="array" ref="E20">INDEX(Step1_final!H:H, 2 + (ROW(C20)-4)*3)</f>
        <v>1.1168</v>
      </c>
      <c r="F20" s="269" cm="1">
        <f t="array" ref="F20">F$6+INDEX(Step5!H:H, 30 + (ROW(F20)-7)*3)</f>
        <v>16805</v>
      </c>
      <c r="G20" s="270" cm="1">
        <f t="array" ref="G20">INDEX(Step5!H:H, 31 + (ROW(F20)-7)*3)</f>
        <v>0.59260000000000002</v>
      </c>
      <c r="H20" s="270" cm="1">
        <f t="array" ref="H20">INDEX(Step5!H:H, 32 + (ROW(F20)-7)*3)</f>
        <v>1.0964</v>
      </c>
      <c r="I20" s="269" cm="1">
        <f t="array" ref="I20">I$6+INDEX(Step8!H:H, 10 + ROW(I20)*3)</f>
        <v>14765</v>
      </c>
      <c r="J20" s="270" cm="1">
        <f t="array" ref="J20">INDEX(Step8!H:H, 11 + ROW(I20)*3)</f>
        <v>0.59730000000000005</v>
      </c>
      <c r="K20" s="270" cm="1">
        <f t="array" ref="K20">INDEX(Step8!H:H, 12 + ROW(I20)*3)</f>
        <v>1.0987</v>
      </c>
      <c r="L20" s="269" cm="1">
        <f t="array" ref="L20">L$6+INDEX(Step9!H:H, 10 + ROW(L20)*3)</f>
        <v>17458</v>
      </c>
      <c r="M20" s="270" cm="1">
        <f t="array" ref="M20">INDEX(Step9!H:H, 11 + ROW(L20)*3)</f>
        <v>0.58799999999999997</v>
      </c>
      <c r="N20" s="270" cm="1">
        <f t="array" ref="N20">INDEX(Step9!H:H, 12 + ROW(L20)*3)</f>
        <v>1.105</v>
      </c>
      <c r="O20" s="269" cm="1">
        <f t="array" ref="O20">O$6+INDEX(Step10!H:H, 11 + ROW(O20)*3)</f>
        <v>16917</v>
      </c>
      <c r="P20" s="270" cm="1">
        <f t="array" ref="P20">INDEX(Step10!H:H, 12 + ROW(O20)*3)</f>
        <v>0.58530000000000004</v>
      </c>
      <c r="Q20" s="270" cm="1">
        <f t="array" ref="Q20">INDEX(Step10!H:H, 13 + ROW(O20)*3)</f>
        <v>1.0936999999999999</v>
      </c>
    </row>
    <row r="21" spans="1:17" x14ac:dyDescent="0.3">
      <c r="A21">
        <v>19</v>
      </c>
      <c r="B21" s="269">
        <v>28000</v>
      </c>
      <c r="C21" s="269" cm="1">
        <f t="array" ref="C21">INDEX(Step1_final!H:H, 0 + (ROW(C21)-4)*3)</f>
        <v>5663</v>
      </c>
      <c r="D21" s="270" cm="1">
        <f t="array" ref="D21">INDEX(Step1_final!H:H, 1 + (ROW(C21)-4)*3)</f>
        <v>0.7137</v>
      </c>
      <c r="E21" s="270" cm="1">
        <f t="array" ref="E21">INDEX(Step1_final!H:H, 2 + (ROW(C21)-4)*3)</f>
        <v>1.1120000000000001</v>
      </c>
      <c r="F21" s="269" cm="1">
        <f t="array" ref="F21">F$6+INDEX(Step5!H:H, 30 + (ROW(F21)-7)*3)</f>
        <v>17195</v>
      </c>
      <c r="G21" s="270" cm="1">
        <f t="array" ref="G21">INDEX(Step5!H:H, 31 + (ROW(F21)-7)*3)</f>
        <v>0.58299999999999996</v>
      </c>
      <c r="H21" s="270" cm="1">
        <f t="array" ref="H21">INDEX(Step5!H:H, 32 + (ROW(F21)-7)*3)</f>
        <v>1.0824</v>
      </c>
      <c r="I21" s="269" cm="1">
        <f t="array" ref="I21">I$6+INDEX(Step8!H:H, 10 + ROW(I21)*3)</f>
        <v>15156</v>
      </c>
      <c r="J21" s="270" cm="1">
        <f t="array" ref="J21">INDEX(Step8!H:H, 11 + ROW(I21)*3)</f>
        <v>0.59319999999999995</v>
      </c>
      <c r="K21" s="270" cm="1">
        <f t="array" ref="K21">INDEX(Step8!H:H, 12 + ROW(I21)*3)</f>
        <v>1.0933999999999999</v>
      </c>
      <c r="L21" s="269" cm="1">
        <f t="array" ref="L21">L$6+INDEX(Step9!H:H, 10 + ROW(L21)*3)</f>
        <v>17880</v>
      </c>
      <c r="M21" s="270" cm="1">
        <f t="array" ref="M21">INDEX(Step9!H:H, 11 + ROW(L21)*3)</f>
        <v>0.57989999999999997</v>
      </c>
      <c r="N21" s="270" cm="1">
        <f t="array" ref="N21">INDEX(Step9!H:H, 12 + ROW(L21)*3)</f>
        <v>1.1017999999999999</v>
      </c>
      <c r="O21" s="269" cm="1">
        <f t="array" ref="O21">O$6+INDEX(Step10!H:H, 11 + ROW(O21)*3)</f>
        <v>17308</v>
      </c>
      <c r="P21" s="270" cm="1">
        <f t="array" ref="P21">INDEX(Step10!H:H, 12 + ROW(O21)*3)</f>
        <v>0.57750000000000001</v>
      </c>
      <c r="Q21" s="270" cm="1">
        <f t="array" ref="Q21">INDEX(Step10!H:H, 13 + ROW(O21)*3)</f>
        <v>1.0806</v>
      </c>
    </row>
    <row r="22" spans="1:17" x14ac:dyDescent="0.3">
      <c r="A22">
        <v>20</v>
      </c>
      <c r="B22" s="269">
        <v>30000</v>
      </c>
      <c r="C22" s="269" cm="1">
        <f t="array" ref="C22">INDEX(Step1_final!H:H, 0 + (ROW(C22)-4)*3)</f>
        <v>6052</v>
      </c>
      <c r="D22" s="270" cm="1">
        <f t="array" ref="D22">INDEX(Step1_final!H:H, 1 + (ROW(C22)-4)*3)</f>
        <v>0.69569999999999999</v>
      </c>
      <c r="E22" s="270" cm="1">
        <f t="array" ref="E22">INDEX(Step1_final!H:H, 2 + (ROW(C22)-4)*3)</f>
        <v>1.1207</v>
      </c>
      <c r="F22" s="269" cm="1">
        <f t="array" ref="F22">F$6+INDEX(Step5!H:H, 30 + (ROW(F22)-7)*3)</f>
        <v>17586</v>
      </c>
      <c r="G22" s="270" cm="1">
        <f t="array" ref="G22">INDEX(Step5!H:H, 31 + (ROW(F22)-7)*3)</f>
        <v>0.57809999999999995</v>
      </c>
      <c r="H22" s="270" cm="1">
        <f t="array" ref="H22">INDEX(Step5!H:H, 32 + (ROW(F22)-7)*3)</f>
        <v>1.0722</v>
      </c>
      <c r="I22" s="269" cm="1">
        <f t="array" ref="I22">I$6+INDEX(Step8!H:H, 10 + ROW(I22)*3)</f>
        <v>15547</v>
      </c>
      <c r="J22" s="270" cm="1">
        <f t="array" ref="J22">INDEX(Step8!H:H, 11 + ROW(I22)*3)</f>
        <v>0.58189999999999997</v>
      </c>
      <c r="K22" s="270" cm="1">
        <f t="array" ref="K22">INDEX(Step8!H:H, 12 + ROW(I22)*3)</f>
        <v>1.0861000000000001</v>
      </c>
      <c r="L22" s="269" cm="1">
        <f t="array" ref="L22">L$6+INDEX(Step9!H:H, 10 + ROW(L22)*3)</f>
        <v>18294</v>
      </c>
      <c r="M22" s="270" cm="1">
        <f t="array" ref="M22">INDEX(Step9!H:H, 11 + ROW(L22)*3)</f>
        <v>0.57450000000000001</v>
      </c>
      <c r="N22" s="270" cm="1">
        <f t="array" ref="N22">INDEX(Step9!H:H, 12 + ROW(L22)*3)</f>
        <v>1.0976999999999999</v>
      </c>
      <c r="O22" s="269" cm="1">
        <f t="array" ref="O22">O$6+INDEX(Step10!H:H, 11 + ROW(O22)*3)</f>
        <v>17699</v>
      </c>
      <c r="P22" s="270" cm="1">
        <f t="array" ref="P22">INDEX(Step10!H:H, 12 + ROW(O22)*3)</f>
        <v>0.57299999999999995</v>
      </c>
      <c r="Q22" s="270" cm="1">
        <f t="array" ref="Q22">INDEX(Step10!H:H, 13 + ROW(O22)*3)</f>
        <v>1.0646</v>
      </c>
    </row>
    <row r="23" spans="1:17" x14ac:dyDescent="0.3">
      <c r="A23">
        <v>21</v>
      </c>
      <c r="B23" s="269">
        <v>32000</v>
      </c>
      <c r="C23" s="269" cm="1">
        <f t="array" ref="C23">INDEX(Step1_final!H:H, 0 + (ROW(C23)-4)*3)</f>
        <v>6441</v>
      </c>
      <c r="D23" s="270" cm="1">
        <f t="array" ref="D23">INDEX(Step1_final!H:H, 1 + (ROW(C23)-4)*3)</f>
        <v>0.69140000000000001</v>
      </c>
      <c r="E23" s="270" cm="1">
        <f t="array" ref="E23">INDEX(Step1_final!H:H, 2 + (ROW(C23)-4)*3)</f>
        <v>1.0867</v>
      </c>
      <c r="F23" s="269" cm="1">
        <f t="array" ref="F23">F$6+INDEX(Step5!H:H, 30 + (ROW(F23)-7)*3)</f>
        <v>17987</v>
      </c>
      <c r="G23" s="270" cm="1">
        <f t="array" ref="G23">INDEX(Step5!H:H, 31 + (ROW(F23)-7)*3)</f>
        <v>0.57030000000000003</v>
      </c>
      <c r="H23" s="270" cm="1">
        <f t="array" ref="H23">INDEX(Step5!H:H, 32 + (ROW(F23)-7)*3)</f>
        <v>1.0884</v>
      </c>
      <c r="I23" s="269" cm="1">
        <f t="array" ref="I23">I$6+INDEX(Step8!H:H, 10 + ROW(I23)*3)</f>
        <v>15938</v>
      </c>
      <c r="J23" s="270" cm="1">
        <f t="array" ref="J23">INDEX(Step8!H:H, 11 + ROW(I23)*3)</f>
        <v>0.57609999999999995</v>
      </c>
      <c r="K23" s="270" cm="1">
        <f t="array" ref="K23">INDEX(Step8!H:H, 12 + ROW(I23)*3)</f>
        <v>1.0926</v>
      </c>
      <c r="L23" s="269" cm="1">
        <f t="array" ref="L23">L$6+INDEX(Step9!H:H, 10 + ROW(L23)*3)</f>
        <v>18697</v>
      </c>
      <c r="M23" s="270" cm="1">
        <f t="array" ref="M23">INDEX(Step9!H:H, 11 + ROW(L23)*3)</f>
        <v>0.56720000000000004</v>
      </c>
      <c r="N23" s="270" cm="1">
        <f t="array" ref="N23">INDEX(Step9!H:H, 12 + ROW(L23)*3)</f>
        <v>1.1091</v>
      </c>
      <c r="O23" s="269" cm="1">
        <f t="array" ref="O23">O$6+INDEX(Step10!H:H, 11 + ROW(O23)*3)</f>
        <v>18090</v>
      </c>
      <c r="P23" s="270" cm="1">
        <f t="array" ref="P23">INDEX(Step10!H:H, 12 + ROW(O23)*3)</f>
        <v>0.56469999999999998</v>
      </c>
      <c r="Q23" s="270" cm="1">
        <f t="array" ref="Q23">INDEX(Step10!H:H, 13 + ROW(O23)*3)</f>
        <v>1.0811999999999999</v>
      </c>
    </row>
    <row r="24" spans="1:17" x14ac:dyDescent="0.3">
      <c r="A24">
        <v>22</v>
      </c>
      <c r="B24" s="269">
        <v>34000</v>
      </c>
      <c r="C24" s="269" cm="1">
        <f t="array" ref="C24">INDEX(Step1_final!H:H, 0 + (ROW(C24)-4)*3)</f>
        <v>6830</v>
      </c>
      <c r="D24" s="270" cm="1">
        <f t="array" ref="D24">INDEX(Step1_final!H:H, 1 + (ROW(C24)-4)*3)</f>
        <v>0.68410000000000004</v>
      </c>
      <c r="E24" s="270" cm="1">
        <f t="array" ref="E24">INDEX(Step1_final!H:H, 2 + (ROW(C24)-4)*3)</f>
        <v>1.1002000000000001</v>
      </c>
      <c r="F24" s="269" cm="1">
        <f t="array" ref="F24">F$6+INDEX(Step5!H:H, 30 + (ROW(F24)-7)*3)</f>
        <v>18392</v>
      </c>
      <c r="G24" s="270" cm="1">
        <f t="array" ref="G24">INDEX(Step5!H:H, 31 + (ROW(F24)-7)*3)</f>
        <v>0.56469999999999998</v>
      </c>
      <c r="H24" s="270" cm="1">
        <f t="array" ref="H24">INDEX(Step5!H:H, 32 + (ROW(F24)-7)*3)</f>
        <v>1.0879000000000001</v>
      </c>
      <c r="I24" s="269" cm="1">
        <f t="array" ref="I24">I$6+INDEX(Step8!H:H, 10 + ROW(I24)*3)</f>
        <v>16329</v>
      </c>
      <c r="J24" s="270" cm="1">
        <f t="array" ref="J24">INDEX(Step8!H:H, 11 + ROW(I24)*3)</f>
        <v>0.56730000000000003</v>
      </c>
      <c r="K24" s="270" cm="1">
        <f t="array" ref="K24">INDEX(Step8!H:H, 12 + ROW(I24)*3)</f>
        <v>1.0948</v>
      </c>
      <c r="L24" s="269" cm="1">
        <f t="array" ref="L24">L$6+INDEX(Step9!H:H, 10 + ROW(L24)*3)</f>
        <v>19110</v>
      </c>
      <c r="M24" s="270" cm="1">
        <f t="array" ref="M24">INDEX(Step9!H:H, 11 + ROW(L24)*3)</f>
        <v>0.56259999999999999</v>
      </c>
      <c r="N24" s="270" cm="1">
        <f t="array" ref="N24">INDEX(Step9!H:H, 12 + ROW(L24)*3)</f>
        <v>1.0925</v>
      </c>
      <c r="O24" s="269" cm="1">
        <f t="array" ref="O24">O$6+INDEX(Step10!H:H, 11 + ROW(O24)*3)</f>
        <v>18481</v>
      </c>
      <c r="P24" s="270" cm="1">
        <f t="array" ref="P24">INDEX(Step10!H:H, 12 + ROW(O24)*3)</f>
        <v>0.55940000000000001</v>
      </c>
      <c r="Q24" s="270" cm="1">
        <f t="array" ref="Q24">INDEX(Step10!H:H, 13 + ROW(O24)*3)</f>
        <v>1.0871</v>
      </c>
    </row>
    <row r="25" spans="1:17" x14ac:dyDescent="0.3">
      <c r="A25">
        <v>23</v>
      </c>
      <c r="B25" s="269">
        <v>36000</v>
      </c>
      <c r="C25" s="269" cm="1">
        <f t="array" ref="C25">INDEX(Step1_final!H:H, 0 + (ROW(C25)-4)*3)</f>
        <v>7219</v>
      </c>
      <c r="D25" s="270" cm="1">
        <f t="array" ref="D25">INDEX(Step1_final!H:H, 1 + (ROW(C25)-4)*3)</f>
        <v>0.66720000000000002</v>
      </c>
      <c r="E25" s="270" cm="1">
        <f t="array" ref="E25">INDEX(Step1_final!H:H, 2 + (ROW(C25)-4)*3)</f>
        <v>1.0941000000000001</v>
      </c>
      <c r="F25" s="269" cm="1">
        <f t="array" ref="F25">F$6+INDEX(Step5!H:H, 30 + (ROW(F25)-7)*3)</f>
        <v>18799</v>
      </c>
      <c r="G25" s="270" cm="1">
        <f t="array" ref="G25">INDEX(Step5!H:H, 31 + (ROW(F25)-7)*3)</f>
        <v>0.56079999999999997</v>
      </c>
      <c r="H25" s="270" cm="1">
        <f t="array" ref="H25">INDEX(Step5!H:H, 32 + (ROW(F25)-7)*3)</f>
        <v>1.0927</v>
      </c>
      <c r="I25" s="269" cm="1">
        <f t="array" ref="I25">I$6+INDEX(Step8!H:H, 10 + ROW(I25)*3)</f>
        <v>16719</v>
      </c>
      <c r="J25" s="270" cm="1">
        <f t="array" ref="J25">INDEX(Step8!H:H, 11 + ROW(I25)*3)</f>
        <v>0.56459999999999999</v>
      </c>
      <c r="K25" s="270" cm="1">
        <f t="array" ref="K25">INDEX(Step8!H:H, 12 + ROW(I25)*3)</f>
        <v>1.1001000000000001</v>
      </c>
      <c r="L25" s="269" cm="1">
        <f t="array" ref="L25">L$6+INDEX(Step9!H:H, 10 + ROW(L25)*3)</f>
        <v>19538</v>
      </c>
      <c r="M25" s="270" cm="1">
        <f t="array" ref="M25">INDEX(Step9!H:H, 11 + ROW(L25)*3)</f>
        <v>0.55779999999999996</v>
      </c>
      <c r="N25" s="270" cm="1">
        <f t="array" ref="N25">INDEX(Step9!H:H, 12 + ROW(L25)*3)</f>
        <v>1.0962000000000001</v>
      </c>
      <c r="O25" s="269" cm="1">
        <f t="array" ref="O25">O$6+INDEX(Step10!H:H, 11 + ROW(O25)*3)</f>
        <v>18872</v>
      </c>
      <c r="P25" s="270" cm="1">
        <f t="array" ref="P25">INDEX(Step10!H:H, 12 + ROW(O25)*3)</f>
        <v>0.55740000000000001</v>
      </c>
      <c r="Q25" s="270" cm="1">
        <f t="array" ref="Q25">INDEX(Step10!H:H, 13 + ROW(O25)*3)</f>
        <v>1.0860000000000001</v>
      </c>
    </row>
    <row r="26" spans="1:17" x14ac:dyDescent="0.3">
      <c r="A26">
        <v>24</v>
      </c>
      <c r="B26" s="269">
        <v>38000</v>
      </c>
      <c r="C26" s="269" cm="1">
        <f t="array" ref="C26">INDEX(Step1_final!H:H, 0 + (ROW(C26)-4)*3)</f>
        <v>7608</v>
      </c>
      <c r="D26" s="270" cm="1">
        <f t="array" ref="D26">INDEX(Step1_final!H:H, 1 + (ROW(C26)-4)*3)</f>
        <v>0.67020000000000002</v>
      </c>
      <c r="E26" s="270" cm="1">
        <f t="array" ref="E26">INDEX(Step1_final!H:H, 2 + (ROW(C26)-4)*3)</f>
        <v>1.0975999999999999</v>
      </c>
      <c r="F26" s="269" cm="1">
        <f t="array" ref="F26">F$6+INDEX(Step5!H:H, 30 + (ROW(F26)-7)*3)</f>
        <v>19197</v>
      </c>
      <c r="G26" s="270" cm="1">
        <f t="array" ref="G26">INDEX(Step5!H:H, 31 + (ROW(F26)-7)*3)</f>
        <v>0.55730000000000002</v>
      </c>
      <c r="H26" s="270" cm="1">
        <f t="array" ref="H26">INDEX(Step5!H:H, 32 + (ROW(F26)-7)*3)</f>
        <v>1.0944</v>
      </c>
      <c r="I26" s="269" cm="1">
        <f t="array" ref="I26">I$6+INDEX(Step8!H:H, 10 + ROW(I26)*3)</f>
        <v>17110</v>
      </c>
      <c r="J26" s="270" cm="1">
        <f t="array" ref="J26">INDEX(Step8!H:H, 11 + ROW(I26)*3)</f>
        <v>0.55989999999999995</v>
      </c>
      <c r="K26" s="270" cm="1">
        <f t="array" ref="K26">INDEX(Step8!H:H, 12 + ROW(I26)*3)</f>
        <v>1.1093999999999999</v>
      </c>
      <c r="L26" s="269" cm="1">
        <f t="array" ref="L26">L$6+INDEX(Step9!H:H, 10 + ROW(L26)*3)</f>
        <v>19955</v>
      </c>
      <c r="M26" s="270" cm="1">
        <f t="array" ref="M26">INDEX(Step9!H:H, 11 + ROW(L26)*3)</f>
        <v>0.55649999999999999</v>
      </c>
      <c r="N26" s="270" cm="1">
        <f t="array" ref="N26">INDEX(Step9!H:H, 12 + ROW(L26)*3)</f>
        <v>1.1141000000000001</v>
      </c>
      <c r="O26" s="269" cm="1">
        <f t="array" ref="O26">O$6+INDEX(Step10!H:H, 11 + ROW(O26)*3)</f>
        <v>19263</v>
      </c>
      <c r="P26" s="270" cm="1">
        <f t="array" ref="P26">INDEX(Step10!H:H, 12 + ROW(O26)*3)</f>
        <v>0.55630000000000002</v>
      </c>
      <c r="Q26" s="270" cm="1">
        <f t="array" ref="Q26">INDEX(Step10!H:H, 13 + ROW(O26)*3)</f>
        <v>1.095</v>
      </c>
    </row>
    <row r="27" spans="1:17" x14ac:dyDescent="0.3">
      <c r="A27">
        <v>25</v>
      </c>
      <c r="B27" s="269">
        <v>40000</v>
      </c>
      <c r="C27" s="269" cm="1">
        <f t="array" ref="C27">INDEX(Step1_final!H:H, 0 + (ROW(C27)-4)*3)</f>
        <v>7997</v>
      </c>
      <c r="D27" s="270" cm="1">
        <f t="array" ref="D27">INDEX(Step1_final!H:H, 1 + (ROW(C27)-4)*3)</f>
        <v>0.66039999999999999</v>
      </c>
      <c r="E27" s="270" cm="1">
        <f t="array" ref="E27">INDEX(Step1_final!H:H, 2 + (ROW(C27)-4)*3)</f>
        <v>1.0815999999999999</v>
      </c>
      <c r="F27" s="269" cm="1">
        <f t="array" ref="F27">F$6+INDEX(Step5!H:H, 30 + (ROW(F27)-7)*3)</f>
        <v>19595</v>
      </c>
      <c r="G27" s="270" cm="1">
        <f t="array" ref="G27">INDEX(Step5!H:H, 31 + (ROW(F27)-7)*3)</f>
        <v>0.54890000000000005</v>
      </c>
      <c r="H27" s="270" cm="1">
        <f t="array" ref="H27">INDEX(Step5!H:H, 32 + (ROW(F27)-7)*3)</f>
        <v>1.0873999999999999</v>
      </c>
      <c r="I27" s="269" cm="1">
        <f t="array" ref="I27">I$6+INDEX(Step8!H:H, 10 + ROW(I27)*3)</f>
        <v>17501</v>
      </c>
      <c r="J27" s="270" cm="1">
        <f t="array" ref="J27">INDEX(Step8!H:H, 11 + ROW(I27)*3)</f>
        <v>0.55079999999999996</v>
      </c>
      <c r="K27" s="270" cm="1">
        <f t="array" ref="K27">INDEX(Step8!H:H, 12 + ROW(I27)*3)</f>
        <v>1.0907</v>
      </c>
      <c r="L27" s="269" cm="1">
        <f t="array" ref="L27">L$6+INDEX(Step9!H:H, 10 + ROW(L27)*3)</f>
        <v>20370</v>
      </c>
      <c r="M27" s="270" cm="1">
        <f t="array" ref="M27">INDEX(Step9!H:H, 11 + ROW(L27)*3)</f>
        <v>0.55000000000000004</v>
      </c>
      <c r="N27" s="270" cm="1">
        <f t="array" ref="N27">INDEX(Step9!H:H, 12 + ROW(L27)*3)</f>
        <v>1.1148</v>
      </c>
      <c r="O27" s="269" cm="1">
        <f t="array" ref="O27">O$6+INDEX(Step10!H:H, 11 + ROW(O27)*3)</f>
        <v>19653</v>
      </c>
      <c r="P27" s="270" cm="1">
        <f t="array" ref="P27">INDEX(Step10!H:H, 12 + ROW(O27)*3)</f>
        <v>0.54630000000000001</v>
      </c>
      <c r="Q27" s="270" cm="1">
        <f t="array" ref="Q27">INDEX(Step10!H:H, 13 + ROW(O27)*3)</f>
        <v>1.0853999999999999</v>
      </c>
    </row>
    <row r="28" spans="1:17" x14ac:dyDescent="0.3">
      <c r="A28">
        <v>26</v>
      </c>
      <c r="B28" s="269">
        <v>42000</v>
      </c>
      <c r="C28" s="269" cm="1">
        <f t="array" ref="C28">INDEX(Step1_final!H:H, 0 + (ROW(C28)-4)*3)</f>
        <v>8386</v>
      </c>
      <c r="D28" s="270" cm="1">
        <f t="array" ref="D28">INDEX(Step1_final!H:H, 1 + (ROW(C28)-4)*3)</f>
        <v>0.65869999999999995</v>
      </c>
      <c r="E28" s="270" cm="1">
        <f t="array" ref="E28">INDEX(Step1_final!H:H, 2 + (ROW(C28)-4)*3)</f>
        <v>1.0797000000000001</v>
      </c>
      <c r="F28" s="269" cm="1">
        <f t="array" ref="F28">F$6+INDEX(Step5!H:H, 30 + (ROW(F28)-7)*3)</f>
        <v>19993</v>
      </c>
      <c r="G28" s="270" cm="1">
        <f t="array" ref="G28">INDEX(Step5!H:H, 31 + (ROW(F28)-7)*3)</f>
        <v>0.54820000000000002</v>
      </c>
      <c r="H28" s="270" cm="1">
        <f t="array" ref="H28">INDEX(Step5!H:H, 32 + (ROW(F28)-7)*3)</f>
        <v>1.1028</v>
      </c>
      <c r="I28" s="269" cm="1">
        <f t="array" ref="I28">I$6+INDEX(Step8!H:H, 10 + ROW(I28)*3)</f>
        <v>17892</v>
      </c>
      <c r="J28" s="270" cm="1">
        <f t="array" ref="J28">INDEX(Step8!H:H, 11 + ROW(I28)*3)</f>
        <v>0.54630000000000001</v>
      </c>
      <c r="K28" s="270" cm="1">
        <f t="array" ref="K28">INDEX(Step8!H:H, 12 + ROW(I28)*3)</f>
        <v>1.1125</v>
      </c>
      <c r="L28" s="269" cm="1">
        <f t="array" ref="L28">L$6+INDEX(Step9!H:H, 10 + ROW(L28)*3)</f>
        <v>20769</v>
      </c>
      <c r="M28" s="270" cm="1">
        <f t="array" ref="M28">INDEX(Step9!H:H, 11 + ROW(L28)*3)</f>
        <v>0.54620000000000002</v>
      </c>
      <c r="N28" s="270" cm="1">
        <f t="array" ref="N28">INDEX(Step9!H:H, 12 + ROW(L28)*3)</f>
        <v>1.1249</v>
      </c>
      <c r="O28" s="269" cm="1">
        <f t="array" ref="O28">O$6+INDEX(Step10!H:H, 11 + ROW(O28)*3)</f>
        <v>20044</v>
      </c>
      <c r="P28" s="270" cm="1">
        <f t="array" ref="P28">INDEX(Step10!H:H, 12 + ROW(O28)*3)</f>
        <v>0.54449999999999998</v>
      </c>
      <c r="Q28" s="270" cm="1">
        <f t="array" ref="Q28">INDEX(Step10!H:H, 13 + ROW(O28)*3)</f>
        <v>1.1121000000000001</v>
      </c>
    </row>
    <row r="29" spans="1:17" x14ac:dyDescent="0.3">
      <c r="A29">
        <v>27</v>
      </c>
      <c r="B29" s="269">
        <v>44000</v>
      </c>
      <c r="C29" s="269" cm="1">
        <f t="array" ref="C29">INDEX(Step1_final!H:H, 0 + (ROW(C29)-4)*3)</f>
        <v>8775</v>
      </c>
      <c r="D29" s="270" cm="1">
        <f t="array" ref="D29">INDEX(Step1_final!H:H, 1 + (ROW(C29)-4)*3)</f>
        <v>0.64890000000000003</v>
      </c>
      <c r="E29" s="270" cm="1">
        <f t="array" ref="E29">INDEX(Step1_final!H:H, 2 + (ROW(C29)-4)*3)</f>
        <v>1.0988</v>
      </c>
      <c r="F29" s="269" cm="1">
        <f t="array" ref="F29">F$6+INDEX(Step5!H:H, 30 + (ROW(F29)-7)*3)</f>
        <v>20386</v>
      </c>
      <c r="G29" s="270" cm="1">
        <f t="array" ref="G29">INDEX(Step5!H:H, 31 + (ROW(F29)-7)*3)</f>
        <v>0.54759999999999998</v>
      </c>
      <c r="H29" s="270" cm="1">
        <f t="array" ref="H29">INDEX(Step5!H:H, 32 + (ROW(F29)-7)*3)</f>
        <v>1.1124000000000001</v>
      </c>
      <c r="I29" s="269" cm="1">
        <f t="array" ref="I29">I$6+INDEX(Step8!H:H, 10 + ROW(I29)*3)</f>
        <v>18283</v>
      </c>
      <c r="J29" s="270" cm="1">
        <f t="array" ref="J29">INDEX(Step8!H:H, 11 + ROW(I29)*3)</f>
        <v>0.54379999999999995</v>
      </c>
      <c r="K29" s="270" cm="1">
        <f t="array" ref="K29">INDEX(Step8!H:H, 12 + ROW(I29)*3)</f>
        <v>1.1125</v>
      </c>
      <c r="L29" s="269" cm="1">
        <f t="array" ref="L29">L$6+INDEX(Step9!H:H, 10 + ROW(L29)*3)</f>
        <v>21167</v>
      </c>
      <c r="M29" s="270" cm="1">
        <f t="array" ref="M29">INDEX(Step9!H:H, 11 + ROW(L29)*3)</f>
        <v>0.54479999999999995</v>
      </c>
      <c r="N29" s="270" cm="1">
        <f t="array" ref="N29">INDEX(Step9!H:H, 12 + ROW(L29)*3)</f>
        <v>1.1163000000000001</v>
      </c>
      <c r="O29" s="269" cm="1">
        <f t="array" ref="O29">O$6+INDEX(Step10!H:H, 11 + ROW(O29)*3)</f>
        <v>20435</v>
      </c>
      <c r="P29" s="270" cm="1">
        <f t="array" ref="P29">INDEX(Step10!H:H, 12 + ROW(O29)*3)</f>
        <v>0.54330000000000001</v>
      </c>
      <c r="Q29" s="270" cm="1">
        <f t="array" ref="Q29">INDEX(Step10!H:H, 13 + ROW(O29)*3)</f>
        <v>1.1142000000000001</v>
      </c>
    </row>
    <row r="30" spans="1:17" x14ac:dyDescent="0.3">
      <c r="A30">
        <v>28</v>
      </c>
      <c r="B30" s="269">
        <v>46000</v>
      </c>
      <c r="C30" s="269" cm="1">
        <f t="array" ref="C30">INDEX(Step1_final!H:H, 0 + (ROW(C30)-4)*3)</f>
        <v>9164</v>
      </c>
      <c r="D30" s="270" cm="1">
        <f t="array" ref="D30">INDEX(Step1_final!H:H, 1 + (ROW(C30)-4)*3)</f>
        <v>0.64749999999999996</v>
      </c>
      <c r="E30" s="270" cm="1">
        <f t="array" ref="E30">INDEX(Step1_final!H:H, 2 + (ROW(C30)-4)*3)</f>
        <v>1.0981000000000001</v>
      </c>
      <c r="F30" s="269" cm="1">
        <f t="array" ref="F30">F$6+INDEX(Step5!H:H, 30 + (ROW(F30)-7)*3)</f>
        <v>20776</v>
      </c>
      <c r="G30" s="270" cm="1">
        <f t="array" ref="G30">INDEX(Step5!H:H, 31 + (ROW(F30)-7)*3)</f>
        <v>0.54120000000000001</v>
      </c>
      <c r="H30" s="270" cm="1">
        <f t="array" ref="H30">INDEX(Step5!H:H, 32 + (ROW(F30)-7)*3)</f>
        <v>1.1064000000000001</v>
      </c>
      <c r="I30" s="269" cm="1">
        <f t="array" ref="I30">I$6+INDEX(Step8!H:H, 10 + ROW(I30)*3)</f>
        <v>18674</v>
      </c>
      <c r="J30" s="270" cm="1">
        <f t="array" ref="J30">INDEX(Step8!H:H, 11 + ROW(I30)*3)</f>
        <v>0.53800000000000003</v>
      </c>
      <c r="K30" s="270" cm="1">
        <f t="array" ref="K30">INDEX(Step8!H:H, 12 + ROW(I30)*3)</f>
        <v>1.1062000000000001</v>
      </c>
      <c r="L30" s="269" cm="1">
        <f t="array" ref="L30">L$6+INDEX(Step9!H:H, 10 + ROW(L30)*3)</f>
        <v>21573</v>
      </c>
      <c r="M30" s="270" cm="1">
        <f t="array" ref="M30">INDEX(Step9!H:H, 11 + ROW(L30)*3)</f>
        <v>0.54020000000000001</v>
      </c>
      <c r="N30" s="270" cm="1">
        <f t="array" ref="N30">INDEX(Step9!H:H, 12 + ROW(L30)*3)</f>
        <v>1.1327</v>
      </c>
      <c r="O30" s="269" cm="1">
        <f t="array" ref="O30">O$6+INDEX(Step10!H:H, 11 + ROW(O30)*3)</f>
        <v>20826</v>
      </c>
      <c r="P30" s="270" cm="1">
        <f t="array" ref="P30">INDEX(Step10!H:H, 12 + ROW(O30)*3)</f>
        <v>0.53749999999999998</v>
      </c>
      <c r="Q30" s="270" cm="1">
        <f t="array" ref="Q30">INDEX(Step10!H:H, 13 + ROW(O30)*3)</f>
        <v>1.1193</v>
      </c>
    </row>
    <row r="31" spans="1:17" x14ac:dyDescent="0.3">
      <c r="A31">
        <v>29</v>
      </c>
      <c r="B31" s="269">
        <v>48000</v>
      </c>
      <c r="C31" s="269" cm="1">
        <f t="array" ref="C31">INDEX(Step1_final!H:H, 0 + (ROW(C31)-4)*3)</f>
        <v>9553</v>
      </c>
      <c r="D31" s="270" cm="1">
        <f t="array" ref="D31">INDEX(Step1_final!H:H, 1 + (ROW(C31)-4)*3)</f>
        <v>0.64149999999999996</v>
      </c>
      <c r="E31" s="270" cm="1">
        <f t="array" ref="E31">INDEX(Step1_final!H:H, 2 + (ROW(C31)-4)*3)</f>
        <v>1.0946</v>
      </c>
      <c r="F31" s="269" cm="1">
        <f t="array" ref="F31">F$6+INDEX(Step5!H:H, 30 + (ROW(F31)-7)*3)</f>
        <v>21165</v>
      </c>
      <c r="G31" s="270" cm="1">
        <f t="array" ref="G31">INDEX(Step5!H:H, 31 + (ROW(F31)-7)*3)</f>
        <v>0.53710000000000002</v>
      </c>
      <c r="H31" s="270" cm="1">
        <f t="array" ref="H31">INDEX(Step5!H:H, 32 + (ROW(F31)-7)*3)</f>
        <v>1.1097999999999999</v>
      </c>
      <c r="I31" s="269" cm="1">
        <f t="array" ref="I31">I$6+INDEX(Step8!H:H, 10 + ROW(I31)*3)</f>
        <v>19064</v>
      </c>
      <c r="J31" s="270" cm="1">
        <f t="array" ref="J31">INDEX(Step8!H:H, 11 + ROW(I31)*3)</f>
        <v>0.53739999999999999</v>
      </c>
      <c r="K31" s="270" cm="1">
        <f t="array" ref="K31">INDEX(Step8!H:H, 12 + ROW(I31)*3)</f>
        <v>1.1185</v>
      </c>
      <c r="L31" s="269" cm="1">
        <f t="array" ref="L31">L$6+INDEX(Step9!H:H, 10 + ROW(L31)*3)</f>
        <v>21968</v>
      </c>
      <c r="M31" s="270" cm="1">
        <f t="array" ref="M31">INDEX(Step9!H:H, 11 + ROW(L31)*3)</f>
        <v>0.53549999999999998</v>
      </c>
      <c r="N31" s="270" cm="1">
        <f t="array" ref="N31">INDEX(Step9!H:H, 12 + ROW(L31)*3)</f>
        <v>1.1361000000000001</v>
      </c>
      <c r="O31" s="269" cm="1">
        <f t="array" ref="O31">O$6+INDEX(Step10!H:H, 11 + ROW(O31)*3)</f>
        <v>21229</v>
      </c>
      <c r="P31" s="270" cm="1">
        <f t="array" ref="P31">INDEX(Step10!H:H, 12 + ROW(O31)*3)</f>
        <v>0.53249999999999997</v>
      </c>
      <c r="Q31" s="270" cm="1">
        <f t="array" ref="Q31">INDEX(Step10!H:H, 13 + ROW(O31)*3)</f>
        <v>1.1224000000000001</v>
      </c>
    </row>
    <row r="32" spans="1:17" x14ac:dyDescent="0.3">
      <c r="A32">
        <v>30</v>
      </c>
      <c r="B32" s="269">
        <v>50000</v>
      </c>
      <c r="C32" s="269" cm="1">
        <f t="array" ref="C32">INDEX(Step1_final!H:H, 0 + (ROW(C32)-4)*3)</f>
        <v>9942</v>
      </c>
      <c r="D32" s="270" cm="1">
        <f t="array" ref="D32">INDEX(Step1_final!H:H, 1 + (ROW(C32)-4)*3)</f>
        <v>0.63570000000000004</v>
      </c>
      <c r="E32" s="270" cm="1">
        <f t="array" ref="E32">INDEX(Step1_final!H:H, 2 + (ROW(C32)-4)*3)</f>
        <v>1.0862000000000001</v>
      </c>
      <c r="F32" s="269" cm="1">
        <f t="array" ref="F32">F$6+INDEX(Step5!H:H, 30 + (ROW(F32)-7)*3)</f>
        <v>21561</v>
      </c>
      <c r="G32" s="270" cm="1">
        <f t="array" ref="G32">INDEX(Step5!H:H, 31 + (ROW(F32)-7)*3)</f>
        <v>0.53400000000000003</v>
      </c>
      <c r="H32" s="270" cm="1">
        <f t="array" ref="H32">INDEX(Step5!H:H, 32 + (ROW(F32)-7)*3)</f>
        <v>1.1172</v>
      </c>
      <c r="I32" s="269" cm="1">
        <f t="array" ref="I32">I$6+INDEX(Step8!H:H, 10 + ROW(I32)*3)</f>
        <v>19455</v>
      </c>
      <c r="J32" s="270" cm="1">
        <f t="array" ref="J32">INDEX(Step8!H:H, 11 + ROW(I32)*3)</f>
        <v>0.53120000000000001</v>
      </c>
      <c r="K32" s="270" cm="1">
        <f t="array" ref="K32">INDEX(Step8!H:H, 12 + ROW(I32)*3)</f>
        <v>1.1031</v>
      </c>
      <c r="L32" s="269" cm="1">
        <f t="array" ref="L32">L$6+INDEX(Step9!H:H, 10 + ROW(L32)*3)</f>
        <v>22366</v>
      </c>
      <c r="M32" s="270" cm="1">
        <f t="array" ref="M32">INDEX(Step9!H:H, 11 + ROW(L32)*3)</f>
        <v>0.53220000000000001</v>
      </c>
      <c r="N32" s="270" cm="1">
        <f t="array" ref="N32">INDEX(Step9!H:H, 12 + ROW(L32)*3)</f>
        <v>1.135</v>
      </c>
      <c r="O32" s="269" cm="1">
        <f t="array" ref="O32">O$6+INDEX(Step10!H:H, 11 + ROW(O32)*3)</f>
        <v>21629</v>
      </c>
      <c r="P32" s="270" cm="1">
        <f t="array" ref="P32">INDEX(Step10!H:H, 12 + ROW(O32)*3)</f>
        <v>0.52990000000000004</v>
      </c>
      <c r="Q32" s="270" cm="1">
        <f t="array" ref="Q32">INDEX(Step10!H:H, 13 + ROW(O32)*3)</f>
        <v>1.1245000000000001</v>
      </c>
    </row>
    <row r="33" spans="1:17" x14ac:dyDescent="0.3">
      <c r="A33">
        <v>31</v>
      </c>
      <c r="B33" s="269">
        <v>52000</v>
      </c>
      <c r="C33" s="269" cm="1">
        <f t="array" ref="C33">INDEX(Step1_final!H:H, 0 + (ROW(C33)-4)*3)</f>
        <v>10331</v>
      </c>
      <c r="D33" s="270" cm="1">
        <f t="array" ref="D33">INDEX(Step1_final!H:H, 1 + (ROW(C33)-4)*3)</f>
        <v>0.63219999999999998</v>
      </c>
      <c r="E33" s="270" cm="1">
        <f t="array" ref="E33">INDEX(Step1_final!H:H, 2 + (ROW(C33)-4)*3)</f>
        <v>1.1021000000000001</v>
      </c>
      <c r="F33" s="269" cm="1">
        <f t="array" ref="F33">F$6+INDEX(Step5!H:H, 30 + (ROW(F33)-7)*3)</f>
        <v>21960</v>
      </c>
      <c r="G33" s="270" cm="1">
        <f t="array" ref="G33">INDEX(Step5!H:H, 31 + (ROW(F33)-7)*3)</f>
        <v>0.52639999999999998</v>
      </c>
      <c r="H33" s="270" cm="1">
        <f t="array" ref="H33">INDEX(Step5!H:H, 32 + (ROW(F33)-7)*3)</f>
        <v>1.1089</v>
      </c>
      <c r="I33" s="269" cm="1">
        <f t="array" ref="I33">I$6+INDEX(Step8!H:H, 10 + ROW(I33)*3)</f>
        <v>19846</v>
      </c>
      <c r="J33" s="270" cm="1">
        <f t="array" ref="J33">INDEX(Step8!H:H, 11 + ROW(I33)*3)</f>
        <v>0.52880000000000005</v>
      </c>
      <c r="K33" s="270" cm="1">
        <f t="array" ref="K33">INDEX(Step8!H:H, 12 + ROW(I33)*3)</f>
        <v>1.1021000000000001</v>
      </c>
      <c r="L33" s="269" cm="1">
        <f t="array" ref="L33">L$6+INDEX(Step9!H:H, 10 + ROW(L33)*3)</f>
        <v>22793</v>
      </c>
      <c r="M33" s="270" cm="1">
        <f t="array" ref="M33">INDEX(Step9!H:H, 11 + ROW(L33)*3)</f>
        <v>0.52510000000000001</v>
      </c>
      <c r="N33" s="270" cm="1">
        <f t="array" ref="N33">INDEX(Step9!H:H, 12 + ROW(L33)*3)</f>
        <v>1.1301000000000001</v>
      </c>
      <c r="O33" s="269" cm="1">
        <f t="array" ref="O33">O$6+INDEX(Step10!H:H, 11 + ROW(O33)*3)</f>
        <v>22032</v>
      </c>
      <c r="P33" s="270" cm="1">
        <f t="array" ref="P33">INDEX(Step10!H:H, 12 + ROW(O33)*3)</f>
        <v>0.52200000000000002</v>
      </c>
      <c r="Q33" s="270" cm="1">
        <f t="array" ref="Q33">INDEX(Step10!H:H, 13 + ROW(O33)*3)</f>
        <v>1.1084000000000001</v>
      </c>
    </row>
    <row r="34" spans="1:17" x14ac:dyDescent="0.3">
      <c r="A34">
        <v>32</v>
      </c>
      <c r="B34" s="269">
        <v>54000</v>
      </c>
      <c r="C34" s="269" cm="1">
        <f t="array" ref="C34">INDEX(Step1_final!H:H, 0 + (ROW(C34)-4)*3)</f>
        <v>10720</v>
      </c>
      <c r="D34" s="270" cm="1">
        <f t="array" ref="D34">INDEX(Step1_final!H:H, 1 + (ROW(C34)-4)*3)</f>
        <v>0.62070000000000003</v>
      </c>
      <c r="E34" s="270" cm="1">
        <f t="array" ref="E34">INDEX(Step1_final!H:H, 2 + (ROW(C34)-4)*3)</f>
        <v>1.0851</v>
      </c>
      <c r="F34" s="269" cm="1">
        <f t="array" ref="F34">F$6+INDEX(Step5!H:H, 30 + (ROW(F34)-7)*3)</f>
        <v>22361</v>
      </c>
      <c r="G34" s="270" cm="1">
        <f t="array" ref="G34">INDEX(Step5!H:H, 31 + (ROW(F34)-7)*3)</f>
        <v>0.52159999999999995</v>
      </c>
      <c r="H34" s="270" cm="1">
        <f t="array" ref="H34">INDEX(Step5!H:H, 32 + (ROW(F34)-7)*3)</f>
        <v>1.1167</v>
      </c>
      <c r="I34" s="269" cm="1">
        <f t="array" ref="I34">I$6+INDEX(Step8!H:H, 10 + ROW(I34)*3)</f>
        <v>20236</v>
      </c>
      <c r="J34" s="270" cm="1">
        <f t="array" ref="J34">INDEX(Step8!H:H, 11 + ROW(I34)*3)</f>
        <v>0.52139999999999997</v>
      </c>
      <c r="K34" s="270" cm="1">
        <f t="array" ref="K34">INDEX(Step8!H:H, 12 + ROW(I34)*3)</f>
        <v>1.1205000000000001</v>
      </c>
      <c r="L34" s="269" cm="1">
        <f t="array" ref="L34">L$6+INDEX(Step9!H:H, 10 + ROW(L34)*3)</f>
        <v>23192</v>
      </c>
      <c r="M34" s="270" cm="1">
        <f t="array" ref="M34">INDEX(Step9!H:H, 11 + ROW(L34)*3)</f>
        <v>0.52100000000000002</v>
      </c>
      <c r="N34" s="270" cm="1">
        <f t="array" ref="N34">INDEX(Step9!H:H, 12 + ROW(L34)*3)</f>
        <v>1.1241000000000001</v>
      </c>
      <c r="O34" s="269" cm="1">
        <f t="array" ref="O34">O$6+INDEX(Step10!H:H, 11 + ROW(O34)*3)</f>
        <v>22430</v>
      </c>
      <c r="P34" s="270" cm="1">
        <f t="array" ref="P34">INDEX(Step10!H:H, 12 + ROW(O34)*3)</f>
        <v>0.51790000000000003</v>
      </c>
      <c r="Q34" s="270" cm="1">
        <f t="array" ref="Q34">INDEX(Step10!H:H, 13 + ROW(O34)*3)</f>
        <v>1.1168</v>
      </c>
    </row>
    <row r="35" spans="1:17" x14ac:dyDescent="0.3">
      <c r="A35">
        <v>33</v>
      </c>
      <c r="B35" s="269">
        <v>56000</v>
      </c>
      <c r="C35" s="269" cm="1">
        <f t="array" ref="C35">INDEX(Step1_final!H:H, 0 + (ROW(C35)-4)*3)</f>
        <v>11109</v>
      </c>
      <c r="D35" s="270" cm="1">
        <f t="array" ref="D35">INDEX(Step1_final!H:H, 1 + (ROW(C35)-4)*3)</f>
        <v>0.61950000000000005</v>
      </c>
      <c r="E35" s="270" cm="1">
        <f t="array" ref="E35">INDEX(Step1_final!H:H, 2 + (ROW(C35)-4)*3)</f>
        <v>1.0730999999999999</v>
      </c>
      <c r="F35" s="269" cm="1">
        <f t="array" ref="F35">F$6+INDEX(Step5!H:H, 30 + (ROW(F35)-7)*3)</f>
        <v>22764</v>
      </c>
      <c r="G35" s="270" cm="1">
        <f t="array" ref="G35">INDEX(Step5!H:H, 31 + (ROW(F35)-7)*3)</f>
        <v>0.52029999999999998</v>
      </c>
      <c r="H35" s="270" cm="1">
        <f t="array" ref="H35">INDEX(Step5!H:H, 32 + (ROW(F35)-7)*3)</f>
        <v>1.1234999999999999</v>
      </c>
      <c r="I35" s="269" cm="1">
        <f t="array" ref="I35">I$6+INDEX(Step8!H:H, 10 + ROW(I35)*3)</f>
        <v>20627</v>
      </c>
      <c r="J35" s="270" cm="1">
        <f t="array" ref="J35">INDEX(Step8!H:H, 11 + ROW(I35)*3)</f>
        <v>0.51290000000000002</v>
      </c>
      <c r="K35" s="270" cm="1">
        <f t="array" ref="K35">INDEX(Step8!H:H, 12 + ROW(I35)*3)</f>
        <v>1.1281000000000001</v>
      </c>
      <c r="L35" s="269" cm="1">
        <f t="array" ref="L35">L$6+INDEX(Step9!H:H, 10 + ROW(L35)*3)</f>
        <v>23593</v>
      </c>
      <c r="M35" s="270" cm="1">
        <f t="array" ref="M35">INDEX(Step9!H:H, 11 + ROW(L35)*3)</f>
        <v>0.51970000000000005</v>
      </c>
      <c r="N35" s="270" cm="1">
        <f t="array" ref="N35">INDEX(Step9!H:H, 12 + ROW(L35)*3)</f>
        <v>1.1326000000000001</v>
      </c>
      <c r="O35" s="269" cm="1">
        <f t="array" ref="O35">O$6+INDEX(Step10!H:H, 11 + ROW(O35)*3)</f>
        <v>22829</v>
      </c>
      <c r="P35" s="270" cm="1">
        <f t="array" ref="P35">INDEX(Step10!H:H, 12 + ROW(O35)*3)</f>
        <v>0.5151</v>
      </c>
      <c r="Q35" s="270" cm="1">
        <f t="array" ref="Q35">INDEX(Step10!H:H, 13 + ROW(O35)*3)</f>
        <v>1.1203000000000001</v>
      </c>
    </row>
    <row r="36" spans="1:17" x14ac:dyDescent="0.3">
      <c r="A36">
        <v>34</v>
      </c>
      <c r="B36" s="269">
        <v>58000</v>
      </c>
      <c r="C36" s="269" cm="1">
        <f t="array" ref="C36">INDEX(Step1_final!H:H, 0 + (ROW(C36)-4)*3)</f>
        <v>11498</v>
      </c>
      <c r="D36" s="270" cm="1">
        <f t="array" ref="D36">INDEX(Step1_final!H:H, 1 + (ROW(C36)-4)*3)</f>
        <v>0.61739999999999995</v>
      </c>
      <c r="E36" s="270" cm="1">
        <f t="array" ref="E36">INDEX(Step1_final!H:H, 2 + (ROW(C36)-4)*3)</f>
        <v>1.0915999999999999</v>
      </c>
      <c r="F36" s="269" cm="1">
        <f t="array" ref="F36">F$6+INDEX(Step5!H:H, 30 + (ROW(F36)-7)*3)</f>
        <v>23157</v>
      </c>
      <c r="G36" s="270" cm="1">
        <f t="array" ref="G36">INDEX(Step5!H:H, 31 + (ROW(F36)-7)*3)</f>
        <v>0.51690000000000003</v>
      </c>
      <c r="H36" s="270" cm="1">
        <f t="array" ref="H36">INDEX(Step5!H:H, 32 + (ROW(F36)-7)*3)</f>
        <v>1.1061000000000001</v>
      </c>
      <c r="I36" s="269" cm="1">
        <f t="array" ref="I36">I$6+INDEX(Step8!H:H, 10 + ROW(I36)*3)</f>
        <v>21025</v>
      </c>
      <c r="J36" s="270" cm="1">
        <f t="array" ref="J36">INDEX(Step8!H:H, 11 + ROW(I36)*3)</f>
        <v>0.51639999999999997</v>
      </c>
      <c r="K36" s="270" cm="1">
        <f t="array" ref="K36">INDEX(Step8!H:H, 12 + ROW(I36)*3)</f>
        <v>1.1140000000000001</v>
      </c>
      <c r="L36" s="269" cm="1">
        <f t="array" ref="L36">L$6+INDEX(Step9!H:H, 10 + ROW(L36)*3)</f>
        <v>23994</v>
      </c>
      <c r="M36" s="270" cm="1">
        <f t="array" ref="M36">INDEX(Step9!H:H, 11 + ROW(L36)*3)</f>
        <v>0.51570000000000005</v>
      </c>
      <c r="N36" s="270" cm="1">
        <f t="array" ref="N36">INDEX(Step9!H:H, 12 + ROW(L36)*3)</f>
        <v>1.1368</v>
      </c>
      <c r="O36" s="269" cm="1">
        <f t="array" ref="O36">O$6+INDEX(Step10!H:H, 11 + ROW(O36)*3)</f>
        <v>23234</v>
      </c>
      <c r="P36" s="270" cm="1">
        <f t="array" ref="P36">INDEX(Step10!H:H, 12 + ROW(O36)*3)</f>
        <v>0.51329999999999998</v>
      </c>
      <c r="Q36" s="270" cm="1">
        <f t="array" ref="Q36">INDEX(Step10!H:H, 13 + ROW(O36)*3)</f>
        <v>1.1291</v>
      </c>
    </row>
    <row r="37" spans="1:17" x14ac:dyDescent="0.3">
      <c r="A37">
        <v>35</v>
      </c>
      <c r="B37" s="269">
        <v>60000</v>
      </c>
      <c r="C37" s="269" cm="1">
        <f t="array" ref="C37">INDEX(Step1_final!H:H, 0 + (ROW(C37)-4)*3)</f>
        <v>11886</v>
      </c>
      <c r="D37" s="270" cm="1">
        <f t="array" ref="D37">INDEX(Step1_final!H:H, 1 + (ROW(C37)-4)*3)</f>
        <v>0.61419999999999997</v>
      </c>
      <c r="E37" s="270" cm="1">
        <f t="array" ref="E37">INDEX(Step1_final!H:H, 2 + (ROW(C37)-4)*3)</f>
        <v>1.089</v>
      </c>
      <c r="F37" s="269" cm="1">
        <f t="array" ref="F37">F$6+INDEX(Step5!H:H, 30 + (ROW(F37)-7)*3)</f>
        <v>23546</v>
      </c>
      <c r="G37" s="270" cm="1">
        <f t="array" ref="G37">INDEX(Step5!H:H, 31 + (ROW(F37)-7)*3)</f>
        <v>0.50870000000000004</v>
      </c>
      <c r="H37" s="270" cm="1">
        <f t="array" ref="H37">INDEX(Step5!H:H, 32 + (ROW(F37)-7)*3)</f>
        <v>1.1243000000000001</v>
      </c>
      <c r="I37" s="269" cm="1">
        <f t="array" ref="I37">I$6+INDEX(Step8!H:H, 10 + ROW(I37)*3)</f>
        <v>21423</v>
      </c>
      <c r="J37" s="270" cm="1">
        <f t="array" ref="J37">INDEX(Step8!H:H, 11 + ROW(I37)*3)</f>
        <v>0.51149999999999995</v>
      </c>
      <c r="K37" s="270" cm="1">
        <f t="array" ref="K37">INDEX(Step8!H:H, 12 + ROW(I37)*3)</f>
        <v>1.1208</v>
      </c>
      <c r="L37" s="269" cm="1">
        <f t="array" ref="L37">L$6+INDEX(Step9!H:H, 10 + ROW(L37)*3)</f>
        <v>24395</v>
      </c>
      <c r="M37" s="270" cm="1">
        <f t="array" ref="M37">INDEX(Step9!H:H, 11 + ROW(L37)*3)</f>
        <v>0.50609999999999999</v>
      </c>
      <c r="N37" s="270" cm="1">
        <f t="array" ref="N37">INDEX(Step9!H:H, 12 + ROW(L37)*3)</f>
        <v>1.1356999999999999</v>
      </c>
      <c r="O37" s="269" cm="1">
        <f t="array" ref="O37">O$6+INDEX(Step10!H:H, 11 + ROW(O37)*3)</f>
        <v>23626</v>
      </c>
      <c r="P37" s="270" cm="1">
        <f t="array" ref="P37">INDEX(Step10!H:H, 12 + ROW(O37)*3)</f>
        <v>0.50519999999999998</v>
      </c>
      <c r="Q37" s="270" cm="1">
        <f t="array" ref="Q37">INDEX(Step10!H:H, 13 + ROW(O37)*3)</f>
        <v>1.1238999999999999</v>
      </c>
    </row>
    <row r="38" spans="1:17" x14ac:dyDescent="0.3">
      <c r="A38">
        <v>36</v>
      </c>
      <c r="B38" s="269">
        <v>62000</v>
      </c>
      <c r="C38" s="269" cm="1">
        <f t="array" ref="C38">INDEX(Step1_final!H:H, 0 + (ROW(C38)-4)*3)</f>
        <v>12279</v>
      </c>
      <c r="D38" s="270" cm="1">
        <f t="array" ref="D38">INDEX(Step1_final!H:H, 1 + (ROW(C38)-4)*3)</f>
        <v>0.6179</v>
      </c>
      <c r="E38" s="270" cm="1">
        <f t="array" ref="E38">INDEX(Step1_final!H:H, 2 + (ROW(C38)-4)*3)</f>
        <v>1.1023000000000001</v>
      </c>
      <c r="F38" s="269" cm="1">
        <f t="array" ref="F38">F$6+INDEX(Step5!H:H, 30 + (ROW(F38)-7)*3)</f>
        <v>23935</v>
      </c>
      <c r="G38" s="270" cm="1">
        <f t="array" ref="G38">INDEX(Step5!H:H, 31 + (ROW(F38)-7)*3)</f>
        <v>0.50829999999999997</v>
      </c>
      <c r="H38" s="270" cm="1">
        <f t="array" ref="H38">INDEX(Step5!H:H, 32 + (ROW(F38)-7)*3)</f>
        <v>1.1166</v>
      </c>
      <c r="I38" s="269" cm="1">
        <f t="array" ref="I38">I$6+INDEX(Step8!H:H, 10 + ROW(I38)*3)</f>
        <v>21823</v>
      </c>
      <c r="J38" s="270" cm="1">
        <f t="array" ref="J38">INDEX(Step8!H:H, 11 + ROW(I38)*3)</f>
        <v>0.50739999999999996</v>
      </c>
      <c r="K38" s="270" cm="1">
        <f t="array" ref="K38">INDEX(Step8!H:H, 12 + ROW(I38)*3)</f>
        <v>1.1194999999999999</v>
      </c>
      <c r="L38" s="269" cm="1">
        <f t="array" ref="L38">L$6+INDEX(Step9!H:H, 10 + ROW(L38)*3)</f>
        <v>24792</v>
      </c>
      <c r="M38" s="270" cm="1">
        <f t="array" ref="M38">INDEX(Step9!H:H, 11 + ROW(L38)*3)</f>
        <v>0.50770000000000004</v>
      </c>
      <c r="N38" s="270" cm="1">
        <f t="array" ref="N38">INDEX(Step9!H:H, 12 + ROW(L38)*3)</f>
        <v>1.1334</v>
      </c>
      <c r="O38" s="269" cm="1">
        <f t="array" ref="O38">O$6+INDEX(Step10!H:H, 11 + ROW(O38)*3)</f>
        <v>24017</v>
      </c>
      <c r="P38" s="270" cm="1">
        <f t="array" ref="P38">INDEX(Step10!H:H, 12 + ROW(O38)*3)</f>
        <v>0.50649999999999995</v>
      </c>
      <c r="Q38" s="270" cm="1">
        <f t="array" ref="Q38">INDEX(Step10!H:H, 13 + ROW(O38)*3)</f>
        <v>1.1165</v>
      </c>
    </row>
    <row r="39" spans="1:17" x14ac:dyDescent="0.3">
      <c r="A39">
        <v>37</v>
      </c>
      <c r="B39" s="269">
        <v>64000</v>
      </c>
      <c r="C39" s="269" cm="1">
        <f t="array" ref="C39">INDEX(Step1_final!H:H, 0 + (ROW(C39)-4)*3)</f>
        <v>12669</v>
      </c>
      <c r="D39" s="270" cm="1">
        <f t="array" ref="D39">INDEX(Step1_final!H:H, 1 + (ROW(C39)-4)*3)</f>
        <v>0.60429999999999995</v>
      </c>
      <c r="E39" s="270" cm="1">
        <f t="array" ref="E39">INDEX(Step1_final!H:H, 2 + (ROW(C39)-4)*3)</f>
        <v>1.0961000000000001</v>
      </c>
      <c r="F39" s="269" cm="1">
        <f t="array" ref="F39">F$6+INDEX(Step5!H:H, 30 + (ROW(F39)-7)*3)</f>
        <v>24325</v>
      </c>
      <c r="G39" s="270" cm="1">
        <f t="array" ref="G39">INDEX(Step5!H:H, 31 + (ROW(F39)-7)*3)</f>
        <v>0.50939999999999996</v>
      </c>
      <c r="H39" s="270" cm="1">
        <f t="array" ref="H39">INDEX(Step5!H:H, 32 + (ROW(F39)-7)*3)</f>
        <v>1.1183000000000001</v>
      </c>
      <c r="I39" s="269" cm="1">
        <f t="array" ref="I39">I$6+INDEX(Step8!H:H, 10 + ROW(I39)*3)</f>
        <v>22233</v>
      </c>
      <c r="J39" s="270" cm="1">
        <f t="array" ref="J39">INDEX(Step8!H:H, 11 + ROW(I39)*3)</f>
        <v>0.50770000000000004</v>
      </c>
      <c r="K39" s="270" cm="1">
        <f t="array" ref="K39">INDEX(Step8!H:H, 12 + ROW(I39)*3)</f>
        <v>1.1416999999999999</v>
      </c>
      <c r="L39" s="269" cm="1">
        <f t="array" ref="L39">L$6+INDEX(Step9!H:H, 10 + ROW(L39)*3)</f>
        <v>25190</v>
      </c>
      <c r="M39" s="270" cm="1">
        <f t="array" ref="M39">INDEX(Step9!H:H, 11 + ROW(L39)*3)</f>
        <v>0.5071</v>
      </c>
      <c r="N39" s="270" cm="1">
        <f t="array" ref="N39">INDEX(Step9!H:H, 12 + ROW(L39)*3)</f>
        <v>1.1561999999999999</v>
      </c>
      <c r="O39" s="269" cm="1">
        <f t="array" ref="O39">O$6+INDEX(Step10!H:H, 11 + ROW(O39)*3)</f>
        <v>24408</v>
      </c>
      <c r="P39" s="270" cm="1">
        <f t="array" ref="P39">INDEX(Step10!H:H, 12 + ROW(O39)*3)</f>
        <v>0.50570000000000004</v>
      </c>
      <c r="Q39" s="270" cm="1">
        <f t="array" ref="Q39">INDEX(Step10!H:H, 13 + ROW(O39)*3)</f>
        <v>1.1535</v>
      </c>
    </row>
    <row r="40" spans="1:17" x14ac:dyDescent="0.3">
      <c r="A40">
        <v>38</v>
      </c>
      <c r="B40" s="269">
        <v>66000</v>
      </c>
      <c r="C40" s="269" cm="1">
        <f t="array" ref="C40">INDEX(Step1_final!H:H, 0 + (ROW(C40)-4)*3)</f>
        <v>13058</v>
      </c>
      <c r="D40" s="270" cm="1">
        <f t="array" ref="D40">INDEX(Step1_final!H:H, 1 + (ROW(C40)-4)*3)</f>
        <v>0.60599999999999998</v>
      </c>
      <c r="E40" s="270" cm="1">
        <f t="array" ref="E40">INDEX(Step1_final!H:H, 2 + (ROW(C40)-4)*3)</f>
        <v>1.1083000000000001</v>
      </c>
      <c r="F40" s="269" cm="1">
        <f t="array" ref="F40">F$6+INDEX(Step5!H:H, 30 + (ROW(F40)-7)*3)</f>
        <v>24714</v>
      </c>
      <c r="G40" s="270" cm="1">
        <f t="array" ref="G40">INDEX(Step5!H:H, 31 + (ROW(F40)-7)*3)</f>
        <v>0.50439999999999996</v>
      </c>
      <c r="H40" s="270" cm="1">
        <f t="array" ref="H40">INDEX(Step5!H:H, 32 + (ROW(F40)-7)*3)</f>
        <v>1.1302000000000001</v>
      </c>
      <c r="I40" s="269" cm="1">
        <f t="array" ref="I40">I$6+INDEX(Step8!H:H, 10 + ROW(I40)*3)</f>
        <v>22629</v>
      </c>
      <c r="J40" s="270" cm="1">
        <f t="array" ref="J40">INDEX(Step8!H:H, 11 + ROW(I40)*3)</f>
        <v>0.49940000000000001</v>
      </c>
      <c r="K40" s="270" cm="1">
        <f t="array" ref="K40">INDEX(Step8!H:H, 12 + ROW(I40)*3)</f>
        <v>1.1240000000000001</v>
      </c>
      <c r="L40" s="269" cm="1">
        <f t="array" ref="L40">L$6+INDEX(Step9!H:H, 10 + ROW(L40)*3)</f>
        <v>25590</v>
      </c>
      <c r="M40" s="270" cm="1">
        <f t="array" ref="M40">INDEX(Step9!H:H, 11 + ROW(L40)*3)</f>
        <v>0.50309999999999999</v>
      </c>
      <c r="N40" s="270" cm="1">
        <f t="array" ref="N40">INDEX(Step9!H:H, 12 + ROW(L40)*3)</f>
        <v>1.1460999999999999</v>
      </c>
      <c r="O40" s="269" cm="1">
        <f t="array" ref="O40">O$6+INDEX(Step10!H:H, 11 + ROW(O40)*3)</f>
        <v>24799</v>
      </c>
      <c r="P40" s="270" cm="1">
        <f t="array" ref="P40">INDEX(Step10!H:H, 12 + ROW(O40)*3)</f>
        <v>0.50029999999999997</v>
      </c>
      <c r="Q40" s="270" cm="1">
        <f t="array" ref="Q40">INDEX(Step10!H:H, 13 + ROW(O40)*3)</f>
        <v>1.1267</v>
      </c>
    </row>
    <row r="41" spans="1:17" x14ac:dyDescent="0.3">
      <c r="A41">
        <v>39</v>
      </c>
      <c r="B41" s="269">
        <v>68000</v>
      </c>
      <c r="C41" s="269" cm="1">
        <f t="array" ref="C41">INDEX(Step1_final!H:H, 0 + (ROW(C41)-4)*3)</f>
        <v>13447</v>
      </c>
      <c r="D41" s="270" cm="1">
        <f t="array" ref="D41">INDEX(Step1_final!H:H, 1 + (ROW(C41)-4)*3)</f>
        <v>0.60370000000000001</v>
      </c>
      <c r="E41" s="270" cm="1">
        <f t="array" ref="E41">INDEX(Step1_final!H:H, 2 + (ROW(C41)-4)*3)</f>
        <v>1.0986</v>
      </c>
      <c r="F41" s="269" cm="1">
        <f t="array" ref="F41">F$6+INDEX(Step5!H:H, 30 + (ROW(F41)-7)*3)</f>
        <v>25107</v>
      </c>
      <c r="G41" s="270" cm="1">
        <f t="array" ref="G41">INDEX(Step5!H:H, 31 + (ROW(F41)-7)*3)</f>
        <v>0.50229999999999997</v>
      </c>
      <c r="H41" s="270" cm="1">
        <f t="array" ref="H41">INDEX(Step5!H:H, 32 + (ROW(F41)-7)*3)</f>
        <v>1.1177999999999999</v>
      </c>
      <c r="I41" s="269" cm="1">
        <f t="array" ref="I41">I$6+INDEX(Step8!H:H, 10 + ROW(I41)*3)</f>
        <v>23033</v>
      </c>
      <c r="J41" s="270" cm="1">
        <f t="array" ref="J41">INDEX(Step8!H:H, 11 + ROW(I41)*3)</f>
        <v>0.50209999999999999</v>
      </c>
      <c r="K41" s="270" cm="1">
        <f t="array" ref="K41">INDEX(Step8!H:H, 12 + ROW(I41)*3)</f>
        <v>1.1212</v>
      </c>
      <c r="L41" s="269" cm="1">
        <f t="array" ref="L41">L$6+INDEX(Step9!H:H, 10 + ROW(L41)*3)</f>
        <v>25990</v>
      </c>
      <c r="M41" s="270" cm="1">
        <f t="array" ref="M41">INDEX(Step9!H:H, 11 + ROW(L41)*3)</f>
        <v>0.50190000000000001</v>
      </c>
      <c r="N41" s="270" cm="1">
        <f t="array" ref="N41">INDEX(Step9!H:H, 12 + ROW(L41)*3)</f>
        <v>1.1478999999999999</v>
      </c>
      <c r="O41" s="269" cm="1">
        <f t="array" ref="O41">O$6+INDEX(Step10!H:H, 11 + ROW(O41)*3)</f>
        <v>25190</v>
      </c>
      <c r="P41" s="270" cm="1">
        <f t="array" ref="P41">INDEX(Step10!H:H, 12 + ROW(O41)*3)</f>
        <v>0.49790000000000001</v>
      </c>
      <c r="Q41" s="270" cm="1">
        <f t="array" ref="Q41">INDEX(Step10!H:H, 13 + ROW(O41)*3)</f>
        <v>1.1279999999999999</v>
      </c>
    </row>
    <row r="42" spans="1:17" x14ac:dyDescent="0.3">
      <c r="A42">
        <v>40</v>
      </c>
      <c r="B42" s="269">
        <v>70000</v>
      </c>
      <c r="C42" s="269" cm="1">
        <f t="array" ref="C42">INDEX(Step1_final!H:H, 0 + (ROW(C42)-4)*3)</f>
        <v>13836</v>
      </c>
      <c r="D42" s="270" cm="1">
        <f t="array" ref="D42">INDEX(Step1_final!H:H, 1 + (ROW(C42)-4)*3)</f>
        <v>0.60460000000000003</v>
      </c>
      <c r="E42" s="270" cm="1">
        <f t="array" ref="E42">INDEX(Step1_final!H:H, 2 + (ROW(C42)-4)*3)</f>
        <v>1.1014999999999999</v>
      </c>
      <c r="F42" s="269" cm="1">
        <f t="array" ref="F42">F$6+INDEX(Step5!H:H, 30 + (ROW(F42)-7)*3)</f>
        <v>25498</v>
      </c>
      <c r="G42" s="270" cm="1">
        <f t="array" ref="G42">INDEX(Step5!H:H, 31 + (ROW(F42)-7)*3)</f>
        <v>0.49709999999999999</v>
      </c>
      <c r="H42" s="270" cm="1">
        <f t="array" ref="H42">INDEX(Step5!H:H, 32 + (ROW(F42)-7)*3)</f>
        <v>1.1323000000000001</v>
      </c>
      <c r="I42" s="269" cm="1">
        <f t="array" ref="I42">I$6+INDEX(Step8!H:H, 10 + ROW(I42)*3)</f>
        <v>23435</v>
      </c>
      <c r="J42" s="270" cm="1">
        <f t="array" ref="J42">INDEX(Step8!H:H, 11 + ROW(I42)*3)</f>
        <v>0.49330000000000002</v>
      </c>
      <c r="K42" s="270" cm="1">
        <f t="array" ref="K42">INDEX(Step8!H:H, 12 + ROW(I42)*3)</f>
        <v>1.1223000000000001</v>
      </c>
      <c r="L42" s="269" cm="1">
        <f t="array" ref="L42">L$6+INDEX(Step9!H:H, 10 + ROW(L42)*3)</f>
        <v>26390</v>
      </c>
      <c r="M42" s="270" cm="1">
        <f t="array" ref="M42">INDEX(Step9!H:H, 11 + ROW(L42)*3)</f>
        <v>0.49540000000000001</v>
      </c>
      <c r="N42" s="270" cm="1">
        <f t="array" ref="N42">INDEX(Step9!H:H, 12 + ROW(L42)*3)</f>
        <v>1.1377999999999999</v>
      </c>
      <c r="O42" s="269" cm="1">
        <f t="array" ref="O42">O$6+INDEX(Step10!H:H, 11 + ROW(O42)*3)</f>
        <v>25581</v>
      </c>
      <c r="P42" s="270" cm="1">
        <f t="array" ref="P42">INDEX(Step10!H:H, 12 + ROW(O42)*3)</f>
        <v>0.49359999999999998</v>
      </c>
      <c r="Q42" s="270" cm="1">
        <f t="array" ref="Q42">INDEX(Step10!H:H, 13 + ROW(O42)*3)</f>
        <v>1.1305000000000001</v>
      </c>
    </row>
    <row r="43" spans="1:17" x14ac:dyDescent="0.3">
      <c r="A43">
        <v>41</v>
      </c>
      <c r="B43" s="269">
        <v>72000</v>
      </c>
      <c r="C43" s="269" cm="1">
        <f t="array" ref="C43">INDEX(Step1_final!H:H, 0 + (ROW(C43)-4)*3)</f>
        <v>14226</v>
      </c>
      <c r="D43" s="270" cm="1">
        <f t="array" ref="D43">INDEX(Step1_final!H:H, 1 + (ROW(C43)-4)*3)</f>
        <v>0.59709999999999996</v>
      </c>
      <c r="E43" s="270" cm="1">
        <f t="array" ref="E43">INDEX(Step1_final!H:H, 2 + (ROW(C43)-4)*3)</f>
        <v>1.0801000000000001</v>
      </c>
      <c r="F43" s="269" cm="1">
        <f t="array" ref="F43">F$6+INDEX(Step5!H:H, 30 + (ROW(F43)-7)*3)</f>
        <v>25888</v>
      </c>
      <c r="G43" s="270" cm="1">
        <f t="array" ref="G43">INDEX(Step5!H:H, 31 + (ROW(F43)-7)*3)</f>
        <v>0.49480000000000002</v>
      </c>
      <c r="H43" s="270" cm="1">
        <f t="array" ref="H43">INDEX(Step5!H:H, 32 + (ROW(F43)-7)*3)</f>
        <v>1.1353</v>
      </c>
      <c r="I43" s="269" cm="1">
        <f t="array" ref="I43">I$6+INDEX(Step8!H:H, 10 + ROW(I43)*3)</f>
        <v>23830</v>
      </c>
      <c r="J43" s="270" cm="1">
        <f t="array" ref="J43">INDEX(Step8!H:H, 11 + ROW(I43)*3)</f>
        <v>0.4899</v>
      </c>
      <c r="K43" s="270" cm="1">
        <f t="array" ref="K43">INDEX(Step8!H:H, 12 + ROW(I43)*3)</f>
        <v>1.137</v>
      </c>
      <c r="L43" s="269" cm="1">
        <f t="array" ref="L43">L$6+INDEX(Step9!H:H, 10 + ROW(L43)*3)</f>
        <v>26791</v>
      </c>
      <c r="M43" s="270" cm="1">
        <f t="array" ref="M43">INDEX(Step9!H:H, 11 + ROW(L43)*3)</f>
        <v>0.49519999999999997</v>
      </c>
      <c r="N43" s="270" cm="1">
        <f t="array" ref="N43">INDEX(Step9!H:H, 12 + ROW(L43)*3)</f>
        <v>1.1498999999999999</v>
      </c>
      <c r="O43" s="269" cm="1">
        <f t="array" ref="O43">O$6+INDEX(Step10!H:H, 11 + ROW(O43)*3)</f>
        <v>25972</v>
      </c>
      <c r="P43" s="270" cm="1">
        <f t="array" ref="P43">INDEX(Step10!H:H, 12 + ROW(O43)*3)</f>
        <v>0.49519999999999997</v>
      </c>
      <c r="Q43" s="270" cm="1">
        <f t="array" ref="Q43">INDEX(Step10!H:H, 13 + ROW(O43)*3)</f>
        <v>1.1358999999999999</v>
      </c>
    </row>
    <row r="44" spans="1:17" x14ac:dyDescent="0.3">
      <c r="A44">
        <v>42</v>
      </c>
      <c r="B44" s="269">
        <v>74000</v>
      </c>
      <c r="C44" s="269" cm="1">
        <f t="array" ref="C44">INDEX(Step1_final!H:H, 0 + (ROW(C44)-4)*3)</f>
        <v>14625</v>
      </c>
      <c r="D44" s="270" cm="1">
        <f t="array" ref="D44">INDEX(Step1_final!H:H, 1 + (ROW(C44)-4)*3)</f>
        <v>0.59499999999999997</v>
      </c>
      <c r="E44" s="270" cm="1">
        <f t="array" ref="E44">INDEX(Step1_final!H:H, 2 + (ROW(C44)-4)*3)</f>
        <v>1.0885</v>
      </c>
      <c r="F44" s="269" cm="1">
        <f t="array" ref="F44">F$6+INDEX(Step5!H:H, 30 + (ROW(F44)-7)*3)</f>
        <v>26277</v>
      </c>
      <c r="G44" s="270" cm="1">
        <f t="array" ref="G44">INDEX(Step5!H:H, 31 + (ROW(F44)-7)*3)</f>
        <v>0.48980000000000001</v>
      </c>
      <c r="H44" s="270" cm="1">
        <f t="array" ref="H44">INDEX(Step5!H:H, 32 + (ROW(F44)-7)*3)</f>
        <v>1.1325000000000001</v>
      </c>
      <c r="I44" s="269" cm="1">
        <f t="array" ref="I44">I$6+INDEX(Step8!H:H, 10 + ROW(I44)*3)</f>
        <v>24220</v>
      </c>
      <c r="J44" s="270" cm="1">
        <f t="array" ref="J44">INDEX(Step8!H:H, 11 + ROW(I44)*3)</f>
        <v>0.48630000000000001</v>
      </c>
      <c r="K44" s="270" cm="1">
        <f t="array" ref="K44">INDEX(Step8!H:H, 12 + ROW(I44)*3)</f>
        <v>1.1315999999999999</v>
      </c>
      <c r="L44" s="269" cm="1">
        <f t="array" ref="L44">L$6+INDEX(Step9!H:H, 10 + ROW(L44)*3)</f>
        <v>27190</v>
      </c>
      <c r="M44" s="270" cm="1">
        <f t="array" ref="M44">INDEX(Step9!H:H, 11 + ROW(L44)*3)</f>
        <v>0.48980000000000001</v>
      </c>
      <c r="N44" s="270" cm="1">
        <f t="array" ref="N44">INDEX(Step9!H:H, 12 + ROW(L44)*3)</f>
        <v>1.1506000000000001</v>
      </c>
      <c r="O44" s="269" cm="1">
        <f t="array" ref="O44">O$6+INDEX(Step10!H:H, 11 + ROW(O44)*3)</f>
        <v>26365</v>
      </c>
      <c r="P44" s="270" cm="1">
        <f t="array" ref="P44">INDEX(Step10!H:H, 12 + ROW(O44)*3)</f>
        <v>0.48909999999999998</v>
      </c>
      <c r="Q44" s="270" cm="1">
        <f t="array" ref="Q44">INDEX(Step10!H:H, 13 + ROW(O44)*3)</f>
        <v>1.1353</v>
      </c>
    </row>
    <row r="45" spans="1:17" x14ac:dyDescent="0.3">
      <c r="A45">
        <v>43</v>
      </c>
      <c r="B45" s="269">
        <v>76000</v>
      </c>
      <c r="C45" s="269" cm="1">
        <f t="array" ref="C45">INDEX(Step1_final!H:H, 0 + (ROW(C45)-4)*3)</f>
        <v>15034</v>
      </c>
      <c r="D45" s="270" cm="1">
        <f t="array" ref="D45">INDEX(Step1_final!H:H, 1 + (ROW(C45)-4)*3)</f>
        <v>0.59379999999999999</v>
      </c>
      <c r="E45" s="270" cm="1">
        <f t="array" ref="E45">INDEX(Step1_final!H:H, 2 + (ROW(C45)-4)*3)</f>
        <v>1.0889</v>
      </c>
      <c r="F45" s="269" cm="1">
        <f t="array" ref="F45">F$6+INDEX(Step5!H:H, 30 + (ROW(F45)-7)*3)</f>
        <v>26672</v>
      </c>
      <c r="G45" s="270" cm="1">
        <f t="array" ref="G45">INDEX(Step5!H:H, 31 + (ROW(F45)-7)*3)</f>
        <v>0.48570000000000002</v>
      </c>
      <c r="H45" s="270" cm="1">
        <f t="array" ref="H45">INDEX(Step5!H:H, 32 + (ROW(F45)-7)*3)</f>
        <v>1.1373</v>
      </c>
      <c r="I45" s="269" cm="1">
        <f t="array" ref="I45">I$6+INDEX(Step8!H:H, 10 + ROW(I45)*3)</f>
        <v>24611</v>
      </c>
      <c r="J45" s="270" cm="1">
        <f t="array" ref="J45">INDEX(Step8!H:H, 11 + ROW(I45)*3)</f>
        <v>0.48880000000000001</v>
      </c>
      <c r="K45" s="270" cm="1">
        <f t="array" ref="K45">INDEX(Step8!H:H, 12 + ROW(I45)*3)</f>
        <v>1.1556</v>
      </c>
      <c r="L45" s="269" cm="1">
        <f t="array" ref="L45">L$6+INDEX(Step9!H:H, 10 + ROW(L45)*3)</f>
        <v>27597</v>
      </c>
      <c r="M45" s="270" cm="1">
        <f t="array" ref="M45">INDEX(Step9!H:H, 11 + ROW(L45)*3)</f>
        <v>0.48559999999999998</v>
      </c>
      <c r="N45" s="270" cm="1">
        <f t="array" ref="N45">INDEX(Step9!H:H, 12 + ROW(L45)*3)</f>
        <v>1.1704000000000001</v>
      </c>
      <c r="O45" s="269" cm="1">
        <f t="array" ref="O45">O$6+INDEX(Step10!H:H, 11 + ROW(O45)*3)</f>
        <v>26765</v>
      </c>
      <c r="P45" s="270" cm="1">
        <f t="array" ref="P45">INDEX(Step10!H:H, 12 + ROW(O45)*3)</f>
        <v>0.48270000000000002</v>
      </c>
      <c r="Q45" s="270" cm="1">
        <f t="array" ref="Q45">INDEX(Step10!H:H, 13 + ROW(O45)*3)</f>
        <v>1.1351</v>
      </c>
    </row>
    <row r="46" spans="1:17" x14ac:dyDescent="0.3">
      <c r="A46">
        <v>44</v>
      </c>
      <c r="B46" s="269">
        <v>78000</v>
      </c>
      <c r="C46" s="269" cm="1">
        <f t="array" ref="C46">INDEX(Step1_final!H:H, 0 + (ROW(C46)-4)*3)</f>
        <v>15450</v>
      </c>
      <c r="D46" s="270" cm="1">
        <f t="array" ref="D46">INDEX(Step1_final!H:H, 1 + (ROW(C46)-4)*3)</f>
        <v>0.58730000000000004</v>
      </c>
      <c r="E46" s="270" cm="1">
        <f t="array" ref="E46">INDEX(Step1_final!H:H, 2 + (ROW(C46)-4)*3)</f>
        <v>1.0972</v>
      </c>
      <c r="F46" s="269" cm="1">
        <f t="array" ref="F46">F$6+INDEX(Step5!H:H, 30 + (ROW(F46)-7)*3)</f>
        <v>27079</v>
      </c>
      <c r="G46" s="270" cm="1">
        <f t="array" ref="G46">INDEX(Step5!H:H, 31 + (ROW(F46)-7)*3)</f>
        <v>0.4859</v>
      </c>
      <c r="H46" s="270" cm="1">
        <f t="array" ref="H46">INDEX(Step5!H:H, 32 + (ROW(F46)-7)*3)</f>
        <v>1.1404000000000001</v>
      </c>
      <c r="I46" s="269" cm="1">
        <f t="array" ref="I46">I$6+INDEX(Step8!H:H, 10 + ROW(I46)*3)</f>
        <v>25002</v>
      </c>
      <c r="J46" s="270" cm="1">
        <f t="array" ref="J46">INDEX(Step8!H:H, 11 + ROW(I46)*3)</f>
        <v>0.48530000000000001</v>
      </c>
      <c r="K46" s="270" cm="1">
        <f t="array" ref="K46">INDEX(Step8!H:H, 12 + ROW(I46)*3)</f>
        <v>1.1325000000000001</v>
      </c>
      <c r="L46" s="269" cm="1">
        <f t="array" ref="L46">L$6+INDEX(Step9!H:H, 10 + ROW(L46)*3)</f>
        <v>27996</v>
      </c>
      <c r="M46" s="270" cm="1">
        <f t="array" ref="M46">INDEX(Step9!H:H, 11 + ROW(L46)*3)</f>
        <v>0.48470000000000002</v>
      </c>
      <c r="N46" s="270" cm="1">
        <f t="array" ref="N46">INDEX(Step9!H:H, 12 + ROW(L46)*3)</f>
        <v>1.1653</v>
      </c>
      <c r="O46" s="269" cm="1">
        <f t="array" ref="O46">O$6+INDEX(Step10!H:H, 11 + ROW(O46)*3)</f>
        <v>27182</v>
      </c>
      <c r="P46" s="270" cm="1">
        <f t="array" ref="P46">INDEX(Step10!H:H, 12 + ROW(O46)*3)</f>
        <v>0.48249999999999998</v>
      </c>
      <c r="Q46" s="270" cm="1">
        <f t="array" ref="Q46">INDEX(Step10!H:H, 13 + ROW(O46)*3)</f>
        <v>1.1466000000000001</v>
      </c>
    </row>
    <row r="47" spans="1:17" x14ac:dyDescent="0.3">
      <c r="A47">
        <v>45</v>
      </c>
      <c r="B47" s="269">
        <v>80000</v>
      </c>
      <c r="C47" s="269" cm="1">
        <f t="array" ref="C47">INDEX(Step1_final!H:H, 0 + (ROW(C47)-4)*3)</f>
        <v>15861</v>
      </c>
      <c r="D47" s="270" cm="1">
        <f t="array" ref="D47">INDEX(Step1_final!H:H, 1 + (ROW(C47)-4)*3)</f>
        <v>0.58220000000000005</v>
      </c>
      <c r="E47" s="270" cm="1">
        <f t="array" ref="E47">INDEX(Step1_final!H:H, 2 + (ROW(C47)-4)*3)</f>
        <v>1.1042000000000001</v>
      </c>
      <c r="F47" s="269" cm="1">
        <f t="array" ref="F47">F$6+INDEX(Step5!H:H, 30 + (ROW(F47)-7)*3)</f>
        <v>27483</v>
      </c>
      <c r="G47" s="270" cm="1">
        <f t="array" ref="G47">INDEX(Step5!H:H, 31 + (ROW(F47)-7)*3)</f>
        <v>0.48620000000000002</v>
      </c>
      <c r="H47" s="270" cm="1">
        <f t="array" ref="H47">INDEX(Step5!H:H, 32 + (ROW(F47)-7)*3)</f>
        <v>1.1314</v>
      </c>
      <c r="I47" s="269" cm="1">
        <f t="array" ref="I47">I$6+INDEX(Step8!H:H, 10 + ROW(I47)*3)</f>
        <v>25393</v>
      </c>
      <c r="J47" s="270" cm="1">
        <f t="array" ref="J47">INDEX(Step8!H:H, 11 + ROW(I47)*3)</f>
        <v>0.48089999999999999</v>
      </c>
      <c r="K47" s="270" cm="1">
        <f t="array" ref="K47">INDEX(Step8!H:H, 12 + ROW(I47)*3)</f>
        <v>1.1573</v>
      </c>
      <c r="L47" s="269" cm="1">
        <f t="array" ref="L47">L$6+INDEX(Step9!H:H, 10 + ROW(L47)*3)</f>
        <v>28390</v>
      </c>
      <c r="M47" s="270" cm="1">
        <f t="array" ref="M47">INDEX(Step9!H:H, 11 + ROW(L47)*3)</f>
        <v>0.48559999999999998</v>
      </c>
      <c r="N47" s="270" cm="1">
        <f t="array" ref="N47">INDEX(Step9!H:H, 12 + ROW(L47)*3)</f>
        <v>1.1552</v>
      </c>
      <c r="O47" s="269" cm="1">
        <f t="array" ref="O47">O$6+INDEX(Step10!H:H, 11 + ROW(O47)*3)</f>
        <v>27595</v>
      </c>
      <c r="P47" s="270" cm="1">
        <f t="array" ref="P47">INDEX(Step10!H:H, 12 + ROW(O47)*3)</f>
        <v>0.48380000000000001</v>
      </c>
      <c r="Q47" s="270" cm="1">
        <f t="array" ref="Q47">INDEX(Step10!H:H, 13 + ROW(O47)*3)</f>
        <v>1.141</v>
      </c>
    </row>
    <row r="48" spans="1:17" x14ac:dyDescent="0.3">
      <c r="A48">
        <v>46</v>
      </c>
      <c r="B48" s="269">
        <v>82000</v>
      </c>
      <c r="C48" s="269" cm="1">
        <f t="array" ref="C48">INDEX(Step1_final!H:H, 0 + (ROW(C48)-4)*3)</f>
        <v>16265</v>
      </c>
      <c r="D48" s="270" cm="1">
        <f t="array" ref="D48">INDEX(Step1_final!H:H, 1 + (ROW(C48)-4)*3)</f>
        <v>0.58640000000000003</v>
      </c>
      <c r="E48" s="270" cm="1">
        <f t="array" ref="E48">INDEX(Step1_final!H:H, 2 + (ROW(C48)-4)*3)</f>
        <v>1.1012</v>
      </c>
      <c r="F48" s="269" cm="1">
        <f t="array" ref="F48">F$6+INDEX(Step5!H:H, 30 + (ROW(F48)-7)*3)</f>
        <v>27902</v>
      </c>
      <c r="G48" s="270" cm="1">
        <f t="array" ref="G48">INDEX(Step5!H:H, 31 + (ROW(F48)-7)*3)</f>
        <v>0.48249999999999998</v>
      </c>
      <c r="H48" s="270" cm="1">
        <f t="array" ref="H48">INDEX(Step5!H:H, 32 + (ROW(F48)-7)*3)</f>
        <v>1.1553</v>
      </c>
      <c r="I48" s="269" cm="1">
        <f t="array" ref="I48">I$6+INDEX(Step8!H:H, 10 + ROW(I48)*3)</f>
        <v>25784</v>
      </c>
      <c r="J48" s="270" cm="1">
        <f t="array" ref="J48">INDEX(Step8!H:H, 11 + ROW(I48)*3)</f>
        <v>0.48320000000000002</v>
      </c>
      <c r="K48" s="270" cm="1">
        <f t="array" ref="K48">INDEX(Step8!H:H, 12 + ROW(I48)*3)</f>
        <v>1.1529</v>
      </c>
      <c r="L48" s="269" cm="1">
        <f t="array" ref="L48">L$6+INDEX(Step9!H:H, 10 + ROW(L48)*3)</f>
        <v>28781</v>
      </c>
      <c r="M48" s="270" cm="1">
        <f t="array" ref="M48">INDEX(Step9!H:H, 11 + ROW(L48)*3)</f>
        <v>0.48320000000000002</v>
      </c>
      <c r="N48" s="270" cm="1">
        <f t="array" ref="N48">INDEX(Step9!H:H, 12 + ROW(L48)*3)</f>
        <v>1.1675</v>
      </c>
      <c r="O48" s="269" cm="1">
        <f t="array" ref="O48">O$6+INDEX(Step10!H:H, 11 + ROW(O48)*3)</f>
        <v>28003</v>
      </c>
      <c r="P48" s="270" cm="1">
        <f t="array" ref="P48">INDEX(Step10!H:H, 12 + ROW(O48)*3)</f>
        <v>0.48039999999999999</v>
      </c>
      <c r="Q48" s="270" cm="1">
        <f t="array" ref="Q48">INDEX(Step10!H:H, 13 + ROW(O48)*3)</f>
        <v>1.1556999999999999</v>
      </c>
    </row>
    <row r="49" spans="1:17" x14ac:dyDescent="0.3">
      <c r="A49">
        <v>47</v>
      </c>
      <c r="B49" s="269">
        <v>84000</v>
      </c>
      <c r="C49" s="269" cm="1">
        <f t="array" ref="C49">INDEX(Step1_final!H:H, 0 + (ROW(C49)-4)*3)</f>
        <v>16670</v>
      </c>
      <c r="D49" s="270" cm="1">
        <f t="array" ref="D49">INDEX(Step1_final!H:H, 1 + (ROW(C49)-4)*3)</f>
        <v>0.5766</v>
      </c>
      <c r="E49" s="270" cm="1">
        <f t="array" ref="E49">INDEX(Step1_final!H:H, 2 + (ROW(C49)-4)*3)</f>
        <v>1.0942000000000001</v>
      </c>
      <c r="F49" s="269" cm="1">
        <f t="array" ref="F49">F$6+INDEX(Step5!H:H, 30 + (ROW(F49)-7)*3)</f>
        <v>28295</v>
      </c>
      <c r="G49" s="270" cm="1">
        <f t="array" ref="G49">INDEX(Step5!H:H, 31 + (ROW(F49)-7)*3)</f>
        <v>0.48060000000000003</v>
      </c>
      <c r="H49" s="270" cm="1">
        <f t="array" ref="H49">INDEX(Step5!H:H, 32 + (ROW(F49)-7)*3)</f>
        <v>1.1578999999999999</v>
      </c>
      <c r="I49" s="269" cm="1">
        <f t="array" ref="I49">I$6+INDEX(Step8!H:H, 10 + ROW(I49)*3)</f>
        <v>26175</v>
      </c>
      <c r="J49" s="270" cm="1">
        <f t="array" ref="J49">INDEX(Step8!H:H, 11 + ROW(I49)*3)</f>
        <v>0.48070000000000002</v>
      </c>
      <c r="K49" s="270" cm="1">
        <f t="array" ref="K49">INDEX(Step8!H:H, 12 + ROW(I49)*3)</f>
        <v>1.1543000000000001</v>
      </c>
      <c r="L49" s="269" cm="1">
        <f t="array" ref="L49">L$6+INDEX(Step9!H:H, 10 + ROW(L49)*3)</f>
        <v>29184</v>
      </c>
      <c r="M49" s="270" cm="1">
        <f t="array" ref="M49">INDEX(Step9!H:H, 11 + ROW(L49)*3)</f>
        <v>0.48159999999999997</v>
      </c>
      <c r="N49" s="270" cm="1">
        <f t="array" ref="N49">INDEX(Step9!H:H, 12 + ROW(L49)*3)</f>
        <v>1.171</v>
      </c>
      <c r="O49" s="269" cm="1">
        <f t="array" ref="O49">O$6+INDEX(Step10!H:H, 11 + ROW(O49)*3)</f>
        <v>28414</v>
      </c>
      <c r="P49" s="270" cm="1">
        <f t="array" ref="P49">INDEX(Step10!H:H, 12 + ROW(O49)*3)</f>
        <v>0.47989999999999999</v>
      </c>
      <c r="Q49" s="270" cm="1">
        <f t="array" ref="Q49">INDEX(Step10!H:H, 13 + ROW(O49)*3)</f>
        <v>1.1471</v>
      </c>
    </row>
    <row r="50" spans="1:17" x14ac:dyDescent="0.3">
      <c r="A50">
        <v>48</v>
      </c>
      <c r="B50" s="269">
        <v>86000</v>
      </c>
      <c r="C50" s="269" cm="1">
        <f t="array" ref="C50">INDEX(Step1_final!H:H, 0 + (ROW(C50)-4)*3)</f>
        <v>17078</v>
      </c>
      <c r="D50" s="270" cm="1">
        <f t="array" ref="D50">INDEX(Step1_final!H:H, 1 + (ROW(C50)-4)*3)</f>
        <v>0.57920000000000005</v>
      </c>
      <c r="E50" s="270" cm="1">
        <f t="array" ref="E50">INDEX(Step1_final!H:H, 2 + (ROW(C50)-4)*3)</f>
        <v>1.1026</v>
      </c>
      <c r="F50" s="269" cm="1">
        <f t="array" ref="F50">F$6+INDEX(Step5!H:H, 30 + (ROW(F50)-7)*3)</f>
        <v>28686</v>
      </c>
      <c r="G50" s="270" cm="1">
        <f t="array" ref="G50">INDEX(Step5!H:H, 31 + (ROW(F50)-7)*3)</f>
        <v>0.48020000000000002</v>
      </c>
      <c r="H50" s="270" cm="1">
        <f t="array" ref="H50">INDEX(Step5!H:H, 32 + (ROW(F50)-7)*3)</f>
        <v>1.1412</v>
      </c>
      <c r="I50" s="269" cm="1">
        <f t="array" ref="I50">I$6+INDEX(Step8!H:H, 10 + ROW(I50)*3)</f>
        <v>26574</v>
      </c>
      <c r="J50" s="270" cm="1">
        <f t="array" ref="J50">INDEX(Step8!H:H, 11 + ROW(I50)*3)</f>
        <v>0.48170000000000002</v>
      </c>
      <c r="K50" s="270" cm="1">
        <f t="array" ref="K50">INDEX(Step8!H:H, 12 + ROW(I50)*3)</f>
        <v>1.1571</v>
      </c>
      <c r="L50" s="269" cm="1">
        <f t="array" ref="L50">L$6+INDEX(Step9!H:H, 10 + ROW(L50)*3)</f>
        <v>29586</v>
      </c>
      <c r="M50" s="270" cm="1">
        <f t="array" ref="M50">INDEX(Step9!H:H, 11 + ROW(L50)*3)</f>
        <v>0.47910000000000003</v>
      </c>
      <c r="N50" s="270" cm="1">
        <f t="array" ref="N50">INDEX(Step9!H:H, 12 + ROW(L50)*3)</f>
        <v>1.1626000000000001</v>
      </c>
      <c r="O50" s="269" cm="1">
        <f t="array" ref="O50">O$6+INDEX(Step10!H:H, 11 + ROW(O50)*3)</f>
        <v>28831</v>
      </c>
      <c r="P50" s="270" cm="1">
        <f t="array" ref="P50">INDEX(Step10!H:H, 12 + ROW(O50)*3)</f>
        <v>0.47910000000000003</v>
      </c>
      <c r="Q50" s="270" cm="1">
        <f t="array" ref="Q50">INDEX(Step10!H:H, 13 + ROW(O50)*3)</f>
        <v>1.1442000000000001</v>
      </c>
    </row>
    <row r="51" spans="1:17" x14ac:dyDescent="0.3">
      <c r="A51">
        <v>49</v>
      </c>
      <c r="B51" s="269">
        <v>88000</v>
      </c>
      <c r="C51" s="269" cm="1">
        <f t="array" ref="C51">INDEX(Step1_final!H:H, 0 + (ROW(C51)-4)*3)</f>
        <v>17484</v>
      </c>
      <c r="D51" s="270" cm="1">
        <f t="array" ref="D51">INDEX(Step1_final!H:H, 1 + (ROW(C51)-4)*3)</f>
        <v>0.57920000000000005</v>
      </c>
      <c r="E51" s="270" cm="1">
        <f t="array" ref="E51">INDEX(Step1_final!H:H, 2 + (ROW(C51)-4)*3)</f>
        <v>1.1153</v>
      </c>
      <c r="F51" s="269" cm="1">
        <f t="array" ref="F51">F$6+INDEX(Step5!H:H, 30 + (ROW(F51)-7)*3)</f>
        <v>29091</v>
      </c>
      <c r="G51" s="270" cm="1">
        <f t="array" ref="G51">INDEX(Step5!H:H, 31 + (ROW(F51)-7)*3)</f>
        <v>0.47520000000000001</v>
      </c>
      <c r="H51" s="270" cm="1">
        <f t="array" ref="H51">INDEX(Step5!H:H, 32 + (ROW(F51)-7)*3)</f>
        <v>1.1317999999999999</v>
      </c>
      <c r="I51" s="269" cm="1">
        <f t="array" ref="I51">I$6+INDEX(Step8!H:H, 10 + ROW(I51)*3)</f>
        <v>26977</v>
      </c>
      <c r="J51" s="270" cm="1">
        <f t="array" ref="J51">INDEX(Step8!H:H, 11 + ROW(I51)*3)</f>
        <v>0.47160000000000002</v>
      </c>
      <c r="K51" s="270" cm="1">
        <f t="array" ref="K51">INDEX(Step8!H:H, 12 + ROW(I51)*3)</f>
        <v>1.1344000000000001</v>
      </c>
      <c r="L51" s="269" cm="1">
        <f t="array" ref="L51">L$6+INDEX(Step9!H:H, 10 + ROW(L51)*3)</f>
        <v>29981</v>
      </c>
      <c r="M51" s="270" cm="1">
        <f t="array" ref="M51">INDEX(Step9!H:H, 11 + ROW(L51)*3)</f>
        <v>0.47389999999999999</v>
      </c>
      <c r="N51" s="270" cm="1">
        <f t="array" ref="N51">INDEX(Step9!H:H, 12 + ROW(L51)*3)</f>
        <v>1.1521999999999999</v>
      </c>
      <c r="O51" s="269" cm="1">
        <f t="array" ref="O51">O$6+INDEX(Step10!H:H, 11 + ROW(O51)*3)</f>
        <v>29241</v>
      </c>
      <c r="P51" s="270" cm="1">
        <f t="array" ref="P51">INDEX(Step10!H:H, 12 + ROW(O51)*3)</f>
        <v>0.47410000000000002</v>
      </c>
      <c r="Q51" s="270" cm="1">
        <f t="array" ref="Q51">INDEX(Step10!H:H, 13 + ROW(O51)*3)</f>
        <v>1.1380999999999999</v>
      </c>
    </row>
    <row r="52" spans="1:17" x14ac:dyDescent="0.3">
      <c r="A52">
        <v>50</v>
      </c>
      <c r="B52" s="269">
        <v>90000</v>
      </c>
      <c r="C52" s="269" cm="1">
        <f t="array" ref="C52">INDEX(Step1_final!H:H, 0 + (ROW(C52)-4)*3)</f>
        <v>17881</v>
      </c>
      <c r="D52" s="270" cm="1">
        <f t="array" ref="D52">INDEX(Step1_final!H:H, 1 + (ROW(C52)-4)*3)</f>
        <v>0.57210000000000005</v>
      </c>
      <c r="E52" s="270" cm="1">
        <f t="array" ref="E52">INDEX(Step1_final!H:H, 2 + (ROW(C52)-4)*3)</f>
        <v>1.0904</v>
      </c>
      <c r="F52" s="269" cm="1">
        <f t="array" ref="F52">F$6+INDEX(Step5!H:H, 30 + (ROW(F52)-7)*3)</f>
        <v>29484</v>
      </c>
      <c r="G52" s="270" cm="1">
        <f t="array" ref="G52">INDEX(Step5!H:H, 31 + (ROW(F52)-7)*3)</f>
        <v>0.47289999999999999</v>
      </c>
      <c r="H52" s="270" cm="1">
        <f t="array" ref="H52">INDEX(Step5!H:H, 32 + (ROW(F52)-7)*3)</f>
        <v>1.1446000000000001</v>
      </c>
      <c r="I52" s="269" cm="1">
        <f t="array" ref="I52">I$6+INDEX(Step8!H:H, 10 + ROW(I52)*3)</f>
        <v>27382</v>
      </c>
      <c r="J52" s="270" cm="1">
        <f t="array" ref="J52">INDEX(Step8!H:H, 11 + ROW(I52)*3)</f>
        <v>0.47460000000000002</v>
      </c>
      <c r="K52" s="270" cm="1">
        <f t="array" ref="K52">INDEX(Step8!H:H, 12 + ROW(I52)*3)</f>
        <v>1.1607000000000001</v>
      </c>
      <c r="L52" s="269" cm="1">
        <f t="array" ref="L52">L$6+INDEX(Step9!H:H, 10 + ROW(L52)*3)</f>
        <v>30372</v>
      </c>
      <c r="M52" s="270" cm="1">
        <f t="array" ref="M52">INDEX(Step9!H:H, 11 + ROW(L52)*3)</f>
        <v>0.47370000000000001</v>
      </c>
      <c r="N52" s="270" cm="1">
        <f t="array" ref="N52">INDEX(Step9!H:H, 12 + ROW(L52)*3)</f>
        <v>1.1682999999999999</v>
      </c>
      <c r="O52" s="269" cm="1">
        <f t="array" ref="O52">O$6+INDEX(Step10!H:H, 11 + ROW(O52)*3)</f>
        <v>29648</v>
      </c>
      <c r="P52" s="270" cm="1">
        <f t="array" ref="P52">INDEX(Step10!H:H, 12 + ROW(O52)*3)</f>
        <v>0.47</v>
      </c>
      <c r="Q52" s="270" cm="1">
        <f t="array" ref="Q52">INDEX(Step10!H:H, 13 + ROW(O52)*3)</f>
        <v>1.1546000000000001</v>
      </c>
    </row>
    <row r="53" spans="1:17" x14ac:dyDescent="0.3">
      <c r="A53">
        <v>51</v>
      </c>
      <c r="B53" s="269">
        <v>92000</v>
      </c>
      <c r="C53" s="269" cm="1">
        <f t="array" ref="C53">INDEX(Step1_final!H:H, 0 + (ROW(C53)-4)*3)</f>
        <v>18279</v>
      </c>
      <c r="D53" s="270" cm="1">
        <f t="array" ref="D53">INDEX(Step1_final!H:H, 1 + (ROW(C53)-4)*3)</f>
        <v>0.57230000000000003</v>
      </c>
      <c r="E53" s="270" cm="1">
        <f t="array" ref="E53">INDEX(Step1_final!H:H, 2 + (ROW(C53)-4)*3)</f>
        <v>1.0885</v>
      </c>
      <c r="F53" s="269" cm="1">
        <f t="array" ref="F53">F$6+INDEX(Step5!H:H, 30 + (ROW(F53)-7)*3)</f>
        <v>29874</v>
      </c>
      <c r="G53" s="270" cm="1">
        <f t="array" ref="G53">INDEX(Step5!H:H, 31 + (ROW(F53)-7)*3)</f>
        <v>0.4667</v>
      </c>
      <c r="H53" s="270" cm="1">
        <f t="array" ref="H53">INDEX(Step5!H:H, 32 + (ROW(F53)-7)*3)</f>
        <v>1.1516999999999999</v>
      </c>
      <c r="I53" s="269" cm="1">
        <f t="array" ref="I53">I$6+INDEX(Step8!H:H, 10 + ROW(I53)*3)</f>
        <v>27810</v>
      </c>
      <c r="J53" s="270" cm="1">
        <f t="array" ref="J53">INDEX(Step8!H:H, 11 + ROW(I53)*3)</f>
        <v>0.46660000000000001</v>
      </c>
      <c r="K53" s="270" cm="1">
        <f t="array" ref="K53">INDEX(Step8!H:H, 12 + ROW(I53)*3)</f>
        <v>1.1458999999999999</v>
      </c>
      <c r="L53" s="269" cm="1">
        <f t="array" ref="L53">L$6+INDEX(Step9!H:H, 10 + ROW(L53)*3)</f>
        <v>30763</v>
      </c>
      <c r="M53" s="270" cm="1">
        <f t="array" ref="M53">INDEX(Step9!H:H, 11 + ROW(L53)*3)</f>
        <v>0.46689999999999998</v>
      </c>
      <c r="N53" s="270" cm="1">
        <f t="array" ref="N53">INDEX(Step9!H:H, 12 + ROW(L53)*3)</f>
        <v>1.1613</v>
      </c>
      <c r="O53" s="269" cm="1">
        <f t="array" ref="O53">O$6+INDEX(Step10!H:H, 11 + ROW(O53)*3)</f>
        <v>30052</v>
      </c>
      <c r="P53" s="270" cm="1">
        <f t="array" ref="P53">INDEX(Step10!H:H, 12 + ROW(O53)*3)</f>
        <v>0.46439999999999998</v>
      </c>
      <c r="Q53" s="270" cm="1">
        <f t="array" ref="Q53">INDEX(Step10!H:H, 13 + ROW(O53)*3)</f>
        <v>1.1556999999999999</v>
      </c>
    </row>
    <row r="54" spans="1:17" x14ac:dyDescent="0.3">
      <c r="A54">
        <v>52</v>
      </c>
      <c r="B54" s="269">
        <v>94000</v>
      </c>
      <c r="C54" s="269" cm="1">
        <f t="array" ref="C54">INDEX(Step1_final!H:H, 0 + (ROW(C54)-4)*3)</f>
        <v>18692</v>
      </c>
      <c r="D54" s="270" cm="1">
        <f t="array" ref="D54">INDEX(Step1_final!H:H, 1 + (ROW(C54)-4)*3)</f>
        <v>0.57489999999999997</v>
      </c>
      <c r="E54" s="270" cm="1">
        <f t="array" ref="E54">INDEX(Step1_final!H:H, 2 + (ROW(C54)-4)*3)</f>
        <v>1.1071</v>
      </c>
      <c r="F54" s="269" cm="1">
        <f t="array" ref="F54">F$6+INDEX(Step5!H:H, 30 + (ROW(F54)-7)*3)</f>
        <v>30264</v>
      </c>
      <c r="G54" s="270" cm="1">
        <f t="array" ref="G54">INDEX(Step5!H:H, 31 + (ROW(F54)-7)*3)</f>
        <v>0.47199999999999998</v>
      </c>
      <c r="H54" s="270" cm="1">
        <f t="array" ref="H54">INDEX(Step5!H:H, 32 + (ROW(F54)-7)*3)</f>
        <v>1.1552</v>
      </c>
      <c r="I54" s="269" cm="1">
        <f t="array" ref="I54">I$6+INDEX(Step8!H:H, 10 + ROW(I54)*3)</f>
        <v>28211</v>
      </c>
      <c r="J54" s="270" cm="1">
        <f t="array" ref="J54">INDEX(Step8!H:H, 11 + ROW(I54)*3)</f>
        <v>0.46679999999999999</v>
      </c>
      <c r="K54" s="270" cm="1">
        <f t="array" ref="K54">INDEX(Step8!H:H, 12 + ROW(I54)*3)</f>
        <v>1.1488</v>
      </c>
      <c r="L54" s="269" cm="1">
        <f t="array" ref="L54">L$6+INDEX(Step9!H:H, 10 + ROW(L54)*3)</f>
        <v>31153</v>
      </c>
      <c r="M54" s="270" cm="1">
        <f t="array" ref="M54">INDEX(Step9!H:H, 11 + ROW(L54)*3)</f>
        <v>0.47099999999999997</v>
      </c>
      <c r="N54" s="270" cm="1">
        <f t="array" ref="N54">INDEX(Step9!H:H, 12 + ROW(L54)*3)</f>
        <v>1.1836</v>
      </c>
      <c r="O54" s="269" cm="1">
        <f t="array" ref="O54">O$6+INDEX(Step10!H:H, 11 + ROW(O54)*3)</f>
        <v>30459</v>
      </c>
      <c r="P54" s="270" cm="1">
        <f t="array" ref="P54">INDEX(Step10!H:H, 12 + ROW(O54)*3)</f>
        <v>0.46879999999999999</v>
      </c>
      <c r="Q54" s="270" cm="1">
        <f t="array" ref="Q54">INDEX(Step10!H:H, 13 + ROW(O54)*3)</f>
        <v>1.1543000000000001</v>
      </c>
    </row>
    <row r="55" spans="1:17" x14ac:dyDescent="0.3">
      <c r="A55">
        <v>53</v>
      </c>
      <c r="B55" s="269">
        <v>96000</v>
      </c>
      <c r="C55" s="269" cm="1">
        <f t="array" ref="C55">INDEX(Step1_final!H:H, 0 + (ROW(C55)-4)*3)</f>
        <v>19121</v>
      </c>
      <c r="D55" s="270" cm="1">
        <f t="array" ref="D55">INDEX(Step1_final!H:H, 1 + (ROW(C55)-4)*3)</f>
        <v>0.56920000000000004</v>
      </c>
      <c r="E55" s="270" cm="1">
        <f t="array" ref="E55">INDEX(Step1_final!H:H, 2 + (ROW(C55)-4)*3)</f>
        <v>1.0980000000000001</v>
      </c>
      <c r="F55" s="269" cm="1">
        <f t="array" ref="F55">F$6+INDEX(Step5!H:H, 30 + (ROW(F55)-7)*3)</f>
        <v>30653</v>
      </c>
      <c r="G55" s="270" cm="1">
        <f t="array" ref="G55">INDEX(Step5!H:H, 31 + (ROW(F55)-7)*3)</f>
        <v>0.46889999999999998</v>
      </c>
      <c r="H55" s="270" cm="1">
        <f t="array" ref="H55">INDEX(Step5!H:H, 32 + (ROW(F55)-7)*3)</f>
        <v>1.1608000000000001</v>
      </c>
      <c r="I55" s="269" cm="1">
        <f t="array" ref="I55">I$6+INDEX(Step8!H:H, 10 + ROW(I55)*3)</f>
        <v>28610</v>
      </c>
      <c r="J55" s="270" cm="1">
        <f t="array" ref="J55">INDEX(Step8!H:H, 11 + ROW(I55)*3)</f>
        <v>0.46389999999999998</v>
      </c>
      <c r="K55" s="270" cm="1">
        <f t="array" ref="K55">INDEX(Step8!H:H, 12 + ROW(I55)*3)</f>
        <v>1.1725000000000001</v>
      </c>
      <c r="L55" s="269" cm="1">
        <f t="array" ref="L55">L$6+INDEX(Step9!H:H, 10 + ROW(L55)*3)</f>
        <v>31544</v>
      </c>
      <c r="M55" s="270" cm="1">
        <f t="array" ref="M55">INDEX(Step9!H:H, 11 + ROW(L55)*3)</f>
        <v>0.46750000000000003</v>
      </c>
      <c r="N55" s="270" cm="1">
        <f t="array" ref="N55">INDEX(Step9!H:H, 12 + ROW(L55)*3)</f>
        <v>1.1720999999999999</v>
      </c>
      <c r="O55" s="269" cm="1">
        <f t="array" ref="O55">O$6+INDEX(Step10!H:H, 11 + ROW(O55)*3)</f>
        <v>30870</v>
      </c>
      <c r="P55" s="270" cm="1">
        <f t="array" ref="P55">INDEX(Step10!H:H, 12 + ROW(O55)*3)</f>
        <v>0.46710000000000002</v>
      </c>
      <c r="Q55" s="270" cm="1">
        <f t="array" ref="Q55">INDEX(Step10!H:H, 13 + ROW(O55)*3)</f>
        <v>1.155</v>
      </c>
    </row>
    <row r="56" spans="1:17" x14ac:dyDescent="0.3">
      <c r="A56">
        <v>54</v>
      </c>
      <c r="B56" s="269">
        <v>98000</v>
      </c>
      <c r="C56" s="269" cm="1">
        <f t="array" ref="C56">INDEX(Step1_final!H:H, 0 + (ROW(C56)-4)*3)</f>
        <v>19532</v>
      </c>
      <c r="D56" s="270" cm="1">
        <f t="array" ref="D56">INDEX(Step1_final!H:H, 1 + (ROW(C56)-4)*3)</f>
        <v>0.56659999999999999</v>
      </c>
      <c r="E56" s="270" cm="1">
        <f t="array" ref="E56">INDEX(Step1_final!H:H, 2 + (ROW(C56)-4)*3)</f>
        <v>1.1112</v>
      </c>
      <c r="F56" s="269" cm="1">
        <f t="array" ref="F56">F$6+INDEX(Step5!H:H, 30 + (ROW(F56)-7)*3)</f>
        <v>31042</v>
      </c>
      <c r="G56" s="270" cm="1">
        <f t="array" ref="G56">INDEX(Step5!H:H, 31 + (ROW(F56)-7)*3)</f>
        <v>0.46260000000000001</v>
      </c>
      <c r="H56" s="270" cm="1">
        <f t="array" ref="H56">INDEX(Step5!H:H, 32 + (ROW(F56)-7)*3)</f>
        <v>1.1632</v>
      </c>
      <c r="I56" s="269" cm="1">
        <f t="array" ref="I56">I$6+INDEX(Step8!H:H, 10 + ROW(I56)*3)</f>
        <v>29005</v>
      </c>
      <c r="J56" s="270" cm="1">
        <f t="array" ref="J56">INDEX(Step8!H:H, 11 + ROW(I56)*3)</f>
        <v>0.4612</v>
      </c>
      <c r="K56" s="270" cm="1">
        <f t="array" ref="K56">INDEX(Step8!H:H, 12 + ROW(I56)*3)</f>
        <v>1.1552</v>
      </c>
      <c r="L56" s="269" cm="1">
        <f t="array" ref="L56">L$6+INDEX(Step9!H:H, 10 + ROW(L56)*3)</f>
        <v>31942</v>
      </c>
      <c r="M56" s="270" cm="1">
        <f t="array" ref="M56">INDEX(Step9!H:H, 11 + ROW(L56)*3)</f>
        <v>0.46410000000000001</v>
      </c>
      <c r="N56" s="270" cm="1">
        <f t="array" ref="N56">INDEX(Step9!H:H, 12 + ROW(L56)*3)</f>
        <v>1.1908000000000001</v>
      </c>
      <c r="O56" s="269" cm="1">
        <f t="array" ref="O56">O$6+INDEX(Step10!H:H, 11 + ROW(O56)*3)</f>
        <v>31274</v>
      </c>
      <c r="P56" s="270" cm="1">
        <f t="array" ref="P56">INDEX(Step10!H:H, 12 + ROW(O56)*3)</f>
        <v>0.46139999999999998</v>
      </c>
      <c r="Q56" s="270" cm="1">
        <f t="array" ref="Q56">INDEX(Step10!H:H, 13 + ROW(O56)*3)</f>
        <v>1.1761999999999999</v>
      </c>
    </row>
    <row r="57" spans="1:17" x14ac:dyDescent="0.3">
      <c r="A57">
        <v>55</v>
      </c>
      <c r="B57" s="269">
        <v>100000</v>
      </c>
      <c r="C57" s="269" cm="1">
        <f t="array" ref="C57">INDEX(Step1_final!H:H, 0 + (ROW(C57)-4)*3)</f>
        <v>19924</v>
      </c>
      <c r="D57" s="270" cm="1">
        <f t="array" ref="D57">INDEX(Step1_final!H:H, 1 + (ROW(C57)-4)*3)</f>
        <v>0.56620000000000004</v>
      </c>
      <c r="E57" s="270" cm="1">
        <f t="array" ref="E57">INDEX(Step1_final!H:H, 2 + (ROW(C57)-4)*3)</f>
        <v>1.0931</v>
      </c>
      <c r="F57" s="269" cm="1">
        <f t="array" ref="F57">F$6+INDEX(Step5!H:H, 30 + (ROW(F57)-7)*3)</f>
        <v>31432</v>
      </c>
      <c r="G57" s="270" cm="1">
        <f t="array" ref="G57">INDEX(Step5!H:H, 31 + (ROW(F57)-7)*3)</f>
        <v>0.46710000000000002</v>
      </c>
      <c r="H57" s="270" cm="1">
        <f t="array" ref="H57">INDEX(Step5!H:H, 32 + (ROW(F57)-7)*3)</f>
        <v>1.1383000000000001</v>
      </c>
      <c r="I57" s="269" cm="1">
        <f t="array" ref="I57">I$6+INDEX(Step8!H:H, 10 + ROW(I57)*3)</f>
        <v>29396</v>
      </c>
      <c r="J57" s="270" cm="1">
        <f t="array" ref="J57">INDEX(Step8!H:H, 11 + ROW(I57)*3)</f>
        <v>0.46179999999999999</v>
      </c>
      <c r="K57" s="270" cm="1">
        <f t="array" ref="K57">INDEX(Step8!H:H, 12 + ROW(I57)*3)</f>
        <v>1.1372</v>
      </c>
      <c r="L57" s="269" cm="1">
        <f t="array" ref="L57">L$6+INDEX(Step9!H:H, 10 + ROW(L57)*3)</f>
        <v>32357</v>
      </c>
      <c r="M57" s="270" cm="1">
        <f t="array" ref="M57">INDEX(Step9!H:H, 11 + ROW(L57)*3)</f>
        <v>0.4672</v>
      </c>
      <c r="N57" s="270" cm="1">
        <f t="array" ref="N57">INDEX(Step9!H:H, 12 + ROW(L57)*3)</f>
        <v>1.1658999999999999</v>
      </c>
      <c r="O57" s="269" cm="1">
        <f t="array" ref="O57">O$6+INDEX(Step10!H:H, 11 + ROW(O57)*3)</f>
        <v>31681</v>
      </c>
      <c r="P57" s="270" cm="1">
        <f t="array" ref="P57">INDEX(Step10!H:H, 12 + ROW(O57)*3)</f>
        <v>0.46589999999999998</v>
      </c>
      <c r="Q57" s="270" cm="1">
        <f t="array" ref="Q57">INDEX(Step10!H:H, 13 + ROW(O57)*3)</f>
        <v>1.1400999999999999</v>
      </c>
    </row>
    <row r="58" spans="1:17" x14ac:dyDescent="0.3">
      <c r="A58">
        <v>56</v>
      </c>
      <c r="B58" s="269">
        <v>102000</v>
      </c>
      <c r="C58" s="269" cm="1">
        <f t="array" ref="C58">INDEX(Step1_final!H:H, 0 + (ROW(C58)-4)*3)</f>
        <v>20313</v>
      </c>
      <c r="D58" s="270" cm="1">
        <f t="array" ref="D58">INDEX(Step1_final!H:H, 1 + (ROW(C58)-4)*3)</f>
        <v>0.55920000000000003</v>
      </c>
      <c r="E58" s="270" cm="1">
        <f t="array" ref="E58">INDEX(Step1_final!H:H, 2 + (ROW(C58)-4)*3)</f>
        <v>1.1073</v>
      </c>
      <c r="F58" s="269" cm="1">
        <f t="array" ref="F58">F$6+INDEX(Step5!H:H, 30 + (ROW(F58)-7)*3)</f>
        <v>31829</v>
      </c>
      <c r="G58" s="270" cm="1">
        <f t="array" ref="G58">INDEX(Step5!H:H, 31 + (ROW(F58)-7)*3)</f>
        <v>0.45960000000000001</v>
      </c>
      <c r="H58" s="270" cm="1">
        <f t="array" ref="H58">INDEX(Step5!H:H, 32 + (ROW(F58)-7)*3)</f>
        <v>1.1595</v>
      </c>
      <c r="I58" s="269" cm="1">
        <f t="array" ref="I58">I$6+INDEX(Step8!H:H, 10 + ROW(I58)*3)</f>
        <v>29787</v>
      </c>
      <c r="J58" s="270" cm="1">
        <f t="array" ref="J58">INDEX(Step8!H:H, 11 + ROW(I58)*3)</f>
        <v>0.46010000000000001</v>
      </c>
      <c r="K58" s="270" cm="1">
        <f t="array" ref="K58">INDEX(Step8!H:H, 12 + ROW(I58)*3)</f>
        <v>1.1521999999999999</v>
      </c>
      <c r="L58" s="269" cm="1">
        <f t="array" ref="L58">L$6+INDEX(Step9!H:H, 10 + ROW(L58)*3)</f>
        <v>32768</v>
      </c>
      <c r="M58" s="270" cm="1">
        <f t="array" ref="M58">INDEX(Step9!H:H, 11 + ROW(L58)*3)</f>
        <v>0.45979999999999999</v>
      </c>
      <c r="N58" s="270" cm="1">
        <f t="array" ref="N58">INDEX(Step9!H:H, 12 + ROW(L58)*3)</f>
        <v>1.1848000000000001</v>
      </c>
      <c r="O58" s="269"/>
      <c r="P58" s="270"/>
      <c r="Q58" s="270"/>
    </row>
    <row r="59" spans="1:17" x14ac:dyDescent="0.3">
      <c r="A59">
        <v>57</v>
      </c>
      <c r="B59" s="269">
        <v>104000</v>
      </c>
      <c r="C59" s="269" cm="1">
        <f t="array" ref="C59">INDEX(Step1_final!H:H, 0 + (ROW(C59)-4)*3)</f>
        <v>20703</v>
      </c>
      <c r="D59" s="270" cm="1">
        <f t="array" ref="D59">INDEX(Step1_final!H:H, 1 + (ROW(C59)-4)*3)</f>
        <v>0.56259999999999999</v>
      </c>
      <c r="E59" s="270" cm="1">
        <f t="array" ref="E59">INDEX(Step1_final!H:H, 2 + (ROW(C59)-4)*3)</f>
        <v>1.0905</v>
      </c>
      <c r="F59" s="269" cm="1">
        <f t="array" ref="F59">F$6+INDEX(Step5!H:H, 30 + (ROW(F59)-7)*3)</f>
        <v>32239</v>
      </c>
      <c r="G59" s="270" cm="1">
        <f t="array" ref="G59">INDEX(Step5!H:H, 31 + (ROW(F59)-7)*3)</f>
        <v>0.46239999999999998</v>
      </c>
      <c r="H59" s="270" cm="1">
        <f t="array" ref="H59">INDEX(Step5!H:H, 32 + (ROW(F59)-7)*3)</f>
        <v>1.1564000000000001</v>
      </c>
      <c r="I59" s="269" cm="1">
        <f t="array" ref="I59">I$6+INDEX(Step8!H:H, 10 + ROW(I59)*3)</f>
        <v>30177</v>
      </c>
      <c r="J59" s="270" cm="1">
        <f t="array" ref="J59">INDEX(Step8!H:H, 11 + ROW(I59)*3)</f>
        <v>0.45540000000000003</v>
      </c>
      <c r="K59" s="270" cm="1">
        <f t="array" ref="K59">INDEX(Step8!H:H, 12 + ROW(I59)*3)</f>
        <v>1.1762999999999999</v>
      </c>
      <c r="L59" s="269"/>
      <c r="M59" s="270"/>
      <c r="N59" s="270"/>
      <c r="O59" s="269"/>
      <c r="P59" s="270"/>
      <c r="Q59" s="270"/>
    </row>
    <row r="60" spans="1:17" x14ac:dyDescent="0.3">
      <c r="A60">
        <v>58</v>
      </c>
      <c r="B60" s="269">
        <v>106000</v>
      </c>
      <c r="C60" s="269" cm="1">
        <f t="array" ref="C60">INDEX(Step1_final!H:H, 0 + (ROW(C60)-4)*3)</f>
        <v>21092</v>
      </c>
      <c r="D60" s="270" cm="1">
        <f t="array" ref="D60">INDEX(Step1_final!H:H, 1 + (ROW(C60)-4)*3)</f>
        <v>0.56210000000000004</v>
      </c>
      <c r="E60" s="270" cm="1">
        <f t="array" ref="E60">INDEX(Step1_final!H:H, 2 + (ROW(C60)-4)*3)</f>
        <v>1.0895999999999999</v>
      </c>
      <c r="F60" s="269" cm="1">
        <f t="array" ref="F60">F$6+INDEX(Step5!H:H, 30 + (ROW(F60)-7)*3)</f>
        <v>32651</v>
      </c>
      <c r="G60" s="270" cm="1">
        <f t="array" ref="G60">INDEX(Step5!H:H, 31 + (ROW(F60)-7)*3)</f>
        <v>0.4541</v>
      </c>
      <c r="H60" s="270" cm="1">
        <f t="array" ref="H60">INDEX(Step5!H:H, 32 + (ROW(F60)-7)*3)</f>
        <v>1.173</v>
      </c>
      <c r="I60" s="269" cm="1">
        <f t="array" ref="I60">I$6+INDEX(Step8!H:H, 10 + ROW(I60)*3)</f>
        <v>30577</v>
      </c>
      <c r="J60" s="270" cm="1">
        <f t="array" ref="J60">INDEX(Step8!H:H, 11 + ROW(I60)*3)</f>
        <v>0.45240000000000002</v>
      </c>
      <c r="K60" s="270" cm="1">
        <f t="array" ref="K60">INDEX(Step8!H:H, 12 + ROW(I60)*3)</f>
        <v>1.1829000000000001</v>
      </c>
      <c r="L60" s="269"/>
      <c r="M60" s="270"/>
      <c r="N60" s="270"/>
      <c r="O60" s="269"/>
      <c r="P60" s="270"/>
      <c r="Q60" s="270"/>
    </row>
    <row r="61" spans="1:17" x14ac:dyDescent="0.3">
      <c r="A61">
        <v>59</v>
      </c>
      <c r="B61" s="269">
        <v>108000</v>
      </c>
      <c r="C61" s="269" cm="1">
        <f t="array" ref="C61">INDEX(Step1_final!H:H, 0 + (ROW(C61)-4)*3)</f>
        <v>21481</v>
      </c>
      <c r="D61" s="270" cm="1">
        <f t="array" ref="D61">INDEX(Step1_final!H:H, 1 + (ROW(C61)-4)*3)</f>
        <v>0.55759999999999998</v>
      </c>
      <c r="E61" s="270" cm="1">
        <f t="array" ref="E61">INDEX(Step1_final!H:H, 2 + (ROW(C61)-4)*3)</f>
        <v>1.1165</v>
      </c>
      <c r="F61" s="269"/>
      <c r="G61" s="270"/>
      <c r="H61" s="270"/>
      <c r="I61" s="269" cm="1">
        <f t="array" ref="I61">I$6+INDEX(Step8!H:H, 10 + ROW(I61)*3)</f>
        <v>30981</v>
      </c>
      <c r="J61" s="270" cm="1">
        <f t="array" ref="J61">INDEX(Step8!H:H, 11 + ROW(I61)*3)</f>
        <v>0.44950000000000001</v>
      </c>
      <c r="K61" s="270" cm="1">
        <f t="array" ref="K61">INDEX(Step8!H:H, 12 + ROW(I61)*3)</f>
        <v>1.1773</v>
      </c>
      <c r="L61" s="269"/>
      <c r="M61" s="270"/>
      <c r="N61" s="270"/>
      <c r="O61" s="269"/>
      <c r="P61" s="270"/>
      <c r="Q61" s="270"/>
    </row>
    <row r="62" spans="1:17" x14ac:dyDescent="0.3">
      <c r="A62">
        <v>60</v>
      </c>
      <c r="B62" s="269">
        <v>110000</v>
      </c>
      <c r="C62" s="269" cm="1">
        <f t="array" ref="C62">INDEX(Step1_final!H:H, 0 + (ROW(C62)-4)*3)</f>
        <v>21870</v>
      </c>
      <c r="D62" s="270" cm="1">
        <f t="array" ref="D62">INDEX(Step1_final!H:H, 1 + (ROW(C62)-4)*3)</f>
        <v>0.55520000000000003</v>
      </c>
      <c r="E62" s="270" cm="1">
        <f t="array" ref="E62">INDEX(Step1_final!H:H, 2 + (ROW(C62)-4)*3)</f>
        <v>1.1081000000000001</v>
      </c>
      <c r="F62" s="269"/>
      <c r="G62" s="270"/>
      <c r="H62" s="270"/>
      <c r="I62" s="269"/>
      <c r="J62" s="270"/>
      <c r="K62" s="270"/>
      <c r="L62" s="269"/>
      <c r="M62" s="270"/>
      <c r="N62" s="270"/>
      <c r="O62" s="269"/>
      <c r="P62" s="270"/>
      <c r="Q62" s="270"/>
    </row>
    <row r="63" spans="1:17" x14ac:dyDescent="0.3">
      <c r="A63">
        <v>61</v>
      </c>
      <c r="B63" s="269">
        <v>112000</v>
      </c>
      <c r="C63" s="269" cm="1">
        <f t="array" ref="C63">INDEX(Step1_final!H:H, 0 + (ROW(C63)-4)*3)</f>
        <v>22260</v>
      </c>
      <c r="D63" s="270" cm="1">
        <f t="array" ref="D63">INDEX(Step1_final!H:H, 1 + (ROW(C63)-4)*3)</f>
        <v>0.55449999999999999</v>
      </c>
      <c r="E63" s="270" cm="1">
        <f t="array" ref="E63">INDEX(Step1_final!H:H, 2 + (ROW(C63)-4)*3)</f>
        <v>1.1175999999999999</v>
      </c>
      <c r="F63" s="269"/>
      <c r="G63" s="270"/>
      <c r="H63" s="270"/>
      <c r="I63" s="269"/>
      <c r="J63" s="270"/>
      <c r="K63" s="270"/>
      <c r="L63" s="269"/>
      <c r="M63" s="270"/>
      <c r="N63" s="270"/>
      <c r="O63" s="269"/>
      <c r="P63" s="270"/>
      <c r="Q63" s="270"/>
    </row>
    <row r="64" spans="1:17" x14ac:dyDescent="0.3">
      <c r="A64">
        <v>62</v>
      </c>
      <c r="B64" s="269">
        <v>114000</v>
      </c>
      <c r="C64" s="269" cm="1">
        <f t="array" ref="C64">INDEX(Step1_final!H:H, 0 + (ROW(C64)-4)*3)</f>
        <v>22649</v>
      </c>
      <c r="D64" s="270" cm="1">
        <f t="array" ref="D64">INDEX(Step1_final!H:H, 1 + (ROW(C64)-4)*3)</f>
        <v>0.55189999999999995</v>
      </c>
      <c r="E64" s="270" cm="1">
        <f t="array" ref="E64">INDEX(Step1_final!H:H, 2 + (ROW(C64)-4)*3)</f>
        <v>1.1191</v>
      </c>
      <c r="F64" s="269"/>
      <c r="G64" s="270"/>
      <c r="H64" s="270"/>
      <c r="I64" s="269"/>
      <c r="J64" s="270"/>
      <c r="K64" s="270"/>
      <c r="L64" s="269"/>
      <c r="M64" s="270"/>
      <c r="N64" s="270"/>
      <c r="O64" s="269"/>
      <c r="P64" s="270"/>
      <c r="Q64" s="270"/>
    </row>
    <row r="65" spans="1:17" x14ac:dyDescent="0.3">
      <c r="A65">
        <v>63</v>
      </c>
      <c r="B65" s="269">
        <v>116000</v>
      </c>
      <c r="C65" s="269" cm="1">
        <f t="array" ref="C65">INDEX(Step1_final!H:H, 0 + (ROW(C65)-4)*3)</f>
        <v>23038</v>
      </c>
      <c r="D65" s="270" cm="1">
        <f t="array" ref="D65">INDEX(Step1_final!H:H, 1 + (ROW(C65)-4)*3)</f>
        <v>0.54759999999999998</v>
      </c>
      <c r="E65" s="270" cm="1">
        <f t="array" ref="E65">INDEX(Step1_final!H:H, 2 + (ROW(C65)-4)*3)</f>
        <v>1.1147</v>
      </c>
      <c r="F65" s="269"/>
      <c r="G65" s="270"/>
      <c r="H65" s="270"/>
      <c r="I65" s="269"/>
      <c r="J65" s="270"/>
      <c r="K65" s="270"/>
      <c r="L65" s="269"/>
      <c r="M65" s="270"/>
      <c r="N65" s="270"/>
      <c r="O65" s="269"/>
      <c r="P65" s="270"/>
      <c r="Q65" s="270"/>
    </row>
    <row r="66" spans="1:17" x14ac:dyDescent="0.3">
      <c r="A66">
        <v>64</v>
      </c>
      <c r="B66" s="269">
        <v>118000</v>
      </c>
      <c r="C66" s="269" cm="1">
        <f t="array" ref="C66">INDEX(Step1_final!H:H, 0 + (ROW(C66)-4)*3)</f>
        <v>23427</v>
      </c>
      <c r="D66" s="270" cm="1">
        <f t="array" ref="D66">INDEX(Step1_final!H:H, 1 + (ROW(C66)-4)*3)</f>
        <v>0.54769999999999996</v>
      </c>
      <c r="E66" s="270" cm="1">
        <f t="array" ref="E66">INDEX(Step1_final!H:H, 2 + (ROW(C66)-4)*3)</f>
        <v>1.1008</v>
      </c>
      <c r="F66" s="269"/>
      <c r="G66" s="270"/>
      <c r="H66" s="270"/>
      <c r="I66" s="269"/>
      <c r="J66" s="270"/>
      <c r="K66" s="270"/>
      <c r="L66" s="269"/>
      <c r="M66" s="270"/>
      <c r="N66" s="270"/>
      <c r="O66" s="269"/>
      <c r="P66" s="270"/>
      <c r="Q66" s="270"/>
    </row>
    <row r="67" spans="1:17" x14ac:dyDescent="0.3">
      <c r="A67">
        <v>65</v>
      </c>
      <c r="B67" s="269">
        <v>120000</v>
      </c>
      <c r="C67" s="269" cm="1">
        <f t="array" ref="C67">INDEX(Step1_final!H:H, 0 + (ROW(C67)-4)*3)</f>
        <v>23816</v>
      </c>
      <c r="D67" s="270" cm="1">
        <f t="array" ref="D67">INDEX(Step1_final!H:H, 1 + (ROW(C67)-4)*3)</f>
        <v>0.55079999999999996</v>
      </c>
      <c r="E67" s="270" cm="1">
        <f t="array" ref="E67">INDEX(Step1_final!H:H, 2 + (ROW(C67)-4)*3)</f>
        <v>1.1224000000000001</v>
      </c>
      <c r="F67" s="269"/>
      <c r="G67" s="270"/>
      <c r="H67" s="270"/>
      <c r="I67" s="269"/>
      <c r="J67" s="270"/>
      <c r="K67" s="270"/>
      <c r="L67" s="269"/>
      <c r="M67" s="270"/>
      <c r="N67" s="270"/>
      <c r="O67" s="269"/>
      <c r="P67" s="270"/>
      <c r="Q67" s="270"/>
    </row>
    <row r="68" spans="1:17" x14ac:dyDescent="0.3">
      <c r="A68">
        <v>66</v>
      </c>
      <c r="B68" s="269">
        <v>122000</v>
      </c>
      <c r="C68" s="269" cm="1">
        <f t="array" ref="C68">INDEX(Step1_final!H:H, 0 + (ROW(C68)-4)*3)</f>
        <v>24205</v>
      </c>
      <c r="D68" s="270" cm="1">
        <f t="array" ref="D68">INDEX(Step1_final!H:H, 1 + (ROW(C68)-4)*3)</f>
        <v>0.54720000000000002</v>
      </c>
      <c r="E68" s="270" cm="1">
        <f t="array" ref="E68">INDEX(Step1_final!H:H, 2 + (ROW(C68)-4)*3)</f>
        <v>1.1316999999999999</v>
      </c>
      <c r="F68" s="269"/>
      <c r="G68" s="270"/>
      <c r="H68" s="270"/>
      <c r="I68" s="269"/>
      <c r="J68" s="270"/>
      <c r="K68" s="270"/>
      <c r="L68" s="269"/>
      <c r="M68" s="270"/>
      <c r="N68" s="270"/>
      <c r="O68" s="269"/>
      <c r="P68" s="270"/>
      <c r="Q68" s="270"/>
    </row>
    <row r="69" spans="1:17" x14ac:dyDescent="0.3">
      <c r="A69">
        <v>67</v>
      </c>
      <c r="B69" s="269">
        <v>124000</v>
      </c>
      <c r="C69" s="269" cm="1">
        <f t="array" ref="C69">INDEX(Step1_final!H:H, 0 + (ROW(C69)-4)*3)</f>
        <v>24632</v>
      </c>
      <c r="D69" s="270" cm="1">
        <f t="array" ref="D69">INDEX(Step1_final!H:H, 1 + (ROW(C69)-4)*3)</f>
        <v>0.54700000000000004</v>
      </c>
      <c r="E69" s="270" cm="1">
        <f t="array" ref="E69">INDEX(Step1_final!H:H, 2 + (ROW(C69)-4)*3)</f>
        <v>1.1429</v>
      </c>
      <c r="F69" s="269"/>
      <c r="G69" s="270"/>
      <c r="H69" s="270"/>
      <c r="I69" s="269"/>
      <c r="J69" s="270"/>
      <c r="K69" s="270"/>
      <c r="L69" s="269"/>
      <c r="M69" s="270"/>
      <c r="N69" s="270"/>
      <c r="O69" s="269"/>
      <c r="P69" s="270"/>
      <c r="Q69" s="270"/>
    </row>
    <row r="70" spans="1:17" x14ac:dyDescent="0.3">
      <c r="A70">
        <v>68</v>
      </c>
      <c r="B70" s="269">
        <v>126000</v>
      </c>
      <c r="C70" s="269" cm="1">
        <f t="array" ref="C70">INDEX(Step1_final!H:H, 0 + (ROW(C70)-4)*3)</f>
        <v>25025</v>
      </c>
      <c r="D70" s="270" cm="1">
        <f t="array" ref="D70">INDEX(Step1_final!H:H, 1 + (ROW(C70)-4)*3)</f>
        <v>0.54590000000000005</v>
      </c>
      <c r="E70" s="270" cm="1">
        <f t="array" ref="E70">INDEX(Step1_final!H:H, 2 + (ROW(C70)-4)*3)</f>
        <v>1.1480999999999999</v>
      </c>
      <c r="F70" s="269"/>
      <c r="G70" s="270"/>
      <c r="H70" s="270"/>
      <c r="I70" s="269"/>
      <c r="J70" s="270"/>
      <c r="K70" s="270"/>
      <c r="L70" s="269"/>
      <c r="M70" s="270"/>
      <c r="N70" s="270"/>
      <c r="O70" s="269"/>
      <c r="P70" s="270"/>
      <c r="Q70" s="270"/>
    </row>
    <row r="71" spans="1:17" x14ac:dyDescent="0.3">
      <c r="A71">
        <v>69</v>
      </c>
      <c r="B71" s="269">
        <v>128000</v>
      </c>
      <c r="C71" s="269" cm="1">
        <f t="array" ref="C71">INDEX(Step1_final!H:H, 0 + (ROW(C71)-4)*3)</f>
        <v>25420</v>
      </c>
      <c r="D71" s="270" cm="1">
        <f t="array" ref="D71">INDEX(Step1_final!H:H, 1 + (ROW(C71)-4)*3)</f>
        <v>0.54469999999999996</v>
      </c>
      <c r="E71" s="270" cm="1">
        <f t="array" ref="E71">INDEX(Step1_final!H:H, 2 + (ROW(C71)-4)*3)</f>
        <v>1.123</v>
      </c>
      <c r="F71" s="269"/>
      <c r="G71" s="270"/>
      <c r="H71" s="270"/>
      <c r="I71" s="269"/>
      <c r="J71" s="270"/>
      <c r="K71" s="270"/>
      <c r="L71" s="269"/>
      <c r="M71" s="270"/>
      <c r="N71" s="270"/>
      <c r="O71" s="269"/>
      <c r="P71" s="270"/>
      <c r="Q71" s="270"/>
    </row>
    <row r="72" spans="1:17" x14ac:dyDescent="0.3">
      <c r="A72">
        <v>70</v>
      </c>
      <c r="B72" s="269">
        <v>130000</v>
      </c>
      <c r="C72" s="269" cm="1">
        <f t="array" ref="C72">INDEX(Step1_final!H:H, 0 + (ROW(C72)-4)*3)</f>
        <v>25825</v>
      </c>
      <c r="D72" s="270" cm="1">
        <f t="array" ref="D72">INDEX(Step1_final!H:H, 1 + (ROW(C72)-4)*3)</f>
        <v>0.54179999999999995</v>
      </c>
      <c r="E72" s="270" cm="1">
        <f t="array" ref="E72">INDEX(Step1_final!H:H, 2 + (ROW(C72)-4)*3)</f>
        <v>1.1152</v>
      </c>
      <c r="F72" s="269"/>
      <c r="G72" s="270"/>
      <c r="H72" s="270"/>
      <c r="I72" s="269"/>
      <c r="J72" s="270"/>
      <c r="K72" s="270"/>
      <c r="L72" s="269"/>
      <c r="M72" s="270"/>
      <c r="N72" s="270"/>
      <c r="O72" s="269"/>
      <c r="P72" s="270"/>
      <c r="Q72" s="270"/>
    </row>
    <row r="73" spans="1:17" x14ac:dyDescent="0.3">
      <c r="A73">
        <v>71</v>
      </c>
      <c r="B73" s="269">
        <v>132000</v>
      </c>
      <c r="C73" s="269" cm="1">
        <f t="array" ref="C73">INDEX(Step1_final!H:H, 0 + (ROW(C73)-4)*3)</f>
        <v>26218</v>
      </c>
      <c r="D73" s="270" cm="1">
        <f t="array" ref="D73">INDEX(Step1_final!H:H, 1 + (ROW(C73)-4)*3)</f>
        <v>0.53590000000000004</v>
      </c>
      <c r="E73" s="270" cm="1">
        <f t="array" ref="E73">INDEX(Step1_final!H:H, 2 + (ROW(C73)-4)*3)</f>
        <v>1.1394</v>
      </c>
      <c r="F73" s="269"/>
      <c r="G73" s="270"/>
      <c r="H73" s="270"/>
      <c r="I73" s="269"/>
      <c r="J73" s="270"/>
      <c r="K73" s="270"/>
      <c r="L73" s="269"/>
      <c r="M73" s="270"/>
      <c r="N73" s="270"/>
      <c r="O73" s="269"/>
      <c r="P73" s="270"/>
      <c r="Q73" s="270"/>
    </row>
    <row r="74" spans="1:17" x14ac:dyDescent="0.3">
      <c r="A74">
        <v>72</v>
      </c>
      <c r="B74" s="269">
        <v>134000</v>
      </c>
      <c r="C74" s="269" cm="1">
        <f t="array" ref="C74">INDEX(Step1_final!H:H, 0 + (ROW(C74)-4)*3)</f>
        <v>26607</v>
      </c>
      <c r="D74" s="270" cm="1">
        <f t="array" ref="D74">INDEX(Step1_final!H:H, 1 + (ROW(C74)-4)*3)</f>
        <v>0.5353</v>
      </c>
      <c r="E74" s="270" cm="1">
        <f t="array" ref="E74">INDEX(Step1_final!H:H, 2 + (ROW(C74)-4)*3)</f>
        <v>1.1135999999999999</v>
      </c>
      <c r="F74" s="269"/>
      <c r="G74" s="270"/>
      <c r="H74" s="270"/>
      <c r="I74" s="269"/>
      <c r="J74" s="270"/>
      <c r="K74" s="270"/>
      <c r="L74" s="269"/>
      <c r="M74" s="270"/>
      <c r="N74" s="270"/>
      <c r="O74" s="269"/>
      <c r="P74" s="270"/>
      <c r="Q74" s="270"/>
    </row>
    <row r="75" spans="1:17" x14ac:dyDescent="0.3">
      <c r="A75">
        <v>73</v>
      </c>
      <c r="B75" s="269">
        <v>136000</v>
      </c>
      <c r="C75" s="269" cm="1">
        <f t="array" ref="C75">INDEX(Step1_final!H:H, 0 + (ROW(C75)-4)*3)</f>
        <v>26996</v>
      </c>
      <c r="D75" s="270" cm="1">
        <f t="array" ref="D75">INDEX(Step1_final!H:H, 1 + (ROW(C75)-4)*3)</f>
        <v>0.53869999999999996</v>
      </c>
      <c r="E75" s="270" cm="1">
        <f t="array" ref="E75">INDEX(Step1_final!H:H, 2 + (ROW(C75)-4)*3)</f>
        <v>1.1188</v>
      </c>
      <c r="F75" s="269"/>
      <c r="G75" s="270"/>
      <c r="H75" s="270"/>
      <c r="I75" s="269"/>
      <c r="J75" s="270"/>
      <c r="K75" s="270"/>
      <c r="L75" s="269"/>
      <c r="M75" s="270"/>
      <c r="N75" s="270"/>
      <c r="O75" s="269"/>
      <c r="P75" s="270"/>
      <c r="Q75" s="270"/>
    </row>
    <row r="76" spans="1:17" x14ac:dyDescent="0.3">
      <c r="A76">
        <v>74</v>
      </c>
      <c r="B76" s="269">
        <v>138000</v>
      </c>
      <c r="C76" s="269" cm="1">
        <f t="array" ref="C76">INDEX(Step1_final!H:H, 0 + (ROW(C76)-4)*3)</f>
        <v>27386</v>
      </c>
      <c r="D76" s="270" cm="1">
        <f t="array" ref="D76">INDEX(Step1_final!H:H, 1 + (ROW(C76)-4)*3)</f>
        <v>0.53779999999999994</v>
      </c>
      <c r="E76" s="270" cm="1">
        <f t="array" ref="E76">INDEX(Step1_final!H:H, 2 + (ROW(C76)-4)*3)</f>
        <v>1.1093</v>
      </c>
      <c r="F76" s="269"/>
      <c r="G76" s="270"/>
      <c r="H76" s="270"/>
      <c r="I76" s="269"/>
      <c r="J76" s="270"/>
      <c r="K76" s="270"/>
      <c r="L76" s="269"/>
      <c r="M76" s="270"/>
      <c r="N76" s="270"/>
      <c r="O76" s="269"/>
      <c r="P76" s="270"/>
      <c r="Q76" s="270"/>
    </row>
    <row r="77" spans="1:17" x14ac:dyDescent="0.3">
      <c r="A77">
        <v>75</v>
      </c>
      <c r="B77" s="269">
        <v>140000</v>
      </c>
      <c r="C77" s="269" cm="1">
        <f t="array" ref="C77">INDEX(Step1_final!H:H, 0 + (ROW(C77)-4)*3)</f>
        <v>27775</v>
      </c>
      <c r="D77" s="270" cm="1">
        <f t="array" ref="D77">INDEX(Step1_final!H:H, 1 + (ROW(C77)-4)*3)</f>
        <v>0.53520000000000001</v>
      </c>
      <c r="E77" s="270" cm="1">
        <f t="array" ref="E77">INDEX(Step1_final!H:H, 2 + (ROW(C77)-4)*3)</f>
        <v>1.1453</v>
      </c>
      <c r="F77" s="269"/>
      <c r="G77" s="270"/>
      <c r="H77" s="270"/>
      <c r="I77" s="269"/>
      <c r="J77" s="270"/>
      <c r="K77" s="270"/>
      <c r="L77" s="269"/>
      <c r="M77" s="270"/>
      <c r="N77" s="270"/>
      <c r="O77" s="269"/>
      <c r="P77" s="270"/>
      <c r="Q77" s="270"/>
    </row>
    <row r="78" spans="1:17" x14ac:dyDescent="0.3">
      <c r="A78">
        <v>76</v>
      </c>
      <c r="B78" s="269">
        <v>142000</v>
      </c>
      <c r="C78" s="269" cm="1">
        <f t="array" ref="C78">INDEX(Step1_final!H:H, 0 + (ROW(C78)-4)*3)</f>
        <v>28164</v>
      </c>
      <c r="D78" s="270" cm="1">
        <f t="array" ref="D78">INDEX(Step1_final!H:H, 1 + (ROW(C78)-4)*3)</f>
        <v>0.53049999999999997</v>
      </c>
      <c r="E78" s="270" cm="1">
        <f t="array" ref="E78">INDEX(Step1_final!H:H, 2 + (ROW(C78)-4)*3)</f>
        <v>1.1173</v>
      </c>
      <c r="F78" s="269"/>
      <c r="G78" s="270"/>
      <c r="H78" s="270"/>
      <c r="I78" s="269"/>
      <c r="J78" s="270"/>
      <c r="K78" s="270"/>
      <c r="L78" s="269"/>
      <c r="M78" s="270"/>
      <c r="N78" s="270"/>
      <c r="O78" s="269"/>
      <c r="P78" s="270"/>
      <c r="Q78" s="270"/>
    </row>
    <row r="79" spans="1:17" x14ac:dyDescent="0.3">
      <c r="A79">
        <v>77</v>
      </c>
      <c r="B79" s="269">
        <v>144000</v>
      </c>
      <c r="C79" s="269" cm="1">
        <f t="array" ref="C79">INDEX(Step1_final!H:H, 0 + (ROW(C79)-4)*3)</f>
        <v>28553</v>
      </c>
      <c r="D79" s="270" cm="1">
        <f t="array" ref="D79">INDEX(Step1_final!H:H, 1 + (ROW(C79)-4)*3)</f>
        <v>0.53149999999999997</v>
      </c>
      <c r="E79" s="270" cm="1">
        <f t="array" ref="E79">INDEX(Step1_final!H:H, 2 + (ROW(C79)-4)*3)</f>
        <v>1.1328</v>
      </c>
      <c r="F79" s="269"/>
      <c r="G79" s="270"/>
      <c r="H79" s="270"/>
      <c r="I79" s="269"/>
      <c r="J79" s="270"/>
      <c r="K79" s="270"/>
      <c r="L79" s="269"/>
      <c r="M79" s="270"/>
      <c r="N79" s="270"/>
      <c r="O79" s="269"/>
      <c r="P79" s="270"/>
      <c r="Q79" s="270"/>
    </row>
    <row r="80" spans="1:17" x14ac:dyDescent="0.3">
      <c r="A80">
        <v>78</v>
      </c>
      <c r="B80" s="269">
        <v>146000</v>
      </c>
      <c r="C80" s="269" cm="1">
        <f t="array" ref="C80">INDEX(Step1_final!H:H, 0 + (ROW(C80)-4)*3)</f>
        <v>28942</v>
      </c>
      <c r="D80" s="270" cm="1">
        <f t="array" ref="D80">INDEX(Step1_final!H:H, 1 + (ROW(C80)-4)*3)</f>
        <v>0.53049999999999997</v>
      </c>
      <c r="E80" s="270" cm="1">
        <f t="array" ref="E80">INDEX(Step1_final!H:H, 2 + (ROW(C80)-4)*3)</f>
        <v>1.1435</v>
      </c>
      <c r="F80" s="269"/>
      <c r="G80" s="270"/>
      <c r="H80" s="270"/>
      <c r="I80" s="269"/>
      <c r="J80" s="270"/>
      <c r="K80" s="270"/>
      <c r="L80" s="269"/>
      <c r="M80" s="270"/>
      <c r="N80" s="270"/>
      <c r="O80" s="269"/>
      <c r="P80" s="270"/>
      <c r="Q80" s="270"/>
    </row>
    <row r="81" spans="1:17" x14ac:dyDescent="0.3">
      <c r="A81">
        <v>79</v>
      </c>
      <c r="B81" s="269">
        <v>148000</v>
      </c>
      <c r="C81" s="269" cm="1">
        <f t="array" ref="C81">INDEX(Step1_final!H:H, 0 + (ROW(C81)-4)*3)</f>
        <v>29350</v>
      </c>
      <c r="D81" s="270" cm="1">
        <f t="array" ref="D81">INDEX(Step1_final!H:H, 1 + (ROW(C81)-4)*3)</f>
        <v>0.52680000000000005</v>
      </c>
      <c r="E81" s="270" cm="1">
        <f t="array" ref="E81">INDEX(Step1_final!H:H, 2 + (ROW(C81)-4)*3)</f>
        <v>1.1306</v>
      </c>
      <c r="F81" s="269"/>
      <c r="G81" s="270"/>
      <c r="H81" s="270"/>
      <c r="I81" s="269"/>
      <c r="J81" s="270"/>
      <c r="K81" s="270"/>
      <c r="L81" s="269"/>
      <c r="M81" s="270"/>
      <c r="N81" s="270"/>
      <c r="O81" s="269"/>
      <c r="P81" s="270"/>
      <c r="Q81" s="270"/>
    </row>
    <row r="82" spans="1:17" x14ac:dyDescent="0.3">
      <c r="A82">
        <v>80</v>
      </c>
      <c r="B82" s="269">
        <v>150000</v>
      </c>
      <c r="C82" s="269" cm="1">
        <f t="array" ref="C82">INDEX(Step1_final!H:H, 0 + (ROW(C82)-4)*3)</f>
        <v>29749</v>
      </c>
      <c r="D82" s="270" cm="1">
        <f t="array" ref="D82">INDEX(Step1_final!H:H, 1 + (ROW(C82)-4)*3)</f>
        <v>0.53190000000000004</v>
      </c>
      <c r="E82" s="270" cm="1">
        <f t="array" ref="E82">INDEX(Step1_final!H:H, 2 + (ROW(C82)-4)*3)</f>
        <v>1.149</v>
      </c>
      <c r="F82" s="269"/>
      <c r="G82" s="270"/>
      <c r="H82" s="270"/>
      <c r="I82" s="269"/>
      <c r="J82" s="270"/>
      <c r="K82" s="270"/>
      <c r="L82" s="269"/>
      <c r="M82" s="270"/>
      <c r="N82" s="270"/>
      <c r="O82" s="269"/>
      <c r="P82" s="270"/>
      <c r="Q82" s="270"/>
    </row>
    <row r="83" spans="1:17" x14ac:dyDescent="0.3">
      <c r="A83">
        <v>81</v>
      </c>
      <c r="B83" s="269">
        <v>152000</v>
      </c>
      <c r="C83" s="269" cm="1">
        <f t="array" ref="C83">INDEX(Step1_final!H:H, 0 + (ROW(C83)-4)*3)</f>
        <v>30157</v>
      </c>
      <c r="D83" s="270" cm="1">
        <f t="array" ref="D83">INDEX(Step1_final!H:H, 1 + (ROW(C83)-4)*3)</f>
        <v>0.52349999999999997</v>
      </c>
      <c r="E83" s="270" cm="1">
        <f t="array" ref="E83">INDEX(Step1_final!H:H, 2 + (ROW(C83)-4)*3)</f>
        <v>1.1357999999999999</v>
      </c>
      <c r="F83" s="269"/>
      <c r="G83" s="270"/>
      <c r="H83" s="270"/>
      <c r="I83" s="269"/>
      <c r="J83" s="270"/>
      <c r="K83" s="270"/>
      <c r="L83" s="269"/>
      <c r="M83" s="270"/>
      <c r="N83" s="270"/>
      <c r="O83" s="269"/>
      <c r="P83" s="270"/>
      <c r="Q83" s="270"/>
    </row>
    <row r="84" spans="1:17" x14ac:dyDescent="0.3">
      <c r="A84">
        <v>82</v>
      </c>
      <c r="B84" s="269">
        <v>154000</v>
      </c>
      <c r="C84" s="269" cm="1">
        <f t="array" ref="C84">INDEX(Step1_final!H:H, 0 + (ROW(C84)-4)*3)</f>
        <v>30595</v>
      </c>
      <c r="D84" s="270" cm="1">
        <f t="array" ref="D84">INDEX(Step1_final!H:H, 1 + (ROW(C84)-4)*3)</f>
        <v>0.52729999999999999</v>
      </c>
      <c r="E84" s="270" cm="1">
        <f t="array" ref="E84">INDEX(Step1_final!H:H, 2 + (ROW(C84)-4)*3)</f>
        <v>1.1341000000000001</v>
      </c>
      <c r="F84" s="269"/>
      <c r="G84" s="270"/>
      <c r="H84" s="270"/>
      <c r="I84" s="269"/>
      <c r="J84" s="270"/>
      <c r="K84" s="270"/>
      <c r="L84" s="269"/>
      <c r="M84" s="270"/>
      <c r="N84" s="270"/>
      <c r="O84" s="269"/>
      <c r="P84" s="270"/>
      <c r="Q84" s="270"/>
    </row>
    <row r="85" spans="1:17" x14ac:dyDescent="0.3">
      <c r="A85">
        <v>83</v>
      </c>
      <c r="B85" s="269">
        <v>156000</v>
      </c>
      <c r="C85" s="269" cm="1">
        <f t="array" ref="C85">INDEX(Step1_final!H:H, 0 + (ROW(C85)-4)*3)</f>
        <v>31012</v>
      </c>
      <c r="D85" s="270" cm="1">
        <f t="array" ref="D85">INDEX(Step1_final!H:H, 1 + (ROW(C85)-4)*3)</f>
        <v>0.53159999999999996</v>
      </c>
      <c r="E85" s="270" cm="1">
        <f t="array" ref="E85">INDEX(Step1_final!H:H, 2 + (ROW(C85)-4)*3)</f>
        <v>1.1252</v>
      </c>
      <c r="F85" s="269"/>
      <c r="G85" s="270"/>
      <c r="H85" s="270"/>
      <c r="I85" s="269"/>
      <c r="J85" s="270"/>
      <c r="K85" s="270"/>
      <c r="L85" s="269"/>
      <c r="M85" s="270"/>
      <c r="N85" s="270"/>
      <c r="O85" s="269"/>
      <c r="P85" s="270"/>
      <c r="Q85" s="270"/>
    </row>
    <row r="86" spans="1:17" x14ac:dyDescent="0.3">
      <c r="A86">
        <v>84</v>
      </c>
      <c r="B86" s="269">
        <v>158000</v>
      </c>
      <c r="C86" s="269" cm="1">
        <f t="array" ref="C86">INDEX(Step1_final!H:H, 0 + (ROW(C86)-4)*3)</f>
        <v>31421</v>
      </c>
      <c r="D86" s="270" cm="1">
        <f t="array" ref="D86">INDEX(Step1_final!H:H, 1 + (ROW(C86)-4)*3)</f>
        <v>0.5252</v>
      </c>
      <c r="E86" s="270" cm="1">
        <f t="array" ref="E86">INDEX(Step1_final!H:H, 2 + (ROW(C86)-4)*3)</f>
        <v>1.1281000000000001</v>
      </c>
      <c r="F86" s="269"/>
      <c r="G86" s="270"/>
      <c r="H86" s="270"/>
      <c r="I86" s="269"/>
      <c r="J86" s="270"/>
      <c r="K86" s="270"/>
      <c r="L86" s="269"/>
      <c r="M86" s="270"/>
      <c r="N86" s="270"/>
      <c r="O86" s="269"/>
      <c r="P86" s="270"/>
      <c r="Q86" s="270"/>
    </row>
    <row r="87" spans="1:17" x14ac:dyDescent="0.3">
      <c r="A87">
        <v>85</v>
      </c>
      <c r="B87" s="269">
        <v>160000</v>
      </c>
      <c r="C87" s="269" cm="1">
        <f t="array" ref="C87">INDEX(Step1_final!H:H, 0 + (ROW(C87)-4)*3)</f>
        <v>31822</v>
      </c>
      <c r="D87" s="270" cm="1">
        <f t="array" ref="D87">INDEX(Step1_final!H:H, 1 + (ROW(C87)-4)*3)</f>
        <v>0.52390000000000003</v>
      </c>
      <c r="E87" s="270" cm="1">
        <f t="array" ref="E87">INDEX(Step1_final!H:H, 2 + (ROW(C87)-4)*3)</f>
        <v>1.1281000000000001</v>
      </c>
      <c r="F87" s="269"/>
      <c r="G87" s="270"/>
      <c r="H87" s="270"/>
      <c r="I87" s="269"/>
      <c r="J87" s="270"/>
      <c r="K87" s="270"/>
      <c r="L87" s="269"/>
      <c r="M87" s="270"/>
      <c r="N87" s="270"/>
      <c r="O87" s="269"/>
      <c r="P87" s="270"/>
      <c r="Q87" s="270"/>
    </row>
    <row r="88" spans="1:17" x14ac:dyDescent="0.3">
      <c r="A88">
        <v>86</v>
      </c>
      <c r="B88" s="269">
        <v>162000</v>
      </c>
      <c r="C88" s="269" cm="1">
        <f t="array" ref="C88">INDEX(Step1_final!H:H, 0 + (ROW(C88)-4)*3)</f>
        <v>32222</v>
      </c>
      <c r="D88" s="270" cm="1">
        <f t="array" ref="D88">INDEX(Step1_final!H:H, 1 + (ROW(C88)-4)*3)</f>
        <v>0.52410000000000001</v>
      </c>
      <c r="E88" s="270" cm="1">
        <f t="array" ref="E88">INDEX(Step1_final!H:H, 2 + (ROW(C88)-4)*3)</f>
        <v>1.1312</v>
      </c>
      <c r="F88" s="269"/>
      <c r="G88" s="270"/>
      <c r="H88" s="270"/>
      <c r="I88" s="269"/>
      <c r="J88" s="270"/>
      <c r="K88" s="270"/>
      <c r="L88" s="269"/>
      <c r="M88" s="270"/>
      <c r="N88" s="270"/>
      <c r="O88" s="269"/>
      <c r="P88" s="270"/>
      <c r="Q88" s="270"/>
    </row>
    <row r="89" spans="1:17" x14ac:dyDescent="0.3">
      <c r="A89">
        <v>87</v>
      </c>
      <c r="B89" s="269">
        <v>164000</v>
      </c>
      <c r="C89" s="269" cm="1">
        <f t="array" ref="C89">INDEX(Step1_final!H:H, 0 + (ROW(C89)-4)*3)</f>
        <v>32635</v>
      </c>
      <c r="D89" s="270" cm="1">
        <f t="array" ref="D89">INDEX(Step1_final!H:H, 1 + (ROW(C89)-4)*3)</f>
        <v>0.52059999999999995</v>
      </c>
      <c r="E89" s="270" cm="1">
        <f t="array" ref="E89">INDEX(Step1_final!H:H, 2 + (ROW(C89)-4)*3)</f>
        <v>1.1457999999999999</v>
      </c>
      <c r="F89" s="269"/>
      <c r="G89" s="270"/>
      <c r="H89" s="270"/>
      <c r="I89" s="269"/>
      <c r="J89" s="270"/>
      <c r="K89" s="270"/>
      <c r="L89" s="269"/>
      <c r="M89" s="270"/>
      <c r="N89" s="270"/>
      <c r="O89" s="269"/>
      <c r="P89" s="270"/>
      <c r="Q89" s="270"/>
    </row>
    <row r="90" spans="1:17" x14ac:dyDescent="0.3">
      <c r="A90">
        <v>88</v>
      </c>
      <c r="B90" s="269">
        <v>166000</v>
      </c>
      <c r="C90" s="269" cm="1">
        <f t="array" ref="C90">INDEX(Step1_final!H:H, 0 + (ROW(C90)-4)*3)</f>
        <v>33049</v>
      </c>
      <c r="D90" s="270" cm="1">
        <f t="array" ref="D90">INDEX(Step1_final!H:H, 1 + (ROW(C90)-4)*3)</f>
        <v>0.52229999999999999</v>
      </c>
      <c r="E90" s="270" cm="1">
        <f t="array" ref="E90">INDEX(Step1_final!H:H, 2 + (ROW(C90)-4)*3)</f>
        <v>1.127</v>
      </c>
      <c r="F90" s="269"/>
      <c r="G90" s="270"/>
      <c r="H90" s="270"/>
      <c r="I90" s="269"/>
      <c r="J90" s="270"/>
      <c r="K90" s="270"/>
      <c r="L90" s="269"/>
      <c r="M90" s="270"/>
      <c r="N90" s="270"/>
      <c r="O90" s="269"/>
      <c r="P90" s="270"/>
      <c r="Q90" s="270"/>
    </row>
    <row r="91" spans="1:17" x14ac:dyDescent="0.3">
      <c r="A91">
        <v>89</v>
      </c>
      <c r="B91" s="269">
        <v>168000</v>
      </c>
      <c r="C91" s="269" cm="1">
        <f t="array" ref="C91">INDEX(Step1_final!H:H, 0 + (ROW(C91)-4)*3)</f>
        <v>33457</v>
      </c>
      <c r="D91" s="270" cm="1">
        <f t="array" ref="D91">INDEX(Step1_final!H:H, 1 + (ROW(C91)-4)*3)</f>
        <v>0.51719999999999999</v>
      </c>
      <c r="E91" s="270" cm="1">
        <f t="array" ref="E91">INDEX(Step1_final!H:H, 2 + (ROW(C91)-4)*3)</f>
        <v>1.1372</v>
      </c>
      <c r="F91" s="269"/>
      <c r="G91" s="270"/>
      <c r="H91" s="270"/>
      <c r="I91" s="269"/>
      <c r="J91" s="270"/>
      <c r="K91" s="270"/>
      <c r="L91" s="269"/>
      <c r="M91" s="270"/>
      <c r="N91" s="270"/>
      <c r="O91" s="269"/>
      <c r="P91" s="270"/>
      <c r="Q91" s="270"/>
    </row>
    <row r="92" spans="1:17" x14ac:dyDescent="0.3">
      <c r="A92">
        <v>90</v>
      </c>
      <c r="B92" s="269">
        <v>170000</v>
      </c>
      <c r="C92" s="269" cm="1">
        <f t="array" ref="C92">INDEX(Step1_final!H:H, 0 + (ROW(C92)-4)*3)</f>
        <v>33861</v>
      </c>
      <c r="D92" s="270" cm="1">
        <f t="array" ref="D92">INDEX(Step1_final!H:H, 1 + (ROW(C92)-4)*3)</f>
        <v>0.52010000000000001</v>
      </c>
      <c r="E92" s="270" cm="1">
        <f t="array" ref="E92">INDEX(Step1_final!H:H, 2 + (ROW(C92)-4)*3)</f>
        <v>1.1349</v>
      </c>
      <c r="F92" s="269"/>
      <c r="G92" s="270"/>
      <c r="H92" s="270"/>
      <c r="I92" s="269"/>
      <c r="J92" s="270"/>
      <c r="K92" s="270"/>
      <c r="L92" s="269"/>
      <c r="M92" s="270"/>
      <c r="N92" s="270"/>
      <c r="O92" s="269"/>
      <c r="P92" s="270"/>
      <c r="Q92" s="270"/>
    </row>
    <row r="93" spans="1:17" x14ac:dyDescent="0.3">
      <c r="A93">
        <v>91</v>
      </c>
      <c r="B93" s="269">
        <v>172000</v>
      </c>
      <c r="C93" s="269" cm="1">
        <f t="array" ref="C93">INDEX(Step1_final!H:H, 0 + (ROW(C93)-4)*3)</f>
        <v>34263</v>
      </c>
      <c r="D93" s="270" cm="1">
        <f t="array" ref="D93">INDEX(Step1_final!H:H, 1 + (ROW(C93)-4)*3)</f>
        <v>0.51449999999999996</v>
      </c>
      <c r="E93" s="270" cm="1">
        <f t="array" ref="E93">INDEX(Step1_final!H:H, 2 + (ROW(C93)-4)*3)</f>
        <v>1.1317999999999999</v>
      </c>
      <c r="F93" s="269"/>
      <c r="G93" s="270"/>
      <c r="H93" s="270"/>
      <c r="I93" s="269"/>
      <c r="J93" s="270"/>
      <c r="K93" s="270"/>
      <c r="L93" s="269"/>
      <c r="M93" s="270"/>
      <c r="N93" s="270"/>
      <c r="O93" s="269"/>
      <c r="P93" s="270"/>
      <c r="Q93" s="270"/>
    </row>
    <row r="94" spans="1:17" x14ac:dyDescent="0.3">
      <c r="A94">
        <v>92</v>
      </c>
      <c r="B94" s="269">
        <v>174000</v>
      </c>
      <c r="C94" s="269" cm="1">
        <f t="array" ref="C94">INDEX(Step1_final!H:H, 0 + (ROW(C94)-4)*3)</f>
        <v>34690</v>
      </c>
      <c r="D94" s="270" cm="1">
        <f t="array" ref="D94">INDEX(Step1_final!H:H, 1 + (ROW(C94)-4)*3)</f>
        <v>0.5141</v>
      </c>
      <c r="E94" s="270" cm="1">
        <f t="array" ref="E94">INDEX(Step1_final!H:H, 2 + (ROW(C94)-4)*3)</f>
        <v>1.1402000000000001</v>
      </c>
      <c r="F94" s="269"/>
      <c r="G94" s="270"/>
      <c r="H94" s="270"/>
      <c r="I94" s="269"/>
      <c r="J94" s="270"/>
      <c r="K94" s="270"/>
      <c r="L94" s="269"/>
      <c r="M94" s="270"/>
      <c r="N94" s="270"/>
      <c r="O94" s="269"/>
      <c r="P94" s="270"/>
      <c r="Q94" s="270"/>
    </row>
    <row r="95" spans="1:17" x14ac:dyDescent="0.3">
      <c r="A95">
        <v>93</v>
      </c>
      <c r="B95" s="269">
        <v>176000</v>
      </c>
      <c r="C95" s="269" cm="1">
        <f t="array" ref="C95">INDEX(Step1_final!H:H, 0 + (ROW(C95)-4)*3)</f>
        <v>35094</v>
      </c>
      <c r="D95" s="270" cm="1">
        <f t="array" ref="D95">INDEX(Step1_final!H:H, 1 + (ROW(C95)-4)*3)</f>
        <v>0.51739999999999997</v>
      </c>
      <c r="E95" s="270" cm="1">
        <f t="array" ref="E95">INDEX(Step1_final!H:H, 2 + (ROW(C95)-4)*3)</f>
        <v>1.141</v>
      </c>
      <c r="F95" s="269"/>
      <c r="G95" s="270"/>
      <c r="H95" s="270"/>
      <c r="I95" s="269"/>
      <c r="J95" s="270"/>
      <c r="K95" s="270"/>
      <c r="L95" s="269"/>
      <c r="M95" s="270"/>
      <c r="N95" s="270"/>
      <c r="O95" s="269"/>
      <c r="P95" s="270"/>
      <c r="Q95" s="270"/>
    </row>
    <row r="96" spans="1:17" x14ac:dyDescent="0.3">
      <c r="A96">
        <v>94</v>
      </c>
      <c r="B96" s="269">
        <v>178000</v>
      </c>
      <c r="C96" s="269" cm="1">
        <f t="array" ref="C96">INDEX(Step1_final!H:H, 0 + (ROW(C96)-4)*3)</f>
        <v>35488</v>
      </c>
      <c r="D96" s="270" cm="1">
        <f t="array" ref="D96">INDEX(Step1_final!H:H, 1 + (ROW(C96)-4)*3)</f>
        <v>0.5161</v>
      </c>
      <c r="E96" s="270" cm="1">
        <f t="array" ref="E96">INDEX(Step1_final!H:H, 2 + (ROW(C96)-4)*3)</f>
        <v>1.1429</v>
      </c>
      <c r="F96" s="269"/>
      <c r="G96" s="270"/>
      <c r="H96" s="270"/>
      <c r="I96" s="269"/>
      <c r="J96" s="270"/>
      <c r="K96" s="270"/>
      <c r="L96" s="269"/>
      <c r="M96" s="270"/>
      <c r="N96" s="270"/>
      <c r="O96" s="269"/>
      <c r="P96" s="270"/>
      <c r="Q96" s="270"/>
    </row>
    <row r="97" spans="1:17" x14ac:dyDescent="0.3">
      <c r="A97">
        <v>95</v>
      </c>
      <c r="B97" s="269">
        <v>180000</v>
      </c>
      <c r="C97" s="269" cm="1">
        <f t="array" ref="C97">INDEX(Step1_final!H:H, 0 + (ROW(C97)-4)*3)</f>
        <v>35936</v>
      </c>
      <c r="D97" s="270" cm="1">
        <f t="array" ref="D97">INDEX(Step1_final!H:H, 1 + (ROW(C97)-4)*3)</f>
        <v>0.51270000000000004</v>
      </c>
      <c r="E97" s="270" cm="1">
        <f t="array" ref="E97">INDEX(Step1_final!H:H, 2 + (ROW(C97)-4)*3)</f>
        <v>1.1398999999999999</v>
      </c>
      <c r="F97" s="269"/>
      <c r="G97" s="270"/>
      <c r="H97" s="270"/>
      <c r="I97" s="269"/>
      <c r="J97" s="270"/>
      <c r="K97" s="270"/>
      <c r="L97" s="269"/>
      <c r="M97" s="270"/>
      <c r="N97" s="270"/>
      <c r="O97" s="269"/>
      <c r="P97" s="270"/>
      <c r="Q97" s="270"/>
    </row>
    <row r="98" spans="1:17" x14ac:dyDescent="0.3">
      <c r="A98">
        <v>96</v>
      </c>
      <c r="B98" s="269">
        <v>182000</v>
      </c>
      <c r="C98" s="269" cm="1">
        <f t="array" ref="C98">INDEX(Step1_final!H:H, 0 + (ROW(C98)-4)*3)</f>
        <v>36364</v>
      </c>
      <c r="D98" s="270" cm="1">
        <f t="array" ref="D98">INDEX(Step1_final!H:H, 1 + (ROW(C98)-4)*3)</f>
        <v>0.51100000000000001</v>
      </c>
      <c r="E98" s="270" cm="1">
        <f t="array" ref="E98">INDEX(Step1_final!H:H, 2 + (ROW(C98)-4)*3)</f>
        <v>1.1528</v>
      </c>
      <c r="F98" s="269"/>
      <c r="G98" s="270"/>
      <c r="H98" s="270"/>
      <c r="I98" s="269"/>
      <c r="J98" s="270"/>
      <c r="K98" s="270"/>
      <c r="L98" s="269"/>
      <c r="M98" s="270"/>
      <c r="N98" s="270"/>
      <c r="O98" s="269"/>
      <c r="P98" s="270"/>
      <c r="Q98" s="270"/>
    </row>
    <row r="99" spans="1:17" x14ac:dyDescent="0.3">
      <c r="A99">
        <v>97</v>
      </c>
      <c r="B99" s="269">
        <v>184000</v>
      </c>
      <c r="C99" s="269" cm="1">
        <f t="array" ref="C99">INDEX(Step1_final!H:H, 0 + (ROW(C99)-4)*3)</f>
        <v>36774</v>
      </c>
      <c r="D99" s="270" cm="1">
        <f t="array" ref="D99">INDEX(Step1_final!H:H, 1 + (ROW(C99)-4)*3)</f>
        <v>0.51570000000000005</v>
      </c>
      <c r="E99" s="270" cm="1">
        <f t="array" ref="E99">INDEX(Step1_final!H:H, 2 + (ROW(C99)-4)*3)</f>
        <v>1.1357999999999999</v>
      </c>
      <c r="F99" s="269"/>
      <c r="G99" s="270"/>
      <c r="H99" s="270"/>
      <c r="I99" s="269"/>
      <c r="J99" s="270"/>
      <c r="K99" s="270"/>
      <c r="L99" s="269"/>
      <c r="M99" s="270"/>
      <c r="N99" s="270"/>
      <c r="O99" s="269"/>
      <c r="P99" s="270"/>
      <c r="Q99" s="270"/>
    </row>
    <row r="100" spans="1:17" x14ac:dyDescent="0.3">
      <c r="A100">
        <v>98</v>
      </c>
      <c r="B100" s="269">
        <v>186000</v>
      </c>
      <c r="C100" s="269" cm="1">
        <f t="array" ref="C100">INDEX(Step1_final!H:H, 0 + (ROW(C100)-4)*3)</f>
        <v>37177</v>
      </c>
      <c r="D100" s="270" cm="1">
        <f t="array" ref="D100">INDEX(Step1_final!H:H, 1 + (ROW(C100)-4)*3)</f>
        <v>0.50890000000000002</v>
      </c>
      <c r="E100" s="270" cm="1">
        <f t="array" ref="E100">INDEX(Step1_final!H:H, 2 + (ROW(C100)-4)*3)</f>
        <v>1.1626000000000001</v>
      </c>
      <c r="F100" s="269"/>
      <c r="G100" s="270"/>
      <c r="H100" s="270"/>
      <c r="I100" s="269"/>
      <c r="J100" s="270"/>
      <c r="K100" s="270"/>
      <c r="L100" s="269"/>
      <c r="M100" s="270"/>
      <c r="N100" s="270"/>
      <c r="O100" s="269"/>
      <c r="P100" s="270"/>
      <c r="Q100" s="270"/>
    </row>
    <row r="101" spans="1:17" x14ac:dyDescent="0.3">
      <c r="A101">
        <v>99</v>
      </c>
      <c r="B101" s="269">
        <v>188000</v>
      </c>
      <c r="C101" s="269" cm="1">
        <f t="array" ref="C101">INDEX(Step1_final!H:H, 0 + (ROW(C101)-4)*3)</f>
        <v>37604</v>
      </c>
      <c r="D101" s="270" cm="1">
        <f t="array" ref="D101">INDEX(Step1_final!H:H, 1 + (ROW(C101)-4)*3)</f>
        <v>0.51759999999999995</v>
      </c>
      <c r="E101" s="270" cm="1">
        <f t="array" ref="E101">INDEX(Step1_final!H:H, 2 + (ROW(C101)-4)*3)</f>
        <v>1.1234</v>
      </c>
      <c r="F101" s="269"/>
      <c r="G101" s="270"/>
      <c r="H101" s="270"/>
      <c r="I101" s="269"/>
      <c r="J101" s="270"/>
      <c r="K101" s="270"/>
      <c r="L101" s="269"/>
      <c r="M101" s="270"/>
      <c r="N101" s="270"/>
      <c r="O101" s="269"/>
      <c r="P101" s="270"/>
      <c r="Q101" s="270"/>
    </row>
    <row r="102" spans="1:17" x14ac:dyDescent="0.3">
      <c r="A102">
        <v>100</v>
      </c>
      <c r="B102" s="269">
        <v>190000</v>
      </c>
      <c r="C102" s="269" cm="1">
        <f t="array" ref="C102">INDEX(Step1_final!H:H, 0 + (ROW(C102)-4)*3)</f>
        <v>38010</v>
      </c>
      <c r="D102" s="270" cm="1">
        <f t="array" ref="D102">INDEX(Step1_final!H:H, 1 + (ROW(C102)-4)*3)</f>
        <v>0.51100000000000001</v>
      </c>
      <c r="E102" s="270" cm="1">
        <f t="array" ref="E102">INDEX(Step1_final!H:H, 2 + (ROW(C102)-4)*3)</f>
        <v>1.1368</v>
      </c>
      <c r="F102" s="269"/>
      <c r="G102" s="270"/>
      <c r="H102" s="270"/>
      <c r="I102" s="269"/>
      <c r="J102" s="270"/>
      <c r="K102" s="270"/>
      <c r="L102" s="269"/>
      <c r="M102" s="270"/>
      <c r="N102" s="270"/>
      <c r="O102" s="269"/>
      <c r="P102" s="270"/>
      <c r="Q102" s="270"/>
    </row>
    <row r="103" spans="1:17" x14ac:dyDescent="0.3">
      <c r="A103">
        <v>101</v>
      </c>
      <c r="B103" s="269">
        <v>192000</v>
      </c>
      <c r="C103" s="269" cm="1">
        <f t="array" ref="C103">INDEX(Step1_final!H:H, 0 + (ROW(C103)-4)*3)</f>
        <v>38403</v>
      </c>
      <c r="D103" s="270" cm="1">
        <f t="array" ref="D103">INDEX(Step1_final!H:H, 1 + (ROW(C103)-4)*3)</f>
        <v>0.50690000000000002</v>
      </c>
      <c r="E103" s="270" cm="1">
        <f t="array" ref="E103">INDEX(Step1_final!H:H, 2 + (ROW(C103)-4)*3)</f>
        <v>1.139</v>
      </c>
      <c r="F103" s="269"/>
      <c r="G103" s="270"/>
      <c r="H103" s="270"/>
      <c r="I103" s="269"/>
      <c r="J103" s="270"/>
      <c r="K103" s="270"/>
      <c r="L103" s="269"/>
      <c r="M103" s="270"/>
      <c r="N103" s="270"/>
      <c r="O103" s="269"/>
      <c r="P103" s="270"/>
      <c r="Q103" s="270"/>
    </row>
    <row r="104" spans="1:17" x14ac:dyDescent="0.3">
      <c r="A104">
        <v>102</v>
      </c>
      <c r="B104" s="269">
        <v>194000</v>
      </c>
      <c r="C104" s="269" cm="1">
        <f t="array" ref="C104">INDEX(Step1_final!H:H, 0 + (ROW(C104)-4)*3)</f>
        <v>38793</v>
      </c>
      <c r="D104" s="270" cm="1">
        <f t="array" ref="D104">INDEX(Step1_final!H:H, 1 + (ROW(C104)-4)*3)</f>
        <v>0.50990000000000002</v>
      </c>
      <c r="E104" s="270" cm="1">
        <f t="array" ref="E104">INDEX(Step1_final!H:H, 2 + (ROW(C104)-4)*3)</f>
        <v>1.1604000000000001</v>
      </c>
      <c r="F104" s="269"/>
      <c r="G104" s="270"/>
      <c r="H104" s="270"/>
      <c r="I104" s="269"/>
      <c r="J104" s="270"/>
      <c r="K104" s="270"/>
      <c r="L104" s="269"/>
      <c r="M104" s="270"/>
      <c r="N104" s="270"/>
      <c r="O104" s="269"/>
      <c r="P104" s="270"/>
      <c r="Q104" s="270"/>
    </row>
    <row r="105" spans="1:17" x14ac:dyDescent="0.3">
      <c r="A105">
        <v>103</v>
      </c>
      <c r="B105" s="269">
        <v>196000</v>
      </c>
      <c r="C105" s="269" cm="1">
        <f t="array" ref="C105">INDEX(Step1_final!H:H, 0 + (ROW(C105)-4)*3)</f>
        <v>39193</v>
      </c>
      <c r="D105" s="270" cm="1">
        <f t="array" ref="D105">INDEX(Step1_final!H:H, 1 + (ROW(C105)-4)*3)</f>
        <v>0.50349999999999995</v>
      </c>
      <c r="E105" s="270" cm="1">
        <f t="array" ref="E105">INDEX(Step1_final!H:H, 2 + (ROW(C105)-4)*3)</f>
        <v>1.1503000000000001</v>
      </c>
      <c r="F105" s="269"/>
      <c r="G105" s="270"/>
      <c r="H105" s="270"/>
      <c r="I105" s="269"/>
      <c r="J105" s="270"/>
      <c r="K105" s="270"/>
      <c r="L105" s="269"/>
      <c r="M105" s="270"/>
      <c r="N105" s="270"/>
      <c r="O105" s="269"/>
      <c r="P105" s="270"/>
      <c r="Q105" s="270"/>
    </row>
    <row r="106" spans="1:17" x14ac:dyDescent="0.3">
      <c r="A106">
        <v>104</v>
      </c>
      <c r="B106" s="269">
        <v>198000</v>
      </c>
      <c r="C106" s="269" cm="1">
        <f t="array" ref="C106">INDEX(Step1_final!H:H, 0 + (ROW(C106)-4)*3)</f>
        <v>39598</v>
      </c>
      <c r="D106" s="270" cm="1">
        <f t="array" ref="D106">INDEX(Step1_final!H:H, 1 + (ROW(C106)-4)*3)</f>
        <v>0.50719999999999998</v>
      </c>
      <c r="E106" s="270" cm="1">
        <f t="array" ref="E106">INDEX(Step1_final!H:H, 2 + (ROW(C106)-4)*3)</f>
        <v>1.1399999999999999</v>
      </c>
      <c r="F106" s="269"/>
      <c r="G106" s="270"/>
      <c r="H106" s="270"/>
      <c r="I106" s="269"/>
      <c r="J106" s="270"/>
      <c r="K106" s="270"/>
      <c r="L106" s="269"/>
      <c r="M106" s="270"/>
      <c r="N106" s="270"/>
      <c r="O106" s="269"/>
      <c r="P106" s="270"/>
      <c r="Q106" s="270"/>
    </row>
    <row r="107" spans="1:17" x14ac:dyDescent="0.3">
      <c r="A107">
        <v>105</v>
      </c>
      <c r="B107" s="269">
        <v>200000</v>
      </c>
      <c r="C107" s="269" cm="1">
        <f t="array" ref="C107">INDEX(Step1_final!H:H, 0 + (ROW(C107)-4)*3)</f>
        <v>40003</v>
      </c>
      <c r="D107" s="270" cm="1">
        <f t="array" ref="D107">INDEX(Step1_final!H:H, 1 + (ROW(C107)-4)*3)</f>
        <v>0.50680000000000003</v>
      </c>
      <c r="E107" s="270" cm="1">
        <f t="array" ref="E107">INDEX(Step1_final!H:H, 2 + (ROW(C107)-4)*3)</f>
        <v>1.1378999999999999</v>
      </c>
      <c r="F107" s="269"/>
      <c r="G107" s="270"/>
      <c r="H107" s="270"/>
      <c r="I107" s="269"/>
      <c r="J107" s="270"/>
      <c r="K107" s="270"/>
      <c r="L107" s="269"/>
      <c r="M107" s="270"/>
      <c r="N107" s="270"/>
      <c r="O107" s="269"/>
      <c r="P107" s="270"/>
      <c r="Q107" s="270"/>
    </row>
    <row r="108" spans="1:17" x14ac:dyDescent="0.3">
      <c r="A108">
        <v>106</v>
      </c>
      <c r="B108" s="269">
        <v>202000</v>
      </c>
      <c r="C108" s="269" cm="1">
        <f t="array" ref="C108">INDEX(Step1_final!H:H, 0 + (ROW(C108)-4)*3)</f>
        <v>40405</v>
      </c>
      <c r="D108" s="270" cm="1">
        <f t="array" ref="D108">INDEX(Step1_final!H:H, 1 + (ROW(C108)-4)*3)</f>
        <v>0.50619999999999998</v>
      </c>
      <c r="E108" s="270" cm="1">
        <f t="array" ref="E108">INDEX(Step1_final!H:H, 2 + (ROW(C108)-4)*3)</f>
        <v>1.1429</v>
      </c>
      <c r="F108" s="269"/>
      <c r="G108" s="270"/>
      <c r="H108" s="270"/>
      <c r="I108" s="269"/>
      <c r="J108" s="270"/>
      <c r="K108" s="270"/>
      <c r="L108" s="269"/>
      <c r="M108" s="270"/>
      <c r="N108" s="270"/>
      <c r="O108" s="269"/>
      <c r="P108" s="270"/>
      <c r="Q108" s="270"/>
    </row>
    <row r="109" spans="1:17" x14ac:dyDescent="0.3">
      <c r="A109">
        <v>107</v>
      </c>
      <c r="B109" s="269">
        <v>204000</v>
      </c>
      <c r="C109" s="269" cm="1">
        <f t="array" ref="C109">INDEX(Step1_final!H:H, 0 + (ROW(C109)-4)*3)</f>
        <v>40809</v>
      </c>
      <c r="D109" s="270" cm="1">
        <f t="array" ref="D109">INDEX(Step1_final!H:H, 1 + (ROW(C109)-4)*3)</f>
        <v>0.50229999999999997</v>
      </c>
      <c r="E109" s="270" cm="1">
        <f t="array" ref="E109">INDEX(Step1_final!H:H, 2 + (ROW(C109)-4)*3)</f>
        <v>1.1555</v>
      </c>
      <c r="F109" s="269"/>
      <c r="G109" s="270"/>
      <c r="H109" s="270"/>
      <c r="I109" s="269"/>
      <c r="J109" s="270"/>
      <c r="K109" s="270"/>
      <c r="L109" s="269"/>
      <c r="M109" s="270"/>
      <c r="N109" s="270"/>
      <c r="O109" s="269"/>
      <c r="P109" s="270"/>
      <c r="Q109" s="270"/>
    </row>
    <row r="110" spans="1:17" x14ac:dyDescent="0.3">
      <c r="A110">
        <v>108</v>
      </c>
      <c r="B110" s="269">
        <v>206000</v>
      </c>
      <c r="C110" s="269" cm="1">
        <f t="array" ref="C110">INDEX(Step1_final!H:H, 0 + (ROW(C110)-4)*3)</f>
        <v>41216</v>
      </c>
      <c r="D110" s="270" cm="1">
        <f t="array" ref="D110">INDEX(Step1_final!H:H, 1 + (ROW(C110)-4)*3)</f>
        <v>0.50339999999999996</v>
      </c>
      <c r="E110" s="270" cm="1">
        <f t="array" ref="E110">INDEX(Step1_final!H:H, 2 + (ROW(C110)-4)*3)</f>
        <v>1.1589</v>
      </c>
      <c r="F110" s="269"/>
      <c r="G110" s="270"/>
      <c r="H110" s="270"/>
      <c r="I110" s="269"/>
      <c r="J110" s="270"/>
      <c r="K110" s="270"/>
      <c r="L110" s="269"/>
      <c r="M110" s="270"/>
      <c r="N110" s="270"/>
      <c r="O110" s="269"/>
      <c r="P110" s="270"/>
      <c r="Q110" s="270"/>
    </row>
    <row r="111" spans="1:17" x14ac:dyDescent="0.3">
      <c r="A111">
        <v>109</v>
      </c>
      <c r="B111" s="269">
        <v>208000</v>
      </c>
      <c r="C111" s="269" cm="1">
        <f t="array" ref="C111">INDEX(Step1_final!H:H, 0 + (ROW(C111)-4)*3)</f>
        <v>41621</v>
      </c>
      <c r="D111" s="270" cm="1">
        <f t="array" ref="D111">INDEX(Step1_final!H:H, 1 + (ROW(C111)-4)*3)</f>
        <v>0.50280000000000002</v>
      </c>
      <c r="E111" s="270" cm="1">
        <f t="array" ref="E111">INDEX(Step1_final!H:H, 2 + (ROW(C111)-4)*3)</f>
        <v>1.1589</v>
      </c>
      <c r="F111" s="269"/>
      <c r="G111" s="270"/>
      <c r="H111" s="270"/>
      <c r="I111" s="269"/>
      <c r="J111" s="270"/>
      <c r="K111" s="270"/>
      <c r="L111" s="269"/>
      <c r="M111" s="270"/>
      <c r="N111" s="270"/>
      <c r="O111" s="269"/>
      <c r="P111" s="270"/>
      <c r="Q111" s="270"/>
    </row>
    <row r="112" spans="1:17" x14ac:dyDescent="0.3">
      <c r="A112">
        <v>110</v>
      </c>
      <c r="B112" s="269">
        <v>210000</v>
      </c>
      <c r="C112" s="269" cm="1">
        <f t="array" ref="C112">INDEX(Step1_final!H:H, 0 + (ROW(C112)-4)*3)</f>
        <v>42027</v>
      </c>
      <c r="D112" s="270" cm="1">
        <f t="array" ref="D112">INDEX(Step1_final!H:H, 1 + (ROW(C112)-4)*3)</f>
        <v>0.49990000000000001</v>
      </c>
      <c r="E112" s="270" cm="1">
        <f t="array" ref="E112">INDEX(Step1_final!H:H, 2 + (ROW(C112)-4)*3)</f>
        <v>1.1391</v>
      </c>
      <c r="F112" s="269"/>
      <c r="G112" s="270"/>
      <c r="H112" s="270"/>
      <c r="I112" s="269"/>
      <c r="J112" s="270"/>
      <c r="K112" s="270"/>
      <c r="L112" s="269"/>
      <c r="M112" s="270"/>
      <c r="N112" s="270"/>
      <c r="O112" s="269"/>
      <c r="P112" s="270"/>
      <c r="Q112" s="270"/>
    </row>
    <row r="113" spans="1:17" x14ac:dyDescent="0.3">
      <c r="A113">
        <v>111</v>
      </c>
      <c r="B113" s="269">
        <v>212000</v>
      </c>
      <c r="C113" s="269" cm="1">
        <f t="array" ref="C113">INDEX(Step1_final!H:H, 0 + (ROW(C113)-4)*3)</f>
        <v>42432</v>
      </c>
      <c r="D113" s="270" cm="1">
        <f t="array" ref="D113">INDEX(Step1_final!H:H, 1 + (ROW(C113)-4)*3)</f>
        <v>0.50439999999999996</v>
      </c>
      <c r="E113" s="270" cm="1">
        <f t="array" ref="E113">INDEX(Step1_final!H:H, 2 + (ROW(C113)-4)*3)</f>
        <v>1.157</v>
      </c>
      <c r="F113" s="269"/>
      <c r="G113" s="270"/>
      <c r="H113" s="270"/>
      <c r="I113" s="269"/>
      <c r="J113" s="270"/>
      <c r="K113" s="270"/>
      <c r="L113" s="269"/>
      <c r="M113" s="270"/>
      <c r="N113" s="270"/>
      <c r="O113" s="269"/>
      <c r="P113" s="270"/>
      <c r="Q113" s="270"/>
    </row>
    <row r="114" spans="1:17" x14ac:dyDescent="0.3">
      <c r="A114">
        <v>112</v>
      </c>
      <c r="B114" s="269">
        <v>214000</v>
      </c>
      <c r="C114" s="269" cm="1">
        <f t="array" ref="C114">INDEX(Step1_final!H:H, 0 + (ROW(C114)-4)*3)</f>
        <v>42838</v>
      </c>
      <c r="D114" s="270" cm="1">
        <f t="array" ref="D114">INDEX(Step1_final!H:H, 1 + (ROW(C114)-4)*3)</f>
        <v>0.50180000000000002</v>
      </c>
      <c r="E114" s="270" cm="1">
        <f t="array" ref="E114">INDEX(Step1_final!H:H, 2 + (ROW(C114)-4)*3)</f>
        <v>1.139</v>
      </c>
      <c r="F114" s="269"/>
      <c r="G114" s="270"/>
      <c r="H114" s="270"/>
      <c r="I114" s="269"/>
      <c r="J114" s="270"/>
      <c r="K114" s="270"/>
      <c r="L114" s="269"/>
      <c r="M114" s="270"/>
      <c r="N114" s="270"/>
      <c r="O114" s="269"/>
      <c r="P114" s="270"/>
      <c r="Q114" s="270"/>
    </row>
    <row r="115" spans="1:17" x14ac:dyDescent="0.3">
      <c r="A115">
        <v>113</v>
      </c>
      <c r="B115" s="269">
        <v>216000</v>
      </c>
      <c r="C115" s="269" cm="1">
        <f t="array" ref="C115">INDEX(Step1_final!H:H, 0 + (ROW(C115)-4)*3)</f>
        <v>43246</v>
      </c>
      <c r="D115" s="270" cm="1">
        <f t="array" ref="D115">INDEX(Step1_final!H:H, 1 + (ROW(C115)-4)*3)</f>
        <v>0.49940000000000001</v>
      </c>
      <c r="E115" s="270" cm="1">
        <f t="array" ref="E115">INDEX(Step1_final!H:H, 2 + (ROW(C115)-4)*3)</f>
        <v>1.131</v>
      </c>
      <c r="F115" s="269"/>
      <c r="G115" s="270"/>
      <c r="H115" s="270"/>
      <c r="I115" s="269"/>
      <c r="J115" s="270"/>
      <c r="K115" s="270"/>
      <c r="L115" s="269"/>
      <c r="M115" s="270"/>
      <c r="N115" s="270"/>
      <c r="O115" s="269"/>
      <c r="P115" s="270"/>
      <c r="Q115" s="270"/>
    </row>
    <row r="116" spans="1:17" x14ac:dyDescent="0.3">
      <c r="A116">
        <v>114</v>
      </c>
      <c r="B116" s="269">
        <v>218000</v>
      </c>
      <c r="C116" s="269" cm="1">
        <f t="array" ref="C116">INDEX(Step1_final!H:H, 0 + (ROW(C116)-4)*3)</f>
        <v>43653</v>
      </c>
      <c r="D116" s="270" cm="1">
        <f t="array" ref="D116">INDEX(Step1_final!H:H, 1 + (ROW(C116)-4)*3)</f>
        <v>0.50490000000000002</v>
      </c>
      <c r="E116" s="270" cm="1">
        <f t="array" ref="E116">INDEX(Step1_final!H:H, 2 + (ROW(C116)-4)*3)</f>
        <v>1.149</v>
      </c>
      <c r="F116" s="269"/>
      <c r="G116" s="270"/>
      <c r="H116" s="270"/>
      <c r="I116" s="269"/>
      <c r="J116" s="270"/>
      <c r="K116" s="270"/>
      <c r="L116" s="269"/>
      <c r="M116" s="270"/>
      <c r="N116" s="270"/>
      <c r="O116" s="269"/>
      <c r="P116" s="270"/>
      <c r="Q116" s="270"/>
    </row>
    <row r="117" spans="1:17" x14ac:dyDescent="0.3">
      <c r="A117">
        <v>115</v>
      </c>
      <c r="B117" s="269">
        <v>220000</v>
      </c>
      <c r="C117" s="269" cm="1">
        <f t="array" ref="C117">INDEX(Step1_final!H:H, 0 + (ROW(C117)-4)*3)</f>
        <v>44059</v>
      </c>
      <c r="D117" s="270" cm="1">
        <f t="array" ref="D117">INDEX(Step1_final!H:H, 1 + (ROW(C117)-4)*3)</f>
        <v>0.50139999999999996</v>
      </c>
      <c r="E117" s="270" cm="1">
        <f t="array" ref="E117">INDEX(Step1_final!H:H, 2 + (ROW(C117)-4)*3)</f>
        <v>1.1291</v>
      </c>
      <c r="F117" s="269"/>
      <c r="G117" s="270"/>
      <c r="H117" s="270"/>
      <c r="I117" s="269"/>
      <c r="J117" s="270"/>
      <c r="K117" s="270"/>
      <c r="L117" s="269"/>
      <c r="M117" s="270"/>
      <c r="N117" s="270"/>
      <c r="O117" s="269"/>
      <c r="P117" s="270"/>
      <c r="Q117" s="270"/>
    </row>
    <row r="118" spans="1:17" x14ac:dyDescent="0.3">
      <c r="C118" s="269"/>
      <c r="D118" s="270"/>
      <c r="E118" s="270"/>
      <c r="F118" s="269"/>
      <c r="G118" s="270"/>
      <c r="H118" s="270"/>
      <c r="I118" s="269"/>
      <c r="J118" s="270"/>
      <c r="K118" s="270"/>
    </row>
    <row r="119" spans="1:17" x14ac:dyDescent="0.3">
      <c r="C119" s="269"/>
      <c r="D119" s="270"/>
      <c r="E119" s="270"/>
      <c r="F119" s="269"/>
      <c r="G119" s="270"/>
      <c r="H119" s="270"/>
      <c r="I119" s="269"/>
      <c r="J119" s="270"/>
      <c r="K119" s="270"/>
    </row>
    <row r="120" spans="1:17" x14ac:dyDescent="0.3">
      <c r="C120" s="269"/>
      <c r="D120" s="270"/>
      <c r="E120" s="270"/>
      <c r="F120" s="269"/>
      <c r="G120" s="270"/>
      <c r="H120" s="270"/>
      <c r="I120" s="269"/>
      <c r="J120" s="270"/>
      <c r="K120" s="270"/>
    </row>
    <row r="121" spans="1:17" x14ac:dyDescent="0.3">
      <c r="C121" s="269"/>
      <c r="D121" s="270"/>
      <c r="E121" s="270"/>
      <c r="F121" s="269"/>
      <c r="G121" s="270"/>
      <c r="H121" s="270"/>
      <c r="I121" s="269"/>
      <c r="J121" s="270"/>
      <c r="K121" s="270"/>
    </row>
    <row r="122" spans="1:17" x14ac:dyDescent="0.3">
      <c r="C122" s="269"/>
      <c r="D122" s="270"/>
      <c r="E122" s="270"/>
      <c r="F122" s="269"/>
      <c r="G122" s="270"/>
      <c r="H122" s="270"/>
      <c r="I122" s="269"/>
      <c r="J122" s="270"/>
      <c r="K122" s="270"/>
    </row>
    <row r="123" spans="1:17" x14ac:dyDescent="0.3">
      <c r="C123" s="269"/>
      <c r="D123" s="270"/>
      <c r="E123" s="270"/>
      <c r="F123" s="269"/>
      <c r="G123" s="270"/>
      <c r="H123" s="270"/>
      <c r="I123" s="269"/>
      <c r="J123" s="270"/>
      <c r="K123" s="270"/>
    </row>
    <row r="124" spans="1:17" x14ac:dyDescent="0.3">
      <c r="C124" s="269"/>
      <c r="D124" s="270"/>
      <c r="E124" s="270"/>
      <c r="F124" s="269"/>
      <c r="G124" s="270"/>
      <c r="H124" s="270"/>
      <c r="I124" s="269"/>
      <c r="J124" s="270"/>
      <c r="K124" s="270"/>
    </row>
    <row r="125" spans="1:17" x14ac:dyDescent="0.3">
      <c r="C125" s="269"/>
      <c r="D125" s="270"/>
      <c r="E125" s="270"/>
      <c r="F125" s="269"/>
      <c r="G125" s="270"/>
      <c r="H125" s="270"/>
      <c r="I125" s="269"/>
      <c r="J125" s="270"/>
      <c r="K125" s="270"/>
    </row>
    <row r="126" spans="1:17" x14ac:dyDescent="0.3">
      <c r="C126" s="269"/>
      <c r="D126" s="270"/>
      <c r="E126" s="270"/>
      <c r="F126" s="269"/>
      <c r="G126" s="270"/>
      <c r="H126" s="270"/>
      <c r="I126" s="269"/>
      <c r="J126" s="270"/>
      <c r="K126" s="270"/>
    </row>
    <row r="127" spans="1:17" x14ac:dyDescent="0.3">
      <c r="C127" s="269"/>
      <c r="D127" s="270"/>
      <c r="E127" s="270"/>
      <c r="F127" s="269"/>
      <c r="G127" s="270"/>
      <c r="H127" s="270"/>
      <c r="I127" s="269"/>
      <c r="J127" s="270"/>
      <c r="K127" s="270"/>
    </row>
    <row r="128" spans="1:17" x14ac:dyDescent="0.3">
      <c r="C128" s="269"/>
      <c r="D128" s="270"/>
      <c r="E128" s="270"/>
      <c r="F128" s="269"/>
      <c r="G128" s="270"/>
      <c r="H128" s="270"/>
      <c r="I128" s="269"/>
      <c r="J128" s="270"/>
      <c r="K128" s="270"/>
    </row>
    <row r="129" spans="3:11" x14ac:dyDescent="0.3">
      <c r="C129" s="269"/>
      <c r="D129" s="270"/>
      <c r="E129" s="270"/>
      <c r="F129" s="269"/>
      <c r="G129" s="270"/>
      <c r="H129" s="270"/>
      <c r="I129" s="269"/>
      <c r="J129" s="270"/>
      <c r="K129" s="270"/>
    </row>
    <row r="130" spans="3:11" x14ac:dyDescent="0.3">
      <c r="C130" s="269"/>
      <c r="D130" s="270"/>
      <c r="E130" s="270"/>
      <c r="F130" s="269"/>
      <c r="G130" s="270"/>
      <c r="H130" s="270"/>
      <c r="I130" s="269"/>
      <c r="J130" s="270"/>
      <c r="K130" s="270"/>
    </row>
    <row r="131" spans="3:11" x14ac:dyDescent="0.3">
      <c r="C131" s="269"/>
      <c r="D131" s="270"/>
      <c r="E131" s="270"/>
      <c r="F131" s="269"/>
      <c r="G131" s="270"/>
      <c r="H131" s="270"/>
      <c r="I131" s="269"/>
      <c r="J131" s="270"/>
      <c r="K131" s="270"/>
    </row>
    <row r="132" spans="3:11" x14ac:dyDescent="0.3">
      <c r="C132" s="269"/>
      <c r="D132" s="270"/>
      <c r="E132" s="270"/>
      <c r="F132" s="269"/>
      <c r="G132" s="270"/>
      <c r="H132" s="270"/>
      <c r="I132" s="269"/>
      <c r="J132" s="270"/>
      <c r="K132" s="270"/>
    </row>
    <row r="133" spans="3:11" x14ac:dyDescent="0.3">
      <c r="C133" s="269"/>
      <c r="D133" s="270"/>
      <c r="E133" s="270"/>
      <c r="F133" s="269"/>
      <c r="G133" s="270"/>
      <c r="H133" s="270"/>
      <c r="I133" s="269"/>
      <c r="J133" s="270"/>
      <c r="K133" s="270"/>
    </row>
    <row r="134" spans="3:11" x14ac:dyDescent="0.3">
      <c r="C134" s="269"/>
      <c r="D134" s="270"/>
      <c r="E134" s="270"/>
      <c r="F134" s="269"/>
      <c r="G134" s="270"/>
      <c r="H134" s="270"/>
      <c r="I134" s="269"/>
      <c r="J134" s="270"/>
      <c r="K134" s="270"/>
    </row>
    <row r="135" spans="3:11" x14ac:dyDescent="0.3">
      <c r="C135" s="269"/>
      <c r="D135" s="270"/>
      <c r="E135" s="270"/>
      <c r="F135" s="269"/>
      <c r="G135" s="270"/>
      <c r="H135" s="270"/>
      <c r="I135" s="269"/>
      <c r="J135" s="270"/>
      <c r="K135" s="270"/>
    </row>
    <row r="136" spans="3:11" x14ac:dyDescent="0.3">
      <c r="C136" s="269"/>
      <c r="D136" s="270"/>
      <c r="E136" s="270"/>
      <c r="F136" s="269"/>
      <c r="G136" s="270"/>
      <c r="H136" s="270"/>
      <c r="I136" s="269"/>
      <c r="J136" s="270"/>
      <c r="K136" s="270"/>
    </row>
    <row r="137" spans="3:11" x14ac:dyDescent="0.3">
      <c r="C137" s="269"/>
      <c r="D137" s="270"/>
      <c r="E137" s="270"/>
      <c r="F137" s="269"/>
      <c r="G137" s="270"/>
      <c r="H137" s="270"/>
      <c r="I137" s="269"/>
      <c r="J137" s="270"/>
      <c r="K137" s="270"/>
    </row>
    <row r="138" spans="3:11" x14ac:dyDescent="0.3">
      <c r="C138" s="269"/>
      <c r="D138" s="270"/>
      <c r="E138" s="270"/>
      <c r="F138" s="269"/>
      <c r="G138" s="270"/>
      <c r="H138" s="270"/>
      <c r="I138" s="269"/>
      <c r="J138" s="270"/>
      <c r="K138" s="270"/>
    </row>
    <row r="139" spans="3:11" x14ac:dyDescent="0.3">
      <c r="C139" s="269"/>
      <c r="D139" s="270"/>
      <c r="E139" s="270"/>
      <c r="F139" s="269"/>
      <c r="G139" s="270"/>
      <c r="H139" s="270"/>
      <c r="I139" s="269"/>
      <c r="J139" s="270"/>
      <c r="K139" s="270"/>
    </row>
    <row r="140" spans="3:11" x14ac:dyDescent="0.3">
      <c r="C140" s="269"/>
      <c r="D140" s="270"/>
      <c r="E140" s="270"/>
      <c r="F140" s="269"/>
      <c r="G140" s="270"/>
      <c r="H140" s="270"/>
      <c r="I140" s="269"/>
      <c r="J140" s="270"/>
      <c r="K140" s="270"/>
    </row>
    <row r="141" spans="3:11" x14ac:dyDescent="0.3">
      <c r="C141" s="269"/>
      <c r="D141" s="270"/>
      <c r="E141" s="270"/>
      <c r="F141" s="269"/>
      <c r="G141" s="270"/>
      <c r="H141" s="270"/>
      <c r="I141" s="269"/>
      <c r="J141" s="270"/>
      <c r="K141" s="270"/>
    </row>
    <row r="142" spans="3:11" x14ac:dyDescent="0.3">
      <c r="C142" s="269"/>
      <c r="D142" s="270"/>
      <c r="E142" s="270"/>
      <c r="F142" s="269"/>
      <c r="G142" s="270"/>
      <c r="H142" s="270"/>
      <c r="I142" s="269"/>
      <c r="J142" s="270"/>
      <c r="K142" s="270"/>
    </row>
    <row r="143" spans="3:11" x14ac:dyDescent="0.3">
      <c r="C143" s="269"/>
      <c r="D143" s="270"/>
      <c r="E143" s="270"/>
      <c r="F143" s="269"/>
      <c r="G143" s="270"/>
      <c r="H143" s="270"/>
      <c r="I143" s="269"/>
      <c r="J143" s="270"/>
      <c r="K143" s="270"/>
    </row>
    <row r="144" spans="3:11" x14ac:dyDescent="0.3">
      <c r="C144" s="269"/>
      <c r="D144" s="270"/>
      <c r="E144" s="270"/>
      <c r="F144" s="269"/>
      <c r="G144" s="270"/>
      <c r="H144" s="270"/>
      <c r="I144" s="269"/>
      <c r="J144" s="270"/>
      <c r="K144" s="270"/>
    </row>
    <row r="145" spans="3:11" x14ac:dyDescent="0.3">
      <c r="C145" s="269"/>
      <c r="D145" s="270"/>
      <c r="E145" s="270"/>
      <c r="F145" s="269"/>
      <c r="G145" s="270"/>
      <c r="H145" s="270"/>
      <c r="I145" s="269"/>
      <c r="J145" s="270"/>
      <c r="K145" s="270"/>
    </row>
    <row r="146" spans="3:11" x14ac:dyDescent="0.3">
      <c r="C146" s="269"/>
      <c r="D146" s="270"/>
      <c r="E146" s="270"/>
      <c r="F146" s="269"/>
      <c r="G146" s="270"/>
      <c r="H146" s="270"/>
      <c r="I146" s="269"/>
      <c r="J146" s="270"/>
      <c r="K146" s="270"/>
    </row>
    <row r="147" spans="3:11" x14ac:dyDescent="0.3">
      <c r="C147" s="269"/>
      <c r="D147" s="270"/>
      <c r="E147" s="270"/>
      <c r="F147" s="269"/>
      <c r="G147" s="270"/>
      <c r="H147" s="270"/>
      <c r="I147" s="269"/>
      <c r="J147" s="270"/>
      <c r="K147" s="270"/>
    </row>
    <row r="148" spans="3:11" x14ac:dyDescent="0.3">
      <c r="C148" s="269"/>
      <c r="D148" s="270"/>
      <c r="E148" s="270"/>
      <c r="F148" s="269"/>
      <c r="G148" s="270"/>
      <c r="H148" s="270"/>
      <c r="I148" s="269"/>
      <c r="J148" s="270"/>
      <c r="K148" s="270"/>
    </row>
    <row r="149" spans="3:11" x14ac:dyDescent="0.3">
      <c r="C149" s="269"/>
      <c r="D149" s="270"/>
      <c r="E149" s="270"/>
      <c r="F149" s="269"/>
      <c r="G149" s="270"/>
      <c r="H149" s="270"/>
      <c r="I149" s="269"/>
      <c r="J149" s="270"/>
      <c r="K149" s="270"/>
    </row>
    <row r="150" spans="3:11" x14ac:dyDescent="0.3">
      <c r="C150" s="269"/>
      <c r="D150" s="270"/>
      <c r="E150" s="270"/>
      <c r="F150" s="269"/>
      <c r="G150" s="270"/>
      <c r="H150" s="270"/>
      <c r="I150" s="269"/>
      <c r="J150" s="270"/>
      <c r="K150" s="270"/>
    </row>
    <row r="151" spans="3:11" x14ac:dyDescent="0.3">
      <c r="C151" s="269"/>
      <c r="D151" s="270"/>
      <c r="E151" s="270"/>
      <c r="F151" s="269"/>
      <c r="G151" s="270"/>
      <c r="H151" s="270"/>
      <c r="I151" s="269"/>
      <c r="J151" s="270"/>
      <c r="K151" s="270"/>
    </row>
    <row r="152" spans="3:11" x14ac:dyDescent="0.3">
      <c r="C152" s="269"/>
      <c r="D152" s="270"/>
      <c r="E152" s="270"/>
      <c r="F152" s="269"/>
      <c r="G152" s="270"/>
      <c r="H152" s="270"/>
      <c r="I152" s="269"/>
      <c r="J152" s="270"/>
      <c r="K152" s="270"/>
    </row>
    <row r="153" spans="3:11" x14ac:dyDescent="0.3">
      <c r="C153" s="269"/>
      <c r="D153" s="270"/>
      <c r="E153" s="270"/>
      <c r="F153" s="269"/>
      <c r="G153" s="270"/>
      <c r="H153" s="270"/>
      <c r="I153" s="269"/>
      <c r="J153" s="270"/>
      <c r="K153" s="270"/>
    </row>
    <row r="154" spans="3:11" x14ac:dyDescent="0.3">
      <c r="C154" s="269"/>
      <c r="D154" s="270"/>
      <c r="E154" s="270"/>
      <c r="F154" s="269"/>
      <c r="G154" s="270"/>
      <c r="H154" s="270"/>
      <c r="I154" s="269"/>
      <c r="J154" s="270"/>
      <c r="K154" s="270"/>
    </row>
    <row r="155" spans="3:11" x14ac:dyDescent="0.3">
      <c r="C155" s="269"/>
      <c r="D155" s="270"/>
      <c r="E155" s="270"/>
      <c r="F155" s="269"/>
      <c r="G155" s="270"/>
      <c r="H155" s="270"/>
      <c r="I155" s="269"/>
      <c r="J155" s="270"/>
      <c r="K155" s="270"/>
    </row>
    <row r="156" spans="3:11" x14ac:dyDescent="0.3">
      <c r="C156" s="269"/>
      <c r="D156" s="270"/>
      <c r="E156" s="270"/>
      <c r="F156" s="269"/>
      <c r="G156" s="270"/>
      <c r="H156" s="270"/>
      <c r="I156" s="269"/>
      <c r="J156" s="270"/>
      <c r="K156" s="270"/>
    </row>
    <row r="157" spans="3:11" x14ac:dyDescent="0.3">
      <c r="C157" s="269"/>
      <c r="D157" s="270"/>
      <c r="E157" s="270"/>
      <c r="F157" s="269"/>
      <c r="G157" s="270"/>
      <c r="H157" s="270"/>
      <c r="I157" s="269"/>
      <c r="J157" s="270"/>
      <c r="K157" s="270"/>
    </row>
    <row r="158" spans="3:11" x14ac:dyDescent="0.3">
      <c r="C158" s="269"/>
      <c r="D158" s="270"/>
      <c r="E158" s="270"/>
      <c r="F158" s="269"/>
      <c r="G158" s="270"/>
      <c r="H158" s="270"/>
      <c r="I158" s="269"/>
      <c r="J158" s="270"/>
      <c r="K158" s="270"/>
    </row>
    <row r="159" spans="3:11" x14ac:dyDescent="0.3">
      <c r="C159" s="269"/>
      <c r="D159" s="270"/>
      <c r="E159" s="270"/>
      <c r="F159" s="269"/>
      <c r="G159" s="270"/>
      <c r="H159" s="270"/>
      <c r="I159" s="269"/>
      <c r="J159" s="270"/>
      <c r="K159" s="270"/>
    </row>
    <row r="160" spans="3:11" x14ac:dyDescent="0.3">
      <c r="C160" s="269"/>
      <c r="D160" s="270"/>
      <c r="E160" s="270"/>
      <c r="F160" s="269"/>
      <c r="G160" s="270"/>
      <c r="H160" s="270"/>
      <c r="I160" s="269"/>
      <c r="J160" s="270"/>
      <c r="K160" s="270"/>
    </row>
    <row r="161" spans="3:11" x14ac:dyDescent="0.3">
      <c r="C161" s="269"/>
      <c r="D161" s="270"/>
      <c r="E161" s="270"/>
      <c r="F161" s="269"/>
      <c r="G161" s="270"/>
      <c r="H161" s="270"/>
      <c r="I161" s="269"/>
      <c r="J161" s="270"/>
      <c r="K161" s="270"/>
    </row>
    <row r="162" spans="3:11" x14ac:dyDescent="0.3">
      <c r="C162" s="269"/>
      <c r="D162" s="270"/>
      <c r="E162" s="270"/>
      <c r="F162" s="269"/>
      <c r="G162" s="270"/>
      <c r="H162" s="270"/>
      <c r="I162" s="269"/>
      <c r="J162" s="270"/>
      <c r="K162" s="270"/>
    </row>
    <row r="163" spans="3:11" x14ac:dyDescent="0.3">
      <c r="C163" s="269"/>
      <c r="D163" s="270"/>
      <c r="E163" s="270"/>
      <c r="F163" s="269"/>
      <c r="G163" s="270"/>
      <c r="H163" s="270"/>
      <c r="I163" s="269"/>
      <c r="J163" s="270"/>
      <c r="K163" s="270"/>
    </row>
    <row r="164" spans="3:11" x14ac:dyDescent="0.3">
      <c r="C164" s="269"/>
      <c r="D164" s="270"/>
      <c r="E164" s="270"/>
      <c r="F164" s="269"/>
      <c r="G164" s="270"/>
      <c r="H164" s="270"/>
      <c r="I164" s="269"/>
      <c r="J164" s="270"/>
      <c r="K164" s="270"/>
    </row>
    <row r="165" spans="3:11" x14ac:dyDescent="0.3">
      <c r="C165" s="269"/>
      <c r="D165" s="270"/>
      <c r="E165" s="270"/>
      <c r="F165" s="269"/>
      <c r="G165" s="270"/>
      <c r="H165" s="270"/>
      <c r="I165" s="269"/>
      <c r="J165" s="270"/>
      <c r="K165" s="270"/>
    </row>
    <row r="166" spans="3:11" x14ac:dyDescent="0.3">
      <c r="C166" s="269"/>
      <c r="D166" s="270"/>
      <c r="E166" s="270"/>
      <c r="F166" s="269"/>
      <c r="G166" s="270"/>
      <c r="H166" s="270"/>
      <c r="I166" s="269"/>
      <c r="J166" s="270"/>
      <c r="K166" s="270"/>
    </row>
    <row r="167" spans="3:11" x14ac:dyDescent="0.3">
      <c r="C167" s="269"/>
      <c r="D167" s="270"/>
      <c r="E167" s="270"/>
      <c r="F167" s="269"/>
      <c r="G167" s="270"/>
      <c r="H167" s="270"/>
      <c r="I167" s="269"/>
      <c r="J167" s="270"/>
      <c r="K167" s="270"/>
    </row>
    <row r="168" spans="3:11" x14ac:dyDescent="0.3">
      <c r="C168" s="269"/>
      <c r="D168" s="270"/>
      <c r="E168" s="270"/>
      <c r="F168" s="269"/>
      <c r="G168" s="270"/>
      <c r="H168" s="270"/>
      <c r="I168" s="269"/>
      <c r="J168" s="270"/>
      <c r="K168" s="270"/>
    </row>
    <row r="169" spans="3:11" x14ac:dyDescent="0.3">
      <c r="C169" s="269"/>
      <c r="D169" s="270"/>
      <c r="E169" s="270"/>
      <c r="F169" s="269"/>
      <c r="G169" s="270"/>
      <c r="H169" s="270"/>
      <c r="I169" s="269"/>
      <c r="J169" s="270"/>
      <c r="K169" s="270"/>
    </row>
    <row r="170" spans="3:11" x14ac:dyDescent="0.3">
      <c r="C170" s="269"/>
      <c r="D170" s="270"/>
      <c r="E170" s="270"/>
      <c r="F170" s="269"/>
      <c r="G170" s="270"/>
      <c r="H170" s="270"/>
      <c r="I170" s="269"/>
      <c r="J170" s="270"/>
      <c r="K170" s="270"/>
    </row>
    <row r="171" spans="3:11" x14ac:dyDescent="0.3">
      <c r="C171" s="269"/>
      <c r="D171" s="270"/>
      <c r="E171" s="270"/>
      <c r="F171" s="269"/>
      <c r="G171" s="270"/>
      <c r="H171" s="270"/>
      <c r="I171" s="269"/>
      <c r="J171" s="270"/>
      <c r="K171" s="270"/>
    </row>
    <row r="172" spans="3:11" x14ac:dyDescent="0.3">
      <c r="C172" s="269"/>
      <c r="D172" s="270"/>
      <c r="E172" s="270"/>
      <c r="F172" s="269"/>
      <c r="G172" s="270"/>
      <c r="H172" s="270"/>
      <c r="I172" s="269"/>
      <c r="J172" s="270"/>
      <c r="K172" s="270"/>
    </row>
    <row r="173" spans="3:11" x14ac:dyDescent="0.3">
      <c r="C173" s="269"/>
      <c r="D173" s="270"/>
      <c r="E173" s="270"/>
      <c r="F173" s="269"/>
      <c r="G173" s="270"/>
      <c r="H173" s="270"/>
      <c r="I173" s="269"/>
      <c r="J173" s="270"/>
      <c r="K173" s="270"/>
    </row>
    <row r="174" spans="3:11" x14ac:dyDescent="0.3">
      <c r="C174" s="269"/>
      <c r="D174" s="270"/>
      <c r="E174" s="270"/>
      <c r="F174" s="269"/>
      <c r="G174" s="270"/>
      <c r="H174" s="270"/>
      <c r="I174" s="269"/>
      <c r="J174" s="270"/>
      <c r="K174" s="270"/>
    </row>
    <row r="175" spans="3:11" x14ac:dyDescent="0.3">
      <c r="C175" s="269"/>
      <c r="D175" s="270"/>
      <c r="E175" s="270"/>
      <c r="F175" s="269"/>
      <c r="G175" s="270"/>
      <c r="H175" s="270"/>
      <c r="I175" s="269"/>
      <c r="J175" s="270"/>
      <c r="K175" s="270"/>
    </row>
    <row r="176" spans="3:11" x14ac:dyDescent="0.3">
      <c r="C176" s="269"/>
      <c r="D176" s="270"/>
      <c r="E176" s="270"/>
      <c r="F176" s="269"/>
      <c r="G176" s="270"/>
      <c r="H176" s="270"/>
      <c r="I176" s="269"/>
      <c r="J176" s="270"/>
      <c r="K176" s="270"/>
    </row>
    <row r="177" spans="3:11" x14ac:dyDescent="0.3">
      <c r="C177" s="269"/>
      <c r="D177" s="270"/>
      <c r="E177" s="270"/>
      <c r="F177" s="269"/>
      <c r="G177" s="270"/>
      <c r="H177" s="270"/>
      <c r="I177" s="269"/>
      <c r="J177" s="270"/>
      <c r="K177" s="270"/>
    </row>
    <row r="178" spans="3:11" x14ac:dyDescent="0.3">
      <c r="C178" s="269"/>
      <c r="D178" s="270"/>
      <c r="E178" s="270"/>
      <c r="F178" s="269"/>
      <c r="G178" s="270"/>
      <c r="H178" s="270"/>
      <c r="I178" s="269"/>
      <c r="J178" s="270"/>
      <c r="K178" s="270"/>
    </row>
    <row r="179" spans="3:11" x14ac:dyDescent="0.3">
      <c r="C179" s="269"/>
      <c r="D179" s="270"/>
      <c r="E179" s="270"/>
      <c r="F179" s="269"/>
      <c r="G179" s="270"/>
      <c r="H179" s="270"/>
      <c r="I179" s="269"/>
      <c r="J179" s="270"/>
      <c r="K179" s="270"/>
    </row>
    <row r="180" spans="3:11" x14ac:dyDescent="0.3">
      <c r="C180" s="269"/>
      <c r="D180" s="270"/>
      <c r="E180" s="270"/>
      <c r="F180" s="269"/>
      <c r="G180" s="270"/>
      <c r="H180" s="270"/>
      <c r="I180" s="269"/>
      <c r="J180" s="270"/>
      <c r="K180" s="270"/>
    </row>
    <row r="181" spans="3:11" x14ac:dyDescent="0.3">
      <c r="C181" s="269"/>
      <c r="D181" s="270"/>
      <c r="E181" s="270"/>
      <c r="F181" s="269"/>
      <c r="G181" s="270"/>
      <c r="H181" s="270"/>
      <c r="I181" s="269"/>
      <c r="J181" s="270"/>
      <c r="K181" s="270"/>
    </row>
    <row r="182" spans="3:11" x14ac:dyDescent="0.3">
      <c r="C182" s="269"/>
      <c r="D182" s="270"/>
      <c r="E182" s="270"/>
      <c r="F182" s="269"/>
      <c r="G182" s="270"/>
      <c r="H182" s="270"/>
      <c r="I182" s="269"/>
      <c r="J182" s="270"/>
      <c r="K182" s="270"/>
    </row>
    <row r="183" spans="3:11" x14ac:dyDescent="0.3">
      <c r="C183" s="269"/>
      <c r="D183" s="270"/>
      <c r="E183" s="270"/>
      <c r="F183" s="269"/>
      <c r="G183" s="270"/>
      <c r="H183" s="270"/>
      <c r="I183" s="269"/>
      <c r="J183" s="270"/>
      <c r="K183" s="270"/>
    </row>
    <row r="184" spans="3:11" x14ac:dyDescent="0.3">
      <c r="C184" s="269"/>
      <c r="D184" s="270"/>
      <c r="E184" s="270"/>
      <c r="F184" s="269"/>
      <c r="G184" s="270"/>
      <c r="H184" s="270"/>
      <c r="I184" s="269"/>
      <c r="J184" s="270"/>
      <c r="K184" s="270"/>
    </row>
    <row r="185" spans="3:11" x14ac:dyDescent="0.3">
      <c r="C185" s="269"/>
      <c r="D185" s="270"/>
      <c r="E185" s="270"/>
      <c r="F185" s="269"/>
      <c r="G185" s="270"/>
      <c r="H185" s="270"/>
      <c r="I185" s="269"/>
      <c r="J185" s="270"/>
      <c r="K185" s="270"/>
    </row>
    <row r="186" spans="3:11" x14ac:dyDescent="0.3">
      <c r="C186" s="269"/>
      <c r="D186" s="270"/>
      <c r="E186" s="270"/>
      <c r="F186" s="269"/>
      <c r="G186" s="270"/>
      <c r="H186" s="270"/>
      <c r="I186" s="269"/>
      <c r="J186" s="270"/>
      <c r="K186" s="270"/>
    </row>
    <row r="187" spans="3:11" x14ac:dyDescent="0.3">
      <c r="C187" s="269"/>
      <c r="D187" s="270"/>
      <c r="E187" s="270"/>
      <c r="F187" s="269"/>
      <c r="G187" s="270"/>
      <c r="H187" s="270"/>
      <c r="I187" s="269"/>
      <c r="J187" s="270"/>
      <c r="K187" s="270"/>
    </row>
    <row r="188" spans="3:11" x14ac:dyDescent="0.3">
      <c r="C188" s="269"/>
      <c r="D188" s="270"/>
      <c r="E188" s="270"/>
      <c r="F188" s="269"/>
      <c r="G188" s="270"/>
      <c r="H188" s="270"/>
      <c r="I188" s="269"/>
      <c r="J188" s="270"/>
      <c r="K188" s="270"/>
    </row>
    <row r="189" spans="3:11" x14ac:dyDescent="0.3">
      <c r="C189" s="269"/>
      <c r="D189" s="270"/>
      <c r="E189" s="270"/>
      <c r="F189" s="269"/>
      <c r="G189" s="270"/>
      <c r="H189" s="270"/>
      <c r="I189" s="269"/>
      <c r="J189" s="270"/>
      <c r="K189" s="270"/>
    </row>
    <row r="190" spans="3:11" x14ac:dyDescent="0.3">
      <c r="C190" s="269"/>
      <c r="D190" s="270"/>
      <c r="E190" s="270"/>
      <c r="F190" s="269"/>
      <c r="G190" s="270"/>
      <c r="H190" s="270"/>
      <c r="I190" s="269"/>
      <c r="J190" s="270"/>
      <c r="K190" s="270"/>
    </row>
    <row r="191" spans="3:11" x14ac:dyDescent="0.3">
      <c r="C191" s="269"/>
      <c r="D191" s="270"/>
      <c r="E191" s="270"/>
    </row>
    <row r="192" spans="3:11" x14ac:dyDescent="0.3">
      <c r="C192" s="269"/>
      <c r="D192" s="270"/>
      <c r="E192" s="270"/>
    </row>
    <row r="193" spans="3:5" x14ac:dyDescent="0.3">
      <c r="C193" s="269"/>
      <c r="D193" s="270"/>
      <c r="E193" s="270"/>
    </row>
    <row r="194" spans="3:5" x14ac:dyDescent="0.3">
      <c r="C194" s="269"/>
      <c r="D194" s="270"/>
      <c r="E194" s="270"/>
    </row>
    <row r="195" spans="3:5" x14ac:dyDescent="0.3">
      <c r="C195" s="269"/>
      <c r="D195" s="270"/>
      <c r="E195" s="270"/>
    </row>
    <row r="196" spans="3:5" x14ac:dyDescent="0.3">
      <c r="C196" s="269"/>
      <c r="D196" s="270"/>
      <c r="E196" s="270"/>
    </row>
    <row r="197" spans="3:5" x14ac:dyDescent="0.3">
      <c r="C197" s="269"/>
      <c r="D197" s="270"/>
      <c r="E197" s="270"/>
    </row>
    <row r="198" spans="3:5" x14ac:dyDescent="0.3">
      <c r="C198" s="269"/>
      <c r="D198" s="270"/>
      <c r="E198" s="270"/>
    </row>
    <row r="199" spans="3:5" x14ac:dyDescent="0.3">
      <c r="C199" s="269"/>
      <c r="D199" s="270"/>
      <c r="E199" s="270"/>
    </row>
    <row r="200" spans="3:5" x14ac:dyDescent="0.3">
      <c r="C200" s="269"/>
      <c r="D200" s="270"/>
      <c r="E200" s="270"/>
    </row>
    <row r="201" spans="3:5" x14ac:dyDescent="0.3">
      <c r="C201" s="269"/>
      <c r="D201" s="270"/>
      <c r="E201" s="270"/>
    </row>
    <row r="202" spans="3:5" x14ac:dyDescent="0.3">
      <c r="C202" s="269"/>
      <c r="D202" s="270"/>
      <c r="E202" s="270"/>
    </row>
    <row r="203" spans="3:5" x14ac:dyDescent="0.3">
      <c r="C203" s="269"/>
      <c r="D203" s="270"/>
      <c r="E203" s="270"/>
    </row>
    <row r="204" spans="3:5" x14ac:dyDescent="0.3">
      <c r="C204" s="269"/>
      <c r="D204" s="270"/>
      <c r="E204" s="270"/>
    </row>
    <row r="205" spans="3:5" x14ac:dyDescent="0.3">
      <c r="D205" s="270"/>
      <c r="E205" s="270"/>
    </row>
    <row r="206" spans="3:5" x14ac:dyDescent="0.3">
      <c r="D206" s="270"/>
      <c r="E206" s="270"/>
    </row>
    <row r="207" spans="3:5" x14ac:dyDescent="0.3">
      <c r="D207" s="270"/>
      <c r="E207" s="270"/>
    </row>
    <row r="208" spans="3:5" x14ac:dyDescent="0.3">
      <c r="D208" s="270"/>
      <c r="E208" s="270"/>
    </row>
    <row r="209" spans="4:5" x14ac:dyDescent="0.3">
      <c r="D209" s="270"/>
      <c r="E209" s="270"/>
    </row>
    <row r="210" spans="4:5" x14ac:dyDescent="0.3">
      <c r="D210" s="270"/>
      <c r="E210" s="270"/>
    </row>
    <row r="211" spans="4:5" x14ac:dyDescent="0.3">
      <c r="D211" s="270"/>
      <c r="E211" s="270"/>
    </row>
    <row r="212" spans="4:5" x14ac:dyDescent="0.3">
      <c r="D212" s="270"/>
      <c r="E212" s="270"/>
    </row>
    <row r="213" spans="4:5" x14ac:dyDescent="0.3">
      <c r="D213" s="270"/>
      <c r="E213" s="270"/>
    </row>
    <row r="214" spans="4:5" x14ac:dyDescent="0.3">
      <c r="D214" s="270"/>
      <c r="E214" s="270"/>
    </row>
    <row r="215" spans="4:5" x14ac:dyDescent="0.3">
      <c r="D215" s="270"/>
      <c r="E215" s="270"/>
    </row>
    <row r="216" spans="4:5" x14ac:dyDescent="0.3">
      <c r="D216" s="270"/>
      <c r="E216" s="270"/>
    </row>
    <row r="217" spans="4:5" x14ac:dyDescent="0.3">
      <c r="D217" s="270"/>
      <c r="E217" s="270"/>
    </row>
    <row r="218" spans="4:5" x14ac:dyDescent="0.3">
      <c r="D218" s="270"/>
      <c r="E218" s="270"/>
    </row>
    <row r="219" spans="4:5" x14ac:dyDescent="0.3">
      <c r="D219" s="270"/>
      <c r="E219" s="270"/>
    </row>
    <row r="220" spans="4:5" x14ac:dyDescent="0.3">
      <c r="D220" s="270"/>
      <c r="E220" s="270"/>
    </row>
    <row r="221" spans="4:5" x14ac:dyDescent="0.3">
      <c r="D221" s="270"/>
      <c r="E221" s="270"/>
    </row>
    <row r="222" spans="4:5" x14ac:dyDescent="0.3">
      <c r="D222" s="270"/>
      <c r="E222" s="270"/>
    </row>
    <row r="223" spans="4:5" x14ac:dyDescent="0.3">
      <c r="D223" s="270"/>
      <c r="E223" s="270"/>
    </row>
    <row r="224" spans="4:5" x14ac:dyDescent="0.3">
      <c r="D224" s="270"/>
      <c r="E224" s="270"/>
    </row>
    <row r="225" spans="4:5" x14ac:dyDescent="0.3">
      <c r="D225" s="270"/>
      <c r="E225" s="270"/>
    </row>
    <row r="226" spans="4:5" x14ac:dyDescent="0.3">
      <c r="D226" s="270"/>
      <c r="E226" s="270"/>
    </row>
    <row r="227" spans="4:5" x14ac:dyDescent="0.3">
      <c r="D227" s="270"/>
      <c r="E227" s="270"/>
    </row>
    <row r="228" spans="4:5" x14ac:dyDescent="0.3">
      <c r="D228" s="270"/>
      <c r="E228" s="270"/>
    </row>
    <row r="229" spans="4:5" x14ac:dyDescent="0.3">
      <c r="D229" s="270"/>
      <c r="E229" s="270"/>
    </row>
    <row r="230" spans="4:5" x14ac:dyDescent="0.3">
      <c r="D230" s="270"/>
      <c r="E230" s="270"/>
    </row>
    <row r="231" spans="4:5" x14ac:dyDescent="0.3">
      <c r="D231" s="270"/>
      <c r="E231" s="270"/>
    </row>
    <row r="232" spans="4:5" x14ac:dyDescent="0.3">
      <c r="D232" s="270"/>
      <c r="E232" s="270"/>
    </row>
    <row r="233" spans="4:5" x14ac:dyDescent="0.3">
      <c r="D233" s="270"/>
      <c r="E233" s="270"/>
    </row>
    <row r="234" spans="4:5" x14ac:dyDescent="0.3">
      <c r="D234" s="270"/>
      <c r="E234" s="270"/>
    </row>
    <row r="235" spans="4:5" x14ac:dyDescent="0.3">
      <c r="D235" s="270"/>
      <c r="E235" s="270"/>
    </row>
    <row r="236" spans="4:5" x14ac:dyDescent="0.3">
      <c r="D236" s="270"/>
      <c r="E236" s="270"/>
    </row>
    <row r="237" spans="4:5" x14ac:dyDescent="0.3">
      <c r="D237" s="270"/>
      <c r="E237" s="270"/>
    </row>
    <row r="238" spans="4:5" x14ac:dyDescent="0.3">
      <c r="D238" s="270"/>
      <c r="E238" s="270"/>
    </row>
    <row r="239" spans="4:5" x14ac:dyDescent="0.3">
      <c r="D239" s="270"/>
      <c r="E239" s="270"/>
    </row>
    <row r="240" spans="4:5" x14ac:dyDescent="0.3">
      <c r="D240" s="270"/>
      <c r="E240" s="270"/>
    </row>
    <row r="241" spans="4:5" x14ac:dyDescent="0.3">
      <c r="D241" s="270"/>
      <c r="E241" s="270"/>
    </row>
    <row r="242" spans="4:5" x14ac:dyDescent="0.3">
      <c r="D242" s="270"/>
      <c r="E242" s="270"/>
    </row>
    <row r="243" spans="4:5" x14ac:dyDescent="0.3">
      <c r="D243" s="270"/>
      <c r="E243" s="270"/>
    </row>
    <row r="244" spans="4:5" x14ac:dyDescent="0.3">
      <c r="D244" s="270"/>
      <c r="E244" s="270"/>
    </row>
    <row r="245" spans="4:5" x14ac:dyDescent="0.3">
      <c r="D245" s="270"/>
      <c r="E245" s="270"/>
    </row>
    <row r="246" spans="4:5" x14ac:dyDescent="0.3">
      <c r="D246" s="270"/>
      <c r="E246" s="270"/>
    </row>
    <row r="247" spans="4:5" x14ac:dyDescent="0.3">
      <c r="D247" s="270"/>
      <c r="E247" s="270"/>
    </row>
    <row r="248" spans="4:5" x14ac:dyDescent="0.3">
      <c r="D248" s="270"/>
      <c r="E248" s="270"/>
    </row>
    <row r="249" spans="4:5" x14ac:dyDescent="0.3">
      <c r="D249" s="270"/>
      <c r="E249" s="270"/>
    </row>
    <row r="250" spans="4:5" x14ac:dyDescent="0.3">
      <c r="D250" s="270"/>
      <c r="E250" s="270"/>
    </row>
    <row r="251" spans="4:5" x14ac:dyDescent="0.3">
      <c r="D251" s="270"/>
      <c r="E251" s="270"/>
    </row>
    <row r="252" spans="4:5" x14ac:dyDescent="0.3">
      <c r="D252" s="270"/>
      <c r="E252" s="270"/>
    </row>
    <row r="253" spans="4:5" x14ac:dyDescent="0.3">
      <c r="D253" s="270"/>
      <c r="E253" s="270"/>
    </row>
    <row r="254" spans="4:5" x14ac:dyDescent="0.3">
      <c r="D254" s="270"/>
      <c r="E254" s="270"/>
    </row>
    <row r="255" spans="4:5" x14ac:dyDescent="0.3">
      <c r="D255" s="270"/>
      <c r="E255" s="270"/>
    </row>
    <row r="256" spans="4:5" x14ac:dyDescent="0.3">
      <c r="D256" s="270"/>
      <c r="E256" s="270"/>
    </row>
    <row r="257" spans="4:5" x14ac:dyDescent="0.3">
      <c r="D257" s="270"/>
      <c r="E257" s="270"/>
    </row>
    <row r="258" spans="4:5" x14ac:dyDescent="0.3">
      <c r="D258" s="270"/>
      <c r="E258" s="270"/>
    </row>
    <row r="259" spans="4:5" x14ac:dyDescent="0.3">
      <c r="D259" s="270"/>
      <c r="E259" s="270"/>
    </row>
    <row r="260" spans="4:5" x14ac:dyDescent="0.3">
      <c r="D260" s="270"/>
      <c r="E260" s="270"/>
    </row>
    <row r="261" spans="4:5" x14ac:dyDescent="0.3">
      <c r="D261" s="270"/>
      <c r="E261" s="270"/>
    </row>
    <row r="262" spans="4:5" x14ac:dyDescent="0.3">
      <c r="D262" s="270"/>
      <c r="E262" s="270"/>
    </row>
    <row r="263" spans="4:5" x14ac:dyDescent="0.3">
      <c r="D263" s="270"/>
      <c r="E263" s="270"/>
    </row>
    <row r="264" spans="4:5" x14ac:dyDescent="0.3">
      <c r="D264" s="270"/>
      <c r="E264" s="270"/>
    </row>
    <row r="265" spans="4:5" x14ac:dyDescent="0.3">
      <c r="D265" s="270"/>
      <c r="E265" s="270"/>
    </row>
    <row r="266" spans="4:5" x14ac:dyDescent="0.3">
      <c r="D266" s="270"/>
      <c r="E266" s="270"/>
    </row>
    <row r="267" spans="4:5" x14ac:dyDescent="0.3">
      <c r="D267" s="270"/>
      <c r="E267" s="270"/>
    </row>
    <row r="268" spans="4:5" x14ac:dyDescent="0.3">
      <c r="D268" s="270"/>
      <c r="E268" s="270"/>
    </row>
    <row r="269" spans="4:5" x14ac:dyDescent="0.3">
      <c r="D269" s="270"/>
      <c r="E269" s="270"/>
    </row>
    <row r="270" spans="4:5" x14ac:dyDescent="0.3">
      <c r="D270" s="270"/>
      <c r="E270" s="270"/>
    </row>
    <row r="271" spans="4:5" x14ac:dyDescent="0.3">
      <c r="D271" s="270"/>
      <c r="E271" s="270"/>
    </row>
    <row r="272" spans="4:5" x14ac:dyDescent="0.3">
      <c r="D272" s="270"/>
      <c r="E272" s="270"/>
    </row>
    <row r="273" spans="4:5" x14ac:dyDescent="0.3">
      <c r="D273" s="270"/>
      <c r="E273" s="270"/>
    </row>
    <row r="274" spans="4:5" x14ac:dyDescent="0.3">
      <c r="D274" s="270"/>
      <c r="E274" s="270"/>
    </row>
    <row r="275" spans="4:5" x14ac:dyDescent="0.3">
      <c r="D275" s="270"/>
      <c r="E275" s="270"/>
    </row>
    <row r="276" spans="4:5" x14ac:dyDescent="0.3">
      <c r="D276" s="270"/>
      <c r="E276" s="270"/>
    </row>
    <row r="277" spans="4:5" x14ac:dyDescent="0.3">
      <c r="D277" s="270"/>
      <c r="E277" s="270"/>
    </row>
    <row r="278" spans="4:5" x14ac:dyDescent="0.3">
      <c r="D278" s="270"/>
      <c r="E278" s="270"/>
    </row>
    <row r="279" spans="4:5" x14ac:dyDescent="0.3">
      <c r="D279" s="270"/>
      <c r="E279" s="270"/>
    </row>
    <row r="280" spans="4:5" x14ac:dyDescent="0.3">
      <c r="D280" s="270"/>
      <c r="E280" s="270"/>
    </row>
    <row r="281" spans="4:5" x14ac:dyDescent="0.3">
      <c r="D281" s="270"/>
      <c r="E281" s="270"/>
    </row>
    <row r="282" spans="4:5" x14ac:dyDescent="0.3">
      <c r="D282" s="270"/>
      <c r="E282" s="270"/>
    </row>
    <row r="283" spans="4:5" x14ac:dyDescent="0.3">
      <c r="D283" s="270"/>
      <c r="E283" s="270"/>
    </row>
    <row r="284" spans="4:5" x14ac:dyDescent="0.3">
      <c r="D284" s="270"/>
      <c r="E284" s="270"/>
    </row>
    <row r="285" spans="4:5" x14ac:dyDescent="0.3">
      <c r="D285" s="270"/>
      <c r="E285" s="270"/>
    </row>
    <row r="286" spans="4:5" x14ac:dyDescent="0.3">
      <c r="D286" s="270"/>
      <c r="E286" s="270"/>
    </row>
    <row r="287" spans="4:5" x14ac:dyDescent="0.3">
      <c r="D287" s="270"/>
      <c r="E287" s="270"/>
    </row>
    <row r="288" spans="4:5" x14ac:dyDescent="0.3">
      <c r="D288" s="270"/>
      <c r="E288" s="270"/>
    </row>
    <row r="289" spans="4:5" x14ac:dyDescent="0.3">
      <c r="D289" s="270"/>
      <c r="E289" s="270"/>
    </row>
    <row r="290" spans="4:5" x14ac:dyDescent="0.3">
      <c r="D290" s="270"/>
      <c r="E290" s="270"/>
    </row>
    <row r="291" spans="4:5" x14ac:dyDescent="0.3">
      <c r="D291" s="270"/>
      <c r="E291" s="270"/>
    </row>
    <row r="292" spans="4:5" x14ac:dyDescent="0.3">
      <c r="D292" s="270"/>
      <c r="E292" s="270"/>
    </row>
    <row r="293" spans="4:5" x14ac:dyDescent="0.3">
      <c r="D293" s="270"/>
      <c r="E293" s="270"/>
    </row>
    <row r="294" spans="4:5" x14ac:dyDescent="0.3">
      <c r="D294" s="270"/>
      <c r="E294" s="270"/>
    </row>
    <row r="295" spans="4:5" x14ac:dyDescent="0.3">
      <c r="D295" s="270"/>
      <c r="E295" s="270"/>
    </row>
    <row r="296" spans="4:5" x14ac:dyDescent="0.3">
      <c r="D296" s="270"/>
      <c r="E296" s="270"/>
    </row>
    <row r="297" spans="4:5" x14ac:dyDescent="0.3">
      <c r="D297" s="270"/>
      <c r="E297" s="270"/>
    </row>
    <row r="298" spans="4:5" x14ac:dyDescent="0.3">
      <c r="D298" s="270"/>
      <c r="E298" s="270"/>
    </row>
    <row r="299" spans="4:5" x14ac:dyDescent="0.3">
      <c r="D299" s="270"/>
      <c r="E299" s="270"/>
    </row>
    <row r="300" spans="4:5" x14ac:dyDescent="0.3">
      <c r="D300" s="270"/>
      <c r="E300" s="270"/>
    </row>
    <row r="301" spans="4:5" x14ac:dyDescent="0.3">
      <c r="D301" s="270"/>
      <c r="E301" s="270"/>
    </row>
    <row r="302" spans="4:5" x14ac:dyDescent="0.3">
      <c r="D302" s="270"/>
      <c r="E302" s="270"/>
    </row>
    <row r="303" spans="4:5" x14ac:dyDescent="0.3">
      <c r="D303" s="270"/>
      <c r="E303" s="270"/>
    </row>
    <row r="304" spans="4:5" x14ac:dyDescent="0.3">
      <c r="D304" s="270"/>
      <c r="E304" s="270"/>
    </row>
    <row r="305" spans="4:5" x14ac:dyDescent="0.3">
      <c r="D305" s="270"/>
      <c r="E305" s="270"/>
    </row>
    <row r="306" spans="4:5" x14ac:dyDescent="0.3">
      <c r="D306" s="270"/>
      <c r="E306" s="270"/>
    </row>
    <row r="307" spans="4:5" x14ac:dyDescent="0.3">
      <c r="D307" s="270"/>
      <c r="E307" s="270"/>
    </row>
    <row r="308" spans="4:5" x14ac:dyDescent="0.3">
      <c r="D308" s="270"/>
      <c r="E308" s="270"/>
    </row>
    <row r="309" spans="4:5" x14ac:dyDescent="0.3">
      <c r="D309" s="270"/>
      <c r="E309" s="270"/>
    </row>
    <row r="310" spans="4:5" x14ac:dyDescent="0.3">
      <c r="D310" s="270"/>
      <c r="E310" s="270"/>
    </row>
    <row r="311" spans="4:5" x14ac:dyDescent="0.3">
      <c r="D311" s="270"/>
      <c r="E311" s="270"/>
    </row>
    <row r="312" spans="4:5" x14ac:dyDescent="0.3">
      <c r="D312" s="270"/>
      <c r="E312" s="270"/>
    </row>
    <row r="313" spans="4:5" x14ac:dyDescent="0.3">
      <c r="D313" s="270"/>
      <c r="E313" s="270"/>
    </row>
    <row r="314" spans="4:5" x14ac:dyDescent="0.3">
      <c r="D314" s="270"/>
      <c r="E314" s="270"/>
    </row>
    <row r="315" spans="4:5" x14ac:dyDescent="0.3">
      <c r="D315" s="270"/>
      <c r="E315" s="270"/>
    </row>
    <row r="316" spans="4:5" x14ac:dyDescent="0.3">
      <c r="D316" s="270"/>
      <c r="E316" s="270"/>
    </row>
    <row r="317" spans="4:5" x14ac:dyDescent="0.3">
      <c r="D317" s="270"/>
      <c r="E317" s="270"/>
    </row>
    <row r="318" spans="4:5" x14ac:dyDescent="0.3">
      <c r="D318" s="270"/>
      <c r="E318" s="270"/>
    </row>
    <row r="319" spans="4:5" x14ac:dyDescent="0.3">
      <c r="D319" s="270"/>
      <c r="E319" s="270"/>
    </row>
    <row r="320" spans="4:5" x14ac:dyDescent="0.3">
      <c r="D320" s="270"/>
      <c r="E320" s="270"/>
    </row>
    <row r="321" spans="4:5" x14ac:dyDescent="0.3">
      <c r="D321" s="270"/>
      <c r="E321" s="270"/>
    </row>
    <row r="322" spans="4:5" x14ac:dyDescent="0.3">
      <c r="D322" s="270"/>
      <c r="E322" s="270"/>
    </row>
    <row r="323" spans="4:5" x14ac:dyDescent="0.3">
      <c r="D323" s="270"/>
      <c r="E323" s="270"/>
    </row>
    <row r="324" spans="4:5" x14ac:dyDescent="0.3">
      <c r="D324" s="270"/>
      <c r="E324" s="270"/>
    </row>
    <row r="325" spans="4:5" x14ac:dyDescent="0.3">
      <c r="D325" s="270"/>
      <c r="E325" s="270"/>
    </row>
    <row r="326" spans="4:5" x14ac:dyDescent="0.3">
      <c r="D326" s="270"/>
      <c r="E326" s="270"/>
    </row>
    <row r="327" spans="4:5" x14ac:dyDescent="0.3">
      <c r="D327" s="270"/>
      <c r="E327" s="270"/>
    </row>
    <row r="328" spans="4:5" x14ac:dyDescent="0.3">
      <c r="D328" s="270"/>
      <c r="E328" s="270"/>
    </row>
    <row r="329" spans="4:5" x14ac:dyDescent="0.3">
      <c r="D329" s="270"/>
      <c r="E329" s="270"/>
    </row>
    <row r="330" spans="4:5" x14ac:dyDescent="0.3">
      <c r="D330" s="270"/>
      <c r="E330" s="270"/>
    </row>
    <row r="331" spans="4:5" x14ac:dyDescent="0.3">
      <c r="D331" s="270"/>
      <c r="E331" s="270"/>
    </row>
    <row r="332" spans="4:5" x14ac:dyDescent="0.3">
      <c r="D332" s="270"/>
      <c r="E332" s="270"/>
    </row>
    <row r="333" spans="4:5" x14ac:dyDescent="0.3">
      <c r="D333" s="270"/>
      <c r="E333" s="270"/>
    </row>
    <row r="334" spans="4:5" x14ac:dyDescent="0.3">
      <c r="D334" s="270"/>
      <c r="E334" s="270"/>
    </row>
    <row r="335" spans="4:5" x14ac:dyDescent="0.3">
      <c r="D335" s="270"/>
      <c r="E335" s="270"/>
    </row>
    <row r="336" spans="4:5" x14ac:dyDescent="0.3">
      <c r="D336" s="270"/>
      <c r="E336" s="270"/>
    </row>
    <row r="337" spans="4:5" x14ac:dyDescent="0.3">
      <c r="D337" s="270"/>
      <c r="E337" s="270"/>
    </row>
    <row r="338" spans="4:5" x14ac:dyDescent="0.3">
      <c r="D338" s="270"/>
      <c r="E338" s="270"/>
    </row>
    <row r="339" spans="4:5" x14ac:dyDescent="0.3">
      <c r="D339" s="270"/>
      <c r="E339" s="270"/>
    </row>
    <row r="340" spans="4:5" x14ac:dyDescent="0.3">
      <c r="D340" s="270"/>
      <c r="E340" s="270"/>
    </row>
    <row r="341" spans="4:5" x14ac:dyDescent="0.3">
      <c r="D341" s="270"/>
      <c r="E341" s="270"/>
    </row>
    <row r="342" spans="4:5" x14ac:dyDescent="0.3">
      <c r="D342" s="270"/>
      <c r="E342" s="270"/>
    </row>
    <row r="343" spans="4:5" x14ac:dyDescent="0.3">
      <c r="D343" s="270"/>
      <c r="E343" s="270"/>
    </row>
    <row r="344" spans="4:5" x14ac:dyDescent="0.3">
      <c r="D344" s="270"/>
      <c r="E344" s="270"/>
    </row>
    <row r="345" spans="4:5" x14ac:dyDescent="0.3">
      <c r="D345" s="270"/>
      <c r="E345" s="270"/>
    </row>
    <row r="346" spans="4:5" x14ac:dyDescent="0.3">
      <c r="D346" s="270"/>
      <c r="E346" s="270"/>
    </row>
    <row r="347" spans="4:5" x14ac:dyDescent="0.3">
      <c r="D347" s="270"/>
      <c r="E347" s="270"/>
    </row>
    <row r="348" spans="4:5" x14ac:dyDescent="0.3">
      <c r="D348" s="270"/>
      <c r="E348" s="270"/>
    </row>
    <row r="349" spans="4:5" x14ac:dyDescent="0.3">
      <c r="D349" s="270"/>
      <c r="E349" s="270"/>
    </row>
    <row r="350" spans="4:5" x14ac:dyDescent="0.3">
      <c r="D350" s="270"/>
      <c r="E350" s="270"/>
    </row>
    <row r="351" spans="4:5" x14ac:dyDescent="0.3">
      <c r="D351" s="270"/>
      <c r="E351" s="270"/>
    </row>
    <row r="352" spans="4:5" x14ac:dyDescent="0.3">
      <c r="D352" s="270"/>
      <c r="E352" s="270"/>
    </row>
    <row r="353" spans="4:5" x14ac:dyDescent="0.3">
      <c r="D353" s="270"/>
      <c r="E353" s="270"/>
    </row>
    <row r="354" spans="4:5" x14ac:dyDescent="0.3">
      <c r="D354" s="270"/>
      <c r="E354" s="270"/>
    </row>
    <row r="355" spans="4:5" x14ac:dyDescent="0.3">
      <c r="D355" s="270"/>
      <c r="E355" s="270"/>
    </row>
    <row r="356" spans="4:5" x14ac:dyDescent="0.3">
      <c r="D356" s="270"/>
      <c r="E356" s="270"/>
    </row>
    <row r="357" spans="4:5" x14ac:dyDescent="0.3">
      <c r="D357" s="270"/>
      <c r="E357" s="270"/>
    </row>
    <row r="358" spans="4:5" x14ac:dyDescent="0.3">
      <c r="D358" s="270"/>
      <c r="E358" s="270"/>
    </row>
    <row r="359" spans="4:5" x14ac:dyDescent="0.3">
      <c r="D359" s="270"/>
      <c r="E359" s="270"/>
    </row>
    <row r="360" spans="4:5" x14ac:dyDescent="0.3">
      <c r="D360" s="270"/>
      <c r="E360" s="270"/>
    </row>
    <row r="361" spans="4:5" x14ac:dyDescent="0.3">
      <c r="D361" s="270"/>
      <c r="E361" s="270"/>
    </row>
    <row r="362" spans="4:5" x14ac:dyDescent="0.3">
      <c r="D362" s="270"/>
      <c r="E362" s="270"/>
    </row>
    <row r="363" spans="4:5" x14ac:dyDescent="0.3">
      <c r="D363" s="270"/>
      <c r="E363" s="270"/>
    </row>
    <row r="364" spans="4:5" x14ac:dyDescent="0.3">
      <c r="D364" s="270"/>
      <c r="E364" s="270"/>
    </row>
    <row r="365" spans="4:5" x14ac:dyDescent="0.3">
      <c r="D365" s="270"/>
      <c r="E365" s="270"/>
    </row>
    <row r="366" spans="4:5" x14ac:dyDescent="0.3">
      <c r="D366" s="270"/>
      <c r="E366" s="270"/>
    </row>
    <row r="367" spans="4:5" x14ac:dyDescent="0.3">
      <c r="D367" s="270"/>
      <c r="E367" s="270"/>
    </row>
    <row r="368" spans="4:5" x14ac:dyDescent="0.3">
      <c r="D368" s="270"/>
      <c r="E368" s="270"/>
    </row>
    <row r="369" spans="4:5" x14ac:dyDescent="0.3">
      <c r="D369" s="270"/>
      <c r="E369" s="270"/>
    </row>
    <row r="370" spans="4:5" x14ac:dyDescent="0.3">
      <c r="D370" s="270"/>
      <c r="E370" s="270"/>
    </row>
    <row r="371" spans="4:5" x14ac:dyDescent="0.3">
      <c r="D371" s="270"/>
      <c r="E371" s="270"/>
    </row>
    <row r="372" spans="4:5" x14ac:dyDescent="0.3">
      <c r="D372" s="270"/>
      <c r="E372" s="270"/>
    </row>
    <row r="373" spans="4:5" x14ac:dyDescent="0.3">
      <c r="D373" s="270"/>
      <c r="E373" s="270"/>
    </row>
    <row r="374" spans="4:5" x14ac:dyDescent="0.3">
      <c r="D374" s="270"/>
      <c r="E374" s="270"/>
    </row>
    <row r="375" spans="4:5" x14ac:dyDescent="0.3">
      <c r="D375" s="270"/>
      <c r="E375" s="270"/>
    </row>
    <row r="376" spans="4:5" x14ac:dyDescent="0.3">
      <c r="D376" s="270"/>
      <c r="E376" s="270"/>
    </row>
    <row r="377" spans="4:5" x14ac:dyDescent="0.3">
      <c r="D377" s="270"/>
      <c r="E377" s="270"/>
    </row>
    <row r="378" spans="4:5" x14ac:dyDescent="0.3">
      <c r="D378" s="270"/>
      <c r="E378" s="270"/>
    </row>
    <row r="379" spans="4:5" x14ac:dyDescent="0.3">
      <c r="D379" s="270"/>
      <c r="E379" s="270"/>
    </row>
    <row r="380" spans="4:5" x14ac:dyDescent="0.3">
      <c r="D380" s="270"/>
      <c r="E380" s="270"/>
    </row>
    <row r="381" spans="4:5" x14ac:dyDescent="0.3">
      <c r="D381" s="270"/>
      <c r="E381" s="270"/>
    </row>
    <row r="382" spans="4:5" x14ac:dyDescent="0.3">
      <c r="D382" s="270"/>
      <c r="E382" s="270"/>
    </row>
    <row r="383" spans="4:5" x14ac:dyDescent="0.3">
      <c r="D383" s="270"/>
      <c r="E383" s="270"/>
    </row>
    <row r="384" spans="4:5" x14ac:dyDescent="0.3">
      <c r="D384" s="270"/>
      <c r="E384" s="270"/>
    </row>
    <row r="385" spans="4:5" x14ac:dyDescent="0.3">
      <c r="D385" s="270"/>
      <c r="E385" s="270"/>
    </row>
    <row r="386" spans="4:5" x14ac:dyDescent="0.3">
      <c r="D386" s="270"/>
      <c r="E386" s="270"/>
    </row>
    <row r="387" spans="4:5" x14ac:dyDescent="0.3">
      <c r="D387" s="270"/>
      <c r="E387" s="270"/>
    </row>
    <row r="388" spans="4:5" x14ac:dyDescent="0.3">
      <c r="D388" s="270"/>
      <c r="E388" s="270"/>
    </row>
    <row r="389" spans="4:5" x14ac:dyDescent="0.3">
      <c r="D389" s="270"/>
      <c r="E389" s="270"/>
    </row>
    <row r="390" spans="4:5" x14ac:dyDescent="0.3">
      <c r="D390" s="270"/>
      <c r="E390" s="270"/>
    </row>
    <row r="391" spans="4:5" x14ac:dyDescent="0.3">
      <c r="D391" s="270"/>
      <c r="E391" s="270"/>
    </row>
    <row r="392" spans="4:5" x14ac:dyDescent="0.3">
      <c r="D392" s="270"/>
      <c r="E392" s="270"/>
    </row>
    <row r="393" spans="4:5" x14ac:dyDescent="0.3">
      <c r="D393" s="270"/>
      <c r="E393" s="270"/>
    </row>
    <row r="394" spans="4:5" x14ac:dyDescent="0.3">
      <c r="D394" s="270"/>
      <c r="E394" s="270"/>
    </row>
    <row r="395" spans="4:5" x14ac:dyDescent="0.3">
      <c r="D395" s="270"/>
      <c r="E395" s="270"/>
    </row>
    <row r="396" spans="4:5" x14ac:dyDescent="0.3">
      <c r="D396" s="270"/>
      <c r="E396" s="270"/>
    </row>
    <row r="397" spans="4:5" x14ac:dyDescent="0.3">
      <c r="D397" s="270"/>
      <c r="E397" s="270"/>
    </row>
    <row r="398" spans="4:5" x14ac:dyDescent="0.3">
      <c r="D398" s="270"/>
      <c r="E398" s="270"/>
    </row>
    <row r="399" spans="4:5" x14ac:dyDescent="0.3">
      <c r="D399" s="270"/>
      <c r="E399" s="270"/>
    </row>
    <row r="400" spans="4:5" x14ac:dyDescent="0.3">
      <c r="D400" s="270"/>
      <c r="E400" s="270"/>
    </row>
    <row r="401" spans="4:5" x14ac:dyDescent="0.3">
      <c r="D401" s="270"/>
      <c r="E401" s="270"/>
    </row>
    <row r="402" spans="4:5" x14ac:dyDescent="0.3">
      <c r="D402" s="270"/>
      <c r="E402" s="270"/>
    </row>
    <row r="403" spans="4:5" x14ac:dyDescent="0.3">
      <c r="D403" s="270"/>
      <c r="E403" s="270"/>
    </row>
    <row r="404" spans="4:5" x14ac:dyDescent="0.3">
      <c r="D404" s="270"/>
      <c r="E404" s="270"/>
    </row>
    <row r="405" spans="4:5" x14ac:dyDescent="0.3">
      <c r="D405" s="270"/>
      <c r="E405" s="270"/>
    </row>
    <row r="406" spans="4:5" x14ac:dyDescent="0.3">
      <c r="D406" s="270"/>
      <c r="E406" s="270"/>
    </row>
    <row r="407" spans="4:5" x14ac:dyDescent="0.3">
      <c r="D407" s="270"/>
      <c r="E407" s="270"/>
    </row>
    <row r="408" spans="4:5" x14ac:dyDescent="0.3">
      <c r="D408" s="270"/>
      <c r="E408" s="270"/>
    </row>
    <row r="409" spans="4:5" x14ac:dyDescent="0.3">
      <c r="D409" s="270"/>
      <c r="E409" s="270"/>
    </row>
    <row r="410" spans="4:5" x14ac:dyDescent="0.3">
      <c r="D410" s="270"/>
      <c r="E410" s="270"/>
    </row>
    <row r="411" spans="4:5" x14ac:dyDescent="0.3">
      <c r="D411" s="270"/>
      <c r="E411" s="270"/>
    </row>
    <row r="412" spans="4:5" x14ac:dyDescent="0.3">
      <c r="D412" s="270"/>
      <c r="E412" s="270"/>
    </row>
    <row r="413" spans="4:5" x14ac:dyDescent="0.3">
      <c r="D413" s="270"/>
      <c r="E413" s="270"/>
    </row>
    <row r="414" spans="4:5" x14ac:dyDescent="0.3">
      <c r="D414" s="270"/>
      <c r="E414" s="270"/>
    </row>
    <row r="415" spans="4:5" x14ac:dyDescent="0.3">
      <c r="D415" s="270"/>
      <c r="E415" s="270"/>
    </row>
    <row r="416" spans="4:5" x14ac:dyDescent="0.3">
      <c r="D416" s="270"/>
      <c r="E416" s="270"/>
    </row>
    <row r="417" spans="4:5" x14ac:dyDescent="0.3">
      <c r="D417" s="270"/>
      <c r="E417" s="270"/>
    </row>
    <row r="418" spans="4:5" x14ac:dyDescent="0.3">
      <c r="D418" s="270"/>
      <c r="E418" s="270"/>
    </row>
    <row r="419" spans="4:5" x14ac:dyDescent="0.3">
      <c r="D419" s="270"/>
      <c r="E419" s="270"/>
    </row>
    <row r="420" spans="4:5" x14ac:dyDescent="0.3">
      <c r="D420" s="270"/>
      <c r="E420" s="270"/>
    </row>
    <row r="421" spans="4:5" x14ac:dyDescent="0.3">
      <c r="D421" s="270"/>
      <c r="E421" s="270"/>
    </row>
    <row r="422" spans="4:5" x14ac:dyDescent="0.3">
      <c r="D422" s="270"/>
      <c r="E422" s="270"/>
    </row>
    <row r="423" spans="4:5" x14ac:dyDescent="0.3">
      <c r="D423" s="270"/>
      <c r="E423" s="270"/>
    </row>
    <row r="424" spans="4:5" x14ac:dyDescent="0.3">
      <c r="D424" s="270"/>
      <c r="E424" s="270"/>
    </row>
    <row r="425" spans="4:5" x14ac:dyDescent="0.3">
      <c r="D425" s="270"/>
      <c r="E425" s="270"/>
    </row>
    <row r="426" spans="4:5" x14ac:dyDescent="0.3">
      <c r="D426" s="270"/>
      <c r="E426" s="270"/>
    </row>
    <row r="427" spans="4:5" x14ac:dyDescent="0.3">
      <c r="D427" s="270"/>
      <c r="E427" s="270"/>
    </row>
    <row r="428" spans="4:5" x14ac:dyDescent="0.3">
      <c r="D428" s="270"/>
      <c r="E428" s="270"/>
    </row>
    <row r="429" spans="4:5" x14ac:dyDescent="0.3">
      <c r="D429" s="270"/>
      <c r="E429" s="270"/>
    </row>
    <row r="430" spans="4:5" x14ac:dyDescent="0.3">
      <c r="D430" s="270"/>
      <c r="E430" s="270"/>
    </row>
    <row r="431" spans="4:5" x14ac:dyDescent="0.3">
      <c r="D431" s="270"/>
      <c r="E431" s="270"/>
    </row>
    <row r="432" spans="4:5" x14ac:dyDescent="0.3">
      <c r="D432" s="270"/>
      <c r="E432" s="270"/>
    </row>
    <row r="433" spans="4:5" x14ac:dyDescent="0.3">
      <c r="D433" s="270"/>
      <c r="E433" s="270"/>
    </row>
    <row r="434" spans="4:5" x14ac:dyDescent="0.3">
      <c r="D434" s="270"/>
      <c r="E434" s="270"/>
    </row>
    <row r="435" spans="4:5" x14ac:dyDescent="0.3">
      <c r="D435" s="270"/>
      <c r="E435" s="270"/>
    </row>
    <row r="436" spans="4:5" x14ac:dyDescent="0.3">
      <c r="D436" s="270"/>
      <c r="E436" s="270"/>
    </row>
    <row r="437" spans="4:5" x14ac:dyDescent="0.3">
      <c r="D437" s="270"/>
      <c r="E437" s="270"/>
    </row>
    <row r="438" spans="4:5" x14ac:dyDescent="0.3">
      <c r="D438" s="270"/>
      <c r="E438" s="270"/>
    </row>
    <row r="439" spans="4:5" x14ac:dyDescent="0.3">
      <c r="D439" s="270"/>
      <c r="E439" s="270"/>
    </row>
    <row r="440" spans="4:5" x14ac:dyDescent="0.3">
      <c r="D440" s="270"/>
      <c r="E440" s="270"/>
    </row>
    <row r="441" spans="4:5" x14ac:dyDescent="0.3">
      <c r="D441" s="270"/>
      <c r="E441" s="270"/>
    </row>
    <row r="442" spans="4:5" x14ac:dyDescent="0.3">
      <c r="D442" s="270"/>
      <c r="E442" s="270"/>
    </row>
    <row r="443" spans="4:5" x14ac:dyDescent="0.3">
      <c r="D443" s="270"/>
      <c r="E443" s="270"/>
    </row>
    <row r="444" spans="4:5" x14ac:dyDescent="0.3">
      <c r="D444" s="270"/>
      <c r="E444" s="270"/>
    </row>
    <row r="445" spans="4:5" x14ac:dyDescent="0.3">
      <c r="D445" s="270"/>
      <c r="E445" s="270"/>
    </row>
    <row r="446" spans="4:5" x14ac:dyDescent="0.3">
      <c r="D446" s="270"/>
      <c r="E446" s="270"/>
    </row>
    <row r="447" spans="4:5" x14ac:dyDescent="0.3">
      <c r="D447" s="270"/>
      <c r="E447" s="270"/>
    </row>
    <row r="448" spans="4:5" x14ac:dyDescent="0.3">
      <c r="D448" s="270"/>
      <c r="E448" s="270"/>
    </row>
    <row r="449" spans="4:5" x14ac:dyDescent="0.3">
      <c r="D449" s="270"/>
      <c r="E449" s="270"/>
    </row>
    <row r="450" spans="4:5" x14ac:dyDescent="0.3">
      <c r="D450" s="270"/>
      <c r="E450" s="270"/>
    </row>
    <row r="451" spans="4:5" x14ac:dyDescent="0.3">
      <c r="D451" s="270"/>
      <c r="E451" s="270"/>
    </row>
    <row r="452" spans="4:5" x14ac:dyDescent="0.3">
      <c r="D452" s="270"/>
      <c r="E452" s="270"/>
    </row>
    <row r="453" spans="4:5" x14ac:dyDescent="0.3">
      <c r="D453" s="270"/>
      <c r="E453" s="270"/>
    </row>
    <row r="454" spans="4:5" x14ac:dyDescent="0.3">
      <c r="D454" s="270"/>
      <c r="E454" s="270"/>
    </row>
    <row r="455" spans="4:5" x14ac:dyDescent="0.3">
      <c r="D455" s="270"/>
      <c r="E455" s="270"/>
    </row>
    <row r="456" spans="4:5" x14ac:dyDescent="0.3">
      <c r="D456" s="270"/>
      <c r="E456" s="270"/>
    </row>
    <row r="457" spans="4:5" x14ac:dyDescent="0.3">
      <c r="D457" s="270"/>
      <c r="E457" s="270"/>
    </row>
    <row r="458" spans="4:5" x14ac:dyDescent="0.3">
      <c r="D458" s="270"/>
      <c r="E458" s="270"/>
    </row>
    <row r="459" spans="4:5" x14ac:dyDescent="0.3">
      <c r="D459" s="270"/>
      <c r="E459" s="270"/>
    </row>
    <row r="460" spans="4:5" x14ac:dyDescent="0.3">
      <c r="D460" s="270"/>
      <c r="E460" s="270"/>
    </row>
    <row r="461" spans="4:5" x14ac:dyDescent="0.3">
      <c r="D461" s="270"/>
      <c r="E461" s="270"/>
    </row>
    <row r="462" spans="4:5" x14ac:dyDescent="0.3">
      <c r="D462" s="270"/>
      <c r="E462" s="270"/>
    </row>
    <row r="463" spans="4:5" x14ac:dyDescent="0.3">
      <c r="D463" s="270"/>
      <c r="E463" s="270"/>
    </row>
    <row r="464" spans="4:5" x14ac:dyDescent="0.3">
      <c r="D464" s="270"/>
      <c r="E464" s="270"/>
    </row>
    <row r="465" spans="4:5" x14ac:dyDescent="0.3">
      <c r="D465" s="270"/>
      <c r="E465" s="270"/>
    </row>
    <row r="466" spans="4:5" x14ac:dyDescent="0.3">
      <c r="D466" s="270"/>
      <c r="E466" s="270"/>
    </row>
    <row r="467" spans="4:5" x14ac:dyDescent="0.3">
      <c r="D467" s="270"/>
      <c r="E467" s="270"/>
    </row>
    <row r="468" spans="4:5" x14ac:dyDescent="0.3">
      <c r="D468" s="270"/>
      <c r="E468" s="270"/>
    </row>
    <row r="469" spans="4:5" x14ac:dyDescent="0.3">
      <c r="D469" s="270"/>
      <c r="E469" s="270"/>
    </row>
    <row r="470" spans="4:5" x14ac:dyDescent="0.3">
      <c r="D470" s="270"/>
      <c r="E470" s="270"/>
    </row>
    <row r="471" spans="4:5" x14ac:dyDescent="0.3">
      <c r="D471" s="270"/>
      <c r="E471" s="270"/>
    </row>
    <row r="472" spans="4:5" x14ac:dyDescent="0.3">
      <c r="D472" s="270"/>
      <c r="E472" s="270"/>
    </row>
    <row r="473" spans="4:5" x14ac:dyDescent="0.3">
      <c r="D473" s="270"/>
      <c r="E473" s="270"/>
    </row>
    <row r="474" spans="4:5" x14ac:dyDescent="0.3">
      <c r="D474" s="270"/>
      <c r="E474" s="270"/>
    </row>
    <row r="475" spans="4:5" x14ac:dyDescent="0.3">
      <c r="D475" s="270"/>
      <c r="E475" s="270"/>
    </row>
    <row r="476" spans="4:5" x14ac:dyDescent="0.3">
      <c r="D476" s="270"/>
      <c r="E476" s="270"/>
    </row>
    <row r="477" spans="4:5" x14ac:dyDescent="0.3">
      <c r="D477" s="270"/>
      <c r="E477" s="270"/>
    </row>
    <row r="478" spans="4:5" x14ac:dyDescent="0.3">
      <c r="D478" s="270"/>
      <c r="E478" s="270"/>
    </row>
    <row r="479" spans="4:5" x14ac:dyDescent="0.3">
      <c r="D479" s="270"/>
      <c r="E479" s="270"/>
    </row>
    <row r="480" spans="4:5" x14ac:dyDescent="0.3">
      <c r="D480" s="270"/>
      <c r="E480" s="270"/>
    </row>
    <row r="481" spans="4:5" x14ac:dyDescent="0.3">
      <c r="D481" s="270"/>
      <c r="E481" s="270"/>
    </row>
    <row r="482" spans="4:5" x14ac:dyDescent="0.3">
      <c r="D482" s="270"/>
      <c r="E482" s="270"/>
    </row>
    <row r="483" spans="4:5" x14ac:dyDescent="0.3">
      <c r="D483" s="270"/>
      <c r="E483" s="270"/>
    </row>
    <row r="484" spans="4:5" x14ac:dyDescent="0.3">
      <c r="D484" s="270"/>
      <c r="E484" s="270"/>
    </row>
    <row r="485" spans="4:5" x14ac:dyDescent="0.3">
      <c r="D485" s="270"/>
      <c r="E485" s="270"/>
    </row>
    <row r="486" spans="4:5" x14ac:dyDescent="0.3">
      <c r="D486" s="270"/>
      <c r="E486" s="270"/>
    </row>
    <row r="487" spans="4:5" x14ac:dyDescent="0.3">
      <c r="D487" s="270"/>
      <c r="E487" s="270"/>
    </row>
    <row r="488" spans="4:5" x14ac:dyDescent="0.3">
      <c r="D488" s="270"/>
      <c r="E488" s="270"/>
    </row>
    <row r="489" spans="4:5" x14ac:dyDescent="0.3">
      <c r="D489" s="270"/>
      <c r="E489" s="270"/>
    </row>
    <row r="490" spans="4:5" x14ac:dyDescent="0.3">
      <c r="D490" s="270"/>
      <c r="E490" s="270"/>
    </row>
    <row r="491" spans="4:5" x14ac:dyDescent="0.3">
      <c r="D491" s="270"/>
      <c r="E491" s="270"/>
    </row>
    <row r="492" spans="4:5" x14ac:dyDescent="0.3">
      <c r="D492" s="270"/>
      <c r="E492" s="270"/>
    </row>
    <row r="493" spans="4:5" x14ac:dyDescent="0.3">
      <c r="D493" s="270"/>
      <c r="E493" s="270"/>
    </row>
    <row r="494" spans="4:5" x14ac:dyDescent="0.3">
      <c r="D494" s="270"/>
      <c r="E494" s="270"/>
    </row>
    <row r="495" spans="4:5" x14ac:dyDescent="0.3">
      <c r="D495" s="270"/>
      <c r="E495" s="270"/>
    </row>
    <row r="496" spans="4:5" x14ac:dyDescent="0.3">
      <c r="D496" s="270"/>
      <c r="E496" s="270"/>
    </row>
    <row r="497" spans="4:5" x14ac:dyDescent="0.3">
      <c r="D497" s="270"/>
      <c r="E497" s="270"/>
    </row>
    <row r="498" spans="4:5" x14ac:dyDescent="0.3">
      <c r="D498" s="270"/>
      <c r="E498" s="270"/>
    </row>
    <row r="499" spans="4:5" x14ac:dyDescent="0.3">
      <c r="D499" s="270"/>
      <c r="E499" s="270"/>
    </row>
    <row r="500" spans="4:5" x14ac:dyDescent="0.3">
      <c r="D500" s="270"/>
      <c r="E500" s="270"/>
    </row>
    <row r="501" spans="4:5" x14ac:dyDescent="0.3">
      <c r="D501" s="270"/>
      <c r="E501" s="270"/>
    </row>
    <row r="502" spans="4:5" x14ac:dyDescent="0.3">
      <c r="D502" s="270"/>
      <c r="E502" s="270"/>
    </row>
    <row r="503" spans="4:5" x14ac:dyDescent="0.3">
      <c r="D503" s="270"/>
      <c r="E503" s="270"/>
    </row>
    <row r="504" spans="4:5" x14ac:dyDescent="0.3">
      <c r="D504" s="270"/>
      <c r="E504" s="270"/>
    </row>
    <row r="505" spans="4:5" x14ac:dyDescent="0.3">
      <c r="D505" s="270"/>
      <c r="E505" s="270"/>
    </row>
    <row r="506" spans="4:5" x14ac:dyDescent="0.3">
      <c r="D506" s="270"/>
      <c r="E506" s="270"/>
    </row>
    <row r="507" spans="4:5" x14ac:dyDescent="0.3">
      <c r="D507" s="270"/>
      <c r="E507" s="270"/>
    </row>
  </sheetData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FF38-D4FF-478E-9BEB-2934B8F6DD10}">
  <dimension ref="A1"/>
  <sheetViews>
    <sheetView workbookViewId="0">
      <selection activeCell="U21" sqref="U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E3AF-03AE-4F6F-BBB0-3C66E5A01E47}">
  <dimension ref="A1"/>
  <sheetViews>
    <sheetView workbookViewId="0">
      <selection activeCell="V27" sqref="V2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58</vt:i4>
      </vt:variant>
    </vt:vector>
  </HeadingPairs>
  <TitlesOfParts>
    <vt:vector size="58" baseType="lpstr">
      <vt:lpstr>Step1_wo_dropout</vt:lpstr>
      <vt:lpstr>Step1_with_dropout</vt:lpstr>
      <vt:lpstr>Step1_final</vt:lpstr>
      <vt:lpstr>Step1_checkponts</vt:lpstr>
      <vt:lpstr>Graph1_data</vt:lpstr>
      <vt:lpstr>Graph1_1</vt:lpstr>
      <vt:lpstr>Graph1_2</vt:lpstr>
      <vt:lpstr>Step2_Models_plan</vt:lpstr>
      <vt:lpstr>Step2</vt:lpstr>
      <vt:lpstr>Step2_checkponts</vt:lpstr>
      <vt:lpstr>Step3_Models_plan</vt:lpstr>
      <vt:lpstr>Step3</vt:lpstr>
      <vt:lpstr>Step3_checkponts</vt:lpstr>
      <vt:lpstr>Step4_Models_plan</vt:lpstr>
      <vt:lpstr>Step4</vt:lpstr>
      <vt:lpstr>Step4_checkponts</vt:lpstr>
      <vt:lpstr>Graph4_data_12</vt:lpstr>
      <vt:lpstr>Graph4_12_train_1</vt:lpstr>
      <vt:lpstr>Graph4_12_train_2</vt:lpstr>
      <vt:lpstr>Graph4_12_val_1</vt:lpstr>
      <vt:lpstr>Graph4_12_val_2</vt:lpstr>
      <vt:lpstr>Graph4_data_10</vt:lpstr>
      <vt:lpstr>Graph4_10_train_1</vt:lpstr>
      <vt:lpstr>Graph4_10_train_2</vt:lpstr>
      <vt:lpstr>Graph4_10_val_1</vt:lpstr>
      <vt:lpstr>Graph4_10_val_2</vt:lpstr>
      <vt:lpstr>Graph4_data_8</vt:lpstr>
      <vt:lpstr>Graph4_8_train_1</vt:lpstr>
      <vt:lpstr>Graph4_8_train_2</vt:lpstr>
      <vt:lpstr>Graph4_8_val_1</vt:lpstr>
      <vt:lpstr>Graph4_8_val_2</vt:lpstr>
      <vt:lpstr>Step5</vt:lpstr>
      <vt:lpstr>Step6</vt:lpstr>
      <vt:lpstr>Step7</vt:lpstr>
      <vt:lpstr>Step7_checkponts</vt:lpstr>
      <vt:lpstr>Graph7_data_12</vt:lpstr>
      <vt:lpstr>Graph7_12_1</vt:lpstr>
      <vt:lpstr>Graph7_12_2</vt:lpstr>
      <vt:lpstr>Graph7_data_10</vt:lpstr>
      <vt:lpstr>Graph7_10_1</vt:lpstr>
      <vt:lpstr>Graph7_10_2</vt:lpstr>
      <vt:lpstr>Graph7_data_8</vt:lpstr>
      <vt:lpstr>Graph7_8_1</vt:lpstr>
      <vt:lpstr>Graph7_8_2</vt:lpstr>
      <vt:lpstr>Step8_warmup</vt:lpstr>
      <vt:lpstr>Step8</vt:lpstr>
      <vt:lpstr>Step9</vt:lpstr>
      <vt:lpstr>Step10</vt:lpstr>
      <vt:lpstr>Step10_checkponts</vt:lpstr>
      <vt:lpstr>Graph10_data_12</vt:lpstr>
      <vt:lpstr>Graph10_12_1</vt:lpstr>
      <vt:lpstr>Graph10_12_2</vt:lpstr>
      <vt:lpstr>Graph10_data_10</vt:lpstr>
      <vt:lpstr>Graph10_10_1</vt:lpstr>
      <vt:lpstr>Graph10_10_2</vt:lpstr>
      <vt:lpstr>Graph10_data_8</vt:lpstr>
      <vt:lpstr>Graph10_8_1</vt:lpstr>
      <vt:lpstr>Graph10_8_2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Lyubimkov</dc:creator>
  <cp:lastModifiedBy>Dmitry Lyubimkov</cp:lastModifiedBy>
  <dcterms:created xsi:type="dcterms:W3CDTF">2015-06-05T18:19:34Z</dcterms:created>
  <dcterms:modified xsi:type="dcterms:W3CDTF">2026-01-27T14:13:59Z</dcterms:modified>
</cp:coreProperties>
</file>