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anMitchell\gcloud.utah.edu\code\github\methane\"/>
    </mc:Choice>
  </mc:AlternateContent>
  <xr:revisionPtr revIDLastSave="0" documentId="13_ncr:1_{9AB53351-28F4-4496-9A00-08B70C920D1F}" xr6:coauthVersionLast="47" xr6:coauthVersionMax="47" xr10:uidLastSave="{00000000-0000-0000-0000-000000000000}"/>
  <bookViews>
    <workbookView xWindow="28680" yWindow="-120" windowWidth="38640" windowHeight="21120" xr2:uid="{19A0FEA3-ED56-4D8E-A3BA-4AF8B4051A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40" i="1" l="1"/>
  <c r="BD40" i="1" s="1"/>
  <c r="BC39" i="1"/>
  <c r="BD39" i="1" s="1"/>
  <c r="BC38" i="1"/>
  <c r="BD38" i="1" s="1"/>
  <c r="BC33" i="1"/>
  <c r="BD33" i="1" s="1"/>
  <c r="BC9" i="1"/>
  <c r="BD9" i="1" s="1"/>
  <c r="BC15" i="1"/>
  <c r="BD15" i="1" s="1"/>
  <c r="BC21" i="1"/>
  <c r="BD21" i="1" s="1"/>
  <c r="BD27" i="1"/>
  <c r="BC27" i="1"/>
  <c r="AV58" i="1"/>
  <c r="AW58" i="1"/>
  <c r="AX58" i="1"/>
  <c r="AY58" i="1"/>
  <c r="AZ58" i="1"/>
  <c r="AZ66" i="1" s="1"/>
  <c r="BA58" i="1"/>
  <c r="BB58" i="1"/>
  <c r="BC58" i="1"/>
  <c r="BC66" i="1" s="1"/>
  <c r="BD58" i="1"/>
  <c r="AS58" i="1"/>
  <c r="AS66" i="1" s="1"/>
  <c r="AV66" i="1"/>
  <c r="AW66" i="1"/>
  <c r="AX66" i="1"/>
  <c r="AY66" i="1"/>
  <c r="BA66" i="1"/>
  <c r="BB66" i="1"/>
  <c r="BD66" i="1"/>
  <c r="AS65" i="1"/>
  <c r="AV65" i="1"/>
  <c r="AW65" i="1"/>
  <c r="AX65" i="1"/>
  <c r="AY65" i="1"/>
  <c r="AZ65" i="1"/>
  <c r="BA65" i="1"/>
  <c r="BB65" i="1"/>
  <c r="BC65" i="1"/>
  <c r="BD65" i="1"/>
  <c r="BD61" i="1"/>
  <c r="BC59" i="1"/>
  <c r="BC61" i="1" s="1"/>
  <c r="BD59" i="1"/>
  <c r="BC35" i="1"/>
  <c r="BD35" i="1" s="1"/>
  <c r="BD56" i="1" s="1"/>
  <c r="BC56" i="1"/>
  <c r="BC54" i="1"/>
  <c r="BD54" i="1"/>
  <c r="BC53" i="1"/>
  <c r="BD53" i="1"/>
  <c r="BD45" i="1"/>
  <c r="BD46" i="1"/>
  <c r="BD47" i="1"/>
  <c r="BD48" i="1"/>
  <c r="BD49" i="1"/>
  <c r="BC46" i="1"/>
  <c r="BC47" i="1"/>
  <c r="BC48" i="1"/>
  <c r="BC49" i="1"/>
  <c r="BC45" i="1"/>
  <c r="BB73" i="1"/>
  <c r="BC73" i="1"/>
  <c r="BD73" i="1"/>
  <c r="BB74" i="1"/>
  <c r="BC74" i="1"/>
  <c r="BD74" i="1"/>
  <c r="BB75" i="1"/>
  <c r="BC75" i="1"/>
  <c r="BD75" i="1"/>
  <c r="BD52" i="1"/>
  <c r="AY61" i="1"/>
  <c r="AX56" i="1"/>
  <c r="AY56" i="1"/>
  <c r="AZ56" i="1"/>
  <c r="BA56" i="1"/>
  <c r="BB56" i="1"/>
  <c r="AW56" i="1"/>
  <c r="AS56" i="1"/>
  <c r="AV56" i="1"/>
  <c r="AY59" i="1"/>
  <c r="AV53" i="1"/>
  <c r="BB52" i="1"/>
  <c r="BB53" i="1" s="1"/>
  <c r="BC52" i="1"/>
  <c r="BA45" i="1"/>
  <c r="BB45" i="1"/>
  <c r="BA46" i="1"/>
  <c r="BA47" i="1" s="1"/>
  <c r="BA48" i="1" s="1"/>
  <c r="BA49" i="1" s="1"/>
  <c r="BB46" i="1"/>
  <c r="BB47" i="1" s="1"/>
  <c r="BB48" i="1" s="1"/>
  <c r="BB49" i="1" s="1"/>
  <c r="BA74" i="1"/>
  <c r="AY73" i="1"/>
  <c r="AY53" i="1"/>
  <c r="BA52" i="1"/>
  <c r="BA75" i="1" s="1"/>
  <c r="AZ52" i="1"/>
  <c r="AZ75" i="1" s="1"/>
  <c r="AY52" i="1"/>
  <c r="AY74" i="1" s="1"/>
  <c r="AX52" i="1"/>
  <c r="AX74" i="1" s="1"/>
  <c r="AW52" i="1"/>
  <c r="AW73" i="1" s="1"/>
  <c r="AV52" i="1"/>
  <c r="AV75" i="1" s="1"/>
  <c r="AS52" i="1"/>
  <c r="AS53" i="1" s="1"/>
  <c r="AK46" i="1"/>
  <c r="AK47" i="1" s="1"/>
  <c r="AK48" i="1" s="1"/>
  <c r="AK49" i="1" s="1"/>
  <c r="AD46" i="1"/>
  <c r="AD47" i="1" s="1"/>
  <c r="AD48" i="1" s="1"/>
  <c r="AD49" i="1" s="1"/>
  <c r="AC46" i="1"/>
  <c r="AC47" i="1" s="1"/>
  <c r="AC48" i="1" s="1"/>
  <c r="AC49" i="1" s="1"/>
  <c r="AZ45" i="1"/>
  <c r="AZ46" i="1" s="1"/>
  <c r="AZ47" i="1" s="1"/>
  <c r="AZ48" i="1" s="1"/>
  <c r="AZ49" i="1" s="1"/>
  <c r="AY45" i="1"/>
  <c r="AY46" i="1" s="1"/>
  <c r="AY47" i="1" s="1"/>
  <c r="AY48" i="1" s="1"/>
  <c r="AY49" i="1" s="1"/>
  <c r="AX45" i="1"/>
  <c r="AX46" i="1" s="1"/>
  <c r="AX47" i="1" s="1"/>
  <c r="AX48" i="1" s="1"/>
  <c r="AX49" i="1" s="1"/>
  <c r="AW45" i="1"/>
  <c r="AW46" i="1" s="1"/>
  <c r="AW47" i="1" s="1"/>
  <c r="AW48" i="1" s="1"/>
  <c r="AW49" i="1" s="1"/>
  <c r="AV45" i="1"/>
  <c r="AV46" i="1" s="1"/>
  <c r="AV47" i="1" s="1"/>
  <c r="AV48" i="1" s="1"/>
  <c r="AV49" i="1" s="1"/>
  <c r="AU45" i="1"/>
  <c r="AU46" i="1" s="1"/>
  <c r="AU47" i="1" s="1"/>
  <c r="AU48" i="1" s="1"/>
  <c r="AU49" i="1" s="1"/>
  <c r="AT45" i="1"/>
  <c r="AT46" i="1" s="1"/>
  <c r="AT47" i="1" s="1"/>
  <c r="AT48" i="1" s="1"/>
  <c r="AT49" i="1" s="1"/>
  <c r="AS45" i="1"/>
  <c r="AS46" i="1" s="1"/>
  <c r="AS47" i="1" s="1"/>
  <c r="AS48" i="1" s="1"/>
  <c r="AS49" i="1" s="1"/>
  <c r="AR45" i="1"/>
  <c r="AR46" i="1" s="1"/>
  <c r="AR47" i="1" s="1"/>
  <c r="AR48" i="1" s="1"/>
  <c r="AR49" i="1" s="1"/>
  <c r="AQ45" i="1"/>
  <c r="AQ46" i="1" s="1"/>
  <c r="AQ47" i="1" s="1"/>
  <c r="AQ48" i="1" s="1"/>
  <c r="AQ49" i="1" s="1"/>
  <c r="AP45" i="1"/>
  <c r="AP46" i="1" s="1"/>
  <c r="AP47" i="1" s="1"/>
  <c r="AP48" i="1" s="1"/>
  <c r="AP49" i="1" s="1"/>
  <c r="AO45" i="1"/>
  <c r="AO46" i="1" s="1"/>
  <c r="AO47" i="1" s="1"/>
  <c r="AO48" i="1" s="1"/>
  <c r="AO49" i="1" s="1"/>
  <c r="AN45" i="1"/>
  <c r="AN46" i="1" s="1"/>
  <c r="AN47" i="1" s="1"/>
  <c r="AN48" i="1" s="1"/>
  <c r="AN49" i="1" s="1"/>
  <c r="AM45" i="1"/>
  <c r="AM46" i="1" s="1"/>
  <c r="AM47" i="1" s="1"/>
  <c r="AM48" i="1" s="1"/>
  <c r="AM49" i="1" s="1"/>
  <c r="AL45" i="1"/>
  <c r="AL46" i="1" s="1"/>
  <c r="AL47" i="1" s="1"/>
  <c r="AL48" i="1" s="1"/>
  <c r="AL49" i="1" s="1"/>
  <c r="AK45" i="1"/>
  <c r="AJ45" i="1"/>
  <c r="AJ46" i="1" s="1"/>
  <c r="AJ47" i="1" s="1"/>
  <c r="AJ48" i="1" s="1"/>
  <c r="AJ49" i="1" s="1"/>
  <c r="AI45" i="1"/>
  <c r="AI46" i="1" s="1"/>
  <c r="AI47" i="1" s="1"/>
  <c r="AI48" i="1" s="1"/>
  <c r="AI49" i="1" s="1"/>
  <c r="AH45" i="1"/>
  <c r="AH46" i="1" s="1"/>
  <c r="AH47" i="1" s="1"/>
  <c r="AH48" i="1" s="1"/>
  <c r="AH49" i="1" s="1"/>
  <c r="AG45" i="1"/>
  <c r="AG46" i="1" s="1"/>
  <c r="AG47" i="1" s="1"/>
  <c r="AG48" i="1" s="1"/>
  <c r="AG49" i="1" s="1"/>
  <c r="AF45" i="1"/>
  <c r="AF46" i="1" s="1"/>
  <c r="AF47" i="1" s="1"/>
  <c r="AF48" i="1" s="1"/>
  <c r="AF49" i="1" s="1"/>
  <c r="AE45" i="1"/>
  <c r="AE46" i="1" s="1"/>
  <c r="AE47" i="1" s="1"/>
  <c r="AE48" i="1" s="1"/>
  <c r="AE49" i="1" s="1"/>
  <c r="AD45" i="1"/>
  <c r="AC45" i="1"/>
  <c r="AB45" i="1"/>
  <c r="AB46" i="1" s="1"/>
  <c r="AB47" i="1" s="1"/>
  <c r="AB48" i="1" s="1"/>
  <c r="AB49" i="1" s="1"/>
  <c r="AA45" i="1"/>
  <c r="AA46" i="1" s="1"/>
  <c r="AA47" i="1" s="1"/>
  <c r="AA48" i="1" s="1"/>
  <c r="AA49" i="1" s="1"/>
  <c r="Z45" i="1"/>
  <c r="Z46" i="1" s="1"/>
  <c r="Z47" i="1" s="1"/>
  <c r="Z48" i="1" s="1"/>
  <c r="Z49" i="1" s="1"/>
  <c r="Y45" i="1"/>
  <c r="Y46" i="1" s="1"/>
  <c r="Y47" i="1" s="1"/>
  <c r="Y48" i="1" s="1"/>
  <c r="Y49" i="1" s="1"/>
  <c r="X45" i="1"/>
  <c r="X46" i="1" s="1"/>
  <c r="X47" i="1" s="1"/>
  <c r="X48" i="1" s="1"/>
  <c r="X49" i="1" s="1"/>
  <c r="W45" i="1"/>
  <c r="W46" i="1" s="1"/>
  <c r="W47" i="1" s="1"/>
  <c r="W48" i="1" s="1"/>
  <c r="W49" i="1" s="1"/>
  <c r="V45" i="1"/>
  <c r="V46" i="1" s="1"/>
  <c r="V47" i="1" s="1"/>
  <c r="V48" i="1" s="1"/>
  <c r="V49" i="1" s="1"/>
  <c r="U45" i="1"/>
  <c r="U46" i="1" s="1"/>
  <c r="U47" i="1" s="1"/>
  <c r="U48" i="1" s="1"/>
  <c r="U49" i="1" s="1"/>
  <c r="T45" i="1"/>
  <c r="T46" i="1" s="1"/>
  <c r="T47" i="1" s="1"/>
  <c r="T48" i="1" s="1"/>
  <c r="T49" i="1" s="1"/>
  <c r="S45" i="1"/>
  <c r="S46" i="1" s="1"/>
  <c r="S47" i="1" s="1"/>
  <c r="S48" i="1" s="1"/>
  <c r="S49" i="1" s="1"/>
  <c r="R45" i="1"/>
  <c r="R46" i="1" s="1"/>
  <c r="R47" i="1" s="1"/>
  <c r="R48" i="1" s="1"/>
  <c r="R49" i="1" s="1"/>
  <c r="Q45" i="1"/>
  <c r="Q46" i="1" s="1"/>
  <c r="Q47" i="1" s="1"/>
  <c r="Q48" i="1" s="1"/>
  <c r="Q49" i="1" s="1"/>
  <c r="P45" i="1"/>
  <c r="P46" i="1" s="1"/>
  <c r="P47" i="1" s="1"/>
  <c r="P48" i="1" s="1"/>
  <c r="P49" i="1" s="1"/>
  <c r="O45" i="1"/>
  <c r="O46" i="1" s="1"/>
  <c r="O47" i="1" s="1"/>
  <c r="O48" i="1" s="1"/>
  <c r="O49" i="1" s="1"/>
  <c r="N45" i="1"/>
  <c r="N46" i="1" s="1"/>
  <c r="N47" i="1" s="1"/>
  <c r="N48" i="1" s="1"/>
  <c r="N49" i="1" s="1"/>
  <c r="M45" i="1"/>
  <c r="M46" i="1" s="1"/>
  <c r="M47" i="1" s="1"/>
  <c r="M48" i="1" s="1"/>
  <c r="M49" i="1" s="1"/>
  <c r="L45" i="1"/>
  <c r="L46" i="1" s="1"/>
  <c r="L47" i="1" s="1"/>
  <c r="L48" i="1" s="1"/>
  <c r="L49" i="1" s="1"/>
  <c r="K45" i="1"/>
  <c r="K46" i="1" s="1"/>
  <c r="K47" i="1" s="1"/>
  <c r="K48" i="1" s="1"/>
  <c r="K49" i="1" s="1"/>
  <c r="J45" i="1"/>
  <c r="J46" i="1" s="1"/>
  <c r="J47" i="1" s="1"/>
  <c r="J48" i="1" s="1"/>
  <c r="J49" i="1" s="1"/>
  <c r="I45" i="1"/>
  <c r="I46" i="1" s="1"/>
  <c r="I47" i="1" s="1"/>
  <c r="I48" i="1" s="1"/>
  <c r="I49" i="1" s="1"/>
  <c r="H45" i="1"/>
  <c r="H46" i="1" s="1"/>
  <c r="H47" i="1" s="1"/>
  <c r="H48" i="1" s="1"/>
  <c r="H49" i="1" s="1"/>
  <c r="G45" i="1"/>
  <c r="G46" i="1" s="1"/>
  <c r="G47" i="1" s="1"/>
  <c r="G48" i="1" s="1"/>
  <c r="G49" i="1" s="1"/>
  <c r="F45" i="1"/>
  <c r="F46" i="1" s="1"/>
  <c r="F47" i="1" s="1"/>
  <c r="F48" i="1" s="1"/>
  <c r="F49" i="1" s="1"/>
  <c r="E45" i="1"/>
  <c r="E46" i="1" s="1"/>
  <c r="E47" i="1" s="1"/>
  <c r="E48" i="1" s="1"/>
  <c r="E49" i="1" s="1"/>
  <c r="D45" i="1"/>
  <c r="D46" i="1" s="1"/>
  <c r="D47" i="1" s="1"/>
  <c r="D48" i="1" s="1"/>
  <c r="D49" i="1" s="1"/>
  <c r="C45" i="1"/>
  <c r="C46" i="1" s="1"/>
  <c r="C47" i="1" s="1"/>
  <c r="C48" i="1" s="1"/>
  <c r="C49" i="1" s="1"/>
  <c r="AX54" i="1" l="1"/>
  <c r="AX59" i="1"/>
  <c r="AX61" i="1" s="1"/>
  <c r="AX53" i="1"/>
  <c r="AW59" i="1"/>
  <c r="AW61" i="1" s="1"/>
  <c r="BA53" i="1"/>
  <c r="BA59" i="1"/>
  <c r="BA61" i="1" s="1"/>
  <c r="BA54" i="1"/>
  <c r="AV73" i="1"/>
  <c r="BB54" i="1"/>
  <c r="AS59" i="1"/>
  <c r="AV59" i="1"/>
  <c r="AY54" i="1"/>
  <c r="AV74" i="1"/>
  <c r="BB59" i="1"/>
  <c r="BB61" i="1" s="1"/>
  <c r="AX75" i="1"/>
  <c r="AZ59" i="1"/>
  <c r="AZ61" i="1" s="1"/>
  <c r="AS54" i="1"/>
  <c r="AS55" i="1"/>
  <c r="AW54" i="1"/>
  <c r="AX73" i="1"/>
  <c r="AZ74" i="1"/>
  <c r="AV54" i="1"/>
  <c r="AZ73" i="1"/>
  <c r="AW53" i="1"/>
  <c r="BA73" i="1"/>
  <c r="AW75" i="1"/>
  <c r="AW74" i="1"/>
  <c r="AY75" i="1"/>
  <c r="AZ53" i="1"/>
  <c r="AZ54" i="1" s="1"/>
  <c r="AT64" i="1" l="1"/>
  <c r="AU64" i="1"/>
  <c r="AS60" i="1"/>
  <c r="AS61" i="1" s="1"/>
  <c r="AV55" i="1"/>
  <c r="AV60" i="1" s="1"/>
  <c r="AV61" i="1" s="1"/>
  <c r="AT63" i="1"/>
  <c r="AU63" i="1"/>
  <c r="AU60" i="1" l="1"/>
  <c r="AU61" i="1" s="1"/>
  <c r="AQ60" i="1"/>
  <c r="AQ61" i="1" s="1"/>
  <c r="AT60" i="1"/>
  <c r="AT61" i="1" s="1"/>
  <c r="AR60" i="1"/>
  <c r="AR61" i="1" s="1"/>
  <c r="AQ55" i="1"/>
  <c r="AQ56" i="1" s="1"/>
  <c r="AT55" i="1"/>
  <c r="AT56" i="1" s="1"/>
  <c r="AU55" i="1"/>
  <c r="AU56" i="1" s="1"/>
  <c r="AR55" i="1"/>
  <c r="AR56" i="1" s="1"/>
</calcChain>
</file>

<file path=xl/sharedStrings.xml><?xml version="1.0" encoding="utf-8"?>
<sst xmlns="http://schemas.openxmlformats.org/spreadsheetml/2006/main" count="74" uniqueCount="50">
  <si>
    <t>million metric tons of CO2</t>
  </si>
  <si>
    <t>Residential Sector</t>
  </si>
  <si>
    <t>Coal</t>
  </si>
  <si>
    <t>Petroleum Products</t>
  </si>
  <si>
    <t>Natural Gas</t>
  </si>
  <si>
    <t>Total</t>
  </si>
  <si>
    <t>Commercial Sector</t>
  </si>
  <si>
    <t>Industrial Sector</t>
  </si>
  <si>
    <t>Transportation Sector</t>
  </si>
  <si>
    <t>Electric Power Sector</t>
  </si>
  <si>
    <t>Grand Total</t>
  </si>
  <si>
    <t>Fuel Totals</t>
  </si>
  <si>
    <t>Utah Carbon Dioxide Emissions from Fossil Fuel Consumption (1970-2021)</t>
  </si>
  <si>
    <t>Cumulative Sum:</t>
  </si>
  <si>
    <t>Residential</t>
  </si>
  <si>
    <t>Commercial</t>
  </si>
  <si>
    <t>Industrial</t>
  </si>
  <si>
    <t>Electric Power</t>
  </si>
  <si>
    <t>Transportation</t>
  </si>
  <si>
    <t>Tons CH4/hour</t>
  </si>
  <si>
    <t>Tons CH4/year</t>
  </si>
  <si>
    <t>Million Metric Tons CO2e (20yr GWP)</t>
  </si>
  <si>
    <t>Total with CH4 leakage</t>
  </si>
  <si>
    <t>Interpolated total  with CH4 leakage</t>
  </si>
  <si>
    <t>$900/ton</t>
  </si>
  <si>
    <t>$1200/ton</t>
  </si>
  <si>
    <t>$1500/ton</t>
  </si>
  <si>
    <t>Current estimate of US fossil fuel methane emissions is 11 Tg/yr (source: Table 2 in https://egusphere.copernicus.org/preprints/2022/egusphere-2022-948/egusphere-2022-948.pdf)</t>
  </si>
  <si>
    <t>So, Uinta Basin emissions are ~2% of US total fossil fuel methane emissions.</t>
  </si>
  <si>
    <t>https://www.eia.gov/environment/emissions/state/</t>
  </si>
  <si>
    <t>Million Metric Tons CO2e (100yr GWP)</t>
  </si>
  <si>
    <t>https://usu.app.box.com/s/dfvlbcfb6289l4gkyb6pb4lppvambtjl</t>
  </si>
  <si>
    <t>Note, it looks like many of the values are slightly lower than John's 2021 paper. That is because new # are from HRRR, not the multi-model mean.</t>
  </si>
  <si>
    <t>% increase in Utah's GHG budget</t>
  </si>
  <si>
    <t>Slope Interpolated total  with CH4 leakage</t>
  </si>
  <si>
    <t>Intercept Interpolated total  with CH4 leakage</t>
  </si>
  <si>
    <t>2023 leakage from EDF aircraft measurements</t>
  </si>
  <si>
    <t xml:space="preserve">https://www.edf.org/media/new-data-show-us-oil-gas-methane-emissions-over-four-times-higher-epa-estimates-eight-times </t>
  </si>
  <si>
    <t xml:space="preserve">https://drive.google.com/drive/folders/1H0pCLjBx--GfgjvhzaY8LZ5V3w5isNI2 </t>
  </si>
  <si>
    <t>Potential methane fees</t>
  </si>
  <si>
    <t>20 yr GWP</t>
  </si>
  <si>
    <t>100 yr GWP</t>
  </si>
  <si>
    <t>Typical car eqivalent</t>
  </si>
  <si>
    <t>References:</t>
  </si>
  <si>
    <t>2021-22 emissions estimated from Figure 3 in Seth Lyman &amp; John Lin's Top Down Uinta Basin emissions report to DAQ</t>
  </si>
  <si>
    <t>2015-2020 from Lin et al 2021</t>
  </si>
  <si>
    <t xml:space="preserve">https://www.nature.com/articles/s41598-021-01721-5 </t>
  </si>
  <si>
    <t>2012 from Karion et al 2013</t>
  </si>
  <si>
    <t xml:space="preserve">http://dx.doi.org/10.1002/grl.50811 </t>
  </si>
  <si>
    <t>2021 EIA values extrapolated to 2023 for comparison purposes. Need to be updated with real data when released. (Next EIA data release expected Oct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</si>
</sst>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2"/>
      <color rgb="FF0096D7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99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medium">
        <color rgb="FF0096D7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164" fontId="4" fillId="0" borderId="3" xfId="0" applyNumberFormat="1" applyFont="1" applyBorder="1" applyAlignment="1">
      <alignment horizontal="right" wrapText="1"/>
    </xf>
    <xf numFmtId="0" fontId="4" fillId="0" borderId="3" xfId="0" applyFont="1" applyBorder="1" applyAlignment="1">
      <alignment wrapText="1"/>
    </xf>
    <xf numFmtId="164" fontId="3" fillId="0" borderId="3" xfId="0" applyNumberFormat="1" applyFont="1" applyBorder="1" applyAlignment="1">
      <alignment horizontal="right" wrapText="1"/>
    </xf>
    <xf numFmtId="0" fontId="3" fillId="0" borderId="4" xfId="0" applyFont="1" applyBorder="1" applyAlignment="1">
      <alignment horizontal="left"/>
    </xf>
    <xf numFmtId="164" fontId="3" fillId="0" borderId="4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2" borderId="0" xfId="0" quotePrefix="1" applyFill="1"/>
    <xf numFmtId="0" fontId="5" fillId="0" borderId="0" xfId="0" applyFont="1"/>
    <xf numFmtId="0" fontId="6" fillId="2" borderId="0" xfId="1" applyFill="1"/>
    <xf numFmtId="0" fontId="6" fillId="0" borderId="0" xfId="1"/>
    <xf numFmtId="0" fontId="0" fillId="3" borderId="0" xfId="0" applyFill="1"/>
    <xf numFmtId="0" fontId="6" fillId="3" borderId="0" xfId="1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0" fontId="6" fillId="5" borderId="0" xfId="1" applyFill="1"/>
    <xf numFmtId="0" fontId="0" fillId="6" borderId="0" xfId="0" applyFill="1"/>
    <xf numFmtId="0" fontId="6" fillId="6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Utah</a:t>
            </a:r>
            <a:r>
              <a:rPr lang="en-US" baseline="0"/>
              <a:t> GHG emissions (stacked) using 20yr GWP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Residential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Sheet1!$AQ$4:$BD$4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xVal>
          <c:yVal>
            <c:numRef>
              <c:f>Sheet1!$AQ$45:$BD$45</c:f>
              <c:numCache>
                <c:formatCode>0.0</c:formatCode>
                <c:ptCount val="14"/>
                <c:pt idx="0">
                  <c:v>3.7891221499999999</c:v>
                </c:pt>
                <c:pt idx="1">
                  <c:v>4.0059467799999986</c:v>
                </c:pt>
                <c:pt idx="2">
                  <c:v>3.428232903333333</c:v>
                </c:pt>
                <c:pt idx="3">
                  <c:v>4.0627604966666668</c:v>
                </c:pt>
                <c:pt idx="4">
                  <c:v>3.5767683233333321</c:v>
                </c:pt>
                <c:pt idx="5">
                  <c:v>3.3477481400000002</c:v>
                </c:pt>
                <c:pt idx="6">
                  <c:v>3.643543896666666</c:v>
                </c:pt>
                <c:pt idx="7">
                  <c:v>3.848273073333333</c:v>
                </c:pt>
                <c:pt idx="8">
                  <c:v>3.8873925933333329</c:v>
                </c:pt>
                <c:pt idx="9">
                  <c:v>4.4100284066666662</c:v>
                </c:pt>
                <c:pt idx="10">
                  <c:v>4.2183202233333326</c:v>
                </c:pt>
                <c:pt idx="11">
                  <c:v>4.077063869999999</c:v>
                </c:pt>
                <c:pt idx="12">
                  <c:v>4.077063869999999</c:v>
                </c:pt>
                <c:pt idx="13">
                  <c:v>4.077063869999999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3-4E44-8F57-8810FAB1B5D7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Commercial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Sheet1!$AQ$4:$BD$4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xVal>
          <c:yVal>
            <c:numRef>
              <c:f>Sheet1!$AQ$46:$BD$46</c:f>
              <c:numCache>
                <c:formatCode>0.0</c:formatCode>
                <c:ptCount val="14"/>
                <c:pt idx="0">
                  <c:v>6.2138253099999998</c:v>
                </c:pt>
                <c:pt idx="1">
                  <c:v>6.6055649366666653</c:v>
                </c:pt>
                <c:pt idx="2">
                  <c:v>5.7491150566666658</c:v>
                </c:pt>
                <c:pt idx="3">
                  <c:v>6.7561528099999997</c:v>
                </c:pt>
                <c:pt idx="4">
                  <c:v>6.0819546699999991</c:v>
                </c:pt>
                <c:pt idx="5">
                  <c:v>5.7491617333333327</c:v>
                </c:pt>
                <c:pt idx="6">
                  <c:v>6.2639220599999987</c:v>
                </c:pt>
                <c:pt idx="7">
                  <c:v>6.5460128433333331</c:v>
                </c:pt>
                <c:pt idx="8">
                  <c:v>6.6589647299999992</c:v>
                </c:pt>
                <c:pt idx="9">
                  <c:v>7.4900322566666659</c:v>
                </c:pt>
                <c:pt idx="10">
                  <c:v>7.1308695699999998</c:v>
                </c:pt>
                <c:pt idx="11">
                  <c:v>7.0776987599999988</c:v>
                </c:pt>
                <c:pt idx="12">
                  <c:v>7.0776987599999988</c:v>
                </c:pt>
                <c:pt idx="13">
                  <c:v>7.0776987599999988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3-4E44-8F57-8810FAB1B5D7}"/>
            </c:ext>
          </c:extLst>
        </c:ser>
        <c:ser>
          <c:idx val="2"/>
          <c:order val="2"/>
          <c:tx>
            <c:strRef>
              <c:f>Sheet1!$A$47</c:f>
              <c:strCache>
                <c:ptCount val="1"/>
                <c:pt idx="0">
                  <c:v>Industrial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Sheet1!$AQ$4:$BD$4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xVal>
          <c:yVal>
            <c:numRef>
              <c:f>Sheet1!$AQ$47:$BD$47</c:f>
              <c:numCache>
                <c:formatCode>0.0</c:formatCode>
                <c:ptCount val="14"/>
                <c:pt idx="0">
                  <c:v>13.18475146417034</c:v>
                </c:pt>
                <c:pt idx="1">
                  <c:v>13.753673895007626</c:v>
                </c:pt>
                <c:pt idx="2">
                  <c:v>13.432496677275502</c:v>
                </c:pt>
                <c:pt idx="3">
                  <c:v>14.871531487408635</c:v>
                </c:pt>
                <c:pt idx="4">
                  <c:v>14.044124907561116</c:v>
                </c:pt>
                <c:pt idx="5">
                  <c:v>13.48556686340461</c:v>
                </c:pt>
                <c:pt idx="6">
                  <c:v>13.80582812473857</c:v>
                </c:pt>
                <c:pt idx="7">
                  <c:v>13.920230094311204</c:v>
                </c:pt>
                <c:pt idx="8">
                  <c:v>13.793893732963834</c:v>
                </c:pt>
                <c:pt idx="9">
                  <c:v>14.582318920562068</c:v>
                </c:pt>
                <c:pt idx="10">
                  <c:v>13.77560554094317</c:v>
                </c:pt>
                <c:pt idx="11">
                  <c:v>13.909582080647965</c:v>
                </c:pt>
                <c:pt idx="12">
                  <c:v>13.909582080647965</c:v>
                </c:pt>
                <c:pt idx="13">
                  <c:v>13.909582080647965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E3-4E44-8F57-8810FAB1B5D7}"/>
            </c:ext>
          </c:extLst>
        </c:ser>
        <c:ser>
          <c:idx val="3"/>
          <c:order val="3"/>
          <c:tx>
            <c:strRef>
              <c:f>Sheet1!$A$48</c:f>
              <c:strCache>
                <c:ptCount val="1"/>
                <c:pt idx="0">
                  <c:v>Electric Power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Sheet1!$AQ$4:$BD$4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xVal>
          <c:yVal>
            <c:numRef>
              <c:f>Sheet1!$AQ$48:$BD$48</c:f>
              <c:numCache>
                <c:formatCode>0.0</c:formatCode>
                <c:ptCount val="14"/>
                <c:pt idx="0">
                  <c:v>48.325901940836999</c:v>
                </c:pt>
                <c:pt idx="1">
                  <c:v>47.741264455007624</c:v>
                </c:pt>
                <c:pt idx="2">
                  <c:v>45.529586573942161</c:v>
                </c:pt>
                <c:pt idx="3">
                  <c:v>50.126343534075289</c:v>
                </c:pt>
                <c:pt idx="4">
                  <c:v>48.78724764422779</c:v>
                </c:pt>
                <c:pt idx="5">
                  <c:v>46.697670293404613</c:v>
                </c:pt>
                <c:pt idx="6">
                  <c:v>41.540263424738569</c:v>
                </c:pt>
                <c:pt idx="7">
                  <c:v>41.403766870977861</c:v>
                </c:pt>
                <c:pt idx="8">
                  <c:v>42.459019306297165</c:v>
                </c:pt>
                <c:pt idx="9">
                  <c:v>43.027955663895398</c:v>
                </c:pt>
                <c:pt idx="10">
                  <c:v>40.215782197609833</c:v>
                </c:pt>
                <c:pt idx="11">
                  <c:v>43.847513510647964</c:v>
                </c:pt>
                <c:pt idx="12">
                  <c:v>43.847513510647964</c:v>
                </c:pt>
                <c:pt idx="13">
                  <c:v>43.847513510647964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E3-4E44-8F57-8810FAB1B5D7}"/>
            </c:ext>
          </c:extLst>
        </c:ser>
        <c:ser>
          <c:idx val="4"/>
          <c:order val="4"/>
          <c:tx>
            <c:strRef>
              <c:f>Sheet1!$A$49</c:f>
              <c:strCache>
                <c:ptCount val="1"/>
                <c:pt idx="0">
                  <c:v>Transportation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Sheet1!$AQ$4:$BD$4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xVal>
          <c:yVal>
            <c:numRef>
              <c:f>Sheet1!$AQ$49:$BD$49</c:f>
              <c:numCache>
                <c:formatCode>0.0</c:formatCode>
                <c:ptCount val="14"/>
                <c:pt idx="0">
                  <c:v>64.005428440836994</c:v>
                </c:pt>
                <c:pt idx="1">
                  <c:v>64.456874318340951</c:v>
                </c:pt>
                <c:pt idx="2">
                  <c:v>61.636803853942162</c:v>
                </c:pt>
                <c:pt idx="3">
                  <c:v>66.47907494740862</c:v>
                </c:pt>
                <c:pt idx="4">
                  <c:v>65.279546324227795</c:v>
                </c:pt>
                <c:pt idx="5">
                  <c:v>63.613816316737939</c:v>
                </c:pt>
                <c:pt idx="6">
                  <c:v>58.826756788071904</c:v>
                </c:pt>
                <c:pt idx="7">
                  <c:v>59.03155628097786</c:v>
                </c:pt>
                <c:pt idx="8">
                  <c:v>61.248747919630496</c:v>
                </c:pt>
                <c:pt idx="9">
                  <c:v>61.509984320562054</c:v>
                </c:pt>
                <c:pt idx="10">
                  <c:v>57.378056190943163</c:v>
                </c:pt>
                <c:pt idx="11">
                  <c:v>62.053606470647964</c:v>
                </c:pt>
                <c:pt idx="12">
                  <c:v>62.053606470647964</c:v>
                </c:pt>
                <c:pt idx="13">
                  <c:v>62.053606470647964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E3-4E44-8F57-8810FAB1B5D7}"/>
            </c:ext>
          </c:extLst>
        </c:ser>
        <c:ser>
          <c:idx val="5"/>
          <c:order val="5"/>
          <c:tx>
            <c:v>CH4 leakage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Sheet1!$AV$4:$BD$4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xVal>
          <c:yVal>
            <c:numRef>
              <c:f>Sheet1!$AV$54:$BD$54</c:f>
              <c:numCache>
                <c:formatCode>0.0</c:formatCode>
                <c:ptCount val="9"/>
                <c:pt idx="0">
                  <c:v>96.890238475387946</c:v>
                </c:pt>
                <c:pt idx="1">
                  <c:v>84.264330934671904</c:v>
                </c:pt>
                <c:pt idx="2">
                  <c:v>85.638240232627851</c:v>
                </c:pt>
                <c:pt idx="3">
                  <c:v>83.718633528130496</c:v>
                </c:pt>
                <c:pt idx="4">
                  <c:v>82.636672623612057</c:v>
                </c:pt>
                <c:pt idx="5">
                  <c:v>74.596056317743162</c:v>
                </c:pt>
                <c:pt idx="6">
                  <c:v>96.766966470647958</c:v>
                </c:pt>
                <c:pt idx="7">
                  <c:v>82.303066470647963</c:v>
                </c:pt>
                <c:pt idx="8">
                  <c:v>87.365431470647962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E3-4E44-8F57-8810FAB1B5D7}"/>
            </c:ext>
          </c:extLst>
        </c:ser>
        <c:ser>
          <c:idx val="6"/>
          <c:order val="6"/>
          <c:tx>
            <c:v>2012 CH4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Sheet1!$AS$4</c:f>
              <c:numCache>
                <c:formatCode>General</c:formatCode>
                <c:ptCount val="1"/>
                <c:pt idx="0">
                  <c:v>2012</c:v>
                </c:pt>
              </c:numCache>
            </c:numRef>
          </c:xVal>
          <c:yVal>
            <c:numRef>
              <c:f>Sheet1!$AS$54</c:f>
              <c:numCache>
                <c:formatCode>0.0</c:formatCode>
                <c:ptCount val="1"/>
                <c:pt idx="0">
                  <c:v>101.41252885394216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B-4C6A-9E2D-1215E2163644}"/>
            </c:ext>
          </c:extLst>
        </c:ser>
        <c:ser>
          <c:idx val="7"/>
          <c:order val="7"/>
          <c:tx>
            <c:v>CH4 leakage (interpolated)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Sheet1!$AQ$4:$AV$4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xVal>
          <c:yVal>
            <c:numRef>
              <c:f>Sheet1!$AQ$55:$AV$55</c:f>
              <c:numCache>
                <c:formatCode>0.0</c:formatCode>
                <c:ptCount val="6"/>
                <c:pt idx="0">
                  <c:v>104.42738910631169</c:v>
                </c:pt>
                <c:pt idx="1">
                  <c:v>102.91995898012692</c:v>
                </c:pt>
                <c:pt idx="2">
                  <c:v>101.41252885394216</c:v>
                </c:pt>
                <c:pt idx="3">
                  <c:v>99.905098727757377</c:v>
                </c:pt>
                <c:pt idx="4">
                  <c:v>98.397668601573059</c:v>
                </c:pt>
                <c:pt idx="5">
                  <c:v>96.890238475387946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EB-4C6A-9E2D-1215E2163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579887"/>
        <c:axId val="1393422303"/>
      </c:scatterChart>
      <c:valAx>
        <c:axId val="1393579887"/>
        <c:scaling>
          <c:orientation val="minMax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22303"/>
        <c:crosses val="autoZero"/>
        <c:crossBetween val="midCat"/>
      </c:valAx>
      <c:valAx>
        <c:axId val="139342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equivalent emissions (ton/yr)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7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Utah</a:t>
            </a:r>
            <a:r>
              <a:rPr lang="en-US" baseline="0"/>
              <a:t> GHG emissions (stacked) using 100yr GWP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Residential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Sheet1!$AQ$4:$BD$4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xVal>
          <c:yVal>
            <c:numRef>
              <c:f>Sheet1!$AQ$45:$BD$45</c:f>
              <c:numCache>
                <c:formatCode>0.0</c:formatCode>
                <c:ptCount val="14"/>
                <c:pt idx="0">
                  <c:v>3.7891221499999999</c:v>
                </c:pt>
                <c:pt idx="1">
                  <c:v>4.0059467799999986</c:v>
                </c:pt>
                <c:pt idx="2">
                  <c:v>3.428232903333333</c:v>
                </c:pt>
                <c:pt idx="3">
                  <c:v>4.0627604966666668</c:v>
                </c:pt>
                <c:pt idx="4">
                  <c:v>3.5767683233333321</c:v>
                </c:pt>
                <c:pt idx="5">
                  <c:v>3.3477481400000002</c:v>
                </c:pt>
                <c:pt idx="6">
                  <c:v>3.643543896666666</c:v>
                </c:pt>
                <c:pt idx="7">
                  <c:v>3.848273073333333</c:v>
                </c:pt>
                <c:pt idx="8">
                  <c:v>3.8873925933333329</c:v>
                </c:pt>
                <c:pt idx="9">
                  <c:v>4.4100284066666662</c:v>
                </c:pt>
                <c:pt idx="10">
                  <c:v>4.2183202233333326</c:v>
                </c:pt>
                <c:pt idx="11">
                  <c:v>4.077063869999999</c:v>
                </c:pt>
                <c:pt idx="12">
                  <c:v>4.077063869999999</c:v>
                </c:pt>
                <c:pt idx="13">
                  <c:v>4.077063869999999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A-4164-BA53-2A55D87BC56C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Commercial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Sheet1!$AQ$4:$BD$4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xVal>
          <c:yVal>
            <c:numRef>
              <c:f>Sheet1!$AQ$46:$BD$46</c:f>
              <c:numCache>
                <c:formatCode>0.0</c:formatCode>
                <c:ptCount val="14"/>
                <c:pt idx="0">
                  <c:v>6.2138253099999998</c:v>
                </c:pt>
                <c:pt idx="1">
                  <c:v>6.6055649366666653</c:v>
                </c:pt>
                <c:pt idx="2">
                  <c:v>5.7491150566666658</c:v>
                </c:pt>
                <c:pt idx="3">
                  <c:v>6.7561528099999997</c:v>
                </c:pt>
                <c:pt idx="4">
                  <c:v>6.0819546699999991</c:v>
                </c:pt>
                <c:pt idx="5">
                  <c:v>5.7491617333333327</c:v>
                </c:pt>
                <c:pt idx="6">
                  <c:v>6.2639220599999987</c:v>
                </c:pt>
                <c:pt idx="7">
                  <c:v>6.5460128433333331</c:v>
                </c:pt>
                <c:pt idx="8">
                  <c:v>6.6589647299999992</c:v>
                </c:pt>
                <c:pt idx="9">
                  <c:v>7.4900322566666659</c:v>
                </c:pt>
                <c:pt idx="10">
                  <c:v>7.1308695699999998</c:v>
                </c:pt>
                <c:pt idx="11">
                  <c:v>7.0776987599999988</c:v>
                </c:pt>
                <c:pt idx="12">
                  <c:v>7.0776987599999988</c:v>
                </c:pt>
                <c:pt idx="13">
                  <c:v>7.0776987599999988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EA-4164-BA53-2A55D87BC56C}"/>
            </c:ext>
          </c:extLst>
        </c:ser>
        <c:ser>
          <c:idx val="2"/>
          <c:order val="2"/>
          <c:tx>
            <c:strRef>
              <c:f>Sheet1!$A$47</c:f>
              <c:strCache>
                <c:ptCount val="1"/>
                <c:pt idx="0">
                  <c:v>Industrial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Sheet1!$AQ$4:$BD$4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xVal>
          <c:yVal>
            <c:numRef>
              <c:f>Sheet1!$AQ$47:$BD$47</c:f>
              <c:numCache>
                <c:formatCode>0.0</c:formatCode>
                <c:ptCount val="14"/>
                <c:pt idx="0">
                  <c:v>13.18475146417034</c:v>
                </c:pt>
                <c:pt idx="1">
                  <c:v>13.753673895007626</c:v>
                </c:pt>
                <c:pt idx="2">
                  <c:v>13.432496677275502</c:v>
                </c:pt>
                <c:pt idx="3">
                  <c:v>14.871531487408635</c:v>
                </c:pt>
                <c:pt idx="4">
                  <c:v>14.044124907561116</c:v>
                </c:pt>
                <c:pt idx="5">
                  <c:v>13.48556686340461</c:v>
                </c:pt>
                <c:pt idx="6">
                  <c:v>13.80582812473857</c:v>
                </c:pt>
                <c:pt idx="7">
                  <c:v>13.920230094311204</c:v>
                </c:pt>
                <c:pt idx="8">
                  <c:v>13.793893732963834</c:v>
                </c:pt>
                <c:pt idx="9">
                  <c:v>14.582318920562068</c:v>
                </c:pt>
                <c:pt idx="10">
                  <c:v>13.77560554094317</c:v>
                </c:pt>
                <c:pt idx="11">
                  <c:v>13.909582080647965</c:v>
                </c:pt>
                <c:pt idx="12">
                  <c:v>13.909582080647965</c:v>
                </c:pt>
                <c:pt idx="13">
                  <c:v>13.909582080647965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EA-4164-BA53-2A55D87BC56C}"/>
            </c:ext>
          </c:extLst>
        </c:ser>
        <c:ser>
          <c:idx val="3"/>
          <c:order val="3"/>
          <c:tx>
            <c:strRef>
              <c:f>Sheet1!$A$48</c:f>
              <c:strCache>
                <c:ptCount val="1"/>
                <c:pt idx="0">
                  <c:v>Electric Power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Sheet1!$AQ$4:$BD$4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xVal>
          <c:yVal>
            <c:numRef>
              <c:f>Sheet1!$AQ$48:$BD$48</c:f>
              <c:numCache>
                <c:formatCode>0.0</c:formatCode>
                <c:ptCount val="14"/>
                <c:pt idx="0">
                  <c:v>48.325901940836999</c:v>
                </c:pt>
                <c:pt idx="1">
                  <c:v>47.741264455007624</c:v>
                </c:pt>
                <c:pt idx="2">
                  <c:v>45.529586573942161</c:v>
                </c:pt>
                <c:pt idx="3">
                  <c:v>50.126343534075289</c:v>
                </c:pt>
                <c:pt idx="4">
                  <c:v>48.78724764422779</c:v>
                </c:pt>
                <c:pt idx="5">
                  <c:v>46.697670293404613</c:v>
                </c:pt>
                <c:pt idx="6">
                  <c:v>41.540263424738569</c:v>
                </c:pt>
                <c:pt idx="7">
                  <c:v>41.403766870977861</c:v>
                </c:pt>
                <c:pt idx="8">
                  <c:v>42.459019306297165</c:v>
                </c:pt>
                <c:pt idx="9">
                  <c:v>43.027955663895398</c:v>
                </c:pt>
                <c:pt idx="10">
                  <c:v>40.215782197609833</c:v>
                </c:pt>
                <c:pt idx="11">
                  <c:v>43.847513510647964</c:v>
                </c:pt>
                <c:pt idx="12">
                  <c:v>43.847513510647964</c:v>
                </c:pt>
                <c:pt idx="13">
                  <c:v>43.847513510647964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EA-4164-BA53-2A55D87BC56C}"/>
            </c:ext>
          </c:extLst>
        </c:ser>
        <c:ser>
          <c:idx val="4"/>
          <c:order val="4"/>
          <c:tx>
            <c:strRef>
              <c:f>Sheet1!$A$49</c:f>
              <c:strCache>
                <c:ptCount val="1"/>
                <c:pt idx="0">
                  <c:v>Transportation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Sheet1!$AQ$4:$BD$4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xVal>
          <c:yVal>
            <c:numRef>
              <c:f>Sheet1!$AQ$49:$BD$49</c:f>
              <c:numCache>
                <c:formatCode>0.0</c:formatCode>
                <c:ptCount val="14"/>
                <c:pt idx="0">
                  <c:v>64.005428440836994</c:v>
                </c:pt>
                <c:pt idx="1">
                  <c:v>64.456874318340951</c:v>
                </c:pt>
                <c:pt idx="2">
                  <c:v>61.636803853942162</c:v>
                </c:pt>
                <c:pt idx="3">
                  <c:v>66.47907494740862</c:v>
                </c:pt>
                <c:pt idx="4">
                  <c:v>65.279546324227795</c:v>
                </c:pt>
                <c:pt idx="5">
                  <c:v>63.613816316737939</c:v>
                </c:pt>
                <c:pt idx="6">
                  <c:v>58.826756788071904</c:v>
                </c:pt>
                <c:pt idx="7">
                  <c:v>59.03155628097786</c:v>
                </c:pt>
                <c:pt idx="8">
                  <c:v>61.248747919630496</c:v>
                </c:pt>
                <c:pt idx="9">
                  <c:v>61.509984320562054</c:v>
                </c:pt>
                <c:pt idx="10">
                  <c:v>57.378056190943163</c:v>
                </c:pt>
                <c:pt idx="11">
                  <c:v>62.053606470647964</c:v>
                </c:pt>
                <c:pt idx="12">
                  <c:v>62.053606470647964</c:v>
                </c:pt>
                <c:pt idx="13">
                  <c:v>62.053606470647964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EA-4164-BA53-2A55D87BC56C}"/>
            </c:ext>
          </c:extLst>
        </c:ser>
        <c:ser>
          <c:idx val="5"/>
          <c:order val="5"/>
          <c:tx>
            <c:v>CH4 leakage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Sheet1!$AV$4:$BD$4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xVal>
          <c:yVal>
            <c:numRef>
              <c:f>Sheet1!$AV$59:$BD$59</c:f>
              <c:numCache>
                <c:formatCode>0.0</c:formatCode>
                <c:ptCount val="9"/>
                <c:pt idx="0">
                  <c:v>75.633663351013936</c:v>
                </c:pt>
                <c:pt idx="1">
                  <c:v>68.015116904055901</c:v>
                </c:pt>
                <c:pt idx="2">
                  <c:v>68.642213029573867</c:v>
                </c:pt>
                <c:pt idx="3">
                  <c:v>69.365142963670493</c:v>
                </c:pt>
                <c:pt idx="4">
                  <c:v>69.14120021669406</c:v>
                </c:pt>
                <c:pt idx="5">
                  <c:v>63.597406539775164</c:v>
                </c:pt>
                <c:pt idx="6">
                  <c:v>74.592492870647959</c:v>
                </c:pt>
                <c:pt idx="7">
                  <c:v>69.367956870647959</c:v>
                </c:pt>
                <c:pt idx="8">
                  <c:v>71.196544470647964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EA-4164-BA53-2A55D87BC56C}"/>
            </c:ext>
          </c:extLst>
        </c:ser>
        <c:ser>
          <c:idx val="6"/>
          <c:order val="6"/>
          <c:tx>
            <c:v>2012 CH4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Sheet1!$AS$4</c:f>
              <c:numCache>
                <c:formatCode>General</c:formatCode>
                <c:ptCount val="1"/>
                <c:pt idx="0">
                  <c:v>2012</c:v>
                </c:pt>
              </c:numCache>
            </c:numRef>
          </c:xVal>
          <c:yVal>
            <c:numRef>
              <c:f>Sheet1!$AS$59</c:f>
              <c:numCache>
                <c:formatCode>0.0</c:formatCode>
                <c:ptCount val="1"/>
                <c:pt idx="0">
                  <c:v>76.004277853942156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EA-4164-BA53-2A55D87BC56C}"/>
            </c:ext>
          </c:extLst>
        </c:ser>
        <c:ser>
          <c:idx val="7"/>
          <c:order val="7"/>
          <c:tx>
            <c:v>CH4 leakage (interpolated)</c:v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Sheet1!$AQ$4:$AV$4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xVal>
          <c:yVal>
            <c:numRef>
              <c:f>Sheet1!$AQ$60:$AV$60</c:f>
              <c:numCache>
                <c:formatCode>0.0</c:formatCode>
                <c:ptCount val="6"/>
                <c:pt idx="0">
                  <c:v>76.251354189227641</c:v>
                </c:pt>
                <c:pt idx="1">
                  <c:v>76.12781602158492</c:v>
                </c:pt>
                <c:pt idx="2">
                  <c:v>76.004277853942156</c:v>
                </c:pt>
                <c:pt idx="3">
                  <c:v>75.880739686299421</c:v>
                </c:pt>
                <c:pt idx="4">
                  <c:v>75.7572015186567</c:v>
                </c:pt>
                <c:pt idx="5">
                  <c:v>75.633663351013936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EA-4164-BA53-2A55D87BC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579887"/>
        <c:axId val="1393422303"/>
      </c:scatterChart>
      <c:valAx>
        <c:axId val="1393579887"/>
        <c:scaling>
          <c:orientation val="minMax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22303"/>
        <c:crosses val="autoZero"/>
        <c:crossBetween val="midCat"/>
      </c:valAx>
      <c:valAx>
        <c:axId val="139342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equivalent emissions (ton/yr)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7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5714</xdr:colOff>
      <xdr:row>75</xdr:row>
      <xdr:rowOff>35241</xdr:rowOff>
    </xdr:from>
    <xdr:to>
      <xdr:col>41</xdr:col>
      <xdr:colOff>411479</xdr:colOff>
      <xdr:row>97</xdr:row>
      <xdr:rowOff>97154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C9C344-B84E-DACF-497F-D87573ADF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50</xdr:row>
      <xdr:rowOff>0</xdr:rowOff>
    </xdr:from>
    <xdr:to>
      <xdr:col>41</xdr:col>
      <xdr:colOff>405765</xdr:colOff>
      <xdr:row>74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16E879-A5B5-4017-9BEF-81995C63F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edf.org/media/new-data-show-us-oil-gas-methane-emissions-over-four-times-higher-epa-estimates-eight-time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environment/emissions/state/" TargetMode="External"/><Relationship Id="rId1" Type="http://schemas.openxmlformats.org/officeDocument/2006/relationships/hyperlink" Target="https://usu.app.box.com/s/dfvlbcfb6289l4gkyb6pb4lppvambtjl" TargetMode="External"/><Relationship Id="rId6" Type="http://schemas.openxmlformats.org/officeDocument/2006/relationships/hyperlink" Target="http://dx.doi.org/10.1002/grl.50811" TargetMode="External"/><Relationship Id="rId5" Type="http://schemas.openxmlformats.org/officeDocument/2006/relationships/hyperlink" Target="https://www.nature.com/articles/s41598-021-01721-5" TargetMode="External"/><Relationship Id="rId4" Type="http://schemas.openxmlformats.org/officeDocument/2006/relationships/hyperlink" Target="https://drive.google.com/drive/folders/1H0pCLjBx--GfgjvhzaY8LZ5V3w5isNI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F0F4-B408-4634-A916-1B3BF6290529}">
  <dimension ref="A1:BF78"/>
  <sheetViews>
    <sheetView tabSelected="1" workbookViewId="0">
      <pane xSplit="2" ySplit="4" topLeftCell="AJ16" activePane="bottomRight" state="frozen"/>
      <selection pane="topRight" activeCell="C1" sqref="C1"/>
      <selection pane="bottomLeft" activeCell="A5" sqref="A5"/>
      <selection pane="bottomRight" activeCell="BK23" sqref="BK23"/>
    </sheetView>
  </sheetViews>
  <sheetFormatPr defaultRowHeight="14.4" x14ac:dyDescent="0.3"/>
  <cols>
    <col min="1" max="1" width="18.44140625" customWidth="1"/>
    <col min="2" max="2" width="20" customWidth="1"/>
    <col min="3" max="35" width="9.21875" customWidth="1"/>
    <col min="48" max="48" width="9.77734375" customWidth="1"/>
    <col min="49" max="56" width="10" bestFit="1" customWidth="1"/>
    <col min="58" max="58" width="55.5546875" customWidth="1"/>
  </cols>
  <sheetData>
    <row r="1" spans="1:56" ht="15" customHeight="1" x14ac:dyDescent="0.3">
      <c r="A1" s="1" t="s">
        <v>12</v>
      </c>
    </row>
    <row r="2" spans="1:56" ht="15" customHeight="1" x14ac:dyDescent="0.3">
      <c r="A2" s="2" t="s">
        <v>0</v>
      </c>
    </row>
    <row r="3" spans="1:56" x14ac:dyDescent="0.3">
      <c r="A3" s="19" t="s">
        <v>29</v>
      </c>
    </row>
    <row r="4" spans="1:56" ht="15" customHeight="1" thickBot="1" x14ac:dyDescent="0.35">
      <c r="A4" s="3"/>
      <c r="B4" s="3"/>
      <c r="C4" s="4">
        <v>1970</v>
      </c>
      <c r="D4" s="4">
        <v>1971</v>
      </c>
      <c r="E4" s="4">
        <v>1972</v>
      </c>
      <c r="F4" s="4">
        <v>1973</v>
      </c>
      <c r="G4" s="4">
        <v>1974</v>
      </c>
      <c r="H4" s="4">
        <v>1975</v>
      </c>
      <c r="I4" s="4">
        <v>1976</v>
      </c>
      <c r="J4" s="4">
        <v>1977</v>
      </c>
      <c r="K4" s="4">
        <v>1978</v>
      </c>
      <c r="L4" s="4">
        <v>1979</v>
      </c>
      <c r="M4" s="4">
        <v>1980</v>
      </c>
      <c r="N4" s="4">
        <v>1981</v>
      </c>
      <c r="O4" s="4">
        <v>1982</v>
      </c>
      <c r="P4" s="4">
        <v>1983</v>
      </c>
      <c r="Q4" s="4">
        <v>1984</v>
      </c>
      <c r="R4" s="4">
        <v>1985</v>
      </c>
      <c r="S4" s="4">
        <v>1986</v>
      </c>
      <c r="T4" s="4">
        <v>1987</v>
      </c>
      <c r="U4" s="4">
        <v>1988</v>
      </c>
      <c r="V4" s="4">
        <v>1989</v>
      </c>
      <c r="W4" s="4">
        <v>1990</v>
      </c>
      <c r="X4" s="4">
        <v>1991</v>
      </c>
      <c r="Y4" s="4">
        <v>1992</v>
      </c>
      <c r="Z4" s="4">
        <v>1993</v>
      </c>
      <c r="AA4" s="4">
        <v>1994</v>
      </c>
      <c r="AB4" s="4">
        <v>1995</v>
      </c>
      <c r="AC4" s="4">
        <v>1996</v>
      </c>
      <c r="AD4" s="4">
        <v>1997</v>
      </c>
      <c r="AE4" s="4">
        <v>1998</v>
      </c>
      <c r="AF4" s="4">
        <v>1999</v>
      </c>
      <c r="AG4" s="4">
        <v>2000</v>
      </c>
      <c r="AH4" s="4">
        <v>2001</v>
      </c>
      <c r="AI4" s="4">
        <v>2002</v>
      </c>
      <c r="AJ4" s="4">
        <v>2003</v>
      </c>
      <c r="AK4" s="4">
        <v>2004</v>
      </c>
      <c r="AL4" s="4">
        <v>2005</v>
      </c>
      <c r="AM4" s="4">
        <v>2006</v>
      </c>
      <c r="AN4" s="4">
        <v>2007</v>
      </c>
      <c r="AO4" s="4">
        <v>2008</v>
      </c>
      <c r="AP4" s="4">
        <v>2009</v>
      </c>
      <c r="AQ4" s="4">
        <v>2010</v>
      </c>
      <c r="AR4" s="4">
        <v>2011</v>
      </c>
      <c r="AS4" s="4">
        <v>2012</v>
      </c>
      <c r="AT4" s="4">
        <v>2013</v>
      </c>
      <c r="AU4" s="4">
        <v>2014</v>
      </c>
      <c r="AV4" s="4">
        <v>2015</v>
      </c>
      <c r="AW4" s="4">
        <v>2016</v>
      </c>
      <c r="AX4" s="4">
        <v>2017</v>
      </c>
      <c r="AY4" s="4">
        <v>2018</v>
      </c>
      <c r="AZ4" s="4">
        <v>2019</v>
      </c>
      <c r="BA4" s="4">
        <v>2020</v>
      </c>
      <c r="BB4" s="4">
        <v>2021</v>
      </c>
      <c r="BC4" s="4">
        <v>2022</v>
      </c>
      <c r="BD4" s="4">
        <v>2023</v>
      </c>
    </row>
    <row r="5" spans="1:56" ht="15" customHeight="1" thickTop="1" x14ac:dyDescent="0.3">
      <c r="A5" s="5" t="s">
        <v>1</v>
      </c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</row>
    <row r="6" spans="1:56" ht="15" customHeight="1" x14ac:dyDescent="0.3">
      <c r="A6" s="7"/>
      <c r="B6" s="7" t="s">
        <v>2</v>
      </c>
      <c r="C6" s="6">
        <v>0.14625368999999999</v>
      </c>
      <c r="D6" s="6">
        <v>0.27887111999999997</v>
      </c>
      <c r="E6" s="6">
        <v>0.16325100000000001</v>
      </c>
      <c r="F6" s="6">
        <v>0.17410239</v>
      </c>
      <c r="G6" s="6">
        <v>0.2640825</v>
      </c>
      <c r="H6" s="6">
        <v>8.9788050000000008E-2</v>
      </c>
      <c r="I6" s="6">
        <v>0.12964049999999999</v>
      </c>
      <c r="J6" s="6">
        <v>0.17506268999999999</v>
      </c>
      <c r="K6" s="6">
        <v>0.14231646000000001</v>
      </c>
      <c r="L6" s="6">
        <v>0.24314796</v>
      </c>
      <c r="M6" s="6">
        <v>0.11081862000000001</v>
      </c>
      <c r="N6" s="6">
        <v>7.8360479999999996E-2</v>
      </c>
      <c r="O6" s="6">
        <v>6.7221000000000003E-2</v>
      </c>
      <c r="P6" s="6">
        <v>6.7797180000000012E-2</v>
      </c>
      <c r="Q6" s="6">
        <v>0.10937817</v>
      </c>
      <c r="R6" s="6">
        <v>0.12541517999999999</v>
      </c>
      <c r="S6" s="6">
        <v>9.804663000000001E-2</v>
      </c>
      <c r="T6" s="6">
        <v>6.4148040000000003E-2</v>
      </c>
      <c r="U6" s="6">
        <v>9.5453820000000009E-2</v>
      </c>
      <c r="V6" s="6">
        <v>0.10630521</v>
      </c>
      <c r="W6" s="6">
        <v>0.11869308000000001</v>
      </c>
      <c r="X6" s="6">
        <v>0.1224269566666667</v>
      </c>
      <c r="Y6" s="6">
        <v>8.9665620000000001E-2</v>
      </c>
      <c r="Z6" s="6">
        <v>4.8439599999999999E-2</v>
      </c>
      <c r="AA6" s="6">
        <v>3.501278E-2</v>
      </c>
      <c r="AB6" s="6">
        <v>2.232373E-2</v>
      </c>
      <c r="AC6" s="6">
        <v>2.510159666666666E-2</v>
      </c>
      <c r="AD6" s="6">
        <v>2.9713090000000001E-2</v>
      </c>
      <c r="AE6" s="6">
        <v>2.799712666666666E-2</v>
      </c>
      <c r="AF6" s="6">
        <v>3.0471466666666669E-2</v>
      </c>
      <c r="AG6" s="6">
        <v>1.43E-2</v>
      </c>
      <c r="AH6" s="6">
        <v>1.467568666666666E-2</v>
      </c>
      <c r="AI6" s="6">
        <v>5.3304533333333327E-2</v>
      </c>
      <c r="AJ6" s="6">
        <v>1.7943346666666669E-2</v>
      </c>
      <c r="AK6" s="6">
        <v>4.7749789999999993E-2</v>
      </c>
      <c r="AL6" s="6">
        <v>8.0203199999999992E-3</v>
      </c>
      <c r="AM6" s="6">
        <v>7.2214999999999996E-3</v>
      </c>
      <c r="AN6" s="6">
        <v>5.035176666666666E-3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</row>
    <row r="7" spans="1:56" ht="15" customHeight="1" x14ac:dyDescent="0.3">
      <c r="A7" s="7"/>
      <c r="B7" s="7" t="s">
        <v>3</v>
      </c>
      <c r="C7" s="6">
        <v>0.18254632000000001</v>
      </c>
      <c r="D7" s="6">
        <v>0.22604981666666671</v>
      </c>
      <c r="E7" s="6">
        <v>0.24718066999999999</v>
      </c>
      <c r="F7" s="6">
        <v>0.25439457999999998</v>
      </c>
      <c r="G7" s="6">
        <v>0.25296982333333329</v>
      </c>
      <c r="H7" s="6">
        <v>0.25141101333333332</v>
      </c>
      <c r="I7" s="6">
        <v>0.2474205066666666</v>
      </c>
      <c r="J7" s="6">
        <v>0.22529895666666669</v>
      </c>
      <c r="K7" s="6">
        <v>0.22817732666666671</v>
      </c>
      <c r="L7" s="6">
        <v>0.15835357999999999</v>
      </c>
      <c r="M7" s="6">
        <v>0.10743369999999999</v>
      </c>
      <c r="N7" s="6">
        <v>0.10745185</v>
      </c>
      <c r="O7" s="6">
        <v>0.1459275766666667</v>
      </c>
      <c r="P7" s="6">
        <v>0.17656752666666661</v>
      </c>
      <c r="Q7" s="6">
        <v>0.17486087666666661</v>
      </c>
      <c r="R7" s="6">
        <v>0.13998911666666661</v>
      </c>
      <c r="S7" s="6">
        <v>0.13783385000000001</v>
      </c>
      <c r="T7" s="6">
        <v>0.1529310933333333</v>
      </c>
      <c r="U7" s="6">
        <v>0.16201636</v>
      </c>
      <c r="V7" s="6">
        <v>0.15593262666666671</v>
      </c>
      <c r="W7" s="6">
        <v>0.1338388333333333</v>
      </c>
      <c r="X7" s="6">
        <v>0.12879955000000001</v>
      </c>
      <c r="Y7" s="6">
        <v>9.891786666666666E-2</v>
      </c>
      <c r="Z7" s="6">
        <v>9.183580999999999E-2</v>
      </c>
      <c r="AA7" s="6">
        <v>7.0772606666666654E-2</v>
      </c>
      <c r="AB7" s="6">
        <v>6.7950519999999986E-2</v>
      </c>
      <c r="AC7" s="6">
        <v>7.6551456666666656E-2</v>
      </c>
      <c r="AD7" s="6">
        <v>0.12310892</v>
      </c>
      <c r="AE7" s="6">
        <v>5.706352666666667E-2</v>
      </c>
      <c r="AF7" s="6">
        <v>8.8912193333333334E-2</v>
      </c>
      <c r="AG7" s="6">
        <v>0.13636461666666669</v>
      </c>
      <c r="AH7" s="6">
        <v>0.21152545333333331</v>
      </c>
      <c r="AI7" s="6">
        <v>0.14242902666666671</v>
      </c>
      <c r="AJ7" s="6">
        <v>0.12200440999999999</v>
      </c>
      <c r="AK7" s="6">
        <v>0.1393235433333333</v>
      </c>
      <c r="AL7" s="6">
        <v>0.1449773966666667</v>
      </c>
      <c r="AM7" s="6">
        <v>0.16881821</v>
      </c>
      <c r="AN7" s="6">
        <v>0.15265411333333331</v>
      </c>
      <c r="AO7" s="6">
        <v>0.1686351333333333</v>
      </c>
      <c r="AP7" s="6">
        <v>0.16540589999999999</v>
      </c>
      <c r="AQ7" s="6">
        <v>0.11554132333333331</v>
      </c>
      <c r="AR7" s="6">
        <v>0.1393185933333333</v>
      </c>
      <c r="AS7" s="6">
        <v>0.1116076133333333</v>
      </c>
      <c r="AT7" s="6">
        <v>0.13991673666666671</v>
      </c>
      <c r="AU7" s="6">
        <v>0.11854615666666669</v>
      </c>
      <c r="AV7" s="6">
        <v>0.10489424</v>
      </c>
      <c r="AW7" s="6">
        <v>0.10862679666666671</v>
      </c>
      <c r="AX7" s="6">
        <v>0.16616035333333329</v>
      </c>
      <c r="AY7" s="6">
        <v>0.16967144333333331</v>
      </c>
      <c r="AZ7" s="6">
        <v>0.20220192666666659</v>
      </c>
      <c r="BA7" s="6">
        <v>0.12340368333333331</v>
      </c>
      <c r="BB7" s="6">
        <v>0.10764985000000001</v>
      </c>
    </row>
    <row r="8" spans="1:56" ht="15" customHeight="1" x14ac:dyDescent="0.3">
      <c r="A8" s="7"/>
      <c r="B8" s="7" t="s">
        <v>4</v>
      </c>
      <c r="C8" s="6">
        <v>2.2199474000000001</v>
      </c>
      <c r="D8" s="6">
        <v>2.4791091600000001</v>
      </c>
      <c r="E8" s="6">
        <v>2.4295354599999999</v>
      </c>
      <c r="F8" s="6">
        <v>2.4375944999999999</v>
      </c>
      <c r="G8" s="6">
        <v>2.541831820000001</v>
      </c>
      <c r="H8" s="6">
        <v>3.0095742599999999</v>
      </c>
      <c r="I8" s="6">
        <v>3.3380331600000002</v>
      </c>
      <c r="J8" s="6">
        <v>1.79149278</v>
      </c>
      <c r="K8" s="6">
        <v>2.4233851400000002</v>
      </c>
      <c r="L8" s="6">
        <v>3.076273420000001</v>
      </c>
      <c r="M8" s="6">
        <v>3.3375559799999999</v>
      </c>
      <c r="N8" s="6">
        <v>3.1297706000000001</v>
      </c>
      <c r="O8" s="6">
        <v>2.2879190399999998</v>
      </c>
      <c r="P8" s="6">
        <v>3.1358148799999999</v>
      </c>
      <c r="Q8" s="6">
        <v>3.11455386</v>
      </c>
      <c r="R8" s="6">
        <v>3.3472586400000002</v>
      </c>
      <c r="S8" s="6">
        <v>2.89695978</v>
      </c>
      <c r="T8" s="6">
        <v>2.3784241800000001</v>
      </c>
      <c r="U8" s="6">
        <v>2.4210522600000002</v>
      </c>
      <c r="V8" s="6">
        <v>2.6039182400000001</v>
      </c>
      <c r="W8" s="6">
        <v>2.5060433199999999</v>
      </c>
      <c r="X8" s="6">
        <v>2.876995</v>
      </c>
      <c r="Y8" s="6">
        <v>2.5554921333333329</v>
      </c>
      <c r="Z8" s="6">
        <v>2.968695840000001</v>
      </c>
      <c r="AA8" s="6">
        <v>2.7723627799999999</v>
      </c>
      <c r="AB8" s="6">
        <v>2.7643053900000001</v>
      </c>
      <c r="AC8" s="6">
        <v>3.006137676666667</v>
      </c>
      <c r="AD8" s="6">
        <v>3.2137484133333332</v>
      </c>
      <c r="AE8" s="6">
        <v>3.151395683333333</v>
      </c>
      <c r="AF8" s="6">
        <v>3.1054344199999999</v>
      </c>
      <c r="AG8" s="6">
        <v>3.10317832</v>
      </c>
      <c r="AH8" s="6">
        <v>3.0699110200000002</v>
      </c>
      <c r="AI8" s="6">
        <v>3.3410844133333328</v>
      </c>
      <c r="AJ8" s="6">
        <v>3.0903237200000002</v>
      </c>
      <c r="AK8" s="6">
        <v>3.3924432666666671</v>
      </c>
      <c r="AL8" s="6">
        <v>3.2428092400000001</v>
      </c>
      <c r="AM8" s="6">
        <v>3.363853900000001</v>
      </c>
      <c r="AN8" s="6">
        <v>3.3903108799999999</v>
      </c>
      <c r="AO8" s="6">
        <v>3.7160657600000002</v>
      </c>
      <c r="AP8" s="6">
        <v>3.6195788566666671</v>
      </c>
      <c r="AQ8" s="6">
        <v>3.673580826666667</v>
      </c>
      <c r="AR8" s="6">
        <v>3.866628186666667</v>
      </c>
      <c r="AS8" s="6">
        <v>3.3166252900000002</v>
      </c>
      <c r="AT8" s="6">
        <v>3.9228437600000001</v>
      </c>
      <c r="AU8" s="6">
        <v>3.4582221666666659</v>
      </c>
      <c r="AV8" s="6">
        <v>3.2428539000000001</v>
      </c>
      <c r="AW8" s="6">
        <v>3.534917099999999</v>
      </c>
      <c r="AX8" s="6">
        <v>3.6821127200000001</v>
      </c>
      <c r="AY8" s="6">
        <v>3.71772115</v>
      </c>
      <c r="AZ8" s="6">
        <v>4.2078264799999996</v>
      </c>
      <c r="BA8" s="6">
        <v>4.0949165399999998</v>
      </c>
      <c r="BB8" s="6">
        <v>3.969414019999999</v>
      </c>
    </row>
    <row r="9" spans="1:56" ht="15" customHeight="1" x14ac:dyDescent="0.3">
      <c r="A9" s="7"/>
      <c r="B9" s="7" t="s">
        <v>5</v>
      </c>
      <c r="C9" s="6">
        <v>2.5487474099999998</v>
      </c>
      <c r="D9" s="6">
        <v>2.984030096666666</v>
      </c>
      <c r="E9" s="6">
        <v>2.8399671299999998</v>
      </c>
      <c r="F9" s="6">
        <v>2.8660914700000002</v>
      </c>
      <c r="G9" s="6">
        <v>3.058884143333334</v>
      </c>
      <c r="H9" s="6">
        <v>3.3507733233333341</v>
      </c>
      <c r="I9" s="6">
        <v>3.7150941666666668</v>
      </c>
      <c r="J9" s="6">
        <v>2.1918544266666671</v>
      </c>
      <c r="K9" s="6">
        <v>2.7938789266666668</v>
      </c>
      <c r="L9" s="6">
        <v>3.477774960000001</v>
      </c>
      <c r="M9" s="6">
        <v>3.5558082999999998</v>
      </c>
      <c r="N9" s="6">
        <v>3.3155829300000002</v>
      </c>
      <c r="O9" s="6">
        <v>2.501067616666667</v>
      </c>
      <c r="P9" s="6">
        <v>3.3801795866666668</v>
      </c>
      <c r="Q9" s="6">
        <v>3.3987929066666669</v>
      </c>
      <c r="R9" s="6">
        <v>3.6126629366666672</v>
      </c>
      <c r="S9" s="6">
        <v>3.13284026</v>
      </c>
      <c r="T9" s="6">
        <v>2.595503313333333</v>
      </c>
      <c r="U9" s="6">
        <v>2.6785224400000001</v>
      </c>
      <c r="V9" s="6">
        <v>2.8661560766666661</v>
      </c>
      <c r="W9" s="6">
        <v>2.758575233333334</v>
      </c>
      <c r="X9" s="6">
        <v>3.1282215066666659</v>
      </c>
      <c r="Y9" s="6">
        <v>2.7440756199999989</v>
      </c>
      <c r="Z9" s="6">
        <v>3.1089712500000011</v>
      </c>
      <c r="AA9" s="6">
        <v>2.8781481666666671</v>
      </c>
      <c r="AB9" s="6">
        <v>2.8545796399999999</v>
      </c>
      <c r="AC9" s="6">
        <v>3.1077907300000001</v>
      </c>
      <c r="AD9" s="6">
        <v>3.3665704233333331</v>
      </c>
      <c r="AE9" s="6">
        <v>3.2364563366666661</v>
      </c>
      <c r="AF9" s="6">
        <v>3.2248180799999999</v>
      </c>
      <c r="AG9" s="6">
        <v>3.253842936666667</v>
      </c>
      <c r="AH9" s="6">
        <v>3.2961121599999998</v>
      </c>
      <c r="AI9" s="6">
        <v>3.5368179733333331</v>
      </c>
      <c r="AJ9" s="6">
        <v>3.2302714766666671</v>
      </c>
      <c r="AK9" s="6">
        <v>3.5795165999999998</v>
      </c>
      <c r="AL9" s="6">
        <v>3.3958069566666671</v>
      </c>
      <c r="AM9" s="6">
        <v>3.53989361</v>
      </c>
      <c r="AN9" s="6">
        <v>3.5480001699999999</v>
      </c>
      <c r="AO9" s="6">
        <v>3.884700893333334</v>
      </c>
      <c r="AP9" s="6">
        <v>3.7849847566666668</v>
      </c>
      <c r="AQ9" s="6">
        <v>3.7891221499999999</v>
      </c>
      <c r="AR9" s="6">
        <v>4.0059467799999986</v>
      </c>
      <c r="AS9" s="6">
        <v>3.428232903333333</v>
      </c>
      <c r="AT9" s="6">
        <v>4.0627604966666668</v>
      </c>
      <c r="AU9" s="6">
        <v>3.5767683233333321</v>
      </c>
      <c r="AV9" s="6">
        <v>3.3477481400000002</v>
      </c>
      <c r="AW9" s="6">
        <v>3.643543896666666</v>
      </c>
      <c r="AX9" s="6">
        <v>3.848273073333333</v>
      </c>
      <c r="AY9" s="6">
        <v>3.8873925933333329</v>
      </c>
      <c r="AZ9" s="6">
        <v>4.4100284066666662</v>
      </c>
      <c r="BA9" s="6">
        <v>4.2183202233333326</v>
      </c>
      <c r="BB9" s="6">
        <v>4.077063869999999</v>
      </c>
      <c r="BC9" s="22">
        <f t="shared" ref="BC9" si="0">BB9</f>
        <v>4.077063869999999</v>
      </c>
      <c r="BD9" s="22">
        <f t="shared" ref="BD9" si="1">BC9</f>
        <v>4.077063869999999</v>
      </c>
    </row>
    <row r="10" spans="1:56" ht="15" customHeight="1" x14ac:dyDescent="0.3">
      <c r="A10" s="7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</row>
    <row r="11" spans="1:56" ht="15" customHeight="1" x14ac:dyDescent="0.3">
      <c r="A11" s="5" t="s">
        <v>6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</row>
    <row r="12" spans="1:56" ht="15" customHeight="1" x14ac:dyDescent="0.3">
      <c r="A12" s="7"/>
      <c r="B12" s="7" t="s">
        <v>2</v>
      </c>
      <c r="C12" s="6">
        <v>0.11494791</v>
      </c>
      <c r="D12" s="6">
        <v>0.29029869000000003</v>
      </c>
      <c r="E12" s="6">
        <v>0.21635558999999999</v>
      </c>
      <c r="F12" s="6">
        <v>0.29654064000000002</v>
      </c>
      <c r="G12" s="6">
        <v>0.56119931999999995</v>
      </c>
      <c r="H12" s="6">
        <v>0.20944143000000001</v>
      </c>
      <c r="I12" s="6">
        <v>0.31747518000000002</v>
      </c>
      <c r="J12" s="6">
        <v>0.45018863999999997</v>
      </c>
      <c r="K12" s="6">
        <v>0.47650086000000003</v>
      </c>
      <c r="L12" s="6">
        <v>0.97278390000000003</v>
      </c>
      <c r="M12" s="6">
        <v>0.41677019999999998</v>
      </c>
      <c r="N12" s="6">
        <v>0.35713557000000001</v>
      </c>
      <c r="O12" s="6">
        <v>0.32842260000000001</v>
      </c>
      <c r="P12" s="6">
        <v>0.35588718000000003</v>
      </c>
      <c r="Q12" s="6">
        <v>0.46622564999999999</v>
      </c>
      <c r="R12" s="6">
        <v>0.44471493000000001</v>
      </c>
      <c r="S12" s="6">
        <v>0.32813450999999999</v>
      </c>
      <c r="T12" s="6">
        <v>0.21472308000000001</v>
      </c>
      <c r="U12" s="6">
        <v>0.33840972000000002</v>
      </c>
      <c r="V12" s="6">
        <v>0.40006098000000001</v>
      </c>
      <c r="W12" s="6">
        <v>0.47486834999999999</v>
      </c>
      <c r="X12" s="6">
        <v>0.55761577666666662</v>
      </c>
      <c r="Y12" s="6">
        <v>0.4084767133333333</v>
      </c>
      <c r="Z12" s="6">
        <v>0.22080784000000001</v>
      </c>
      <c r="AA12" s="6">
        <v>0.1984057533333333</v>
      </c>
      <c r="AB12" s="6">
        <v>0.14955941</v>
      </c>
      <c r="AC12" s="6">
        <v>0.18382386000000001</v>
      </c>
      <c r="AD12" s="6">
        <v>0.24007797</v>
      </c>
      <c r="AE12" s="6">
        <v>0.22627029333333329</v>
      </c>
      <c r="AF12" s="6">
        <v>0.22320349333333331</v>
      </c>
      <c r="AG12" s="6">
        <v>0.1156393333333333</v>
      </c>
      <c r="AH12" s="6">
        <v>0.1190255366666667</v>
      </c>
      <c r="AI12" s="6">
        <v>0.39102682666666672</v>
      </c>
      <c r="AJ12" s="6">
        <v>0.1198768266666667</v>
      </c>
      <c r="AK12" s="6">
        <v>0.42955824999999992</v>
      </c>
      <c r="AL12" s="6">
        <v>9.2806559999999982E-2</v>
      </c>
      <c r="AM12" s="6">
        <v>7.3274153333333342E-2</v>
      </c>
      <c r="AN12" s="6">
        <v>4.5411593333333333E-2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</row>
    <row r="13" spans="1:56" ht="15" customHeight="1" x14ac:dyDescent="0.3">
      <c r="A13" s="7"/>
      <c r="B13" s="7" t="s">
        <v>3</v>
      </c>
      <c r="C13" s="6">
        <v>0.77368797000000011</v>
      </c>
      <c r="D13" s="6">
        <v>0.95197021333333331</v>
      </c>
      <c r="E13" s="6">
        <v>0.92484454333333321</v>
      </c>
      <c r="F13" s="6">
        <v>1.02365945</v>
      </c>
      <c r="G13" s="6">
        <v>1.1090977333333329</v>
      </c>
      <c r="H13" s="6">
        <v>1.232892246666667</v>
      </c>
      <c r="I13" s="6">
        <v>1.2436548666666669</v>
      </c>
      <c r="J13" s="6">
        <v>1.1897392099999999</v>
      </c>
      <c r="K13" s="6">
        <v>1.0901897233333331</v>
      </c>
      <c r="L13" s="6">
        <v>0.78700596333333328</v>
      </c>
      <c r="M13" s="6">
        <v>1.0229079299999999</v>
      </c>
      <c r="N13" s="6">
        <v>0.19000267000000001</v>
      </c>
      <c r="O13" s="6">
        <v>0.28738816333333328</v>
      </c>
      <c r="P13" s="6">
        <v>0.55560761666666669</v>
      </c>
      <c r="Q13" s="6">
        <v>0.45378223000000001</v>
      </c>
      <c r="R13" s="6">
        <v>0.34241324333333328</v>
      </c>
      <c r="S13" s="6">
        <v>0.4903252933333333</v>
      </c>
      <c r="T13" s="6">
        <v>0.45245229333333342</v>
      </c>
      <c r="U13" s="6">
        <v>0.40304846999999988</v>
      </c>
      <c r="V13" s="6">
        <v>0.28103500333333331</v>
      </c>
      <c r="W13" s="6">
        <v>0.27770159999999999</v>
      </c>
      <c r="X13" s="6">
        <v>0.25505344333333341</v>
      </c>
      <c r="Y13" s="6">
        <v>0.24254516000000001</v>
      </c>
      <c r="Z13" s="6">
        <v>0.19619805333333329</v>
      </c>
      <c r="AA13" s="6">
        <v>0.21147254333333329</v>
      </c>
      <c r="AB13" s="6">
        <v>0.20263338333333331</v>
      </c>
      <c r="AC13" s="6">
        <v>0.20498807999999999</v>
      </c>
      <c r="AD13" s="6">
        <v>0.24470790666666661</v>
      </c>
      <c r="AE13" s="6">
        <v>0.25369424666666668</v>
      </c>
      <c r="AF13" s="6">
        <v>0.30450221999999999</v>
      </c>
      <c r="AG13" s="6">
        <v>0.2438917433333333</v>
      </c>
      <c r="AH13" s="6">
        <v>0.43703300666666661</v>
      </c>
      <c r="AI13" s="6">
        <v>0.32320801333333332</v>
      </c>
      <c r="AJ13" s="6">
        <v>0.31158204</v>
      </c>
      <c r="AK13" s="6">
        <v>0.28485911666666658</v>
      </c>
      <c r="AL13" s="6">
        <v>0.29888023000000002</v>
      </c>
      <c r="AM13" s="6">
        <v>0.27175555000000001</v>
      </c>
      <c r="AN13" s="6">
        <v>0.29712008333333328</v>
      </c>
      <c r="AO13" s="6">
        <v>0.30170349000000002</v>
      </c>
      <c r="AP13" s="6">
        <v>0.31237701000000001</v>
      </c>
      <c r="AQ13" s="6">
        <v>0.28674081333333329</v>
      </c>
      <c r="AR13" s="6">
        <v>0.36799916999999988</v>
      </c>
      <c r="AS13" s="6">
        <v>0.35964246999999988</v>
      </c>
      <c r="AT13" s="6">
        <v>0.3895672733333333</v>
      </c>
      <c r="AU13" s="6">
        <v>0.39252891333333328</v>
      </c>
      <c r="AV13" s="6">
        <v>0.42051610333333328</v>
      </c>
      <c r="AW13" s="6">
        <v>0.46027450333333342</v>
      </c>
      <c r="AX13" s="6">
        <v>0.41980553999999998</v>
      </c>
      <c r="AY13" s="6">
        <v>0.43517235666666659</v>
      </c>
      <c r="AZ13" s="6">
        <v>0.45704350999999999</v>
      </c>
      <c r="BA13" s="6">
        <v>0.47207559666666649</v>
      </c>
      <c r="BB13" s="6">
        <v>0.56397065999999985</v>
      </c>
    </row>
    <row r="14" spans="1:56" ht="15" customHeight="1" x14ac:dyDescent="0.3">
      <c r="A14" s="7"/>
      <c r="B14" s="7" t="s">
        <v>4</v>
      </c>
      <c r="C14" s="6">
        <v>0.50628798000000008</v>
      </c>
      <c r="D14" s="6">
        <v>0.42294053999999998</v>
      </c>
      <c r="E14" s="6">
        <v>0.39452182000000002</v>
      </c>
      <c r="F14" s="6">
        <v>0.45082906</v>
      </c>
      <c r="G14" s="6">
        <v>0.29314758000000002</v>
      </c>
      <c r="H14" s="6">
        <v>0.30507708</v>
      </c>
      <c r="I14" s="6">
        <v>0.73782632000000004</v>
      </c>
      <c r="J14" s="6">
        <v>0.48672359999999998</v>
      </c>
      <c r="K14" s="6">
        <v>0.42755327999999998</v>
      </c>
      <c r="L14" s="6">
        <v>3.1812000000000002E-4</v>
      </c>
      <c r="M14" s="6">
        <v>1.9087199999999999E-2</v>
      </c>
      <c r="N14" s="6">
        <v>1.96174E-2</v>
      </c>
      <c r="O14" s="6">
        <v>1.0868569800000001</v>
      </c>
      <c r="P14" s="6">
        <v>0.45581294</v>
      </c>
      <c r="Q14" s="6">
        <v>0.48847326000000002</v>
      </c>
      <c r="R14" s="6">
        <v>0.48476185999999999</v>
      </c>
      <c r="S14" s="6">
        <v>0.23296987999999999</v>
      </c>
      <c r="T14" s="6">
        <v>0.84810792000000002</v>
      </c>
      <c r="U14" s="6">
        <v>1.0265732400000001</v>
      </c>
      <c r="V14" s="6">
        <v>0.95250430000000008</v>
      </c>
      <c r="W14" s="6">
        <v>0.93606810000000007</v>
      </c>
      <c r="X14" s="6">
        <v>1.09659605</v>
      </c>
      <c r="Y14" s="6">
        <v>0.94808376666666661</v>
      </c>
      <c r="Z14" s="6">
        <v>1.29506652</v>
      </c>
      <c r="AA14" s="6">
        <v>1.5017914999999999</v>
      </c>
      <c r="AB14" s="6">
        <v>1.5140780966666669</v>
      </c>
      <c r="AC14" s="6">
        <v>1.634251446666666</v>
      </c>
      <c r="AD14" s="6">
        <v>1.721635776666667</v>
      </c>
      <c r="AE14" s="6">
        <v>1.71618315</v>
      </c>
      <c r="AF14" s="6">
        <v>1.6996091200000001</v>
      </c>
      <c r="AG14" s="6">
        <v>1.74513988</v>
      </c>
      <c r="AH14" s="6">
        <v>1.72542986</v>
      </c>
      <c r="AI14" s="6">
        <v>1.8844136300000001</v>
      </c>
      <c r="AJ14" s="6">
        <v>1.7532123399999999</v>
      </c>
      <c r="AK14" s="6">
        <v>1.74625407</v>
      </c>
      <c r="AL14" s="6">
        <v>1.9244669400000001</v>
      </c>
      <c r="AM14" s="6">
        <v>1.9085609400000001</v>
      </c>
      <c r="AN14" s="6">
        <v>1.9283374</v>
      </c>
      <c r="AO14" s="6">
        <v>2.1185201400000002</v>
      </c>
      <c r="AP14" s="6">
        <v>2.055892776666667</v>
      </c>
      <c r="AQ14" s="6">
        <v>2.1379623466666668</v>
      </c>
      <c r="AR14" s="6">
        <v>2.2316189866666671</v>
      </c>
      <c r="AS14" s="6">
        <v>1.961239683333333</v>
      </c>
      <c r="AT14" s="6">
        <v>2.30382504</v>
      </c>
      <c r="AU14" s="6">
        <v>2.1126574333333328</v>
      </c>
      <c r="AV14" s="6">
        <v>1.98089749</v>
      </c>
      <c r="AW14" s="6">
        <v>2.1601036599999999</v>
      </c>
      <c r="AX14" s="6">
        <v>2.2779342300000001</v>
      </c>
      <c r="AY14" s="6">
        <v>2.3363997799999998</v>
      </c>
      <c r="AZ14" s="6">
        <v>2.6229603400000001</v>
      </c>
      <c r="BA14" s="6">
        <v>2.4404737500000002</v>
      </c>
      <c r="BB14" s="6">
        <v>2.4366642299999999</v>
      </c>
    </row>
    <row r="15" spans="1:56" ht="15" customHeight="1" x14ac:dyDescent="0.3">
      <c r="A15" s="7"/>
      <c r="B15" s="7" t="s">
        <v>5</v>
      </c>
      <c r="C15" s="6">
        <v>1.39492386</v>
      </c>
      <c r="D15" s="6">
        <v>1.665209443333334</v>
      </c>
      <c r="E15" s="6">
        <v>1.5357219533333331</v>
      </c>
      <c r="F15" s="6">
        <v>1.7710291499999999</v>
      </c>
      <c r="G15" s="6">
        <v>1.9634446333333331</v>
      </c>
      <c r="H15" s="6">
        <v>1.747410756666667</v>
      </c>
      <c r="I15" s="6">
        <v>2.2989563666666668</v>
      </c>
      <c r="J15" s="6">
        <v>2.1266514500000002</v>
      </c>
      <c r="K15" s="6">
        <v>1.994243863333333</v>
      </c>
      <c r="L15" s="6">
        <v>1.7601079833333331</v>
      </c>
      <c r="M15" s="6">
        <v>1.4587653300000001</v>
      </c>
      <c r="N15" s="6">
        <v>0.56675564</v>
      </c>
      <c r="O15" s="6">
        <v>1.702667743333333</v>
      </c>
      <c r="P15" s="6">
        <v>1.3673077366666671</v>
      </c>
      <c r="Q15" s="6">
        <v>1.4084811399999999</v>
      </c>
      <c r="R15" s="6">
        <v>1.2718900333333329</v>
      </c>
      <c r="S15" s="6">
        <v>1.051429683333333</v>
      </c>
      <c r="T15" s="6">
        <v>1.5152832933333329</v>
      </c>
      <c r="U15" s="6">
        <v>1.76803143</v>
      </c>
      <c r="V15" s="6">
        <v>1.633600283333333</v>
      </c>
      <c r="W15" s="6">
        <v>1.68863805</v>
      </c>
      <c r="X15" s="6">
        <v>1.9092652699999999</v>
      </c>
      <c r="Y15" s="6">
        <v>1.5991056400000001</v>
      </c>
      <c r="Z15" s="6">
        <v>1.7120724133333329</v>
      </c>
      <c r="AA15" s="6">
        <v>1.911669796666666</v>
      </c>
      <c r="AB15" s="6">
        <v>1.86627089</v>
      </c>
      <c r="AC15" s="6">
        <v>2.0230633866666659</v>
      </c>
      <c r="AD15" s="6">
        <v>2.206421653333333</v>
      </c>
      <c r="AE15" s="6">
        <v>2.1961476900000001</v>
      </c>
      <c r="AF15" s="6">
        <v>2.2273148333333328</v>
      </c>
      <c r="AG15" s="6">
        <v>2.1046709566666668</v>
      </c>
      <c r="AH15" s="6">
        <v>2.2814884033333329</v>
      </c>
      <c r="AI15" s="6">
        <v>2.5986484700000001</v>
      </c>
      <c r="AJ15" s="6">
        <v>2.1846712066666671</v>
      </c>
      <c r="AK15" s="6">
        <v>2.460671436666666</v>
      </c>
      <c r="AL15" s="6">
        <v>2.3161537299999999</v>
      </c>
      <c r="AM15" s="6">
        <v>2.2535906433333328</v>
      </c>
      <c r="AN15" s="6">
        <v>2.270869076666667</v>
      </c>
      <c r="AO15" s="6">
        <v>2.4202236300000002</v>
      </c>
      <c r="AP15" s="6">
        <v>2.3682697866666671</v>
      </c>
      <c r="AQ15" s="6">
        <v>2.42470316</v>
      </c>
      <c r="AR15" s="6">
        <v>2.5996181566666672</v>
      </c>
      <c r="AS15" s="6">
        <v>2.3208821533333328</v>
      </c>
      <c r="AT15" s="6">
        <v>2.6933923133333328</v>
      </c>
      <c r="AU15" s="6">
        <v>2.5051863466666671</v>
      </c>
      <c r="AV15" s="6">
        <v>2.4014135933333329</v>
      </c>
      <c r="AW15" s="6">
        <v>2.6203781633333332</v>
      </c>
      <c r="AX15" s="6">
        <v>2.6977397700000001</v>
      </c>
      <c r="AY15" s="6">
        <v>2.7715721366666659</v>
      </c>
      <c r="AZ15" s="6">
        <v>3.0800038500000002</v>
      </c>
      <c r="BA15" s="6">
        <v>2.9125493466666672</v>
      </c>
      <c r="BB15" s="6">
        <v>3.0006348900000002</v>
      </c>
      <c r="BC15" s="22">
        <f t="shared" ref="BC15" si="2">BB15</f>
        <v>3.0006348900000002</v>
      </c>
      <c r="BD15" s="22">
        <f t="shared" ref="BD15" si="3">BC15</f>
        <v>3.0006348900000002</v>
      </c>
    </row>
    <row r="16" spans="1:56" ht="15" customHeight="1" x14ac:dyDescent="0.3">
      <c r="A16" s="7"/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</row>
    <row r="17" spans="1:56" ht="15" customHeight="1" x14ac:dyDescent="0.3">
      <c r="A17" s="5" t="s">
        <v>7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</row>
    <row r="18" spans="1:56" ht="15" customHeight="1" x14ac:dyDescent="0.3">
      <c r="A18" s="7"/>
      <c r="B18" s="7" t="s">
        <v>2</v>
      </c>
      <c r="C18" s="6">
        <v>5.9759258148372503</v>
      </c>
      <c r="D18" s="6">
        <v>5.7335080284952236</v>
      </c>
      <c r="E18" s="6">
        <v>5.4861438173973998</v>
      </c>
      <c r="F18" s="6">
        <v>6.4535711704375958</v>
      </c>
      <c r="G18" s="6">
        <v>6.2590976350385041</v>
      </c>
      <c r="H18" s="6">
        <v>5.9346275018506107</v>
      </c>
      <c r="I18" s="6">
        <v>6.2219027534084947</v>
      </c>
      <c r="J18" s="6">
        <v>6.2305351862199778</v>
      </c>
      <c r="K18" s="6">
        <v>5.9119933044098421</v>
      </c>
      <c r="L18" s="6">
        <v>5.6475993682425276</v>
      </c>
      <c r="M18" s="6">
        <v>4.6454423281370136</v>
      </c>
      <c r="N18" s="6">
        <v>5.3043332639107827</v>
      </c>
      <c r="O18" s="6">
        <v>3.820605109055871</v>
      </c>
      <c r="P18" s="6">
        <v>3.3630281115730529</v>
      </c>
      <c r="Q18" s="6">
        <v>4.5161620607157502</v>
      </c>
      <c r="R18" s="6">
        <v>4.0523888654908147</v>
      </c>
      <c r="S18" s="6">
        <v>2.7180106401141728</v>
      </c>
      <c r="T18" s="6">
        <v>1.06068776</v>
      </c>
      <c r="U18" s="6">
        <v>4.2033518455038603</v>
      </c>
      <c r="V18" s="6">
        <v>4.3740202620902418</v>
      </c>
      <c r="W18" s="6">
        <v>4.5272023592546464</v>
      </c>
      <c r="X18" s="6">
        <v>4.0601548729544827</v>
      </c>
      <c r="Y18" s="6">
        <v>3.8938450554755528</v>
      </c>
      <c r="Z18" s="6">
        <v>4.0862523442563914</v>
      </c>
      <c r="AA18" s="6">
        <v>4.2839012027508696</v>
      </c>
      <c r="AB18" s="6">
        <v>4.4254108973471071</v>
      </c>
      <c r="AC18" s="6">
        <v>3.698752552974657</v>
      </c>
      <c r="AD18" s="6">
        <v>4.0843365411617132</v>
      </c>
      <c r="AE18" s="6">
        <v>5.3005420305011253</v>
      </c>
      <c r="AF18" s="6">
        <v>3.4982523654368021</v>
      </c>
      <c r="AG18" s="6">
        <v>5.0473921225959177</v>
      </c>
      <c r="AH18" s="6">
        <v>4.110586923355628</v>
      </c>
      <c r="AI18" s="6">
        <v>1.2764663999999999</v>
      </c>
      <c r="AJ18" s="6">
        <v>1.3251003333333331</v>
      </c>
      <c r="AK18" s="6">
        <v>2.6208849333333331</v>
      </c>
      <c r="AL18" s="6">
        <v>3.120684563333334</v>
      </c>
      <c r="AM18" s="6">
        <v>1.49064069</v>
      </c>
      <c r="AN18" s="6">
        <v>1.965603566666666</v>
      </c>
      <c r="AO18" s="6">
        <v>1.8759826433333331</v>
      </c>
      <c r="AP18" s="6">
        <v>1.5268864600000001</v>
      </c>
      <c r="AQ18" s="6">
        <v>1.5674694199999999</v>
      </c>
      <c r="AR18" s="6">
        <v>1.30753524</v>
      </c>
      <c r="AS18" s="6">
        <v>1.2869785133333329</v>
      </c>
      <c r="AT18" s="6">
        <v>1.3993383800000001</v>
      </c>
      <c r="AU18" s="6">
        <v>1.3233462</v>
      </c>
      <c r="AV18" s="6">
        <v>1.441154</v>
      </c>
      <c r="AW18" s="6">
        <v>1.2540299566666671</v>
      </c>
      <c r="AX18" s="6">
        <v>1.0612153200000001</v>
      </c>
      <c r="AY18" s="6">
        <v>0.83243013333333316</v>
      </c>
      <c r="AZ18" s="6">
        <v>0.83125064000000004</v>
      </c>
      <c r="BA18" s="6">
        <v>0.68034680999999997</v>
      </c>
      <c r="BB18" s="6">
        <v>0.7393782000000001</v>
      </c>
    </row>
    <row r="19" spans="1:56" ht="15" customHeight="1" x14ac:dyDescent="0.3">
      <c r="A19" s="7"/>
      <c r="B19" s="7" t="s">
        <v>3</v>
      </c>
      <c r="C19" s="6">
        <v>2.9097084317569299</v>
      </c>
      <c r="D19" s="6">
        <v>3.2756279150313778</v>
      </c>
      <c r="E19" s="6">
        <v>3.4887015309455811</v>
      </c>
      <c r="F19" s="6">
        <v>3.7906304150794479</v>
      </c>
      <c r="G19" s="6">
        <v>4.1968972316855364</v>
      </c>
      <c r="H19" s="6">
        <v>4.3987739095945582</v>
      </c>
      <c r="I19" s="6">
        <v>4.281812098150958</v>
      </c>
      <c r="J19" s="6">
        <v>4.1331610338697882</v>
      </c>
      <c r="K19" s="6">
        <v>4.0845539941045512</v>
      </c>
      <c r="L19" s="6">
        <v>3.8710147786779538</v>
      </c>
      <c r="M19" s="6">
        <v>3.4328268217276712</v>
      </c>
      <c r="N19" s="6">
        <v>2.454389953423437</v>
      </c>
      <c r="O19" s="6">
        <v>2.2980418797991669</v>
      </c>
      <c r="P19" s="6">
        <v>2.517656870952945</v>
      </c>
      <c r="Q19" s="6">
        <v>2.1545102889540839</v>
      </c>
      <c r="R19" s="6">
        <v>1.754761908052183</v>
      </c>
      <c r="S19" s="6">
        <v>2.0478453530211378</v>
      </c>
      <c r="T19" s="6">
        <v>1.8784839448668491</v>
      </c>
      <c r="U19" s="6">
        <v>2.1814109731989242</v>
      </c>
      <c r="V19" s="6">
        <v>2.0792193370805752</v>
      </c>
      <c r="W19" s="6">
        <v>2.0864587210676588</v>
      </c>
      <c r="X19" s="6">
        <v>1.895698028867729</v>
      </c>
      <c r="Y19" s="6">
        <v>2.1075550146228368</v>
      </c>
      <c r="Z19" s="6">
        <v>2.02021576685277</v>
      </c>
      <c r="AA19" s="6">
        <v>2.1100825181584528</v>
      </c>
      <c r="AB19" s="6">
        <v>2.0612942702620609</v>
      </c>
      <c r="AC19" s="6">
        <v>2.3376392969374562</v>
      </c>
      <c r="AD19" s="6">
        <v>2.3017242744191728</v>
      </c>
      <c r="AE19" s="6">
        <v>2.252603882720841</v>
      </c>
      <c r="AF19" s="6">
        <v>2.094378573913108</v>
      </c>
      <c r="AG19" s="6">
        <v>2.0687609877615278</v>
      </c>
      <c r="AH19" s="6">
        <v>2.3974714826064401</v>
      </c>
      <c r="AI19" s="6">
        <v>2.4057336801499489</v>
      </c>
      <c r="AJ19" s="6">
        <v>2.7275374653184188</v>
      </c>
      <c r="AK19" s="6">
        <v>2.658599238760968</v>
      </c>
      <c r="AL19" s="6">
        <v>3.2829676739368101</v>
      </c>
      <c r="AM19" s="6">
        <v>3.5256926244155422</v>
      </c>
      <c r="AN19" s="6">
        <v>3.0912838563545701</v>
      </c>
      <c r="AO19" s="6">
        <v>2.9368026651776979</v>
      </c>
      <c r="AP19" s="6">
        <v>2.4193776168592751</v>
      </c>
      <c r="AQ19" s="6">
        <v>2.429914851505687</v>
      </c>
      <c r="AR19" s="6">
        <v>2.6678198303927418</v>
      </c>
      <c r="AS19" s="6">
        <v>2.809757581500643</v>
      </c>
      <c r="AT19" s="6">
        <v>2.8708034398792699</v>
      </c>
      <c r="AU19" s="6">
        <v>3.037504478931913</v>
      </c>
      <c r="AV19" s="6">
        <v>2.7143664473074711</v>
      </c>
      <c r="AW19" s="6">
        <v>2.8625080682947708</v>
      </c>
      <c r="AX19" s="6">
        <v>3.0491787037364042</v>
      </c>
      <c r="AY19" s="6">
        <v>3.1108110494291079</v>
      </c>
      <c r="AZ19" s="6">
        <v>3.045438153045894</v>
      </c>
      <c r="BA19" s="6">
        <v>2.9066888067677521</v>
      </c>
      <c r="BB19" s="6">
        <v>2.990631961037896</v>
      </c>
    </row>
    <row r="20" spans="1:56" ht="15" customHeight="1" x14ac:dyDescent="0.3">
      <c r="A20" s="7"/>
      <c r="B20" s="7" t="s">
        <v>4</v>
      </c>
      <c r="C20" s="6">
        <v>3.0005254426399999</v>
      </c>
      <c r="D20" s="6">
        <v>2.8580439483200002</v>
      </c>
      <c r="E20" s="6">
        <v>2.97949028784</v>
      </c>
      <c r="F20" s="6">
        <v>2.8794339129600002</v>
      </c>
      <c r="G20" s="6">
        <v>2.9085790069600002</v>
      </c>
      <c r="H20" s="6">
        <v>2.6504295047999999</v>
      </c>
      <c r="I20" s="6">
        <v>2.9739147046399999</v>
      </c>
      <c r="J20" s="6">
        <v>2.66421640144</v>
      </c>
      <c r="K20" s="6">
        <v>2.6059262134400001</v>
      </c>
      <c r="L20" s="6">
        <v>2.8611865497600002</v>
      </c>
      <c r="M20" s="6">
        <v>2.830875652</v>
      </c>
      <c r="N20" s="6">
        <v>2.3640979639199999</v>
      </c>
      <c r="O20" s="6">
        <v>2.17832966912</v>
      </c>
      <c r="P20" s="6">
        <v>2.44372742944</v>
      </c>
      <c r="Q20" s="6">
        <v>2.7837873175199999</v>
      </c>
      <c r="R20" s="6">
        <v>2.5309599629599999</v>
      </c>
      <c r="S20" s="6">
        <v>1.9960587856000001</v>
      </c>
      <c r="T20" s="6">
        <v>2.2748379455999999</v>
      </c>
      <c r="U20" s="6">
        <v>2.5885912183999999</v>
      </c>
      <c r="V20" s="6">
        <v>2.76528651872</v>
      </c>
      <c r="W20" s="6">
        <v>3.0466507218399999</v>
      </c>
      <c r="X20" s="6">
        <v>3.0922580179333332</v>
      </c>
      <c r="Y20" s="6">
        <v>2.9233333756</v>
      </c>
      <c r="Z20" s="6">
        <v>3.0051379705599999</v>
      </c>
      <c r="AA20" s="6">
        <v>2.7029413611200002</v>
      </c>
      <c r="AB20" s="6">
        <v>3.7420283376666661</v>
      </c>
      <c r="AC20" s="6">
        <v>3.6664522993999999</v>
      </c>
      <c r="AD20" s="6">
        <v>3.636678383653333</v>
      </c>
      <c r="AE20" s="6">
        <v>3.867285289999999</v>
      </c>
      <c r="AF20" s="6">
        <v>3.4608151793599999</v>
      </c>
      <c r="AG20" s="6">
        <v>3.4079117561767718</v>
      </c>
      <c r="AH20" s="6">
        <v>2.8422126916832142</v>
      </c>
      <c r="AI20" s="6">
        <v>2.606728990874974</v>
      </c>
      <c r="AJ20" s="6">
        <v>2.4934364323275249</v>
      </c>
      <c r="AK20" s="6">
        <v>2.471261646250865</v>
      </c>
      <c r="AL20" s="6">
        <v>2.5020067519791098</v>
      </c>
      <c r="AM20" s="6">
        <v>2.873737939597742</v>
      </c>
      <c r="AN20" s="6">
        <v>3.030060179209312</v>
      </c>
      <c r="AO20" s="6">
        <v>2.9007518668009982</v>
      </c>
      <c r="AP20" s="6">
        <v>2.747730699672883</v>
      </c>
      <c r="AQ20" s="6">
        <v>2.973541882664652</v>
      </c>
      <c r="AR20" s="6">
        <v>3.1727538879482191</v>
      </c>
      <c r="AS20" s="6">
        <v>3.58664552577486</v>
      </c>
      <c r="AT20" s="6">
        <v>3.8452368575293669</v>
      </c>
      <c r="AU20" s="6">
        <v>3.6013195586292031</v>
      </c>
      <c r="AV20" s="6">
        <v>3.5808846827638061</v>
      </c>
      <c r="AW20" s="6">
        <v>3.4253680397771342</v>
      </c>
      <c r="AX20" s="6">
        <v>3.263823227241466</v>
      </c>
      <c r="AY20" s="6">
        <v>3.1916878202013939</v>
      </c>
      <c r="AZ20" s="6">
        <v>3.2155978708495079</v>
      </c>
      <c r="BA20" s="6">
        <v>3.057700354175418</v>
      </c>
      <c r="BB20" s="6">
        <v>3.101873159610069</v>
      </c>
    </row>
    <row r="21" spans="1:56" ht="15" customHeight="1" x14ac:dyDescent="0.3">
      <c r="A21" s="7"/>
      <c r="B21" s="7" t="s">
        <v>5</v>
      </c>
      <c r="C21" s="6">
        <v>11.88615968923418</v>
      </c>
      <c r="D21" s="6">
        <v>11.8671798918466</v>
      </c>
      <c r="E21" s="6">
        <v>11.95433563618298</v>
      </c>
      <c r="F21" s="6">
        <v>13.123635498477039</v>
      </c>
      <c r="G21" s="6">
        <v>13.364573873684041</v>
      </c>
      <c r="H21" s="6">
        <v>12.98383091624517</v>
      </c>
      <c r="I21" s="6">
        <v>13.477629556199449</v>
      </c>
      <c r="J21" s="6">
        <v>13.02791262152977</v>
      </c>
      <c r="K21" s="6">
        <v>12.60247351195439</v>
      </c>
      <c r="L21" s="6">
        <v>12.37980069668048</v>
      </c>
      <c r="M21" s="6">
        <v>10.909144801864681</v>
      </c>
      <c r="N21" s="6">
        <v>10.122821181254221</v>
      </c>
      <c r="O21" s="6">
        <v>8.296976657975037</v>
      </c>
      <c r="P21" s="6">
        <v>8.3244124119659979</v>
      </c>
      <c r="Q21" s="6">
        <v>9.454459667189834</v>
      </c>
      <c r="R21" s="6">
        <v>8.3381107365029976</v>
      </c>
      <c r="S21" s="6">
        <v>6.7619147787353118</v>
      </c>
      <c r="T21" s="6">
        <v>5.2140096504668492</v>
      </c>
      <c r="U21" s="6">
        <v>8.9733540371027836</v>
      </c>
      <c r="V21" s="6">
        <v>9.218526117890816</v>
      </c>
      <c r="W21" s="6">
        <v>9.6603118021623064</v>
      </c>
      <c r="X21" s="6">
        <v>9.048110919755544</v>
      </c>
      <c r="Y21" s="6">
        <v>8.92473344569839</v>
      </c>
      <c r="Z21" s="6">
        <v>9.1116060816691604</v>
      </c>
      <c r="AA21" s="6">
        <v>9.0969250820293244</v>
      </c>
      <c r="AB21" s="6">
        <v>10.228733505275841</v>
      </c>
      <c r="AC21" s="6">
        <v>9.7028441493121118</v>
      </c>
      <c r="AD21" s="6">
        <v>10.02273919923422</v>
      </c>
      <c r="AE21" s="6">
        <v>11.42043120322197</v>
      </c>
      <c r="AF21" s="6">
        <v>9.0534461187099087</v>
      </c>
      <c r="AG21" s="6">
        <v>10.52406486653422</v>
      </c>
      <c r="AH21" s="6">
        <v>9.3502710976452832</v>
      </c>
      <c r="AI21" s="6">
        <v>6.2889290710249233</v>
      </c>
      <c r="AJ21" s="6">
        <v>6.5460742309792774</v>
      </c>
      <c r="AK21" s="6">
        <v>7.7507458183451661</v>
      </c>
      <c r="AL21" s="6">
        <v>8.9056589892492539</v>
      </c>
      <c r="AM21" s="6">
        <v>7.890071254013284</v>
      </c>
      <c r="AN21" s="6">
        <v>8.0869476022305484</v>
      </c>
      <c r="AO21" s="6">
        <v>7.7135371753120294</v>
      </c>
      <c r="AP21" s="6">
        <v>6.6939947765321586</v>
      </c>
      <c r="AQ21" s="6">
        <v>6.9709261541703391</v>
      </c>
      <c r="AR21" s="6">
        <v>7.1481089583409609</v>
      </c>
      <c r="AS21" s="6">
        <v>7.683381620608837</v>
      </c>
      <c r="AT21" s="6">
        <v>8.1153786774086356</v>
      </c>
      <c r="AU21" s="6">
        <v>7.9621702375611161</v>
      </c>
      <c r="AV21" s="6">
        <v>7.7364051300712777</v>
      </c>
      <c r="AW21" s="6">
        <v>7.5419060647385709</v>
      </c>
      <c r="AX21" s="6">
        <v>7.3742172509778712</v>
      </c>
      <c r="AY21" s="6">
        <v>7.134929002963835</v>
      </c>
      <c r="AZ21" s="6">
        <v>7.0922866638954023</v>
      </c>
      <c r="BA21" s="6">
        <v>6.6447359709431701</v>
      </c>
      <c r="BB21" s="6">
        <v>6.8318833206479654</v>
      </c>
      <c r="BC21" s="22">
        <f t="shared" ref="BC21" si="4">BB21</f>
        <v>6.8318833206479654</v>
      </c>
      <c r="BD21" s="22">
        <f t="shared" ref="BD21" si="5">BC21</f>
        <v>6.8318833206479654</v>
      </c>
    </row>
    <row r="22" spans="1:56" ht="15" customHeight="1" x14ac:dyDescent="0.3">
      <c r="A22" s="7"/>
      <c r="B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</row>
    <row r="23" spans="1:56" ht="15" customHeight="1" x14ac:dyDescent="0.3">
      <c r="A23" s="5" t="s">
        <v>8</v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</row>
    <row r="24" spans="1:56" ht="15" customHeight="1" x14ac:dyDescent="0.3">
      <c r="A24" s="7"/>
      <c r="B24" s="7" t="s">
        <v>2</v>
      </c>
      <c r="C24" s="6">
        <v>9.2259933333333332E-3</v>
      </c>
      <c r="D24" s="6">
        <v>7.1335000000000001E-3</v>
      </c>
      <c r="E24" s="6">
        <v>5.3263466666666663E-3</v>
      </c>
      <c r="F24" s="6">
        <v>4.3752133333333334E-3</v>
      </c>
      <c r="G24" s="6">
        <v>3.043626666666667E-3</v>
      </c>
      <c r="H24" s="6">
        <v>9.5113333333333332E-4</v>
      </c>
      <c r="I24" s="6">
        <v>4.7556666666666672E-4</v>
      </c>
      <c r="J24" s="6">
        <v>3.8045333333333332E-4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</row>
    <row r="25" spans="1:56" ht="15" customHeight="1" x14ac:dyDescent="0.3">
      <c r="A25" s="7"/>
      <c r="B25" s="7" t="s">
        <v>3</v>
      </c>
      <c r="C25" s="6">
        <v>6.4893465999999984</v>
      </c>
      <c r="D25" s="6">
        <v>6.9791502733333326</v>
      </c>
      <c r="E25" s="6">
        <v>7.2982900099999997</v>
      </c>
      <c r="F25" s="6">
        <v>7.7810686433333318</v>
      </c>
      <c r="G25" s="6">
        <v>7.9898312266666656</v>
      </c>
      <c r="H25" s="6">
        <v>8.1180996600000004</v>
      </c>
      <c r="I25" s="6">
        <v>8.2756545666666668</v>
      </c>
      <c r="J25" s="6">
        <v>8.6352125199999996</v>
      </c>
      <c r="K25" s="6">
        <v>9.2259613600000012</v>
      </c>
      <c r="L25" s="6">
        <v>9.374533116666667</v>
      </c>
      <c r="M25" s="6">
        <v>8.9968002299999998</v>
      </c>
      <c r="N25" s="6">
        <v>8.718735006666666</v>
      </c>
      <c r="O25" s="6">
        <v>8.623774573333332</v>
      </c>
      <c r="P25" s="6">
        <v>8.9068394800000004</v>
      </c>
      <c r="Q25" s="6">
        <v>9.0599842299999995</v>
      </c>
      <c r="R25" s="6">
        <v>9.3356514533333321</v>
      </c>
      <c r="S25" s="6">
        <v>10.05318185666667</v>
      </c>
      <c r="T25" s="6">
        <v>10.369152676666671</v>
      </c>
      <c r="U25" s="6">
        <v>10.68280451333333</v>
      </c>
      <c r="V25" s="6">
        <v>10.124157743333329</v>
      </c>
      <c r="W25" s="6">
        <v>10.55517261333333</v>
      </c>
      <c r="X25" s="6">
        <v>10.96601091666667</v>
      </c>
      <c r="Y25" s="6">
        <v>11.126758023333331</v>
      </c>
      <c r="Z25" s="6">
        <v>11.457778493333331</v>
      </c>
      <c r="AA25" s="6">
        <v>11.66275315333333</v>
      </c>
      <c r="AB25" s="6">
        <v>12.703404669999999</v>
      </c>
      <c r="AC25" s="6">
        <v>13.29669238333333</v>
      </c>
      <c r="AD25" s="6">
        <v>13.927361469999999</v>
      </c>
      <c r="AE25" s="6">
        <v>14.15465879666667</v>
      </c>
      <c r="AF25" s="6">
        <v>14.634153599999999</v>
      </c>
      <c r="AG25" s="6">
        <v>15.577517670000001</v>
      </c>
      <c r="AH25" s="6">
        <v>14.80455606666666</v>
      </c>
      <c r="AI25" s="6">
        <v>15.27432683333333</v>
      </c>
      <c r="AJ25" s="6">
        <v>15.573338440000001</v>
      </c>
      <c r="AK25" s="6">
        <v>16.07150097666667</v>
      </c>
      <c r="AL25" s="6">
        <v>16.173037356666661</v>
      </c>
      <c r="AM25" s="6">
        <v>17.826355983333329</v>
      </c>
      <c r="AN25" s="6">
        <v>17.641820790000001</v>
      </c>
      <c r="AO25" s="6">
        <v>16.08986547666667</v>
      </c>
      <c r="AP25" s="6">
        <v>15.574756706666671</v>
      </c>
      <c r="AQ25" s="6">
        <v>15.09305754</v>
      </c>
      <c r="AR25" s="6">
        <v>16.072012476666661</v>
      </c>
      <c r="AS25" s="6">
        <v>15.375618903333329</v>
      </c>
      <c r="AT25" s="6">
        <v>15.592265553333331</v>
      </c>
      <c r="AU25" s="6">
        <v>15.694528630000001</v>
      </c>
      <c r="AV25" s="6">
        <v>16.12492988333333</v>
      </c>
      <c r="AW25" s="6">
        <v>16.582472903333329</v>
      </c>
      <c r="AX25" s="6">
        <v>17.004668339999998</v>
      </c>
      <c r="AY25" s="6">
        <v>18.091369523333331</v>
      </c>
      <c r="AZ25" s="6">
        <v>17.760071706666661</v>
      </c>
      <c r="BA25" s="6">
        <v>16.480475733333328</v>
      </c>
      <c r="BB25" s="6">
        <v>17.524876710000001</v>
      </c>
    </row>
    <row r="26" spans="1:56" ht="15" customHeight="1" x14ac:dyDescent="0.3">
      <c r="A26" s="7"/>
      <c r="B26" s="7" t="s">
        <v>4</v>
      </c>
      <c r="C26" s="6">
        <v>2.43892E-2</v>
      </c>
      <c r="D26" s="6">
        <v>2.6722079999999999E-2</v>
      </c>
      <c r="E26" s="6">
        <v>4.2309960000000001E-2</v>
      </c>
      <c r="F26" s="6">
        <v>3.0592540000000001E-2</v>
      </c>
      <c r="G26" s="6">
        <v>2.9797239999999999E-2</v>
      </c>
      <c r="H26" s="6">
        <v>1.5110699999999999E-2</v>
      </c>
      <c r="I26" s="6">
        <v>2.0412699999999999E-2</v>
      </c>
      <c r="J26" s="6">
        <v>2.2109340000000002E-2</v>
      </c>
      <c r="K26" s="6">
        <v>4.9626719999999999E-2</v>
      </c>
      <c r="L26" s="6">
        <v>2.900194E-2</v>
      </c>
      <c r="M26" s="6">
        <v>4.925558E-2</v>
      </c>
      <c r="N26" s="6">
        <v>4.1196539999999997E-2</v>
      </c>
      <c r="O26" s="6">
        <v>5.6042139999999997E-2</v>
      </c>
      <c r="P26" s="6">
        <v>6.9509219999999997E-2</v>
      </c>
      <c r="Q26" s="6">
        <v>5.7844820000000012E-2</v>
      </c>
      <c r="R26" s="6">
        <v>6.8448820000000007E-2</v>
      </c>
      <c r="S26" s="6">
        <v>5.5352880000000007E-2</v>
      </c>
      <c r="T26" s="6">
        <v>4.708176E-2</v>
      </c>
      <c r="U26" s="6">
        <v>7.8045440000000008E-2</v>
      </c>
      <c r="V26" s="6">
        <v>5.9806560000000002E-2</v>
      </c>
      <c r="W26" s="6">
        <v>5.0528060000000007E-2</v>
      </c>
      <c r="X26" s="6">
        <v>4.9486433333333329E-2</v>
      </c>
      <c r="Y26" s="6">
        <v>8.196521666666666E-2</v>
      </c>
      <c r="Z26" s="6">
        <v>0.15487142000000001</v>
      </c>
      <c r="AA26" s="6">
        <v>0.17045930000000001</v>
      </c>
      <c r="AB26" s="6">
        <v>0.17588285000000001</v>
      </c>
      <c r="AC26" s="6">
        <v>0.2200790533333333</v>
      </c>
      <c r="AD26" s="6">
        <v>0.17747455000000001</v>
      </c>
      <c r="AE26" s="6">
        <v>0.1898392833333333</v>
      </c>
      <c r="AF26" s="6">
        <v>0.19315186000000001</v>
      </c>
      <c r="AG26" s="6">
        <v>0.1964688366666667</v>
      </c>
      <c r="AH26" s="6">
        <v>0.25868458</v>
      </c>
      <c r="AI26" s="6">
        <v>0.36370344999999998</v>
      </c>
      <c r="AJ26" s="6">
        <v>0.44892033999999997</v>
      </c>
      <c r="AK26" s="6">
        <v>0.50101410333333329</v>
      </c>
      <c r="AL26" s="6">
        <v>0.50538664</v>
      </c>
      <c r="AM26" s="6">
        <v>0.63570979999999999</v>
      </c>
      <c r="AN26" s="6">
        <v>0.68183720000000003</v>
      </c>
      <c r="AO26" s="6">
        <v>0.66126544000000009</v>
      </c>
      <c r="AP26" s="6">
        <v>0.57683207999999997</v>
      </c>
      <c r="AQ26" s="6">
        <v>0.58646895999999993</v>
      </c>
      <c r="AR26" s="6">
        <v>0.64359738666666677</v>
      </c>
      <c r="AS26" s="6">
        <v>0.73159837666666661</v>
      </c>
      <c r="AT26" s="6">
        <v>0.76046586000000005</v>
      </c>
      <c r="AU26" s="6">
        <v>0.7977700499999999</v>
      </c>
      <c r="AV26" s="6">
        <v>0.79121613999999985</v>
      </c>
      <c r="AW26" s="6">
        <v>0.70402045999999996</v>
      </c>
      <c r="AX26" s="6">
        <v>0.62312106999999994</v>
      </c>
      <c r="AY26" s="6">
        <v>0.69835908999999996</v>
      </c>
      <c r="AZ26" s="6">
        <v>0.72195694999999993</v>
      </c>
      <c r="BA26" s="6">
        <v>0.68179825999999999</v>
      </c>
      <c r="BB26" s="6">
        <v>0.68121624999999997</v>
      </c>
    </row>
    <row r="27" spans="1:56" ht="15" customHeight="1" x14ac:dyDescent="0.3">
      <c r="A27" s="7"/>
      <c r="B27" s="7" t="s">
        <v>5</v>
      </c>
      <c r="C27" s="6">
        <v>6.5229617933333319</v>
      </c>
      <c r="D27" s="6">
        <v>7.0130058533333326</v>
      </c>
      <c r="E27" s="6">
        <v>7.3459263166666666</v>
      </c>
      <c r="F27" s="6">
        <v>7.8160363966666653</v>
      </c>
      <c r="G27" s="6">
        <v>8.022672093333334</v>
      </c>
      <c r="H27" s="6">
        <v>8.1341614933333339</v>
      </c>
      <c r="I27" s="6">
        <v>8.2965428333333335</v>
      </c>
      <c r="J27" s="6">
        <v>8.6577023133333331</v>
      </c>
      <c r="K27" s="6">
        <v>9.2755880800000003</v>
      </c>
      <c r="L27" s="6">
        <v>9.4035350566666676</v>
      </c>
      <c r="M27" s="6">
        <v>9.0460558100000004</v>
      </c>
      <c r="N27" s="6">
        <v>8.7599315466666656</v>
      </c>
      <c r="O27" s="6">
        <v>8.6798167133333326</v>
      </c>
      <c r="P27" s="6">
        <v>8.9763487000000008</v>
      </c>
      <c r="Q27" s="6">
        <v>9.1178290499999992</v>
      </c>
      <c r="R27" s="6">
        <v>9.4041002733333325</v>
      </c>
      <c r="S27" s="6">
        <v>10.108534736666661</v>
      </c>
      <c r="T27" s="6">
        <v>10.416234436666659</v>
      </c>
      <c r="U27" s="6">
        <v>10.760849953333331</v>
      </c>
      <c r="V27" s="6">
        <v>10.18396430333333</v>
      </c>
      <c r="W27" s="6">
        <v>10.605700673333329</v>
      </c>
      <c r="X27" s="6">
        <v>11.01549735</v>
      </c>
      <c r="Y27" s="6">
        <v>11.208723239999999</v>
      </c>
      <c r="Z27" s="6">
        <v>11.61264991333333</v>
      </c>
      <c r="AA27" s="6">
        <v>11.83321245333333</v>
      </c>
      <c r="AB27" s="6">
        <v>12.87928752</v>
      </c>
      <c r="AC27" s="6">
        <v>13.516771436666669</v>
      </c>
      <c r="AD27" s="6">
        <v>14.10483602</v>
      </c>
      <c r="AE27" s="6">
        <v>14.344498079999999</v>
      </c>
      <c r="AF27" s="6">
        <v>14.82730546</v>
      </c>
      <c r="AG27" s="6">
        <v>15.77398650666667</v>
      </c>
      <c r="AH27" s="6">
        <v>15.063240646666671</v>
      </c>
      <c r="AI27" s="6">
        <v>15.638030283333331</v>
      </c>
      <c r="AJ27" s="6">
        <v>16.022258780000001</v>
      </c>
      <c r="AK27" s="6">
        <v>16.572515079999999</v>
      </c>
      <c r="AL27" s="6">
        <v>16.67842399666667</v>
      </c>
      <c r="AM27" s="6">
        <v>18.46206578333333</v>
      </c>
      <c r="AN27" s="6">
        <v>18.323657990000001</v>
      </c>
      <c r="AO27" s="6">
        <v>16.751130916666671</v>
      </c>
      <c r="AP27" s="6">
        <v>16.151588786666661</v>
      </c>
      <c r="AQ27" s="6">
        <v>15.6795265</v>
      </c>
      <c r="AR27" s="6">
        <v>16.715609863333331</v>
      </c>
      <c r="AS27" s="6">
        <v>16.10721728</v>
      </c>
      <c r="AT27" s="6">
        <v>16.352731413333331</v>
      </c>
      <c r="AU27" s="6">
        <v>16.492298680000001</v>
      </c>
      <c r="AV27" s="6">
        <v>16.916146023333329</v>
      </c>
      <c r="AW27" s="6">
        <v>17.286493363333332</v>
      </c>
      <c r="AX27" s="6">
        <v>17.627789409999998</v>
      </c>
      <c r="AY27" s="6">
        <v>18.789728613333331</v>
      </c>
      <c r="AZ27" s="6">
        <v>18.48202865666666</v>
      </c>
      <c r="BA27" s="6">
        <v>17.162273993333329</v>
      </c>
      <c r="BB27" s="6">
        <v>18.206092959999999</v>
      </c>
      <c r="BC27" s="22">
        <f t="shared" ref="BC27" si="6">BB27</f>
        <v>18.206092959999999</v>
      </c>
      <c r="BD27" s="22">
        <f t="shared" ref="BD27" si="7">BC27</f>
        <v>18.206092959999999</v>
      </c>
    </row>
    <row r="28" spans="1:56" ht="15" customHeight="1" x14ac:dyDescent="0.3">
      <c r="A28" s="7"/>
      <c r="B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</row>
    <row r="29" spans="1:56" ht="15" customHeight="1" x14ac:dyDescent="0.3">
      <c r="A29" s="5" t="s">
        <v>9</v>
      </c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</row>
    <row r="30" spans="1:56" ht="15" customHeight="1" x14ac:dyDescent="0.3">
      <c r="A30" s="7"/>
      <c r="B30" s="7" t="s">
        <v>2</v>
      </c>
      <c r="C30" s="6">
        <v>1.0259875266666669</v>
      </c>
      <c r="D30" s="6">
        <v>0.97500677999999996</v>
      </c>
      <c r="E30" s="6">
        <v>1.316083193333333</v>
      </c>
      <c r="F30" s="6">
        <v>2.2591318933333331</v>
      </c>
      <c r="G30" s="6">
        <v>2.9371948466666669</v>
      </c>
      <c r="H30" s="6">
        <v>4.5575455933333329</v>
      </c>
      <c r="I30" s="6">
        <v>2.79547598</v>
      </c>
      <c r="J30" s="6">
        <v>5.5604205799999997</v>
      </c>
      <c r="K30" s="6">
        <v>6.972092673333333</v>
      </c>
      <c r="L30" s="6">
        <v>9.2231399333333339</v>
      </c>
      <c r="M30" s="6">
        <v>10.66191932666667</v>
      </c>
      <c r="N30" s="6">
        <v>10.80287728666667</v>
      </c>
      <c r="O30" s="6">
        <v>10.86165732666667</v>
      </c>
      <c r="P30" s="6">
        <v>11.36033653333333</v>
      </c>
      <c r="Q30" s="6">
        <v>12.41714078</v>
      </c>
      <c r="R30" s="6">
        <v>14.201466913333331</v>
      </c>
      <c r="S30" s="6">
        <v>14.76311114666667</v>
      </c>
      <c r="T30" s="6">
        <v>24.69884017333333</v>
      </c>
      <c r="U30" s="6">
        <v>27.418605939999999</v>
      </c>
      <c r="V30" s="6">
        <v>28.292031680000001</v>
      </c>
      <c r="W30" s="6">
        <v>29.674218639999999</v>
      </c>
      <c r="X30" s="6">
        <v>27.95928468666666</v>
      </c>
      <c r="Y30" s="6">
        <v>30.095396539999999</v>
      </c>
      <c r="Z30" s="6">
        <v>30.76062293333333</v>
      </c>
      <c r="AA30" s="6">
        <v>31.533244453333332</v>
      </c>
      <c r="AB30" s="6">
        <v>29.657707200000001</v>
      </c>
      <c r="AC30" s="6">
        <v>30.206183039999999</v>
      </c>
      <c r="AD30" s="6">
        <v>31.18645922333333</v>
      </c>
      <c r="AE30" s="6">
        <v>32.018588726666657</v>
      </c>
      <c r="AF30" s="6">
        <v>32.73459948</v>
      </c>
      <c r="AG30" s="6">
        <v>33.11637692</v>
      </c>
      <c r="AH30" s="6">
        <v>32.312145469999997</v>
      </c>
      <c r="AI30" s="6">
        <v>33.634071239999997</v>
      </c>
      <c r="AJ30" s="6">
        <v>34.768995359999991</v>
      </c>
      <c r="AK30" s="6">
        <v>35.066298666666661</v>
      </c>
      <c r="AL30" s="6">
        <v>35.524254773333332</v>
      </c>
      <c r="AM30" s="6">
        <v>34.949630686666673</v>
      </c>
      <c r="AN30" s="6">
        <v>35.322241460000001</v>
      </c>
      <c r="AO30" s="6">
        <v>35.905731400000001</v>
      </c>
      <c r="AP30" s="6">
        <v>33.312112679999998</v>
      </c>
      <c r="AQ30" s="6">
        <v>32.439083783333331</v>
      </c>
      <c r="AR30" s="6">
        <v>31.749931033333329</v>
      </c>
      <c r="AS30" s="6">
        <v>29.480592166666661</v>
      </c>
      <c r="AT30" s="6">
        <v>32.524571199999997</v>
      </c>
      <c r="AU30" s="6">
        <v>31.522340079999999</v>
      </c>
      <c r="AV30" s="6">
        <v>30.10377634</v>
      </c>
      <c r="AW30" s="6">
        <v>24.449900273333331</v>
      </c>
      <c r="AX30" s="6">
        <v>25.217612639999999</v>
      </c>
      <c r="AY30" s="6">
        <v>25.29453329333333</v>
      </c>
      <c r="AZ30" s="6">
        <v>24.699698613333329</v>
      </c>
      <c r="BA30" s="6">
        <v>22.715423426666661</v>
      </c>
      <c r="BB30" s="6">
        <v>25.718565730000002</v>
      </c>
    </row>
    <row r="31" spans="1:56" ht="15" customHeight="1" x14ac:dyDescent="0.3">
      <c r="A31" s="7"/>
      <c r="B31" s="7" t="s">
        <v>3</v>
      </c>
      <c r="C31" s="6">
        <v>0.8384330533333334</v>
      </c>
      <c r="D31" s="6">
        <v>0.88724372000000007</v>
      </c>
      <c r="E31" s="6">
        <v>0.59888532000000005</v>
      </c>
      <c r="F31" s="6">
        <v>0.17053142333333329</v>
      </c>
      <c r="G31" s="6">
        <v>6.594800666666667E-2</v>
      </c>
      <c r="H31" s="6">
        <v>7.6300583333333324E-2</v>
      </c>
      <c r="I31" s="6">
        <v>3.7741256666666667E-2</v>
      </c>
      <c r="J31" s="6">
        <v>0.13753234</v>
      </c>
      <c r="K31" s="6">
        <v>8.5574573333333334E-2</v>
      </c>
      <c r="L31" s="6">
        <v>0.1233625066666667</v>
      </c>
      <c r="M31" s="6">
        <v>5.6550266666666668E-2</v>
      </c>
      <c r="N31" s="6">
        <v>3.4902853333333331E-2</v>
      </c>
      <c r="O31" s="6">
        <v>2.5519596666666661E-2</v>
      </c>
      <c r="P31" s="6">
        <v>3.4094023333333327E-2</v>
      </c>
      <c r="Q31" s="6">
        <v>2.4775483333333331E-2</v>
      </c>
      <c r="R31" s="6">
        <v>3.545806E-2</v>
      </c>
      <c r="S31" s="6">
        <v>5.8395003333333327E-2</v>
      </c>
      <c r="T31" s="6">
        <v>8.0686723333333321E-2</v>
      </c>
      <c r="U31" s="6">
        <v>4.4226086666666657E-2</v>
      </c>
      <c r="V31" s="6">
        <v>3.6904376666666662E-2</v>
      </c>
      <c r="W31" s="6">
        <v>3.6164809999999999E-2</v>
      </c>
      <c r="X31" s="6">
        <v>3.5277330000000003E-2</v>
      </c>
      <c r="Y31" s="6">
        <v>2.6698356666666669E-2</v>
      </c>
      <c r="Z31" s="6">
        <v>2.6772313333333329E-2</v>
      </c>
      <c r="AA31" s="6">
        <v>2.4627570000000001E-2</v>
      </c>
      <c r="AB31" s="6">
        <v>2.8473316666666661E-2</v>
      </c>
      <c r="AC31" s="6">
        <v>2.5293179999999998E-2</v>
      </c>
      <c r="AD31" s="6">
        <v>2.484944E-2</v>
      </c>
      <c r="AE31" s="6">
        <v>2.8621230000000001E-2</v>
      </c>
      <c r="AF31" s="6">
        <v>2.3814046666666661E-2</v>
      </c>
      <c r="AG31" s="6">
        <v>4.4110366666666671E-2</v>
      </c>
      <c r="AH31" s="6">
        <v>4.7554173333333317E-2</v>
      </c>
      <c r="AI31" s="6">
        <v>4.1880519999999997E-2</v>
      </c>
      <c r="AJ31" s="6">
        <v>2.666433E-2</v>
      </c>
      <c r="AK31" s="6">
        <v>2.6017640000000002E-2</v>
      </c>
      <c r="AL31" s="6">
        <v>3.219139E-2</v>
      </c>
      <c r="AM31" s="6">
        <v>5.4491176666666662E-2</v>
      </c>
      <c r="AN31" s="6">
        <v>3.1556250000000001E-2</v>
      </c>
      <c r="AO31" s="6">
        <v>3.3412499999999998E-2</v>
      </c>
      <c r="AP31" s="6">
        <v>2.707448333333333E-2</v>
      </c>
      <c r="AQ31" s="6">
        <v>3.4657626666666663E-2</v>
      </c>
      <c r="AR31" s="6">
        <v>3.7737259999999988E-2</v>
      </c>
      <c r="AS31" s="6">
        <v>2.9507719999999991E-2</v>
      </c>
      <c r="AT31" s="6">
        <v>1.9434286666666668E-2</v>
      </c>
      <c r="AU31" s="6">
        <v>1.7728223333333331E-2</v>
      </c>
      <c r="AV31" s="6">
        <v>1.430902E-2</v>
      </c>
      <c r="AW31" s="6">
        <v>2.3268446666666671E-2</v>
      </c>
      <c r="AX31" s="6">
        <v>2.7936956666666669E-2</v>
      </c>
      <c r="AY31" s="6">
        <v>2.7209379999999991E-2</v>
      </c>
      <c r="AZ31" s="6">
        <v>2.9804279999999999E-2</v>
      </c>
      <c r="BA31" s="6">
        <v>3.010083999999999E-2</v>
      </c>
      <c r="BB31" s="6">
        <v>2.921116E-2</v>
      </c>
    </row>
    <row r="32" spans="1:56" ht="15" customHeight="1" x14ac:dyDescent="0.3">
      <c r="A32" s="7"/>
      <c r="B32" s="7" t="s">
        <v>4</v>
      </c>
      <c r="C32" s="6">
        <v>0.17507204000000001</v>
      </c>
      <c r="D32" s="6">
        <v>0.11940104</v>
      </c>
      <c r="E32" s="6">
        <v>0.18853912</v>
      </c>
      <c r="F32" s="6">
        <v>0.23710544</v>
      </c>
      <c r="G32" s="6">
        <v>0.20105184000000001</v>
      </c>
      <c r="H32" s="6">
        <v>0.15169021999999999</v>
      </c>
      <c r="I32" s="6">
        <v>0.14161641999999999</v>
      </c>
      <c r="J32" s="6">
        <v>0.26775100000000002</v>
      </c>
      <c r="K32" s="6">
        <v>0.38195607999999998</v>
      </c>
      <c r="L32" s="6">
        <v>0.31584013999999999</v>
      </c>
      <c r="M32" s="6">
        <v>0.25990404</v>
      </c>
      <c r="N32" s="6">
        <v>0.15301571999999999</v>
      </c>
      <c r="O32" s="6">
        <v>0.15068284000000001</v>
      </c>
      <c r="P32" s="6">
        <v>6.2828700000000001E-2</v>
      </c>
      <c r="Q32" s="6">
        <v>1.48456E-2</v>
      </c>
      <c r="R32" s="6">
        <v>1.3361039999999999E-2</v>
      </c>
      <c r="S32" s="6">
        <v>1.3254999999999999E-2</v>
      </c>
      <c r="T32" s="6">
        <v>1.505768E-2</v>
      </c>
      <c r="U32" s="6">
        <v>1.1187219999999999E-2</v>
      </c>
      <c r="V32" s="6">
        <v>3.4675079999999997E-2</v>
      </c>
      <c r="W32" s="6">
        <v>4.9361620000000002E-2</v>
      </c>
      <c r="X32" s="6">
        <v>0.29029568333333328</v>
      </c>
      <c r="Y32" s="6">
        <v>0.3696117333333333</v>
      </c>
      <c r="Z32" s="6">
        <v>0.35146958</v>
      </c>
      <c r="AA32" s="6">
        <v>0.49096519999999999</v>
      </c>
      <c r="AB32" s="6">
        <v>0.48451348</v>
      </c>
      <c r="AC32" s="6">
        <v>0.22092796000000001</v>
      </c>
      <c r="AD32" s="6">
        <v>0.2219890933333333</v>
      </c>
      <c r="AE32" s="6">
        <v>0.32627136666666662</v>
      </c>
      <c r="AF32" s="6">
        <v>0.35565816000000011</v>
      </c>
      <c r="AG32" s="6">
        <v>0.58426001333333333</v>
      </c>
      <c r="AH32" s="6">
        <v>0.84004888</v>
      </c>
      <c r="AI32" s="6">
        <v>0.82349252333333334</v>
      </c>
      <c r="AJ32" s="6">
        <v>0.7712289200000001</v>
      </c>
      <c r="AK32" s="6">
        <v>0.50011213999999993</v>
      </c>
      <c r="AL32" s="6">
        <v>0.67764862000000003</v>
      </c>
      <c r="AM32" s="6">
        <v>1.6115959200000001</v>
      </c>
      <c r="AN32" s="6">
        <v>3.1149249999999999</v>
      </c>
      <c r="AO32" s="6">
        <v>3.07908348</v>
      </c>
      <c r="AP32" s="6">
        <v>2.7461069533333329</v>
      </c>
      <c r="AQ32" s="6">
        <v>2.667409066666667</v>
      </c>
      <c r="AR32" s="6">
        <v>2.199922266666666</v>
      </c>
      <c r="AS32" s="6">
        <v>2.5869900100000001</v>
      </c>
      <c r="AT32" s="6">
        <v>2.71080656</v>
      </c>
      <c r="AU32" s="6">
        <v>3.2030544333333331</v>
      </c>
      <c r="AV32" s="6">
        <v>3.0940180700000002</v>
      </c>
      <c r="AW32" s="6">
        <v>3.26126658</v>
      </c>
      <c r="AX32" s="6">
        <v>2.2379871800000002</v>
      </c>
      <c r="AY32" s="6">
        <v>3.3433828999999999</v>
      </c>
      <c r="AZ32" s="6">
        <v>3.716133849999999</v>
      </c>
      <c r="BA32" s="6">
        <v>3.694652389999999</v>
      </c>
      <c r="BB32" s="6">
        <v>4.19015454</v>
      </c>
    </row>
    <row r="33" spans="1:58" ht="15" customHeight="1" x14ac:dyDescent="0.3">
      <c r="A33" s="7"/>
      <c r="B33" s="7" t="s">
        <v>5</v>
      </c>
      <c r="C33" s="6">
        <v>2.0394926199999999</v>
      </c>
      <c r="D33" s="6">
        <v>1.9816515400000001</v>
      </c>
      <c r="E33" s="6">
        <v>2.1035076333333329</v>
      </c>
      <c r="F33" s="6">
        <v>2.666768756666666</v>
      </c>
      <c r="G33" s="6">
        <v>3.2041946933333332</v>
      </c>
      <c r="H33" s="6">
        <v>4.7855363966666662</v>
      </c>
      <c r="I33" s="6">
        <v>2.9748336566666671</v>
      </c>
      <c r="J33" s="6">
        <v>5.9657039199999993</v>
      </c>
      <c r="K33" s="6">
        <v>7.4396233266666663</v>
      </c>
      <c r="L33" s="6">
        <v>9.6623425800000007</v>
      </c>
      <c r="M33" s="6">
        <v>10.97837363333333</v>
      </c>
      <c r="N33" s="6">
        <v>10.99079586</v>
      </c>
      <c r="O33" s="6">
        <v>11.03785976333333</v>
      </c>
      <c r="P33" s="6">
        <v>11.457259256666671</v>
      </c>
      <c r="Q33" s="6">
        <v>12.45676186333333</v>
      </c>
      <c r="R33" s="6">
        <v>14.25028601333333</v>
      </c>
      <c r="S33" s="6">
        <v>14.83476115</v>
      </c>
      <c r="T33" s="6">
        <v>24.794584576666669</v>
      </c>
      <c r="U33" s="6">
        <v>27.474019246666661</v>
      </c>
      <c r="V33" s="6">
        <v>28.36361113666667</v>
      </c>
      <c r="W33" s="6">
        <v>29.759745070000001</v>
      </c>
      <c r="X33" s="6">
        <v>28.2848577</v>
      </c>
      <c r="Y33" s="6">
        <v>30.491706629999999</v>
      </c>
      <c r="Z33" s="6">
        <v>31.138864826666669</v>
      </c>
      <c r="AA33" s="6">
        <v>32.048837223333329</v>
      </c>
      <c r="AB33" s="6">
        <v>30.170693996666671</v>
      </c>
      <c r="AC33" s="6">
        <v>30.452404179999998</v>
      </c>
      <c r="AD33" s="6">
        <v>31.433297756666668</v>
      </c>
      <c r="AE33" s="6">
        <v>32.37348132333333</v>
      </c>
      <c r="AF33" s="6">
        <v>33.114071686666662</v>
      </c>
      <c r="AG33" s="6">
        <v>33.7447473</v>
      </c>
      <c r="AH33" s="6">
        <v>33.199748523333326</v>
      </c>
      <c r="AI33" s="6">
        <v>34.499444283333332</v>
      </c>
      <c r="AJ33" s="6">
        <v>35.566888609999992</v>
      </c>
      <c r="AK33" s="6">
        <v>35.592428446666659</v>
      </c>
      <c r="AL33" s="6">
        <v>36.234094783333333</v>
      </c>
      <c r="AM33" s="6">
        <v>36.615717783333331</v>
      </c>
      <c r="AN33" s="6">
        <v>38.468722710000002</v>
      </c>
      <c r="AO33" s="6">
        <v>39.018227379999999</v>
      </c>
      <c r="AP33" s="6">
        <v>36.085294116666667</v>
      </c>
      <c r="AQ33" s="6">
        <v>35.14115047666666</v>
      </c>
      <c r="AR33" s="6">
        <v>33.987590560000001</v>
      </c>
      <c r="AS33" s="6">
        <v>32.09708989666666</v>
      </c>
      <c r="AT33" s="6">
        <v>35.254812046666657</v>
      </c>
      <c r="AU33" s="6">
        <v>34.74312273666667</v>
      </c>
      <c r="AV33" s="6">
        <v>33.212103429999999</v>
      </c>
      <c r="AW33" s="6">
        <v>27.734435300000001</v>
      </c>
      <c r="AX33" s="6">
        <v>27.483536776666661</v>
      </c>
      <c r="AY33" s="6">
        <v>28.665125573333331</v>
      </c>
      <c r="AZ33" s="6">
        <v>28.445636743333331</v>
      </c>
      <c r="BA33" s="6">
        <v>26.440176656666662</v>
      </c>
      <c r="BB33" s="6">
        <v>29.937931429999999</v>
      </c>
      <c r="BC33" s="22">
        <f t="shared" ref="BC33" si="8">BB33</f>
        <v>29.937931429999999</v>
      </c>
      <c r="BD33" s="22">
        <f t="shared" ref="BD33" si="9">BC33</f>
        <v>29.937931429999999</v>
      </c>
    </row>
    <row r="34" spans="1:58" ht="15" customHeight="1" x14ac:dyDescent="0.3">
      <c r="A34" s="7"/>
      <c r="B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</row>
    <row r="35" spans="1:58" ht="15" customHeight="1" x14ac:dyDescent="0.3">
      <c r="A35" s="5"/>
      <c r="B35" s="5" t="s">
        <v>10</v>
      </c>
      <c r="C35" s="8">
        <v>24.39228537256751</v>
      </c>
      <c r="D35" s="8">
        <v>25.511076825179931</v>
      </c>
      <c r="E35" s="8">
        <v>25.779458669516309</v>
      </c>
      <c r="F35" s="8">
        <v>28.243561271810371</v>
      </c>
      <c r="G35" s="8">
        <v>29.613769437017371</v>
      </c>
      <c r="H35" s="8">
        <v>31.001712886245169</v>
      </c>
      <c r="I35" s="8">
        <v>30.76305657953279</v>
      </c>
      <c r="J35" s="8">
        <v>31.969824731529759</v>
      </c>
      <c r="K35" s="8">
        <v>34.105807708621057</v>
      </c>
      <c r="L35" s="8">
        <v>36.683561276680479</v>
      </c>
      <c r="M35" s="8">
        <v>35.948147875198018</v>
      </c>
      <c r="N35" s="8">
        <v>33.755887157920888</v>
      </c>
      <c r="O35" s="8">
        <v>32.218388494641701</v>
      </c>
      <c r="P35" s="8">
        <v>33.505507691966002</v>
      </c>
      <c r="Q35" s="8">
        <v>35.836324627189818</v>
      </c>
      <c r="R35" s="8">
        <v>36.877049993169663</v>
      </c>
      <c r="S35" s="8">
        <v>35.889480608735298</v>
      </c>
      <c r="T35" s="8">
        <v>44.535615270466849</v>
      </c>
      <c r="U35" s="8">
        <v>51.654777107102767</v>
      </c>
      <c r="V35" s="8">
        <v>52.265857917890813</v>
      </c>
      <c r="W35" s="8">
        <v>54.47297082882897</v>
      </c>
      <c r="X35" s="8">
        <v>53.385952746422213</v>
      </c>
      <c r="Y35" s="8">
        <v>54.968344575698382</v>
      </c>
      <c r="Z35" s="8">
        <v>56.684164485002491</v>
      </c>
      <c r="AA35" s="8">
        <v>57.768792722029318</v>
      </c>
      <c r="AB35" s="8">
        <v>57.999565551942503</v>
      </c>
      <c r="AC35" s="8">
        <v>58.802873882645443</v>
      </c>
      <c r="AD35" s="8">
        <v>61.133865052567558</v>
      </c>
      <c r="AE35" s="8">
        <v>63.571014633221957</v>
      </c>
      <c r="AF35" s="8">
        <v>62.446956178709897</v>
      </c>
      <c r="AG35" s="8">
        <v>65.401312566534216</v>
      </c>
      <c r="AH35" s="8">
        <v>63.190860830978608</v>
      </c>
      <c r="AI35" s="8">
        <v>62.561870081024921</v>
      </c>
      <c r="AJ35" s="8">
        <v>63.550164304312602</v>
      </c>
      <c r="AK35" s="8">
        <v>65.955877381678491</v>
      </c>
      <c r="AL35" s="8">
        <v>67.530138455915903</v>
      </c>
      <c r="AM35" s="8">
        <v>68.761339074013279</v>
      </c>
      <c r="AN35" s="8">
        <v>70.698197548897213</v>
      </c>
      <c r="AO35" s="8">
        <v>69.787819995312034</v>
      </c>
      <c r="AP35" s="8">
        <v>65.084132223198822</v>
      </c>
      <c r="AQ35" s="8">
        <v>64.005428440836994</v>
      </c>
      <c r="AR35" s="8">
        <v>64.456874318340951</v>
      </c>
      <c r="AS35" s="8">
        <v>61.636803853942162</v>
      </c>
      <c r="AT35" s="8">
        <v>66.479074947408634</v>
      </c>
      <c r="AU35" s="8">
        <v>65.27954632422778</v>
      </c>
      <c r="AV35" s="8">
        <v>63.613816316737939</v>
      </c>
      <c r="AW35" s="8">
        <v>58.826756788071897</v>
      </c>
      <c r="AX35" s="8">
        <v>59.031556280977867</v>
      </c>
      <c r="AY35" s="8">
        <v>61.248747919630503</v>
      </c>
      <c r="AZ35" s="8">
        <v>61.509984320562062</v>
      </c>
      <c r="BA35" s="8">
        <v>57.37805619094317</v>
      </c>
      <c r="BB35" s="8">
        <v>62.053606470647949</v>
      </c>
      <c r="BC35" s="22">
        <f t="shared" ref="BC35:BD35" si="10">BB35</f>
        <v>62.053606470647949</v>
      </c>
      <c r="BD35" s="22">
        <f t="shared" si="10"/>
        <v>62.053606470647949</v>
      </c>
    </row>
    <row r="36" spans="1:58" ht="15" customHeight="1" x14ac:dyDescent="0.3">
      <c r="A36" s="7"/>
      <c r="B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</row>
    <row r="37" spans="1:58" ht="15" customHeight="1" x14ac:dyDescent="0.3">
      <c r="A37" s="5" t="s">
        <v>11</v>
      </c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</row>
    <row r="38" spans="1:58" ht="15" customHeight="1" x14ac:dyDescent="0.3">
      <c r="A38" s="7"/>
      <c r="B38" s="7" t="s">
        <v>2</v>
      </c>
      <c r="C38" s="6">
        <v>7.2723409348372501</v>
      </c>
      <c r="D38" s="6">
        <v>7.2848181184952239</v>
      </c>
      <c r="E38" s="6">
        <v>7.1871599473973999</v>
      </c>
      <c r="F38" s="6">
        <v>9.1877213071042618</v>
      </c>
      <c r="G38" s="6">
        <v>10.024617928371841</v>
      </c>
      <c r="H38" s="6">
        <v>10.792353708517281</v>
      </c>
      <c r="I38" s="6">
        <v>9.4649699800751605</v>
      </c>
      <c r="J38" s="6">
        <v>12.416587549553309</v>
      </c>
      <c r="K38" s="6">
        <v>13.50290329774317</v>
      </c>
      <c r="L38" s="6">
        <v>16.086671161575861</v>
      </c>
      <c r="M38" s="6">
        <v>15.83495047480368</v>
      </c>
      <c r="N38" s="6">
        <v>16.54270660057745</v>
      </c>
      <c r="O38" s="6">
        <v>15.07790603572254</v>
      </c>
      <c r="P38" s="6">
        <v>15.147049004906391</v>
      </c>
      <c r="Q38" s="6">
        <v>17.508906660715748</v>
      </c>
      <c r="R38" s="6">
        <v>18.823985888824151</v>
      </c>
      <c r="S38" s="6">
        <v>17.90730292678084</v>
      </c>
      <c r="T38" s="6">
        <v>26.038399053333329</v>
      </c>
      <c r="U38" s="6">
        <v>32.055821325503857</v>
      </c>
      <c r="V38" s="6">
        <v>33.172418132090243</v>
      </c>
      <c r="W38" s="6">
        <v>34.794982429254652</v>
      </c>
      <c r="X38" s="6">
        <v>32.699482292954478</v>
      </c>
      <c r="Y38" s="6">
        <v>34.487383928808882</v>
      </c>
      <c r="Z38" s="6">
        <v>35.116122717589732</v>
      </c>
      <c r="AA38" s="6">
        <v>36.050564189417543</v>
      </c>
      <c r="AB38" s="6">
        <v>34.255001237347109</v>
      </c>
      <c r="AC38" s="6">
        <v>34.113861049641329</v>
      </c>
      <c r="AD38" s="6">
        <v>35.540586824495037</v>
      </c>
      <c r="AE38" s="6">
        <v>37.573398177167789</v>
      </c>
      <c r="AF38" s="6">
        <v>36.486526805436803</v>
      </c>
      <c r="AG38" s="6">
        <v>38.293708375929249</v>
      </c>
      <c r="AH38" s="6">
        <v>36.556433616688963</v>
      </c>
      <c r="AI38" s="6">
        <v>35.354868999999987</v>
      </c>
      <c r="AJ38" s="6">
        <v>36.231915866666647</v>
      </c>
      <c r="AK38" s="6">
        <v>38.164491639999987</v>
      </c>
      <c r="AL38" s="6">
        <v>38.745766216666659</v>
      </c>
      <c r="AM38" s="6">
        <v>36.520767030000002</v>
      </c>
      <c r="AN38" s="6">
        <v>37.338291796666667</v>
      </c>
      <c r="AO38" s="6">
        <v>37.781714043333331</v>
      </c>
      <c r="AP38" s="6">
        <v>34.838999139999999</v>
      </c>
      <c r="AQ38" s="6">
        <v>34.006553203333333</v>
      </c>
      <c r="AR38" s="6">
        <v>33.057466273333333</v>
      </c>
      <c r="AS38" s="6">
        <v>30.767570679999999</v>
      </c>
      <c r="AT38" s="6">
        <v>33.92390958</v>
      </c>
      <c r="AU38" s="6">
        <v>32.845686280000002</v>
      </c>
      <c r="AV38" s="6">
        <v>31.544930340000001</v>
      </c>
      <c r="AW38" s="6">
        <v>25.703930230000001</v>
      </c>
      <c r="AX38" s="6">
        <v>26.27882795999999</v>
      </c>
      <c r="AY38" s="6">
        <v>26.12696342666667</v>
      </c>
      <c r="AZ38" s="6">
        <v>25.530949253333329</v>
      </c>
      <c r="BA38" s="6">
        <v>23.39577023666666</v>
      </c>
      <c r="BB38" s="6">
        <v>26.457943929999999</v>
      </c>
      <c r="BC38" s="22">
        <f t="shared" ref="BC38:BC40" si="11">BB38</f>
        <v>26.457943929999999</v>
      </c>
      <c r="BD38" s="22">
        <f t="shared" ref="BD38:BD40" si="12">BC38</f>
        <v>26.457943929999999</v>
      </c>
    </row>
    <row r="39" spans="1:58" ht="15" customHeight="1" x14ac:dyDescent="0.3">
      <c r="A39" s="7"/>
      <c r="B39" s="7" t="s">
        <v>3</v>
      </c>
      <c r="C39" s="6">
        <v>11.19372237509026</v>
      </c>
      <c r="D39" s="6">
        <v>12.32004193836471</v>
      </c>
      <c r="E39" s="6">
        <v>12.557902074278919</v>
      </c>
      <c r="F39" s="6">
        <v>13.020284511746111</v>
      </c>
      <c r="G39" s="6">
        <v>13.61474402168554</v>
      </c>
      <c r="H39" s="6">
        <v>14.077477412927889</v>
      </c>
      <c r="I39" s="6">
        <v>14.086283294817621</v>
      </c>
      <c r="J39" s="6">
        <v>14.32094406053645</v>
      </c>
      <c r="K39" s="6">
        <v>14.714456977437891</v>
      </c>
      <c r="L39" s="6">
        <v>14.31426994534462</v>
      </c>
      <c r="M39" s="6">
        <v>13.61651894839434</v>
      </c>
      <c r="N39" s="6">
        <v>11.505482333423441</v>
      </c>
      <c r="O39" s="6">
        <v>11.38065178979917</v>
      </c>
      <c r="P39" s="6">
        <v>12.19076551761961</v>
      </c>
      <c r="Q39" s="6">
        <v>11.867913108954079</v>
      </c>
      <c r="R39" s="6">
        <v>11.60827378138552</v>
      </c>
      <c r="S39" s="6">
        <v>12.787581356354471</v>
      </c>
      <c r="T39" s="6">
        <v>12.93370673153351</v>
      </c>
      <c r="U39" s="6">
        <v>13.47350640319892</v>
      </c>
      <c r="V39" s="6">
        <v>12.677249087080581</v>
      </c>
      <c r="W39" s="6">
        <v>13.089336577734329</v>
      </c>
      <c r="X39" s="6">
        <v>13.28083926886773</v>
      </c>
      <c r="Y39" s="6">
        <v>13.6024744212895</v>
      </c>
      <c r="Z39" s="6">
        <v>13.792800436852771</v>
      </c>
      <c r="AA39" s="6">
        <v>14.07970839149179</v>
      </c>
      <c r="AB39" s="6">
        <v>15.063756160262059</v>
      </c>
      <c r="AC39" s="6">
        <v>15.941164396937459</v>
      </c>
      <c r="AD39" s="6">
        <v>16.621752011085839</v>
      </c>
      <c r="AE39" s="6">
        <v>16.746641682720838</v>
      </c>
      <c r="AF39" s="6">
        <v>17.14576063391311</v>
      </c>
      <c r="AG39" s="6">
        <v>18.0706453844282</v>
      </c>
      <c r="AH39" s="6">
        <v>17.89814018260644</v>
      </c>
      <c r="AI39" s="6">
        <v>18.18757807348328</v>
      </c>
      <c r="AJ39" s="6">
        <v>18.76112668531842</v>
      </c>
      <c r="AK39" s="6">
        <v>19.180300515427628</v>
      </c>
      <c r="AL39" s="6">
        <v>19.932054047270139</v>
      </c>
      <c r="AM39" s="6">
        <v>21.847113544415539</v>
      </c>
      <c r="AN39" s="6">
        <v>21.21443509302124</v>
      </c>
      <c r="AO39" s="6">
        <v>19.530419265177699</v>
      </c>
      <c r="AP39" s="6">
        <v>18.498991716859269</v>
      </c>
      <c r="AQ39" s="6">
        <v>17.959912154839021</v>
      </c>
      <c r="AR39" s="6">
        <v>19.284887330392738</v>
      </c>
      <c r="AS39" s="6">
        <v>18.68613428816731</v>
      </c>
      <c r="AT39" s="6">
        <v>19.011987289879269</v>
      </c>
      <c r="AU39" s="6">
        <v>19.260836402265241</v>
      </c>
      <c r="AV39" s="6">
        <v>19.379015693974129</v>
      </c>
      <c r="AW39" s="6">
        <v>20.037150718294772</v>
      </c>
      <c r="AX39" s="6">
        <v>20.66774989373641</v>
      </c>
      <c r="AY39" s="6">
        <v>21.83423375276244</v>
      </c>
      <c r="AZ39" s="6">
        <v>21.494559576379221</v>
      </c>
      <c r="BA39" s="6">
        <v>20.012744660101081</v>
      </c>
      <c r="BB39" s="6">
        <v>21.216340341037888</v>
      </c>
      <c r="BC39" s="22">
        <f t="shared" si="11"/>
        <v>21.216340341037888</v>
      </c>
      <c r="BD39" s="22">
        <f t="shared" si="12"/>
        <v>21.216340341037888</v>
      </c>
    </row>
    <row r="40" spans="1:58" ht="15" customHeight="1" x14ac:dyDescent="0.3">
      <c r="A40" s="7"/>
      <c r="B40" s="7" t="s">
        <v>4</v>
      </c>
      <c r="C40" s="6">
        <v>5.92622206264</v>
      </c>
      <c r="D40" s="6">
        <v>5.9062167683200002</v>
      </c>
      <c r="E40" s="6">
        <v>6.0343966478400004</v>
      </c>
      <c r="F40" s="6">
        <v>6.0355554529599988</v>
      </c>
      <c r="G40" s="6">
        <v>5.9744074869600006</v>
      </c>
      <c r="H40" s="6">
        <v>6.131881764800001</v>
      </c>
      <c r="I40" s="6">
        <v>7.2118033046400001</v>
      </c>
      <c r="J40" s="6">
        <v>5.2322931214399997</v>
      </c>
      <c r="K40" s="6">
        <v>5.8884474334400014</v>
      </c>
      <c r="L40" s="6">
        <v>6.2826201697600013</v>
      </c>
      <c r="M40" s="6">
        <v>6.4966784519999994</v>
      </c>
      <c r="N40" s="6">
        <v>5.7076982239199996</v>
      </c>
      <c r="O40" s="6">
        <v>5.7598306691200003</v>
      </c>
      <c r="P40" s="6">
        <v>6.1676931694399997</v>
      </c>
      <c r="Q40" s="6">
        <v>6.4595048575200007</v>
      </c>
      <c r="R40" s="6">
        <v>6.4447903229600003</v>
      </c>
      <c r="S40" s="6">
        <v>5.194596325600001</v>
      </c>
      <c r="T40" s="6">
        <v>5.5635094856000009</v>
      </c>
      <c r="U40" s="6">
        <v>6.1254493783999999</v>
      </c>
      <c r="V40" s="6">
        <v>6.4161906987200004</v>
      </c>
      <c r="W40" s="6">
        <v>6.588651821840001</v>
      </c>
      <c r="X40" s="6">
        <v>7.4056311845999989</v>
      </c>
      <c r="Y40" s="6">
        <v>6.8784862255999988</v>
      </c>
      <c r="Z40" s="6">
        <v>7.7752413305600001</v>
      </c>
      <c r="AA40" s="6">
        <v>7.6385201411200008</v>
      </c>
      <c r="AB40" s="6">
        <v>8.6808081543333326</v>
      </c>
      <c r="AC40" s="6">
        <v>8.7478484360666648</v>
      </c>
      <c r="AD40" s="6">
        <v>8.9715262169866676</v>
      </c>
      <c r="AE40" s="6">
        <v>9.2509747733333327</v>
      </c>
      <c r="AF40" s="6">
        <v>8.8146687393600018</v>
      </c>
      <c r="AG40" s="6">
        <v>9.0369588061767718</v>
      </c>
      <c r="AH40" s="6">
        <v>8.7362870316832151</v>
      </c>
      <c r="AI40" s="6">
        <v>9.0194230075416399</v>
      </c>
      <c r="AJ40" s="6">
        <v>8.5571217523275251</v>
      </c>
      <c r="AK40" s="6">
        <v>8.6110852262508644</v>
      </c>
      <c r="AL40" s="6">
        <v>8.8523181919791103</v>
      </c>
      <c r="AM40" s="6">
        <v>10.39345849959774</v>
      </c>
      <c r="AN40" s="6">
        <v>12.145470659209311</v>
      </c>
      <c r="AO40" s="6">
        <v>12.475686686801</v>
      </c>
      <c r="AP40" s="6">
        <v>11.74614136633955</v>
      </c>
      <c r="AQ40" s="6">
        <v>12.038963082664649</v>
      </c>
      <c r="AR40" s="6">
        <v>12.11452071461488</v>
      </c>
      <c r="AS40" s="6">
        <v>12.183098885774861</v>
      </c>
      <c r="AT40" s="6">
        <v>13.543178077529371</v>
      </c>
      <c r="AU40" s="6">
        <v>13.173023641962541</v>
      </c>
      <c r="AV40" s="6">
        <v>12.68987028276381</v>
      </c>
      <c r="AW40" s="6">
        <v>13.08567583977713</v>
      </c>
      <c r="AX40" s="6">
        <v>12.08497842724147</v>
      </c>
      <c r="AY40" s="6">
        <v>13.287550740201389</v>
      </c>
      <c r="AZ40" s="6">
        <v>14.484475490849499</v>
      </c>
      <c r="BA40" s="6">
        <v>13.96954129417542</v>
      </c>
      <c r="BB40" s="6">
        <v>14.379322199610071</v>
      </c>
      <c r="BC40" s="22">
        <f t="shared" si="11"/>
        <v>14.379322199610071</v>
      </c>
      <c r="BD40" s="22">
        <f t="shared" si="12"/>
        <v>14.379322199610071</v>
      </c>
    </row>
    <row r="41" spans="1:58" ht="15" customHeight="1" thickBot="1" x14ac:dyDescent="0.35">
      <c r="A41" s="9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</row>
    <row r="42" spans="1:58" ht="15" customHeight="1" x14ac:dyDescent="0.3">
      <c r="A42" s="11"/>
      <c r="B42" s="11"/>
    </row>
    <row r="43" spans="1:58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spans="1:58" x14ac:dyDescent="0.3">
      <c r="A44" t="s">
        <v>13</v>
      </c>
    </row>
    <row r="45" spans="1:58" x14ac:dyDescent="0.3">
      <c r="A45" t="s">
        <v>14</v>
      </c>
      <c r="C45" s="13">
        <f>C9</f>
        <v>2.5487474099999998</v>
      </c>
      <c r="D45" s="13">
        <f>D9</f>
        <v>2.984030096666666</v>
      </c>
      <c r="E45" s="13">
        <f t="shared" ref="E45:AZ45" si="13">E9</f>
        <v>2.8399671299999998</v>
      </c>
      <c r="F45" s="13">
        <f t="shared" si="13"/>
        <v>2.8660914700000002</v>
      </c>
      <c r="G45" s="13">
        <f t="shared" si="13"/>
        <v>3.058884143333334</v>
      </c>
      <c r="H45" s="13">
        <f t="shared" si="13"/>
        <v>3.3507733233333341</v>
      </c>
      <c r="I45" s="13">
        <f t="shared" si="13"/>
        <v>3.7150941666666668</v>
      </c>
      <c r="J45" s="13">
        <f t="shared" si="13"/>
        <v>2.1918544266666671</v>
      </c>
      <c r="K45" s="13">
        <f t="shared" si="13"/>
        <v>2.7938789266666668</v>
      </c>
      <c r="L45" s="13">
        <f t="shared" si="13"/>
        <v>3.477774960000001</v>
      </c>
      <c r="M45" s="13">
        <f t="shared" si="13"/>
        <v>3.5558082999999998</v>
      </c>
      <c r="N45" s="13">
        <f t="shared" si="13"/>
        <v>3.3155829300000002</v>
      </c>
      <c r="O45" s="13">
        <f t="shared" si="13"/>
        <v>2.501067616666667</v>
      </c>
      <c r="P45" s="13">
        <f t="shared" si="13"/>
        <v>3.3801795866666668</v>
      </c>
      <c r="Q45" s="13">
        <f t="shared" si="13"/>
        <v>3.3987929066666669</v>
      </c>
      <c r="R45" s="13">
        <f t="shared" si="13"/>
        <v>3.6126629366666672</v>
      </c>
      <c r="S45" s="13">
        <f t="shared" si="13"/>
        <v>3.13284026</v>
      </c>
      <c r="T45" s="13">
        <f t="shared" si="13"/>
        <v>2.595503313333333</v>
      </c>
      <c r="U45" s="13">
        <f t="shared" si="13"/>
        <v>2.6785224400000001</v>
      </c>
      <c r="V45" s="13">
        <f t="shared" si="13"/>
        <v>2.8661560766666661</v>
      </c>
      <c r="W45" s="13">
        <f t="shared" si="13"/>
        <v>2.758575233333334</v>
      </c>
      <c r="X45" s="13">
        <f t="shared" si="13"/>
        <v>3.1282215066666659</v>
      </c>
      <c r="Y45" s="13">
        <f t="shared" si="13"/>
        <v>2.7440756199999989</v>
      </c>
      <c r="Z45" s="13">
        <f t="shared" si="13"/>
        <v>3.1089712500000011</v>
      </c>
      <c r="AA45" s="13">
        <f t="shared" si="13"/>
        <v>2.8781481666666671</v>
      </c>
      <c r="AB45" s="13">
        <f t="shared" si="13"/>
        <v>2.8545796399999999</v>
      </c>
      <c r="AC45" s="13">
        <f t="shared" si="13"/>
        <v>3.1077907300000001</v>
      </c>
      <c r="AD45" s="13">
        <f t="shared" si="13"/>
        <v>3.3665704233333331</v>
      </c>
      <c r="AE45" s="13">
        <f t="shared" si="13"/>
        <v>3.2364563366666661</v>
      </c>
      <c r="AF45" s="13">
        <f t="shared" si="13"/>
        <v>3.2248180799999999</v>
      </c>
      <c r="AG45" s="13">
        <f t="shared" si="13"/>
        <v>3.253842936666667</v>
      </c>
      <c r="AH45" s="13">
        <f t="shared" si="13"/>
        <v>3.2961121599999998</v>
      </c>
      <c r="AI45" s="13">
        <f t="shared" si="13"/>
        <v>3.5368179733333331</v>
      </c>
      <c r="AJ45" s="13">
        <f t="shared" si="13"/>
        <v>3.2302714766666671</v>
      </c>
      <c r="AK45" s="13">
        <f t="shared" si="13"/>
        <v>3.5795165999999998</v>
      </c>
      <c r="AL45" s="13">
        <f t="shared" si="13"/>
        <v>3.3958069566666671</v>
      </c>
      <c r="AM45" s="13">
        <f t="shared" si="13"/>
        <v>3.53989361</v>
      </c>
      <c r="AN45" s="13">
        <f t="shared" si="13"/>
        <v>3.5480001699999999</v>
      </c>
      <c r="AO45" s="13">
        <f t="shared" si="13"/>
        <v>3.884700893333334</v>
      </c>
      <c r="AP45" s="13">
        <f t="shared" si="13"/>
        <v>3.7849847566666668</v>
      </c>
      <c r="AQ45" s="13">
        <f t="shared" si="13"/>
        <v>3.7891221499999999</v>
      </c>
      <c r="AR45" s="13">
        <f t="shared" si="13"/>
        <v>4.0059467799999986</v>
      </c>
      <c r="AS45" s="13">
        <f t="shared" si="13"/>
        <v>3.428232903333333</v>
      </c>
      <c r="AT45" s="13">
        <f t="shared" si="13"/>
        <v>4.0627604966666668</v>
      </c>
      <c r="AU45" s="13">
        <f t="shared" si="13"/>
        <v>3.5767683233333321</v>
      </c>
      <c r="AV45" s="13">
        <f t="shared" si="13"/>
        <v>3.3477481400000002</v>
      </c>
      <c r="AW45" s="13">
        <f t="shared" si="13"/>
        <v>3.643543896666666</v>
      </c>
      <c r="AX45" s="13">
        <f t="shared" si="13"/>
        <v>3.848273073333333</v>
      </c>
      <c r="AY45" s="13">
        <f t="shared" si="13"/>
        <v>3.8873925933333329</v>
      </c>
      <c r="AZ45" s="13">
        <f t="shared" si="13"/>
        <v>4.4100284066666662</v>
      </c>
      <c r="BA45" s="13">
        <f t="shared" ref="BA45:BB45" si="14">BA9</f>
        <v>4.2183202233333326</v>
      </c>
      <c r="BB45" s="13">
        <f t="shared" si="14"/>
        <v>4.077063869999999</v>
      </c>
      <c r="BC45" s="22">
        <f>BB45</f>
        <v>4.077063869999999</v>
      </c>
      <c r="BD45" s="22">
        <f>BC45</f>
        <v>4.077063869999999</v>
      </c>
    </row>
    <row r="46" spans="1:58" x14ac:dyDescent="0.3">
      <c r="A46" t="s">
        <v>15</v>
      </c>
      <c r="C46" s="13">
        <f>C45+C15</f>
        <v>3.9436712699999998</v>
      </c>
      <c r="D46" s="13">
        <f>D45+D15</f>
        <v>4.6492395399999999</v>
      </c>
      <c r="E46" s="13">
        <f t="shared" ref="E46:AZ46" si="15">E45+E15</f>
        <v>4.3756890833333326</v>
      </c>
      <c r="F46" s="13">
        <f t="shared" si="15"/>
        <v>4.6371206200000001</v>
      </c>
      <c r="G46" s="13">
        <f t="shared" si="15"/>
        <v>5.0223287766666669</v>
      </c>
      <c r="H46" s="13">
        <f t="shared" si="15"/>
        <v>5.0981840800000011</v>
      </c>
      <c r="I46" s="13">
        <f t="shared" si="15"/>
        <v>6.0140505333333341</v>
      </c>
      <c r="J46" s="13">
        <f t="shared" si="15"/>
        <v>4.3185058766666673</v>
      </c>
      <c r="K46" s="13">
        <f t="shared" si="15"/>
        <v>4.7881227900000001</v>
      </c>
      <c r="L46" s="13">
        <f t="shared" si="15"/>
        <v>5.237882943333334</v>
      </c>
      <c r="M46" s="13">
        <f t="shared" si="15"/>
        <v>5.0145736300000001</v>
      </c>
      <c r="N46" s="13">
        <f t="shared" si="15"/>
        <v>3.8823385699999999</v>
      </c>
      <c r="O46" s="13">
        <f t="shared" si="15"/>
        <v>4.2037353599999996</v>
      </c>
      <c r="P46" s="13">
        <f t="shared" si="15"/>
        <v>4.7474873233333339</v>
      </c>
      <c r="Q46" s="13">
        <f t="shared" si="15"/>
        <v>4.8072740466666666</v>
      </c>
      <c r="R46" s="13">
        <f t="shared" si="15"/>
        <v>4.8845529699999997</v>
      </c>
      <c r="S46" s="13">
        <f t="shared" si="15"/>
        <v>4.1842699433333328</v>
      </c>
      <c r="T46" s="13">
        <f t="shared" si="15"/>
        <v>4.1107866066666663</v>
      </c>
      <c r="U46" s="13">
        <f t="shared" si="15"/>
        <v>4.4465538699999998</v>
      </c>
      <c r="V46" s="13">
        <f t="shared" si="15"/>
        <v>4.4997563599999992</v>
      </c>
      <c r="W46" s="13">
        <f t="shared" si="15"/>
        <v>4.4472132833333342</v>
      </c>
      <c r="X46" s="13">
        <f t="shared" si="15"/>
        <v>5.0374867766666656</v>
      </c>
      <c r="Y46" s="13">
        <f t="shared" si="15"/>
        <v>4.3431812599999988</v>
      </c>
      <c r="Z46" s="13">
        <f t="shared" si="15"/>
        <v>4.8210436633333345</v>
      </c>
      <c r="AA46" s="13">
        <f t="shared" si="15"/>
        <v>4.7898179633333333</v>
      </c>
      <c r="AB46" s="13">
        <f t="shared" si="15"/>
        <v>4.7208505299999999</v>
      </c>
      <c r="AC46" s="13">
        <f t="shared" si="15"/>
        <v>5.1308541166666659</v>
      </c>
      <c r="AD46" s="13">
        <f t="shared" si="15"/>
        <v>5.5729920766666661</v>
      </c>
      <c r="AE46" s="13">
        <f t="shared" si="15"/>
        <v>5.4326040266666666</v>
      </c>
      <c r="AF46" s="13">
        <f t="shared" si="15"/>
        <v>5.4521329133333332</v>
      </c>
      <c r="AG46" s="13">
        <f t="shared" si="15"/>
        <v>5.3585138933333338</v>
      </c>
      <c r="AH46" s="13">
        <f t="shared" si="15"/>
        <v>5.5776005633333323</v>
      </c>
      <c r="AI46" s="13">
        <f t="shared" si="15"/>
        <v>6.1354664433333337</v>
      </c>
      <c r="AJ46" s="13">
        <f t="shared" si="15"/>
        <v>5.4149426833333347</v>
      </c>
      <c r="AK46" s="13">
        <f t="shared" si="15"/>
        <v>6.0401880366666658</v>
      </c>
      <c r="AL46" s="13">
        <f t="shared" si="15"/>
        <v>5.711960686666667</v>
      </c>
      <c r="AM46" s="13">
        <f t="shared" si="15"/>
        <v>5.7934842533333324</v>
      </c>
      <c r="AN46" s="13">
        <f t="shared" si="15"/>
        <v>5.8188692466666669</v>
      </c>
      <c r="AO46" s="13">
        <f t="shared" si="15"/>
        <v>6.3049245233333338</v>
      </c>
      <c r="AP46" s="13">
        <f t="shared" si="15"/>
        <v>6.1532545433333343</v>
      </c>
      <c r="AQ46" s="13">
        <f t="shared" si="15"/>
        <v>6.2138253099999998</v>
      </c>
      <c r="AR46" s="13">
        <f t="shared" si="15"/>
        <v>6.6055649366666653</v>
      </c>
      <c r="AS46" s="13">
        <f t="shared" si="15"/>
        <v>5.7491150566666658</v>
      </c>
      <c r="AT46" s="13">
        <f t="shared" si="15"/>
        <v>6.7561528099999997</v>
      </c>
      <c r="AU46" s="13">
        <f t="shared" si="15"/>
        <v>6.0819546699999991</v>
      </c>
      <c r="AV46" s="13">
        <f t="shared" si="15"/>
        <v>5.7491617333333327</v>
      </c>
      <c r="AW46" s="13">
        <f t="shared" si="15"/>
        <v>6.2639220599999987</v>
      </c>
      <c r="AX46" s="13">
        <f t="shared" si="15"/>
        <v>6.5460128433333331</v>
      </c>
      <c r="AY46" s="13">
        <f t="shared" si="15"/>
        <v>6.6589647299999992</v>
      </c>
      <c r="AZ46" s="13">
        <f t="shared" si="15"/>
        <v>7.4900322566666659</v>
      </c>
      <c r="BA46" s="13">
        <f t="shared" ref="BA46:BB46" si="16">BA45+BA15</f>
        <v>7.1308695699999998</v>
      </c>
      <c r="BB46" s="13">
        <f t="shared" si="16"/>
        <v>7.0776987599999988</v>
      </c>
      <c r="BC46" s="22">
        <f t="shared" ref="BC46:BD49" si="17">BB46</f>
        <v>7.0776987599999988</v>
      </c>
      <c r="BD46" s="22">
        <f t="shared" si="17"/>
        <v>7.0776987599999988</v>
      </c>
    </row>
    <row r="47" spans="1:58" x14ac:dyDescent="0.3">
      <c r="A47" t="s">
        <v>16</v>
      </c>
      <c r="C47" s="13">
        <f>C46+C21</f>
        <v>15.829830959234179</v>
      </c>
      <c r="D47" s="13">
        <f>D46+D21</f>
        <v>16.5164194318466</v>
      </c>
      <c r="E47" s="13">
        <f t="shared" ref="E47:AZ47" si="18">E46+E21</f>
        <v>16.330024719516313</v>
      </c>
      <c r="F47" s="13">
        <f t="shared" si="18"/>
        <v>17.76075611847704</v>
      </c>
      <c r="G47" s="13">
        <f t="shared" si="18"/>
        <v>18.386902650350706</v>
      </c>
      <c r="H47" s="13">
        <f t="shared" si="18"/>
        <v>18.082014996245171</v>
      </c>
      <c r="I47" s="13">
        <f t="shared" si="18"/>
        <v>19.491680089532785</v>
      </c>
      <c r="J47" s="13">
        <f t="shared" si="18"/>
        <v>17.346418498196439</v>
      </c>
      <c r="K47" s="13">
        <f t="shared" si="18"/>
        <v>17.390596301954389</v>
      </c>
      <c r="L47" s="13">
        <f t="shared" si="18"/>
        <v>17.617683640013816</v>
      </c>
      <c r="M47" s="13">
        <f t="shared" si="18"/>
        <v>15.923718431864682</v>
      </c>
      <c r="N47" s="13">
        <f t="shared" si="18"/>
        <v>14.005159751254221</v>
      </c>
      <c r="O47" s="13">
        <f t="shared" si="18"/>
        <v>12.500712017975037</v>
      </c>
      <c r="P47" s="13">
        <f t="shared" si="18"/>
        <v>13.071899735299333</v>
      </c>
      <c r="Q47" s="13">
        <f t="shared" si="18"/>
        <v>14.261733713856501</v>
      </c>
      <c r="R47" s="13">
        <f t="shared" si="18"/>
        <v>13.222663706502997</v>
      </c>
      <c r="S47" s="13">
        <f t="shared" si="18"/>
        <v>10.946184722068644</v>
      </c>
      <c r="T47" s="13">
        <f t="shared" si="18"/>
        <v>9.3247962571335155</v>
      </c>
      <c r="U47" s="13">
        <f t="shared" si="18"/>
        <v>13.419907907102782</v>
      </c>
      <c r="V47" s="13">
        <f t="shared" si="18"/>
        <v>13.718282477890815</v>
      </c>
      <c r="W47" s="13">
        <f t="shared" si="18"/>
        <v>14.107525085495642</v>
      </c>
      <c r="X47" s="13">
        <f t="shared" si="18"/>
        <v>14.085597696422209</v>
      </c>
      <c r="Y47" s="13">
        <f t="shared" si="18"/>
        <v>13.267914705698388</v>
      </c>
      <c r="Z47" s="13">
        <f t="shared" si="18"/>
        <v>13.932649745002495</v>
      </c>
      <c r="AA47" s="13">
        <f t="shared" si="18"/>
        <v>13.886743045362657</v>
      </c>
      <c r="AB47" s="13">
        <f t="shared" si="18"/>
        <v>14.949584035275841</v>
      </c>
      <c r="AC47" s="13">
        <f t="shared" si="18"/>
        <v>14.833698265978779</v>
      </c>
      <c r="AD47" s="13">
        <f t="shared" si="18"/>
        <v>15.595731275900885</v>
      </c>
      <c r="AE47" s="13">
        <f t="shared" si="18"/>
        <v>16.853035229888636</v>
      </c>
      <c r="AF47" s="13">
        <f t="shared" si="18"/>
        <v>14.505579032043242</v>
      </c>
      <c r="AG47" s="13">
        <f t="shared" si="18"/>
        <v>15.882578759867553</v>
      </c>
      <c r="AH47" s="13">
        <f t="shared" si="18"/>
        <v>14.927871660978616</v>
      </c>
      <c r="AI47" s="13">
        <f t="shared" si="18"/>
        <v>12.424395514358256</v>
      </c>
      <c r="AJ47" s="13">
        <f t="shared" si="18"/>
        <v>11.961016914312612</v>
      </c>
      <c r="AK47" s="13">
        <f t="shared" si="18"/>
        <v>13.790933855011833</v>
      </c>
      <c r="AL47" s="13">
        <f t="shared" si="18"/>
        <v>14.617619675915922</v>
      </c>
      <c r="AM47" s="13">
        <f t="shared" si="18"/>
        <v>13.683555507346616</v>
      </c>
      <c r="AN47" s="13">
        <f t="shared" si="18"/>
        <v>13.905816848897215</v>
      </c>
      <c r="AO47" s="13">
        <f t="shared" si="18"/>
        <v>14.018461698645364</v>
      </c>
      <c r="AP47" s="13">
        <f t="shared" si="18"/>
        <v>12.847249319865494</v>
      </c>
      <c r="AQ47" s="13">
        <f t="shared" si="18"/>
        <v>13.18475146417034</v>
      </c>
      <c r="AR47" s="13">
        <f t="shared" si="18"/>
        <v>13.753673895007626</v>
      </c>
      <c r="AS47" s="13">
        <f t="shared" si="18"/>
        <v>13.432496677275502</v>
      </c>
      <c r="AT47" s="13">
        <f t="shared" si="18"/>
        <v>14.871531487408635</v>
      </c>
      <c r="AU47" s="13">
        <f t="shared" si="18"/>
        <v>14.044124907561116</v>
      </c>
      <c r="AV47" s="13">
        <f t="shared" si="18"/>
        <v>13.48556686340461</v>
      </c>
      <c r="AW47" s="13">
        <f t="shared" si="18"/>
        <v>13.80582812473857</v>
      </c>
      <c r="AX47" s="13">
        <f t="shared" si="18"/>
        <v>13.920230094311204</v>
      </c>
      <c r="AY47" s="13">
        <f t="shared" si="18"/>
        <v>13.793893732963834</v>
      </c>
      <c r="AZ47" s="13">
        <f t="shared" si="18"/>
        <v>14.582318920562068</v>
      </c>
      <c r="BA47" s="13">
        <f t="shared" ref="BA47:BB47" si="19">BA46+BA21</f>
        <v>13.77560554094317</v>
      </c>
      <c r="BB47" s="13">
        <f t="shared" si="19"/>
        <v>13.909582080647965</v>
      </c>
      <c r="BC47" s="22">
        <f t="shared" si="17"/>
        <v>13.909582080647965</v>
      </c>
      <c r="BD47" s="22">
        <f t="shared" si="17"/>
        <v>13.909582080647965</v>
      </c>
    </row>
    <row r="48" spans="1:58" x14ac:dyDescent="0.3">
      <c r="A48" t="s">
        <v>17</v>
      </c>
      <c r="C48" s="13">
        <f>C47+C33</f>
        <v>17.86932357923418</v>
      </c>
      <c r="D48" s="13">
        <f>D47+D33</f>
        <v>18.498070971846602</v>
      </c>
      <c r="E48" s="13">
        <f t="shared" ref="E48:AZ48" si="20">E47+E33</f>
        <v>18.433532352849646</v>
      </c>
      <c r="F48" s="13">
        <f t="shared" si="20"/>
        <v>20.427524875143707</v>
      </c>
      <c r="G48" s="13">
        <f t="shared" si="20"/>
        <v>21.591097343684041</v>
      </c>
      <c r="H48" s="13">
        <f t="shared" si="20"/>
        <v>22.867551392911835</v>
      </c>
      <c r="I48" s="13">
        <f t="shared" si="20"/>
        <v>22.466513746199453</v>
      </c>
      <c r="J48" s="13">
        <f t="shared" si="20"/>
        <v>23.312122418196438</v>
      </c>
      <c r="K48" s="13">
        <f t="shared" si="20"/>
        <v>24.830219628621055</v>
      </c>
      <c r="L48" s="13">
        <f t="shared" si="20"/>
        <v>27.280026220013816</v>
      </c>
      <c r="M48" s="13">
        <f t="shared" si="20"/>
        <v>26.902092065198012</v>
      </c>
      <c r="N48" s="13">
        <f t="shared" si="20"/>
        <v>24.995955611254221</v>
      </c>
      <c r="O48" s="13">
        <f t="shared" si="20"/>
        <v>23.538571781308367</v>
      </c>
      <c r="P48" s="13">
        <f t="shared" si="20"/>
        <v>24.529158991966003</v>
      </c>
      <c r="Q48" s="13">
        <f t="shared" si="20"/>
        <v>26.718495577189831</v>
      </c>
      <c r="R48" s="13">
        <f t="shared" si="20"/>
        <v>27.472949719836329</v>
      </c>
      <c r="S48" s="13">
        <f t="shared" si="20"/>
        <v>25.780945872068642</v>
      </c>
      <c r="T48" s="13">
        <f t="shared" si="20"/>
        <v>34.119380833800186</v>
      </c>
      <c r="U48" s="13">
        <f t="shared" si="20"/>
        <v>40.89392715376944</v>
      </c>
      <c r="V48" s="13">
        <f t="shared" si="20"/>
        <v>42.081893614557487</v>
      </c>
      <c r="W48" s="13">
        <f t="shared" si="20"/>
        <v>43.867270155495646</v>
      </c>
      <c r="X48" s="13">
        <f t="shared" si="20"/>
        <v>42.370455396422209</v>
      </c>
      <c r="Y48" s="13">
        <f t="shared" si="20"/>
        <v>43.759621335698384</v>
      </c>
      <c r="Z48" s="13">
        <f t="shared" si="20"/>
        <v>45.071514571669162</v>
      </c>
      <c r="AA48" s="13">
        <f t="shared" si="20"/>
        <v>45.935580268695986</v>
      </c>
      <c r="AB48" s="13">
        <f t="shared" si="20"/>
        <v>45.120278031942512</v>
      </c>
      <c r="AC48" s="13">
        <f t="shared" si="20"/>
        <v>45.286102445978777</v>
      </c>
      <c r="AD48" s="13">
        <f t="shared" si="20"/>
        <v>47.02902903256755</v>
      </c>
      <c r="AE48" s="13">
        <f t="shared" si="20"/>
        <v>49.22651655322197</v>
      </c>
      <c r="AF48" s="13">
        <f t="shared" si="20"/>
        <v>47.619650718709906</v>
      </c>
      <c r="AG48" s="13">
        <f t="shared" si="20"/>
        <v>49.627326059867556</v>
      </c>
      <c r="AH48" s="13">
        <f t="shared" si="20"/>
        <v>48.127620184311944</v>
      </c>
      <c r="AI48" s="13">
        <f t="shared" si="20"/>
        <v>46.923839797691585</v>
      </c>
      <c r="AJ48" s="13">
        <f t="shared" si="20"/>
        <v>47.527905524312601</v>
      </c>
      <c r="AK48" s="13">
        <f t="shared" si="20"/>
        <v>49.383362301678488</v>
      </c>
      <c r="AL48" s="13">
        <f t="shared" si="20"/>
        <v>50.851714459249251</v>
      </c>
      <c r="AM48" s="13">
        <f t="shared" si="20"/>
        <v>50.299273290679949</v>
      </c>
      <c r="AN48" s="13">
        <f t="shared" si="20"/>
        <v>52.374539558897219</v>
      </c>
      <c r="AO48" s="13">
        <f t="shared" si="20"/>
        <v>53.036689078645367</v>
      </c>
      <c r="AP48" s="13">
        <f t="shared" si="20"/>
        <v>48.932543436532157</v>
      </c>
      <c r="AQ48" s="13">
        <f t="shared" si="20"/>
        <v>48.325901940836999</v>
      </c>
      <c r="AR48" s="13">
        <f t="shared" si="20"/>
        <v>47.741264455007624</v>
      </c>
      <c r="AS48" s="13">
        <f t="shared" si="20"/>
        <v>45.529586573942161</v>
      </c>
      <c r="AT48" s="13">
        <f t="shared" si="20"/>
        <v>50.126343534075289</v>
      </c>
      <c r="AU48" s="13">
        <f t="shared" si="20"/>
        <v>48.78724764422779</v>
      </c>
      <c r="AV48" s="13">
        <f t="shared" si="20"/>
        <v>46.697670293404613</v>
      </c>
      <c r="AW48" s="13">
        <f t="shared" si="20"/>
        <v>41.540263424738569</v>
      </c>
      <c r="AX48" s="13">
        <f t="shared" si="20"/>
        <v>41.403766870977861</v>
      </c>
      <c r="AY48" s="13">
        <f t="shared" si="20"/>
        <v>42.459019306297165</v>
      </c>
      <c r="AZ48" s="13">
        <f t="shared" si="20"/>
        <v>43.027955663895398</v>
      </c>
      <c r="BA48" s="13">
        <f t="shared" ref="BA48:BB48" si="21">BA47+BA33</f>
        <v>40.215782197609833</v>
      </c>
      <c r="BB48" s="13">
        <f t="shared" si="21"/>
        <v>43.847513510647964</v>
      </c>
      <c r="BC48" s="22">
        <f t="shared" si="17"/>
        <v>43.847513510647964</v>
      </c>
      <c r="BD48" s="22">
        <f t="shared" si="17"/>
        <v>43.847513510647964</v>
      </c>
      <c r="BF48" s="17" t="s">
        <v>43</v>
      </c>
    </row>
    <row r="49" spans="1:58" x14ac:dyDescent="0.3">
      <c r="A49" t="s">
        <v>18</v>
      </c>
      <c r="C49" s="13">
        <f>C48+C27</f>
        <v>24.392285372567514</v>
      </c>
      <c r="D49" s="13">
        <f>D48+D27</f>
        <v>25.511076825179934</v>
      </c>
      <c r="E49" s="13">
        <f t="shared" ref="E49:AZ49" si="22">E48+E27</f>
        <v>25.779458669516313</v>
      </c>
      <c r="F49" s="13">
        <f t="shared" si="22"/>
        <v>28.243561271810371</v>
      </c>
      <c r="G49" s="13">
        <f t="shared" si="22"/>
        <v>29.613769437017375</v>
      </c>
      <c r="H49" s="13">
        <f t="shared" si="22"/>
        <v>31.001712886245169</v>
      </c>
      <c r="I49" s="13">
        <f t="shared" si="22"/>
        <v>30.763056579532787</v>
      </c>
      <c r="J49" s="13">
        <f t="shared" si="22"/>
        <v>31.969824731529769</v>
      </c>
      <c r="K49" s="13">
        <f t="shared" si="22"/>
        <v>34.105807708621057</v>
      </c>
      <c r="L49" s="13">
        <f t="shared" si="22"/>
        <v>36.683561276680486</v>
      </c>
      <c r="M49" s="13">
        <f t="shared" si="22"/>
        <v>35.948147875198011</v>
      </c>
      <c r="N49" s="13">
        <f t="shared" si="22"/>
        <v>33.755887157920888</v>
      </c>
      <c r="O49" s="13">
        <f t="shared" si="22"/>
        <v>32.218388494641701</v>
      </c>
      <c r="P49" s="13">
        <f t="shared" si="22"/>
        <v>33.505507691966002</v>
      </c>
      <c r="Q49" s="13">
        <f t="shared" si="22"/>
        <v>35.836324627189832</v>
      </c>
      <c r="R49" s="13">
        <f t="shared" si="22"/>
        <v>36.877049993169663</v>
      </c>
      <c r="S49" s="13">
        <f t="shared" si="22"/>
        <v>35.889480608735305</v>
      </c>
      <c r="T49" s="13">
        <f t="shared" si="22"/>
        <v>44.535615270466849</v>
      </c>
      <c r="U49" s="13">
        <f t="shared" si="22"/>
        <v>51.654777107102774</v>
      </c>
      <c r="V49" s="13">
        <f t="shared" si="22"/>
        <v>52.265857917890813</v>
      </c>
      <c r="W49" s="13">
        <f t="shared" si="22"/>
        <v>54.472970828828977</v>
      </c>
      <c r="X49" s="13">
        <f t="shared" si="22"/>
        <v>53.385952746422205</v>
      </c>
      <c r="Y49" s="13">
        <f t="shared" si="22"/>
        <v>54.968344575698382</v>
      </c>
      <c r="Z49" s="13">
        <f t="shared" si="22"/>
        <v>56.684164485002491</v>
      </c>
      <c r="AA49" s="13">
        <f t="shared" si="22"/>
        <v>57.768792722029318</v>
      </c>
      <c r="AB49" s="13">
        <f t="shared" si="22"/>
        <v>57.99956555194251</v>
      </c>
      <c r="AC49" s="13">
        <f t="shared" si="22"/>
        <v>58.802873882645443</v>
      </c>
      <c r="AD49" s="13">
        <f t="shared" si="22"/>
        <v>61.13386505256755</v>
      </c>
      <c r="AE49" s="13">
        <f t="shared" si="22"/>
        <v>63.571014633221971</v>
      </c>
      <c r="AF49" s="13">
        <f t="shared" si="22"/>
        <v>62.446956178709904</v>
      </c>
      <c r="AG49" s="13">
        <f t="shared" si="22"/>
        <v>65.40131256653423</v>
      </c>
      <c r="AH49" s="13">
        <f t="shared" si="22"/>
        <v>63.190860830978615</v>
      </c>
      <c r="AI49" s="13">
        <f t="shared" si="22"/>
        <v>62.561870081024914</v>
      </c>
      <c r="AJ49" s="13">
        <f t="shared" si="22"/>
        <v>63.550164304312602</v>
      </c>
      <c r="AK49" s="13">
        <f t="shared" si="22"/>
        <v>65.955877381678491</v>
      </c>
      <c r="AL49" s="13">
        <f t="shared" si="22"/>
        <v>67.530138455915917</v>
      </c>
      <c r="AM49" s="13">
        <f t="shared" si="22"/>
        <v>68.761339074013279</v>
      </c>
      <c r="AN49" s="13">
        <f t="shared" si="22"/>
        <v>70.698197548897213</v>
      </c>
      <c r="AO49" s="13">
        <f t="shared" si="22"/>
        <v>69.787819995312034</v>
      </c>
      <c r="AP49" s="13">
        <f t="shared" si="22"/>
        <v>65.084132223198822</v>
      </c>
      <c r="AQ49" s="13">
        <f t="shared" si="22"/>
        <v>64.005428440836994</v>
      </c>
      <c r="AR49" s="13">
        <f t="shared" si="22"/>
        <v>64.456874318340951</v>
      </c>
      <c r="AS49" s="13">
        <f t="shared" si="22"/>
        <v>61.636803853942162</v>
      </c>
      <c r="AT49" s="13">
        <f t="shared" si="22"/>
        <v>66.47907494740862</v>
      </c>
      <c r="AU49" s="13">
        <f t="shared" si="22"/>
        <v>65.279546324227795</v>
      </c>
      <c r="AV49" s="13">
        <f t="shared" si="22"/>
        <v>63.613816316737939</v>
      </c>
      <c r="AW49" s="13">
        <f t="shared" si="22"/>
        <v>58.826756788071904</v>
      </c>
      <c r="AX49" s="13">
        <f t="shared" si="22"/>
        <v>59.03155628097786</v>
      </c>
      <c r="AY49" s="13">
        <f t="shared" si="22"/>
        <v>61.248747919630496</v>
      </c>
      <c r="AZ49" s="13">
        <f t="shared" si="22"/>
        <v>61.509984320562054</v>
      </c>
      <c r="BA49" s="13">
        <f t="shared" ref="BA49:BB49" si="23">BA48+BA27</f>
        <v>57.378056190943163</v>
      </c>
      <c r="BB49" s="13">
        <f t="shared" si="23"/>
        <v>62.053606470647964</v>
      </c>
      <c r="BC49" s="22">
        <f t="shared" si="17"/>
        <v>62.053606470647964</v>
      </c>
      <c r="BD49" s="22">
        <f t="shared" si="17"/>
        <v>62.053606470647964</v>
      </c>
      <c r="BF49" s="23" t="s">
        <v>49</v>
      </c>
    </row>
    <row r="51" spans="1:58" x14ac:dyDescent="0.3">
      <c r="A51" t="s">
        <v>19</v>
      </c>
      <c r="AS51" s="27">
        <v>55</v>
      </c>
      <c r="AV51" s="24">
        <v>46.013069999999999</v>
      </c>
      <c r="AW51" s="24">
        <v>35.173879999999997</v>
      </c>
      <c r="AX51" s="24">
        <v>36.790469999999999</v>
      </c>
      <c r="AY51" s="24">
        <v>31.0703</v>
      </c>
      <c r="AZ51" s="24">
        <v>29.212990000000001</v>
      </c>
      <c r="BA51" s="24">
        <v>23.808240000000001</v>
      </c>
      <c r="BB51" s="15">
        <v>48</v>
      </c>
      <c r="BC51" s="15">
        <v>28</v>
      </c>
      <c r="BD51" s="20">
        <v>35</v>
      </c>
      <c r="BF51" s="20" t="s">
        <v>36</v>
      </c>
    </row>
    <row r="52" spans="1:58" x14ac:dyDescent="0.3">
      <c r="A52" t="s">
        <v>20</v>
      </c>
      <c r="AS52">
        <f>AS51*24*365.25</f>
        <v>482130</v>
      </c>
      <c r="AV52" s="14">
        <f t="shared" ref="AV52:BA52" si="24">AV51*24*365.25</f>
        <v>403350.57162</v>
      </c>
      <c r="AW52" s="14">
        <f t="shared" si="24"/>
        <v>308334.23207999999</v>
      </c>
      <c r="AX52" s="14">
        <f t="shared" si="24"/>
        <v>322505.26001999999</v>
      </c>
      <c r="AY52" s="14">
        <f t="shared" si="24"/>
        <v>272362.24979999999</v>
      </c>
      <c r="AZ52" s="14">
        <f t="shared" si="24"/>
        <v>256081.07034000001</v>
      </c>
      <c r="BA52" s="14">
        <f t="shared" si="24"/>
        <v>208703.03184000001</v>
      </c>
      <c r="BB52" s="14">
        <f t="shared" ref="BB52" si="25">BB51*24*365.25</f>
        <v>420768</v>
      </c>
      <c r="BC52" s="14">
        <f t="shared" ref="BC52:BD52" si="26">BC51*24*365.25</f>
        <v>245448</v>
      </c>
      <c r="BD52" s="14">
        <f t="shared" si="26"/>
        <v>306810</v>
      </c>
      <c r="BF52" s="21" t="s">
        <v>37</v>
      </c>
    </row>
    <row r="53" spans="1:58" x14ac:dyDescent="0.3">
      <c r="A53" s="17" t="s">
        <v>21</v>
      </c>
      <c r="AS53" s="13">
        <f>AS52*82.5/1000000</f>
        <v>39.775725000000001</v>
      </c>
      <c r="AT53" s="13"/>
      <c r="AU53" s="13"/>
      <c r="AV53" s="13">
        <f t="shared" ref="AV53:BA53" si="27">AV52*82.5/1000000</f>
        <v>33.27642215865</v>
      </c>
      <c r="AW53" s="13">
        <f t="shared" si="27"/>
        <v>25.437574146599999</v>
      </c>
      <c r="AX53" s="13">
        <f t="shared" si="27"/>
        <v>26.606683951649998</v>
      </c>
      <c r="AY53" s="13">
        <f t="shared" si="27"/>
        <v>22.4698856085</v>
      </c>
      <c r="AZ53" s="13">
        <f t="shared" si="27"/>
        <v>21.126688303049999</v>
      </c>
      <c r="BA53" s="13">
        <f t="shared" si="27"/>
        <v>17.2180001268</v>
      </c>
      <c r="BB53" s="13">
        <f t="shared" ref="BB53:BD53" si="28">BB52*82.5/1000000</f>
        <v>34.713360000000002</v>
      </c>
      <c r="BC53" s="13">
        <f t="shared" si="28"/>
        <v>20.249459999999999</v>
      </c>
      <c r="BD53" s="13">
        <f t="shared" si="28"/>
        <v>25.311824999999999</v>
      </c>
      <c r="BF53" s="21" t="s">
        <v>38</v>
      </c>
    </row>
    <row r="54" spans="1:58" x14ac:dyDescent="0.3">
      <c r="A54" s="17" t="s">
        <v>22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>
        <f>AS49+AS53</f>
        <v>101.41252885394216</v>
      </c>
      <c r="AV54" s="13">
        <f t="shared" ref="AV54:BA54" si="29">AV49+AV53</f>
        <v>96.890238475387946</v>
      </c>
      <c r="AW54" s="13">
        <f t="shared" si="29"/>
        <v>84.264330934671904</v>
      </c>
      <c r="AX54" s="13">
        <f t="shared" si="29"/>
        <v>85.638240232627851</v>
      </c>
      <c r="AY54" s="13">
        <f t="shared" si="29"/>
        <v>83.718633528130496</v>
      </c>
      <c r="AZ54" s="13">
        <f t="shared" si="29"/>
        <v>82.636672623612057</v>
      </c>
      <c r="BA54" s="13">
        <f t="shared" si="29"/>
        <v>74.596056317743162</v>
      </c>
      <c r="BB54" s="13">
        <f t="shared" ref="BB54:BD54" si="30">BB49+BB53</f>
        <v>96.766966470647958</v>
      </c>
      <c r="BC54" s="13">
        <f t="shared" si="30"/>
        <v>82.303066470647963</v>
      </c>
      <c r="BD54" s="13">
        <f t="shared" si="30"/>
        <v>87.365431470647962</v>
      </c>
    </row>
    <row r="55" spans="1:58" x14ac:dyDescent="0.3">
      <c r="A55" s="17" t="s">
        <v>23</v>
      </c>
      <c r="AQ55" s="13">
        <f>$AT$63*AQ4+$AU$63</f>
        <v>104.42738910631169</v>
      </c>
      <c r="AR55" s="13">
        <f>$AT$63*AR4+$AU$63</f>
        <v>102.91995898012692</v>
      </c>
      <c r="AS55" s="13">
        <f>AS54</f>
        <v>101.41252885394216</v>
      </c>
      <c r="AT55" s="13">
        <f>$AT$63*AT4+$AU$63</f>
        <v>99.905098727757377</v>
      </c>
      <c r="AU55" s="13">
        <f>$AT$63*AU4+$AU$63</f>
        <v>98.397668601573059</v>
      </c>
      <c r="AV55" s="13">
        <f>AV54</f>
        <v>96.890238475387946</v>
      </c>
      <c r="BF55" s="16" t="s">
        <v>44</v>
      </c>
    </row>
    <row r="56" spans="1:58" x14ac:dyDescent="0.3">
      <c r="A56" s="17" t="s">
        <v>33</v>
      </c>
      <c r="AQ56" s="13">
        <f>100*AQ55/AQ35-100</f>
        <v>63.153956859828668</v>
      </c>
      <c r="AR56" s="13">
        <f t="shared" ref="AR56:AV56" si="31">100*AR55/AR35-100</f>
        <v>59.672587398240381</v>
      </c>
      <c r="AS56" s="13">
        <f t="shared" si="31"/>
        <v>64.532426266382458</v>
      </c>
      <c r="AT56" s="13">
        <f t="shared" si="31"/>
        <v>50.280518805040458</v>
      </c>
      <c r="AU56" s="13">
        <f t="shared" si="31"/>
        <v>50.732770281299963</v>
      </c>
      <c r="AV56" s="13">
        <f t="shared" si="31"/>
        <v>52.310054773265307</v>
      </c>
      <c r="AW56" s="13">
        <f>100*AW54/AW35-100</f>
        <v>43.241503586949221</v>
      </c>
      <c r="AX56" s="13">
        <f t="shared" ref="AX56:BD56" si="32">100*AX54/AX35-100</f>
        <v>45.071967652365004</v>
      </c>
      <c r="AY56" s="13">
        <f t="shared" si="32"/>
        <v>36.686277469679169</v>
      </c>
      <c r="AZ56" s="13">
        <f t="shared" si="32"/>
        <v>34.346762621410051</v>
      </c>
      <c r="BA56" s="13">
        <f t="shared" si="32"/>
        <v>30.007987843822718</v>
      </c>
      <c r="BB56" s="13">
        <f t="shared" si="32"/>
        <v>55.940922654382433</v>
      </c>
      <c r="BC56" s="13">
        <f>100*BC54/BC35-100</f>
        <v>32.632204881723084</v>
      </c>
      <c r="BD56" s="13">
        <f t="shared" si="32"/>
        <v>40.790256102153847</v>
      </c>
      <c r="BF56" s="15" t="s">
        <v>32</v>
      </c>
    </row>
    <row r="57" spans="1:58" x14ac:dyDescent="0.3">
      <c r="AQ57" s="13"/>
      <c r="AR57" s="13"/>
      <c r="AS57" s="13"/>
      <c r="AT57" s="13"/>
      <c r="AU57" s="13"/>
      <c r="AV57" s="13"/>
      <c r="BF57" s="18" t="s">
        <v>31</v>
      </c>
    </row>
    <row r="58" spans="1:58" x14ac:dyDescent="0.3">
      <c r="A58" t="s">
        <v>30</v>
      </c>
      <c r="AS58" s="13">
        <f>AS52*29.8/1000000</f>
        <v>14.367474</v>
      </c>
      <c r="AT58" s="13"/>
      <c r="AU58" s="13"/>
      <c r="AV58" s="13">
        <f t="shared" ref="AV58:BD58" si="33">AV52*29.8/1000000</f>
        <v>12.019847034276001</v>
      </c>
      <c r="AW58" s="13">
        <f t="shared" si="33"/>
        <v>9.1883601159840005</v>
      </c>
      <c r="AX58" s="13">
        <f t="shared" si="33"/>
        <v>9.6106567485959999</v>
      </c>
      <c r="AY58" s="13">
        <f t="shared" si="33"/>
        <v>8.1163950440400008</v>
      </c>
      <c r="AZ58" s="13">
        <f t="shared" si="33"/>
        <v>7.6312158961320007</v>
      </c>
      <c r="BA58" s="13">
        <f t="shared" si="33"/>
        <v>6.2193503488320001</v>
      </c>
      <c r="BB58" s="13">
        <f t="shared" si="33"/>
        <v>12.538886400000001</v>
      </c>
      <c r="BC58" s="13">
        <f t="shared" si="33"/>
        <v>7.3143504000000004</v>
      </c>
      <c r="BD58" s="13">
        <f t="shared" si="33"/>
        <v>9.1429379999999991</v>
      </c>
    </row>
    <row r="59" spans="1:58" x14ac:dyDescent="0.3">
      <c r="A59" t="s">
        <v>22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>
        <f>AS49+AS58</f>
        <v>76.004277853942156</v>
      </c>
      <c r="AV59" s="13">
        <f>AV49+AV58</f>
        <v>75.633663351013936</v>
      </c>
      <c r="AW59" s="13">
        <f t="shared" ref="AW59:BD59" si="34">AW49+AW58</f>
        <v>68.015116904055901</v>
      </c>
      <c r="AX59" s="13">
        <f t="shared" si="34"/>
        <v>68.642213029573867</v>
      </c>
      <c r="AY59" s="13">
        <f t="shared" si="34"/>
        <v>69.365142963670493</v>
      </c>
      <c r="AZ59" s="13">
        <f t="shared" si="34"/>
        <v>69.14120021669406</v>
      </c>
      <c r="BA59" s="13">
        <f t="shared" si="34"/>
        <v>63.597406539775164</v>
      </c>
      <c r="BB59" s="13">
        <f t="shared" si="34"/>
        <v>74.592492870647959</v>
      </c>
      <c r="BC59" s="13">
        <f t="shared" si="34"/>
        <v>69.367956870647959</v>
      </c>
      <c r="BD59" s="13">
        <f t="shared" si="34"/>
        <v>71.196544470647964</v>
      </c>
      <c r="BF59" s="25" t="s">
        <v>45</v>
      </c>
    </row>
    <row r="60" spans="1:58" x14ac:dyDescent="0.3">
      <c r="A60" t="s">
        <v>23</v>
      </c>
      <c r="AQ60" s="13">
        <f>$AT$64*AQ4+$AU$64</f>
        <v>76.251354189227641</v>
      </c>
      <c r="AR60" s="13">
        <f>$AT$64*AR4+$AU$64</f>
        <v>76.12781602158492</v>
      </c>
      <c r="AS60" s="13">
        <f>AS59</f>
        <v>76.004277853942156</v>
      </c>
      <c r="AT60" s="13">
        <f>$AT$64*AT4+$AU$64</f>
        <v>75.880739686299421</v>
      </c>
      <c r="AU60" s="13">
        <f>$AT$64*AU4+$AU$64</f>
        <v>75.7572015186567</v>
      </c>
      <c r="AV60" s="13">
        <f>AV59</f>
        <v>75.633663351013936</v>
      </c>
      <c r="BF60" s="26" t="s">
        <v>46</v>
      </c>
    </row>
    <row r="61" spans="1:58" x14ac:dyDescent="0.3">
      <c r="A61" t="s">
        <v>33</v>
      </c>
      <c r="AQ61" s="13">
        <f>100*AQ60/AQ35-100</f>
        <v>19.132636163368687</v>
      </c>
      <c r="AR61" s="13">
        <f t="shared" ref="AR61:AV61" si="35">100*AR60/AR35-100</f>
        <v>18.106589602225014</v>
      </c>
      <c r="AS61" s="13">
        <f t="shared" si="35"/>
        <v>23.309894578644801</v>
      </c>
      <c r="AT61" s="13">
        <f t="shared" si="35"/>
        <v>14.142291760720809</v>
      </c>
      <c r="AU61" s="13">
        <f t="shared" si="35"/>
        <v>16.0504411939215</v>
      </c>
      <c r="AV61" s="13">
        <f t="shared" si="35"/>
        <v>18.895025845373411</v>
      </c>
      <c r="AW61" s="13">
        <f>100*AW59/AW35-100</f>
        <v>15.619355235043486</v>
      </c>
      <c r="AX61" s="13">
        <f t="shared" ref="AX61:BD61" si="36">100*AX59/AX35-100</f>
        <v>16.280541042914891</v>
      </c>
      <c r="AY61" s="13">
        <f t="shared" si="36"/>
        <v>13.251528104199252</v>
      </c>
      <c r="AZ61" s="13">
        <f t="shared" si="36"/>
        <v>12.40646698324872</v>
      </c>
      <c r="BA61" s="13">
        <f t="shared" si="36"/>
        <v>10.839248942374752</v>
      </c>
      <c r="BB61" s="13">
        <f t="shared" si="36"/>
        <v>20.206539334552687</v>
      </c>
      <c r="BC61" s="13">
        <f t="shared" si="36"/>
        <v>11.787147945155738</v>
      </c>
      <c r="BD61" s="13">
        <f t="shared" si="36"/>
        <v>14.733934931444693</v>
      </c>
    </row>
    <row r="62" spans="1:58" x14ac:dyDescent="0.3">
      <c r="AT62" s="17" t="s">
        <v>34</v>
      </c>
      <c r="AU62" s="17" t="s">
        <v>35</v>
      </c>
      <c r="BF62" s="27" t="s">
        <v>47</v>
      </c>
    </row>
    <row r="63" spans="1:58" x14ac:dyDescent="0.3">
      <c r="AS63" t="s">
        <v>40</v>
      </c>
      <c r="AT63">
        <f>SLOPE((AS54:AV54),(AS4:AV4))</f>
        <v>-1.5074301261847391</v>
      </c>
      <c r="AU63">
        <f>INTERCEPT(AS54:AV54,AS4:AV4)</f>
        <v>3134.3619427376375</v>
      </c>
      <c r="BF63" s="28" t="s">
        <v>48</v>
      </c>
    </row>
    <row r="64" spans="1:58" x14ac:dyDescent="0.3">
      <c r="AS64" t="s">
        <v>41</v>
      </c>
      <c r="AT64">
        <f>SLOPE((AS59:AV59),(AS4:AV4))</f>
        <v>-0.12353816764273991</v>
      </c>
      <c r="AU64">
        <f>INTERCEPT(AS59:AV59,AS4:AV4)</f>
        <v>324.56307115113486</v>
      </c>
    </row>
    <row r="65" spans="43:56" x14ac:dyDescent="0.3">
      <c r="AQ65" t="s">
        <v>42</v>
      </c>
      <c r="AR65" t="s">
        <v>40</v>
      </c>
      <c r="AS65" s="14">
        <f t="shared" ref="AS65:BC65" si="37">AS53*1000000/4.6</f>
        <v>8646896.7391304355</v>
      </c>
      <c r="AT65" s="14"/>
      <c r="AU65" s="14"/>
      <c r="AV65" s="14">
        <f t="shared" si="37"/>
        <v>7234004.8170978269</v>
      </c>
      <c r="AW65" s="14">
        <f t="shared" si="37"/>
        <v>5529907.4231739137</v>
      </c>
      <c r="AX65" s="14">
        <f t="shared" si="37"/>
        <v>5784061.7286195653</v>
      </c>
      <c r="AY65" s="14">
        <f t="shared" si="37"/>
        <v>4884757.7409782615</v>
      </c>
      <c r="AZ65" s="14">
        <f t="shared" si="37"/>
        <v>4592758.32675</v>
      </c>
      <c r="BA65" s="14">
        <f t="shared" si="37"/>
        <v>3743043.5058260872</v>
      </c>
      <c r="BB65" s="14">
        <f t="shared" si="37"/>
        <v>7546382.6086956523</v>
      </c>
      <c r="BC65" s="14">
        <f t="shared" si="37"/>
        <v>4402056.5217391308</v>
      </c>
      <c r="BD65" s="14">
        <f>BD53*1000000/4.6</f>
        <v>5502570.6521739131</v>
      </c>
    </row>
    <row r="66" spans="43:56" x14ac:dyDescent="0.3">
      <c r="AR66" t="s">
        <v>41</v>
      </c>
      <c r="AS66" s="14">
        <f>AS58*1000000/4.6</f>
        <v>3123363.9130434785</v>
      </c>
      <c r="AT66" s="14"/>
      <c r="AU66" s="14"/>
      <c r="AV66" s="14">
        <f t="shared" ref="AV66:BD66" si="38">AV58*1000000/4.6</f>
        <v>2613010.2248426094</v>
      </c>
      <c r="AW66" s="14">
        <f t="shared" si="38"/>
        <v>1997469.5904313046</v>
      </c>
      <c r="AX66" s="14">
        <f t="shared" si="38"/>
        <v>2089273.2062165218</v>
      </c>
      <c r="AY66" s="14">
        <f t="shared" si="38"/>
        <v>1764433.7052260872</v>
      </c>
      <c r="AZ66" s="14">
        <f t="shared" si="38"/>
        <v>1658959.9774200004</v>
      </c>
      <c r="BA66" s="14">
        <f t="shared" si="38"/>
        <v>1352032.6845286957</v>
      </c>
      <c r="BB66" s="14">
        <f t="shared" si="38"/>
        <v>2725844.8695652178</v>
      </c>
      <c r="BC66" s="14">
        <f t="shared" si="38"/>
        <v>1590076.1739130437</v>
      </c>
      <c r="BD66" s="14">
        <f t="shared" si="38"/>
        <v>1987595.2173913044</v>
      </c>
    </row>
    <row r="73" spans="43:56" x14ac:dyDescent="0.3">
      <c r="AS73" t="s">
        <v>39</v>
      </c>
      <c r="AU73" s="2" t="s">
        <v>24</v>
      </c>
      <c r="AV73" s="14">
        <f t="shared" ref="AV73:BD73" si="39">AV52*900</f>
        <v>363015514.458</v>
      </c>
      <c r="AW73" s="14">
        <f t="shared" si="39"/>
        <v>277500808.87199998</v>
      </c>
      <c r="AX73" s="14">
        <f t="shared" si="39"/>
        <v>290254734.01800001</v>
      </c>
      <c r="AY73" s="14">
        <f t="shared" si="39"/>
        <v>245126024.81999999</v>
      </c>
      <c r="AZ73" s="14">
        <f t="shared" si="39"/>
        <v>230472963.30599999</v>
      </c>
      <c r="BA73" s="14">
        <f t="shared" si="39"/>
        <v>187832728.65600002</v>
      </c>
      <c r="BB73" s="14">
        <f t="shared" si="39"/>
        <v>378691200</v>
      </c>
      <c r="BC73" s="14">
        <f t="shared" si="39"/>
        <v>220903200</v>
      </c>
      <c r="BD73" s="14">
        <f t="shared" si="39"/>
        <v>276129000</v>
      </c>
    </row>
    <row r="74" spans="43:56" x14ac:dyDescent="0.3">
      <c r="AU74" s="2" t="s">
        <v>25</v>
      </c>
      <c r="AV74" s="14">
        <f t="shared" ref="AV74:BD74" si="40">AV52*1200</f>
        <v>484020685.94400001</v>
      </c>
      <c r="AW74" s="14">
        <f t="shared" si="40"/>
        <v>370001078.49599999</v>
      </c>
      <c r="AX74" s="14">
        <f t="shared" si="40"/>
        <v>387006312.02399999</v>
      </c>
      <c r="AY74" s="14">
        <f t="shared" si="40"/>
        <v>326834699.75999999</v>
      </c>
      <c r="AZ74" s="14">
        <f t="shared" si="40"/>
        <v>307297284.40799999</v>
      </c>
      <c r="BA74" s="14">
        <f t="shared" si="40"/>
        <v>250443638.208</v>
      </c>
      <c r="BB74" s="14">
        <f t="shared" si="40"/>
        <v>504921600</v>
      </c>
      <c r="BC74" s="14">
        <f t="shared" si="40"/>
        <v>294537600</v>
      </c>
      <c r="BD74" s="14">
        <f t="shared" si="40"/>
        <v>368172000</v>
      </c>
    </row>
    <row r="75" spans="43:56" x14ac:dyDescent="0.3">
      <c r="AU75" s="2" t="s">
        <v>26</v>
      </c>
      <c r="AV75" s="14">
        <f t="shared" ref="AV75:BD75" si="41">AV52*1500</f>
        <v>605025857.42999995</v>
      </c>
      <c r="AW75" s="14">
        <f t="shared" si="41"/>
        <v>462501348.12</v>
      </c>
      <c r="AX75" s="14">
        <f t="shared" si="41"/>
        <v>483757890.02999997</v>
      </c>
      <c r="AY75" s="14">
        <f t="shared" si="41"/>
        <v>408543374.69999999</v>
      </c>
      <c r="AZ75" s="14">
        <f t="shared" si="41"/>
        <v>384121605.50999999</v>
      </c>
      <c r="BA75" s="14">
        <f t="shared" si="41"/>
        <v>313054547.75999999</v>
      </c>
      <c r="BB75" s="14">
        <f t="shared" si="41"/>
        <v>631152000</v>
      </c>
      <c r="BC75" s="14">
        <f t="shared" si="41"/>
        <v>368172000</v>
      </c>
      <c r="BD75" s="14">
        <f t="shared" si="41"/>
        <v>460215000</v>
      </c>
    </row>
    <row r="77" spans="43:56" x14ac:dyDescent="0.3">
      <c r="AU77" t="s">
        <v>27</v>
      </c>
    </row>
    <row r="78" spans="43:56" x14ac:dyDescent="0.3">
      <c r="AU78" t="s">
        <v>28</v>
      </c>
    </row>
  </sheetData>
  <hyperlinks>
    <hyperlink ref="BF57" r:id="rId1" xr:uid="{49E6AE6D-08FF-4FEB-AEF2-AB52866FAF94}"/>
    <hyperlink ref="A3" r:id="rId2" xr:uid="{303E503D-0FE4-48A8-9E6F-82F4B2361773}"/>
    <hyperlink ref="BF52" r:id="rId3" xr:uid="{71468348-926C-4C7A-8425-3D928D44DEA6}"/>
    <hyperlink ref="BF53" r:id="rId4" xr:uid="{D81036E9-03E9-4932-9A7B-5E4B917A2316}"/>
    <hyperlink ref="BF60" r:id="rId5" xr:uid="{F64DBE0C-B3DC-4FCF-81AF-99255D812DDE}"/>
    <hyperlink ref="BF63" r:id="rId6" xr:uid="{D60EACEA-8719-47CD-A98A-D3AE391626AE}"/>
  </hyperlinks>
  <pageMargins left="0.7" right="0.7" top="0.75" bottom="0.75" header="0.3" footer="0.3"/>
  <pageSetup orientation="portrait" horizontalDpi="1200" verticalDpi="1200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Energy Information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Nakolan, Kevin</dc:creator>
  <cp:lastModifiedBy>Logan  Mitchell</cp:lastModifiedBy>
  <dcterms:created xsi:type="dcterms:W3CDTF">2023-07-11T12:47:01Z</dcterms:created>
  <dcterms:modified xsi:type="dcterms:W3CDTF">2024-08-08T19:54:48Z</dcterms:modified>
</cp:coreProperties>
</file>