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Projects\DropletJumpWedge\1 Data\DesignMatrix\"/>
    </mc:Choice>
  </mc:AlternateContent>
  <bookViews>
    <workbookView xWindow="0" yWindow="0" windowWidth="7470" windowHeight="52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C28" i="1" s="1"/>
  <c r="C22" i="1" s="1"/>
  <c r="E22" i="1"/>
  <c r="D22" i="1"/>
  <c r="G22" i="1" s="1"/>
  <c r="F21" i="1"/>
  <c r="E21" i="1"/>
  <c r="D21" i="1"/>
  <c r="G21" i="1" s="1"/>
  <c r="F20" i="1"/>
  <c r="E20" i="1"/>
  <c r="C20" i="1" s="1"/>
  <c r="D20" i="1"/>
  <c r="G20" i="1" s="1"/>
  <c r="F13" i="1"/>
  <c r="E13" i="1"/>
  <c r="D13" i="1"/>
  <c r="G13" i="1" s="1"/>
  <c r="F12" i="1"/>
  <c r="E12" i="1"/>
  <c r="D12" i="1"/>
  <c r="G12" i="1" s="1"/>
  <c r="F11" i="1"/>
  <c r="E11" i="1"/>
  <c r="C11" i="1" s="1"/>
  <c r="D11" i="1"/>
  <c r="G11" i="1" s="1"/>
  <c r="F4" i="1"/>
  <c r="E4" i="1"/>
  <c r="D4" i="1"/>
  <c r="G4" i="1" s="1"/>
  <c r="F3" i="1"/>
  <c r="E3" i="1"/>
  <c r="D3" i="1"/>
  <c r="G3" i="1" s="1"/>
  <c r="F2" i="1"/>
  <c r="E2" i="1"/>
  <c r="C2" i="1" s="1"/>
  <c r="D2" i="1"/>
  <c r="G2" i="1" s="1"/>
  <c r="F25" i="1"/>
  <c r="E25" i="1"/>
  <c r="D25" i="1"/>
  <c r="G25" i="1" s="1"/>
  <c r="F24" i="1"/>
  <c r="C24" i="1" s="1"/>
  <c r="E24" i="1"/>
  <c r="D24" i="1"/>
  <c r="G24" i="1" s="1"/>
  <c r="F23" i="1"/>
  <c r="E23" i="1"/>
  <c r="C23" i="1" s="1"/>
  <c r="D23" i="1"/>
  <c r="G23" i="1" s="1"/>
  <c r="F16" i="1"/>
  <c r="E16" i="1"/>
  <c r="D16" i="1"/>
  <c r="G16" i="1" s="1"/>
  <c r="F15" i="1"/>
  <c r="C15" i="1" s="1"/>
  <c r="E15" i="1"/>
  <c r="D15" i="1"/>
  <c r="G15" i="1" s="1"/>
  <c r="F14" i="1"/>
  <c r="E14" i="1"/>
  <c r="C14" i="1" s="1"/>
  <c r="D14" i="1"/>
  <c r="G14" i="1" s="1"/>
  <c r="F7" i="1"/>
  <c r="E7" i="1"/>
  <c r="D7" i="1"/>
  <c r="G7" i="1" s="1"/>
  <c r="F6" i="1"/>
  <c r="C6" i="1" s="1"/>
  <c r="E6" i="1"/>
  <c r="D6" i="1"/>
  <c r="G6" i="1" s="1"/>
  <c r="F5" i="1"/>
  <c r="E5" i="1"/>
  <c r="C5" i="1" s="1"/>
  <c r="D5" i="1"/>
  <c r="G5" i="1" s="1"/>
  <c r="E2" i="2"/>
  <c r="E8" i="1" s="1"/>
  <c r="C8" i="1" s="1"/>
  <c r="B2" i="2"/>
  <c r="C2" i="2" s="1"/>
  <c r="D2" i="2"/>
  <c r="F17" i="1"/>
  <c r="F26" i="1"/>
  <c r="F9" i="1"/>
  <c r="F18" i="1"/>
  <c r="F27" i="1"/>
  <c r="C19" i="1" s="1"/>
  <c r="C13" i="1" s="1"/>
  <c r="F10" i="1"/>
  <c r="F19" i="1"/>
  <c r="F28" i="1"/>
  <c r="F8" i="1"/>
  <c r="D28" i="1"/>
  <c r="D19" i="1"/>
  <c r="D10" i="1"/>
  <c r="D27" i="1"/>
  <c r="D18" i="1"/>
  <c r="D9" i="1"/>
  <c r="D17" i="1"/>
  <c r="D26" i="1"/>
  <c r="D8" i="1"/>
  <c r="C18" i="1" l="1"/>
  <c r="C10" i="1"/>
  <c r="C9" i="1" s="1"/>
  <c r="C21" i="1"/>
  <c r="H21" i="1" s="1"/>
  <c r="C27" i="1"/>
  <c r="H20" i="1"/>
  <c r="H11" i="1"/>
  <c r="C4" i="1"/>
  <c r="H4" i="1" s="1"/>
  <c r="C7" i="1"/>
  <c r="H7" i="1" s="1"/>
  <c r="C3" i="1"/>
  <c r="H2" i="1"/>
  <c r="C25" i="1"/>
  <c r="H13" i="1"/>
  <c r="C12" i="1"/>
  <c r="H12" i="1" s="1"/>
  <c r="C16" i="1"/>
  <c r="H16" i="1" s="1"/>
  <c r="H22" i="1"/>
  <c r="H8" i="1"/>
  <c r="H3" i="1"/>
  <c r="H15" i="1"/>
  <c r="H25" i="1"/>
  <c r="H24" i="1"/>
  <c r="H23" i="1"/>
  <c r="H6" i="1"/>
  <c r="H5" i="1"/>
  <c r="H14" i="1"/>
  <c r="G8" i="1"/>
  <c r="E19" i="1"/>
  <c r="H19" i="1" s="1"/>
  <c r="E18" i="1"/>
  <c r="H18" i="1" s="1"/>
  <c r="E9" i="1"/>
  <c r="G19" i="1"/>
  <c r="E26" i="1"/>
  <c r="E10" i="1"/>
  <c r="E27" i="1"/>
  <c r="G27" i="1"/>
  <c r="E17" i="1"/>
  <c r="E28" i="1"/>
  <c r="H28" i="1" s="1"/>
  <c r="G26" i="1"/>
  <c r="G9" i="1"/>
  <c r="G18" i="1"/>
  <c r="G17" i="1"/>
  <c r="G10" i="1"/>
  <c r="G28" i="1"/>
  <c r="H9" i="1" l="1"/>
  <c r="H27" i="1"/>
  <c r="H10" i="1"/>
  <c r="C26" i="1"/>
  <c r="H26" i="1" s="1"/>
  <c r="C17" i="1"/>
  <c r="H17" i="1" s="1"/>
</calcChain>
</file>

<file path=xl/sharedStrings.xml><?xml version="1.0" encoding="utf-8"?>
<sst xmlns="http://schemas.openxmlformats.org/spreadsheetml/2006/main" count="13" uniqueCount="12">
  <si>
    <t>α</t>
  </si>
  <si>
    <t>R_exit (α)</t>
  </si>
  <si>
    <t>V_exit (α)</t>
  </si>
  <si>
    <t>2 (4 PI/3)^(1/3)</t>
  </si>
  <si>
    <t>(σ/ρg)^(1/2)</t>
  </si>
  <si>
    <t>V mL</t>
  </si>
  <si>
    <t>V m3</t>
  </si>
  <si>
    <r>
      <t>x</t>
    </r>
    <r>
      <rPr>
        <b/>
        <i/>
        <vertAlign val="subscript"/>
        <sz val="13"/>
        <rFont val="Calibri"/>
        <family val="2"/>
        <scheme val="minor"/>
      </rPr>
      <t>e</t>
    </r>
  </si>
  <si>
    <r>
      <t>x</t>
    </r>
    <r>
      <rPr>
        <b/>
        <i/>
        <vertAlign val="subscript"/>
        <sz val="11"/>
        <rFont val="Calibri"/>
        <family val="2"/>
        <scheme val="minor"/>
      </rPr>
      <t>i</t>
    </r>
  </si>
  <si>
    <r>
      <t>x</t>
    </r>
    <r>
      <rPr>
        <b/>
        <i/>
        <vertAlign val="subscript"/>
        <sz val="12"/>
        <rFont val="Calibri"/>
        <family val="2"/>
        <scheme val="minor"/>
      </rPr>
      <t>i</t>
    </r>
    <r>
      <rPr>
        <b/>
        <i/>
        <vertAlign val="superscript"/>
        <sz val="12"/>
        <rFont val="Calibri"/>
        <family val="2"/>
        <scheme val="minor"/>
      </rPr>
      <t>*</t>
    </r>
  </si>
  <si>
    <r>
      <t>x</t>
    </r>
    <r>
      <rPr>
        <b/>
        <i/>
        <vertAlign val="subscript"/>
        <sz val="13"/>
        <rFont val="Calibri"/>
        <family val="2"/>
        <scheme val="minor"/>
      </rPr>
      <t>0</t>
    </r>
    <r>
      <rPr>
        <b/>
        <i/>
        <vertAlign val="superscript"/>
        <sz val="13"/>
        <rFont val="Calibri"/>
        <family val="2"/>
        <scheme val="minor"/>
      </rPr>
      <t>*</t>
    </r>
  </si>
  <si>
    <r>
      <t>x</t>
    </r>
    <r>
      <rPr>
        <b/>
        <i/>
        <vertAlign val="subscript"/>
        <sz val="13"/>
        <rFont val="Calibri"/>
        <family val="2"/>
        <scheme val="minor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</si>
</sst>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name val="Calibri"/>
      <family val="2"/>
    </font>
    <font>
      <b/>
      <i/>
      <sz val="13"/>
      <name val="Calibri"/>
      <family val="2"/>
      <scheme val="minor"/>
    </font>
    <font>
      <b/>
      <i/>
      <vertAlign val="subscript"/>
      <sz val="13"/>
      <name val="Calibri"/>
      <family val="2"/>
      <scheme val="minor"/>
    </font>
    <font>
      <b/>
      <i/>
      <vertAlign val="subscript"/>
      <sz val="11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  <font>
      <b/>
      <i/>
      <vertAlign val="superscript"/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64" fontId="7" fillId="0" borderId="0" xfId="0" applyNumberFormat="1" applyFont="1" applyFill="1" applyAlignment="1">
      <alignment horizontal="center"/>
    </xf>
  </cellXfs>
  <cellStyles count="1">
    <cellStyle name="Normal" xfId="0" builtinId="0"/>
  </cellStyles>
  <dxfs count="10">
    <dxf>
      <numFmt numFmtId="2" formatCode="0.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6" formatCode="0.0E+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sz val="12"/>
        <color auto="1"/>
        <name val="Calibri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8" totalsRowShown="0" headerRowDxfId="9" dataDxfId="8">
  <autoFilter ref="A1:H28"/>
  <sortState ref="A2:H28">
    <sortCondition descending="1" ref="A1:A28"/>
  </sortState>
  <tableColumns count="8">
    <tableColumn id="1" name="α" dataDxfId="7"/>
    <tableColumn id="2" name="V mL" dataDxfId="6"/>
    <tableColumn id="8" name="xi" dataDxfId="5">
      <calculatedColumnFormula>Table1[[#This Row],[x0]]</calculatedColumnFormula>
    </tableColumn>
    <tableColumn id="3" name="V m3" dataDxfId="4">
      <calculatedColumnFormula>B2*10^-6</calculatedColumnFormula>
    </tableColumn>
    <tableColumn id="6" name="x0" dataDxfId="3">
      <calculatedColumnFormula>Sheet2!$E$2*2000/TAN(Table1[[#This Row],[α]]*PI()/90)</calculatedColumnFormula>
    </tableColumn>
    <tableColumn id="5" name="xe" dataDxfId="2">
      <calculatedColumnFormula>((3000*B2)/(4*PI()))^(1/3)/SIN(A2*PI()/180)</calculatedColumnFormula>
    </tableColumn>
    <tableColumn id="4" name="x0*" dataDxfId="1">
      <calculatedColumnFormula>Sheet2!$D$2*Sheet2!$E$2*(D2^-(1/3))*(SIN(A2*PI()/180)/TAN(A2*PI()/90))</calculatedColumnFormula>
    </tableColumn>
    <tableColumn id="9" name="xi*" dataDxfId="0">
      <calculatedColumnFormula>Table1[[#This Row],[xi]]*((4*PI())/(3*Table1[[#This Row],[V mL]]*1000))^(1/3)*SIN(Table1[[#This Row],[α]]*PI()/180)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I26" sqref="I26:I27"/>
    </sheetView>
  </sheetViews>
  <sheetFormatPr defaultRowHeight="15" x14ac:dyDescent="0.25"/>
  <cols>
    <col min="1" max="1" width="7.42578125" style="1" bestFit="1" customWidth="1"/>
    <col min="2" max="2" width="10.42578125" style="1" bestFit="1" customWidth="1"/>
    <col min="3" max="3" width="10.42578125" style="1" customWidth="1"/>
    <col min="4" max="4" width="10.5703125" style="1" hidden="1" customWidth="1"/>
    <col min="5" max="5" width="8.7109375" style="1" bestFit="1" customWidth="1"/>
    <col min="6" max="6" width="8.5703125" style="1" bestFit="1" customWidth="1"/>
    <col min="7" max="8" width="9.85546875" customWidth="1"/>
    <col min="9" max="16384" width="9.140625" style="1"/>
  </cols>
  <sheetData>
    <row r="1" spans="1:8" ht="19.5" x14ac:dyDescent="0.35">
      <c r="A1" s="9" t="s">
        <v>0</v>
      </c>
      <c r="B1" s="8" t="s">
        <v>5</v>
      </c>
      <c r="C1" s="8" t="s">
        <v>8</v>
      </c>
      <c r="D1" s="8" t="s">
        <v>6</v>
      </c>
      <c r="E1" s="13" t="s">
        <v>11</v>
      </c>
      <c r="F1" s="11" t="s">
        <v>7</v>
      </c>
      <c r="G1" s="13" t="s">
        <v>10</v>
      </c>
      <c r="H1" s="7" t="s">
        <v>9</v>
      </c>
    </row>
    <row r="2" spans="1:8" x14ac:dyDescent="0.25">
      <c r="A2" s="10">
        <v>5</v>
      </c>
      <c r="B2" s="10">
        <v>1</v>
      </c>
      <c r="C2" s="6">
        <f>Table1[[#This Row],[x0]]</f>
        <v>30.728613794999632</v>
      </c>
      <c r="D2" s="12">
        <f>B2*10^-6</f>
        <v>9.9999999999999995E-7</v>
      </c>
      <c r="E2" s="6">
        <f>Sheet2!$E$2*2000/TAN(Table1[[#This Row],[α]]*PI()/90)</f>
        <v>30.728613794999632</v>
      </c>
      <c r="F2" s="6">
        <f>((3000*B2)/(4*PI()))^(1/3)/SIN(A2*PI()/180)</f>
        <v>71.17723644390243</v>
      </c>
      <c r="G2" s="5">
        <f>Sheet2!$D$2*Sheet2!$E$2*(D2^-(1/3))*(SIN(A2*PI()/180)/TAN(A2*PI()/90))</f>
        <v>0.43171968076082923</v>
      </c>
      <c r="H2" s="6">
        <f>Table1[[#This Row],[xi]]*((4*PI())/(3*Table1[[#This Row],[V mL]]*1000))^(1/3)*SIN(Table1[[#This Row],[α]]*PI()/180)</f>
        <v>0.43171968076082945</v>
      </c>
    </row>
    <row r="3" spans="1:8" x14ac:dyDescent="0.25">
      <c r="A3" s="10">
        <v>5</v>
      </c>
      <c r="B3" s="10">
        <v>1</v>
      </c>
      <c r="C3" s="6">
        <f>C2</f>
        <v>30.728613794999632</v>
      </c>
      <c r="D3" s="12">
        <f>B3*10^-6</f>
        <v>9.9999999999999995E-7</v>
      </c>
      <c r="E3" s="6">
        <f>Sheet2!$E$2*2000/TAN(Table1[[#This Row],[α]]*PI()/90)</f>
        <v>30.728613794999632</v>
      </c>
      <c r="F3" s="6">
        <f>((3000*B3)/(4*PI()))^(1/3)/SIN(A3*PI()/180)</f>
        <v>71.17723644390243</v>
      </c>
      <c r="G3" s="5">
        <f>Sheet2!$D$2*Sheet2!$E$2*(D3^-(1/3))*(SIN(A3*PI()/180)/TAN(A3*PI()/90))</f>
        <v>0.43171968076082923</v>
      </c>
      <c r="H3" s="6">
        <f>Table1[[#This Row],[xi]]*((4*PI())/(3*Table1[[#This Row],[V mL]]*1000))^(1/3)*SIN(Table1[[#This Row],[α]]*PI()/180)</f>
        <v>0.43171968076082945</v>
      </c>
    </row>
    <row r="4" spans="1:8" x14ac:dyDescent="0.25">
      <c r="A4" s="10">
        <v>5</v>
      </c>
      <c r="B4" s="10">
        <v>1</v>
      </c>
      <c r="C4" s="6">
        <f>C2</f>
        <v>30.728613794999632</v>
      </c>
      <c r="D4" s="12">
        <f>B4*10^-6</f>
        <v>9.9999999999999995E-7</v>
      </c>
      <c r="E4" s="6">
        <f>Sheet2!$E$2*2000/TAN(Table1[[#This Row],[α]]*PI()/90)</f>
        <v>30.728613794999632</v>
      </c>
      <c r="F4" s="6">
        <f>((3000*B4)/(4*PI()))^(1/3)/SIN(A4*PI()/180)</f>
        <v>71.17723644390243</v>
      </c>
      <c r="G4" s="5">
        <f>Sheet2!$D$2*Sheet2!$E$2*(D4^-(1/3))*(SIN(A4*PI()/180)/TAN(A4*PI()/90))</f>
        <v>0.43171968076082923</v>
      </c>
      <c r="H4" s="6">
        <f>Table1[[#This Row],[xi]]*((4*PI())/(3*Table1[[#This Row],[V mL]]*1000))^(1/3)*SIN(Table1[[#This Row],[α]]*PI()/180)</f>
        <v>0.43171968076082945</v>
      </c>
    </row>
    <row r="5" spans="1:8" x14ac:dyDescent="0.25">
      <c r="A5" s="10">
        <v>5</v>
      </c>
      <c r="B5" s="10">
        <v>10</v>
      </c>
      <c r="C5" s="6">
        <f>Table1[[#This Row],[x0]]</f>
        <v>30.728613794999632</v>
      </c>
      <c r="D5" s="12">
        <f>B5*10^-6</f>
        <v>9.9999999999999991E-6</v>
      </c>
      <c r="E5" s="6">
        <f>Sheet2!$E$2*2000/TAN(Table1[[#This Row],[α]]*PI()/90)</f>
        <v>30.728613794999632</v>
      </c>
      <c r="F5" s="6">
        <f>((3000*B5)/(4*PI()))^(1/3)/SIN(A5*PI()/180)</f>
        <v>153.34670733534503</v>
      </c>
      <c r="G5" s="5">
        <f>Sheet2!$D$2*Sheet2!$E$2*(D5^-(1/3))*(SIN(A5*PI()/180)/TAN(A5*PI()/90))</f>
        <v>0.20038652494703393</v>
      </c>
      <c r="H5" s="6">
        <f>Table1[[#This Row],[xi]]*((4*PI())/(3*Table1[[#This Row],[V mL]]*1000))^(1/3)*SIN(Table1[[#This Row],[α]]*PI()/180)</f>
        <v>0.20038652494703396</v>
      </c>
    </row>
    <row r="6" spans="1:8" x14ac:dyDescent="0.25">
      <c r="A6" s="10">
        <v>5</v>
      </c>
      <c r="B6" s="10">
        <v>10</v>
      </c>
      <c r="C6" s="6">
        <f>(Table1[[#This Row],[xe]]-Table1[[#This Row],[V mL]])*0.5</f>
        <v>71.673353667672515</v>
      </c>
      <c r="D6" s="12">
        <f>B6*10^-6</f>
        <v>9.9999999999999991E-6</v>
      </c>
      <c r="E6" s="6">
        <f>Sheet2!$E$2*2000/TAN(Table1[[#This Row],[α]]*PI()/90)</f>
        <v>30.728613794999632</v>
      </c>
      <c r="F6" s="6">
        <f>((3000*B6)/(4*PI()))^(1/3)/SIN(A6*PI()/180)</f>
        <v>153.34670733534503</v>
      </c>
      <c r="G6" s="5">
        <f>Sheet2!$D$2*Sheet2!$E$2*(D6^-(1/3))*(SIN(A6*PI()/180)/TAN(A6*PI()/90))</f>
        <v>0.20038652494703393</v>
      </c>
      <c r="H6" s="6">
        <f>Table1[[#This Row],[xi]]*((4*PI())/(3*Table1[[#This Row],[V mL]]*1000))^(1/3)*SIN(Table1[[#This Row],[α]]*PI()/180)</f>
        <v>0.4673941482873461</v>
      </c>
    </row>
    <row r="7" spans="1:8" x14ac:dyDescent="0.25">
      <c r="A7" s="10">
        <v>5</v>
      </c>
      <c r="B7" s="10">
        <v>10</v>
      </c>
      <c r="C7" s="6">
        <f>C6</f>
        <v>71.673353667672515</v>
      </c>
      <c r="D7" s="12">
        <f>B7*10^-6</f>
        <v>9.9999999999999991E-6</v>
      </c>
      <c r="E7" s="6">
        <f>Sheet2!$E$2*2000/TAN(Table1[[#This Row],[α]]*PI()/90)</f>
        <v>30.728613794999632</v>
      </c>
      <c r="F7" s="6">
        <f>((3000*B7)/(4*PI()))^(1/3)/SIN(A7*PI()/180)</f>
        <v>153.34670733534503</v>
      </c>
      <c r="G7" s="5">
        <f>Sheet2!$D$2*Sheet2!$E$2*(D7^-(1/3))*(SIN(A7*PI()/180)/TAN(A7*PI()/90))</f>
        <v>0.20038652494703393</v>
      </c>
      <c r="H7" s="6">
        <f>Table1[[#This Row],[xi]]*((4*PI())/(3*Table1[[#This Row],[V mL]]*1000))^(1/3)*SIN(Table1[[#This Row],[α]]*PI()/180)</f>
        <v>0.4673941482873461</v>
      </c>
    </row>
    <row r="8" spans="1:8" x14ac:dyDescent="0.25">
      <c r="A8" s="10">
        <v>5</v>
      </c>
      <c r="B8" s="10">
        <v>20</v>
      </c>
      <c r="C8" s="6">
        <f>Table1[[#This Row],[x0]]</f>
        <v>30.728613794999632</v>
      </c>
      <c r="D8" s="12">
        <f>B8*10^-6</f>
        <v>1.9999999999999998E-5</v>
      </c>
      <c r="E8" s="6">
        <f>Sheet2!$E$2*2000/TAN(Table1[[#This Row],[α]]*PI()/90)</f>
        <v>30.728613794999632</v>
      </c>
      <c r="F8" s="6">
        <f>((3000*B8)/(4*PI()))^(1/3)/SIN(A8*PI()/180)</f>
        <v>193.2047445038697</v>
      </c>
      <c r="G8" s="5">
        <f>Sheet2!$D$2*Sheet2!$E$2*(D8^-(1/3))*(SIN(A8*PI()/180)/TAN(A8*PI()/90))</f>
        <v>0.15904689025058669</v>
      </c>
      <c r="H8" s="6">
        <f>Table1[[#This Row],[xi]]*((4*PI())/(3*Table1[[#This Row],[V mL]]*1000))^(1/3)*SIN(Table1[[#This Row],[α]]*PI()/180)</f>
        <v>0.1590468902505868</v>
      </c>
    </row>
    <row r="9" spans="1:8" x14ac:dyDescent="0.25">
      <c r="A9" s="10">
        <v>5</v>
      </c>
      <c r="B9" s="10">
        <v>20</v>
      </c>
      <c r="C9" s="6">
        <f>C10</f>
        <v>142.21898297278423</v>
      </c>
      <c r="D9" s="12">
        <f>B9*10^-6</f>
        <v>1.9999999999999998E-5</v>
      </c>
      <c r="E9" s="6">
        <f>Sheet2!$E$2*2000/TAN(Table1[[#This Row],[α]]*PI()/90)</f>
        <v>30.728613794999632</v>
      </c>
      <c r="F9" s="6">
        <f>((3000*B9)/(4*PI()))^(1/3)/SIN(A9*PI()/180)</f>
        <v>193.2047445038697</v>
      </c>
      <c r="G9" s="5">
        <f>Sheet2!$D$2*Sheet2!$E$2*(D9^-(1/3))*(SIN(A9*PI()/180)/TAN(A9*PI()/90))</f>
        <v>0.15904689025058669</v>
      </c>
      <c r="H9" s="6">
        <f>Table1[[#This Row],[xi]]*((4*PI())/(3*Table1[[#This Row],[V mL]]*1000))^(1/3)*SIN(Table1[[#This Row],[α]]*PI()/180)</f>
        <v>0.73610502339364503</v>
      </c>
    </row>
    <row r="10" spans="1:8" x14ac:dyDescent="0.25">
      <c r="A10" s="10">
        <v>5</v>
      </c>
      <c r="B10" s="10">
        <v>20</v>
      </c>
      <c r="C10" s="6">
        <f>F12</f>
        <v>142.21898297278423</v>
      </c>
      <c r="D10" s="12">
        <f>B10*10^-6</f>
        <v>1.9999999999999998E-5</v>
      </c>
      <c r="E10" s="6">
        <f>Sheet2!$E$2*2000/TAN(Table1[[#This Row],[α]]*PI()/90)</f>
        <v>30.728613794999632</v>
      </c>
      <c r="F10" s="6">
        <f>((3000*B10)/(4*PI()))^(1/3)/SIN(A10*PI()/180)</f>
        <v>193.2047445038697</v>
      </c>
      <c r="G10" s="5">
        <f>Sheet2!$D$2*Sheet2!$E$2*(D10^-(1/3))*(SIN(A10*PI()/180)/TAN(A10*PI()/90))</f>
        <v>0.15904689025058669</v>
      </c>
      <c r="H10" s="6">
        <f>Table1[[#This Row],[xi]]*((4*PI())/(3*Table1[[#This Row],[V mL]]*1000))^(1/3)*SIN(Table1[[#This Row],[α]]*PI()/180)</f>
        <v>0.73610502339364503</v>
      </c>
    </row>
    <row r="11" spans="1:8" x14ac:dyDescent="0.25">
      <c r="A11" s="10">
        <v>2.5</v>
      </c>
      <c r="B11" s="10">
        <v>1</v>
      </c>
      <c r="C11" s="6">
        <f>Table1[[#This Row],[x0]]</f>
        <v>61.93126598880167</v>
      </c>
      <c r="D11" s="12">
        <f>B11*10^-6</f>
        <v>9.9999999999999995E-7</v>
      </c>
      <c r="E11" s="6">
        <f>Sheet2!$E$2*2000/TAN(Table1[[#This Row],[α]]*PI()/90)</f>
        <v>61.93126598880167</v>
      </c>
      <c r="F11" s="6">
        <f>((3000*B11)/(4*PI()))^(1/3)/SIN(A11*PI()/180)</f>
        <v>142.21898297278423</v>
      </c>
      <c r="G11" s="5">
        <f>Sheet2!$D$2*Sheet2!$E$2*(D11^-(1/3))*(SIN(A11*PI()/180)/TAN(A11*PI()/90))</f>
        <v>0.43546413210290735</v>
      </c>
      <c r="H11" s="6">
        <f>Table1[[#This Row],[xi]]*((4*PI())/(3*Table1[[#This Row],[V mL]]*1000))^(1/3)*SIN(Table1[[#This Row],[α]]*PI()/180)</f>
        <v>0.43546413210290763</v>
      </c>
    </row>
    <row r="12" spans="1:8" x14ac:dyDescent="0.25">
      <c r="A12" s="10">
        <v>2.5</v>
      </c>
      <c r="B12" s="10">
        <v>1</v>
      </c>
      <c r="C12" s="6">
        <f>C11</f>
        <v>61.93126598880167</v>
      </c>
      <c r="D12" s="12">
        <f>B12*10^-6</f>
        <v>9.9999999999999995E-7</v>
      </c>
      <c r="E12" s="6">
        <f>Sheet2!$E$2*2000/TAN(Table1[[#This Row],[α]]*PI()/90)</f>
        <v>61.93126598880167</v>
      </c>
      <c r="F12" s="6">
        <f>((3000*B12)/(4*PI()))^(1/3)/SIN(A12*PI()/180)</f>
        <v>142.21898297278423</v>
      </c>
      <c r="G12" s="5">
        <f>Sheet2!$D$2*Sheet2!$E$2*(D12^-(1/3))*(SIN(A12*PI()/180)/TAN(A12*PI()/90))</f>
        <v>0.43546413210290735</v>
      </c>
      <c r="H12" s="6">
        <f>Table1[[#This Row],[xi]]*((4*PI())/(3*Table1[[#This Row],[V mL]]*1000))^(1/3)*SIN(Table1[[#This Row],[α]]*PI()/180)</f>
        <v>0.43546413210290763</v>
      </c>
    </row>
    <row r="13" spans="1:8" x14ac:dyDescent="0.25">
      <c r="A13" s="10">
        <v>2.5</v>
      </c>
      <c r="B13" s="10">
        <v>1</v>
      </c>
      <c r="C13" s="6">
        <f>C11</f>
        <v>61.93126598880167</v>
      </c>
      <c r="D13" s="12">
        <f>B13*10^-6</f>
        <v>9.9999999999999995E-7</v>
      </c>
      <c r="E13" s="6">
        <f>Sheet2!$E$2*2000/TAN(Table1[[#This Row],[α]]*PI()/90)</f>
        <v>61.93126598880167</v>
      </c>
      <c r="F13" s="6">
        <f>((3000*B13)/(4*PI()))^(1/3)/SIN(A13*PI()/180)</f>
        <v>142.21898297278423</v>
      </c>
      <c r="G13" s="5">
        <f>Sheet2!$D$2*Sheet2!$E$2*(D13^-(1/3))*(SIN(A13*PI()/180)/TAN(A13*PI()/90))</f>
        <v>0.43546413210290735</v>
      </c>
      <c r="H13" s="6">
        <f>Table1[[#This Row],[xi]]*((4*PI())/(3*Table1[[#This Row],[V mL]]*1000))^(1/3)*SIN(Table1[[#This Row],[α]]*PI()/180)</f>
        <v>0.43546413210290763</v>
      </c>
    </row>
    <row r="14" spans="1:8" x14ac:dyDescent="0.25">
      <c r="A14" s="10">
        <v>2.5</v>
      </c>
      <c r="B14" s="10">
        <v>10</v>
      </c>
      <c r="C14" s="6">
        <f>Table1[[#This Row],[x0]]</f>
        <v>61.93126598880167</v>
      </c>
      <c r="D14" s="12">
        <f>B14*10^-6</f>
        <v>9.9999999999999991E-6</v>
      </c>
      <c r="E14" s="6">
        <f>Sheet2!$E$2*2000/TAN(Table1[[#This Row],[α]]*PI()/90)</f>
        <v>61.93126598880167</v>
      </c>
      <c r="F14" s="6">
        <f>((3000*B14)/(4*PI()))^(1/3)/SIN(A14*PI()/180)</f>
        <v>306.40151049762011</v>
      </c>
      <c r="G14" s="5">
        <f>Sheet2!$D$2*Sheet2!$E$2*(D14^-(1/3))*(SIN(A14*PI()/180)/TAN(A14*PI()/90))</f>
        <v>0.20212454530077356</v>
      </c>
      <c r="H14" s="6">
        <f>Table1[[#This Row],[xi]]*((4*PI())/(3*Table1[[#This Row],[V mL]]*1000))^(1/3)*SIN(Table1[[#This Row],[α]]*PI()/180)</f>
        <v>0.20212454530077359</v>
      </c>
    </row>
    <row r="15" spans="1:8" x14ac:dyDescent="0.25">
      <c r="A15" s="10">
        <v>2.5</v>
      </c>
      <c r="B15" s="10">
        <v>10</v>
      </c>
      <c r="C15" s="6">
        <f>(Table1[[#This Row],[xe]]-Table1[[#This Row],[V mL]])*0.5</f>
        <v>148.20075524881005</v>
      </c>
      <c r="D15" s="12">
        <f>B15*10^-6</f>
        <v>9.9999999999999991E-6</v>
      </c>
      <c r="E15" s="6">
        <f>Sheet2!$E$2*2000/TAN(Table1[[#This Row],[α]]*PI()/90)</f>
        <v>61.93126598880167</v>
      </c>
      <c r="F15" s="6">
        <f>((3000*B15)/(4*PI()))^(1/3)/SIN(A15*PI()/180)</f>
        <v>306.40151049762011</v>
      </c>
      <c r="G15" s="5">
        <f>Sheet2!$D$2*Sheet2!$E$2*(D15^-(1/3))*(SIN(A15*PI()/180)/TAN(A15*PI()/90))</f>
        <v>0.20212454530077356</v>
      </c>
      <c r="H15" s="6">
        <f>Table1[[#This Row],[xi]]*((4*PI())/(3*Table1[[#This Row],[V mL]]*1000))^(1/3)*SIN(Table1[[#This Row],[α]]*PI()/180)</f>
        <v>0.48368154258809104</v>
      </c>
    </row>
    <row r="16" spans="1:8" x14ac:dyDescent="0.25">
      <c r="A16" s="10">
        <v>2.5</v>
      </c>
      <c r="B16" s="10">
        <v>10</v>
      </c>
      <c r="C16" s="6">
        <f>C15</f>
        <v>148.20075524881005</v>
      </c>
      <c r="D16" s="12">
        <f>B16*10^-6</f>
        <v>9.9999999999999991E-6</v>
      </c>
      <c r="E16" s="6">
        <f>Sheet2!$E$2*2000/TAN(Table1[[#This Row],[α]]*PI()/90)</f>
        <v>61.93126598880167</v>
      </c>
      <c r="F16" s="6">
        <f>((3000*B16)/(4*PI()))^(1/3)/SIN(A16*PI()/180)</f>
        <v>306.40151049762011</v>
      </c>
      <c r="G16" s="5">
        <f>Sheet2!$D$2*Sheet2!$E$2*(D16^-(1/3))*(SIN(A16*PI()/180)/TAN(A16*PI()/90))</f>
        <v>0.20212454530077356</v>
      </c>
      <c r="H16" s="6">
        <f>Table1[[#This Row],[xi]]*((4*PI())/(3*Table1[[#This Row],[V mL]]*1000))^(1/3)*SIN(Table1[[#This Row],[α]]*PI()/180)</f>
        <v>0.48368154258809104</v>
      </c>
    </row>
    <row r="17" spans="1:8" x14ac:dyDescent="0.25">
      <c r="A17" s="10">
        <v>2.5</v>
      </c>
      <c r="B17" s="10">
        <v>20</v>
      </c>
      <c r="C17" s="6">
        <f>Table1[[#This Row],[x0]]</f>
        <v>61.93126598880167</v>
      </c>
      <c r="D17" s="12">
        <f>B17*10^-6</f>
        <v>1.9999999999999998E-5</v>
      </c>
      <c r="E17" s="6">
        <f>Sheet2!$E$2*2000/TAN(Table1[[#This Row],[α]]*PI()/90)</f>
        <v>61.93126598880167</v>
      </c>
      <c r="F17" s="6">
        <f>((3000*B17)/(4*PI()))^(1/3)/SIN(A17*PI()/180)</f>
        <v>386.04171279553645</v>
      </c>
      <c r="G17" s="5">
        <f>Sheet2!$D$2*Sheet2!$E$2*(D17^-(1/3))*(SIN(A17*PI()/180)/TAN(A17*PI()/90))</f>
        <v>0.1604263579195209</v>
      </c>
      <c r="H17" s="6">
        <f>Table1[[#This Row],[xi]]*((4*PI())/(3*Table1[[#This Row],[V mL]]*1000))^(1/3)*SIN(Table1[[#This Row],[α]]*PI()/180)</f>
        <v>0.16042635791952103</v>
      </c>
    </row>
    <row r="18" spans="1:8" x14ac:dyDescent="0.25">
      <c r="A18" s="10">
        <v>2.5</v>
      </c>
      <c r="B18" s="10">
        <v>20</v>
      </c>
      <c r="C18" s="6">
        <f>C19</f>
        <v>355.45269537967414</v>
      </c>
      <c r="D18" s="12">
        <f>B18*10^-6</f>
        <v>1.9999999999999998E-5</v>
      </c>
      <c r="E18" s="6">
        <f>Sheet2!$E$2*2000/TAN(Table1[[#This Row],[α]]*PI()/90)</f>
        <v>61.93126598880167</v>
      </c>
      <c r="F18" s="6">
        <f>((3000*B18)/(4*PI()))^(1/3)/SIN(A18*PI()/180)</f>
        <v>386.04171279553645</v>
      </c>
      <c r="G18" s="5">
        <f>Sheet2!$D$2*Sheet2!$E$2*(D18^-(1/3))*(SIN(A18*PI()/180)/TAN(A18*PI()/90))</f>
        <v>0.1604263579195209</v>
      </c>
      <c r="H18" s="6">
        <f>Table1[[#This Row],[xi]]*((4*PI())/(3*Table1[[#This Row],[V mL]]*1000))^(1/3)*SIN(Table1[[#This Row],[α]]*PI()/180)</f>
        <v>0.92076240364195172</v>
      </c>
    </row>
    <row r="19" spans="1:8" x14ac:dyDescent="0.25">
      <c r="A19" s="10">
        <v>2.5</v>
      </c>
      <c r="B19" s="10">
        <v>20</v>
      </c>
      <c r="C19" s="6">
        <f>F21</f>
        <v>355.45269537967414</v>
      </c>
      <c r="D19" s="12">
        <f>B19*10^-6</f>
        <v>1.9999999999999998E-5</v>
      </c>
      <c r="E19" s="6">
        <f>Sheet2!$E$2*2000/TAN(Table1[[#This Row],[α]]*PI()/90)</f>
        <v>61.93126598880167</v>
      </c>
      <c r="F19" s="6">
        <f>((3000*B19)/(4*PI()))^(1/3)/SIN(A19*PI()/180)</f>
        <v>386.04171279553645</v>
      </c>
      <c r="G19" s="5">
        <f>Sheet2!$D$2*Sheet2!$E$2*(D19^-(1/3))*(SIN(A19*PI()/180)/TAN(A19*PI()/90))</f>
        <v>0.1604263579195209</v>
      </c>
      <c r="H19" s="6">
        <f>Table1[[#This Row],[xi]]*((4*PI())/(3*Table1[[#This Row],[V mL]]*1000))^(1/3)*SIN(Table1[[#This Row],[α]]*PI()/180)</f>
        <v>0.92076240364195172</v>
      </c>
    </row>
    <row r="20" spans="1:8" x14ac:dyDescent="0.25">
      <c r="A20" s="10">
        <v>1</v>
      </c>
      <c r="B20" s="10">
        <v>1</v>
      </c>
      <c r="C20" s="6">
        <f>Table1[[#This Row],[x0]]</f>
        <v>155.15934415789971</v>
      </c>
      <c r="D20" s="12">
        <f>B20*10^-6</f>
        <v>9.9999999999999995E-7</v>
      </c>
      <c r="E20" s="6">
        <f>Sheet2!$E$2*2000/TAN(Table1[[#This Row],[α]]*PI()/90)</f>
        <v>155.15934415789971</v>
      </c>
      <c r="F20" s="6">
        <f>((3000*B20)/(4*PI()))^(1/3)/SIN(A20*PI()/180)</f>
        <v>355.45269537967414</v>
      </c>
      <c r="G20" s="5">
        <f>Sheet2!$D$2*Sheet2!$E$2*(D20^-(1/3))*(SIN(A20*PI()/180)/TAN(A20*PI()/90))</f>
        <v>0.43651193583485803</v>
      </c>
      <c r="H20" s="6">
        <f>Table1[[#This Row],[xi]]*((4*PI())/(3*Table1[[#This Row],[V mL]]*1000))^(1/3)*SIN(Table1[[#This Row],[α]]*PI()/180)</f>
        <v>0.4365119358348582</v>
      </c>
    </row>
    <row r="21" spans="1:8" x14ac:dyDescent="0.25">
      <c r="A21" s="10">
        <v>1</v>
      </c>
      <c r="B21" s="10">
        <v>1</v>
      </c>
      <c r="C21" s="6">
        <f>C20</f>
        <v>155.15934415789971</v>
      </c>
      <c r="D21" s="12">
        <f>B21*10^-6</f>
        <v>9.9999999999999995E-7</v>
      </c>
      <c r="E21" s="6">
        <f>Sheet2!$E$2*2000/TAN(Table1[[#This Row],[α]]*PI()/90)</f>
        <v>155.15934415789971</v>
      </c>
      <c r="F21" s="6">
        <f>((3000*B21)/(4*PI()))^(1/3)/SIN(A21*PI()/180)</f>
        <v>355.45269537967414</v>
      </c>
      <c r="G21" s="5">
        <f>Sheet2!$D$2*Sheet2!$E$2*(D21^-(1/3))*(SIN(A21*PI()/180)/TAN(A21*PI()/90))</f>
        <v>0.43651193583485803</v>
      </c>
      <c r="H21" s="6">
        <f>Table1[[#This Row],[xi]]*((4*PI())/(3*Table1[[#This Row],[V mL]]*1000))^(1/3)*SIN(Table1[[#This Row],[α]]*PI()/180)</f>
        <v>0.4365119358348582</v>
      </c>
    </row>
    <row r="22" spans="1:8" x14ac:dyDescent="0.25">
      <c r="A22" s="10">
        <v>1</v>
      </c>
      <c r="B22" s="10">
        <v>1</v>
      </c>
      <c r="C22" s="6">
        <f>C20</f>
        <v>155.15934415789971</v>
      </c>
      <c r="D22" s="12">
        <f>B22*10^-6</f>
        <v>9.9999999999999995E-7</v>
      </c>
      <c r="E22" s="6">
        <f>Sheet2!$E$2*2000/TAN(Table1[[#This Row],[α]]*PI()/90)</f>
        <v>155.15934415789971</v>
      </c>
      <c r="F22" s="6">
        <f>((3000*B22)/(4*PI()))^(1/3)/SIN(A22*PI()/180)</f>
        <v>355.45269537967414</v>
      </c>
      <c r="G22" s="5">
        <f>Sheet2!$D$2*Sheet2!$E$2*(D22^-(1/3))*(SIN(A22*PI()/180)/TAN(A22*PI()/90))</f>
        <v>0.43651193583485803</v>
      </c>
      <c r="H22" s="6">
        <f>Table1[[#This Row],[xi]]*((4*PI())/(3*Table1[[#This Row],[V mL]]*1000))^(1/3)*SIN(Table1[[#This Row],[α]]*PI()/180)</f>
        <v>0.4365119358348582</v>
      </c>
    </row>
    <row r="23" spans="1:8" x14ac:dyDescent="0.25">
      <c r="A23" s="10">
        <v>1</v>
      </c>
      <c r="B23" s="10">
        <v>10</v>
      </c>
      <c r="C23" s="6">
        <f>Table1[[#This Row],[x0]]</f>
        <v>155.15934415789971</v>
      </c>
      <c r="D23" s="12">
        <f>B23*10^-6</f>
        <v>9.9999999999999991E-6</v>
      </c>
      <c r="E23" s="6">
        <f>Sheet2!$E$2*2000/TAN(Table1[[#This Row],[α]]*PI()/90)</f>
        <v>155.15934415789971</v>
      </c>
      <c r="F23" s="6">
        <f>((3000*B23)/(4*PI()))^(1/3)/SIN(A23*PI()/180)</f>
        <v>765.79961759130583</v>
      </c>
      <c r="G23" s="5">
        <f>Sheet2!$D$2*Sheet2!$E$2*(D23^-(1/3))*(SIN(A23*PI()/180)/TAN(A23*PI()/90))</f>
        <v>0.20261089271097754</v>
      </c>
      <c r="H23" s="6">
        <f>Table1[[#This Row],[xi]]*((4*PI())/(3*Table1[[#This Row],[V mL]]*1000))^(1/3)*SIN(Table1[[#This Row],[α]]*PI()/180)</f>
        <v>0.20261089271097757</v>
      </c>
    </row>
    <row r="24" spans="1:8" x14ac:dyDescent="0.25">
      <c r="A24" s="10">
        <v>1</v>
      </c>
      <c r="B24" s="10">
        <v>10</v>
      </c>
      <c r="C24" s="6">
        <f>(Table1[[#This Row],[xe]]-Table1[[#This Row],[V mL]])*0.5</f>
        <v>377.89980879565292</v>
      </c>
      <c r="D24" s="12">
        <f>B24*10^-6</f>
        <v>9.9999999999999991E-6</v>
      </c>
      <c r="E24" s="6">
        <f>Sheet2!$E$2*2000/TAN(Table1[[#This Row],[α]]*PI()/90)</f>
        <v>155.15934415789971</v>
      </c>
      <c r="F24" s="6">
        <f>((3000*B24)/(4*PI()))^(1/3)/SIN(A24*PI()/180)</f>
        <v>765.79961759130583</v>
      </c>
      <c r="G24" s="5">
        <f>Sheet2!$D$2*Sheet2!$E$2*(D24^-(1/3))*(SIN(A24*PI()/180)/TAN(A24*PI()/90))</f>
        <v>0.20261089271097754</v>
      </c>
      <c r="H24" s="6">
        <f>Table1[[#This Row],[xi]]*((4*PI())/(3*Table1[[#This Row],[V mL]]*1000))^(1/3)*SIN(Table1[[#This Row],[α]]*PI()/180)</f>
        <v>0.49347087686498636</v>
      </c>
    </row>
    <row r="25" spans="1:8" x14ac:dyDescent="0.25">
      <c r="A25" s="10">
        <v>1</v>
      </c>
      <c r="B25" s="10">
        <v>10</v>
      </c>
      <c r="C25" s="6">
        <f>C24</f>
        <v>377.89980879565292</v>
      </c>
      <c r="D25" s="12">
        <f>B25*10^-6</f>
        <v>9.9999999999999991E-6</v>
      </c>
      <c r="E25" s="6">
        <f>Sheet2!$E$2*2000/TAN(Table1[[#This Row],[α]]*PI()/90)</f>
        <v>155.15934415789971</v>
      </c>
      <c r="F25" s="6">
        <f>((3000*B25)/(4*PI()))^(1/3)/SIN(A25*PI()/180)</f>
        <v>765.79961759130583</v>
      </c>
      <c r="G25" s="5">
        <f>Sheet2!$D$2*Sheet2!$E$2*(D25^-(1/3))*(SIN(A25*PI()/180)/TAN(A25*PI()/90))</f>
        <v>0.20261089271097754</v>
      </c>
      <c r="H25" s="6">
        <f>Table1[[#This Row],[xi]]*((4*PI())/(3*Table1[[#This Row],[V mL]]*1000))^(1/3)*SIN(Table1[[#This Row],[α]]*PI()/180)</f>
        <v>0.49347087686498636</v>
      </c>
    </row>
    <row r="26" spans="1:8" x14ac:dyDescent="0.25">
      <c r="A26" s="10">
        <v>1</v>
      </c>
      <c r="B26" s="10">
        <v>20</v>
      </c>
      <c r="C26" s="6">
        <f>Table1[[#This Row],[x0]]</f>
        <v>155.15934415789971</v>
      </c>
      <c r="D26" s="12">
        <f>B26*10^-6</f>
        <v>1.9999999999999998E-5</v>
      </c>
      <c r="E26" s="6">
        <f>Sheet2!$E$2*2000/TAN(Table1[[#This Row],[α]]*PI()/90)</f>
        <v>155.15934415789971</v>
      </c>
      <c r="F26" s="6">
        <f>((3000*B26)/(4*PI()))^(1/3)/SIN(A26*PI()/180)</f>
        <v>964.84705820473016</v>
      </c>
      <c r="G26" s="5">
        <f>Sheet2!$D$2*Sheet2!$E$2*(D26^-(1/3))*(SIN(A26*PI()/180)/TAN(A26*PI()/90))</f>
        <v>0.16081237211481081</v>
      </c>
      <c r="H26" s="6">
        <f>Table1[[#This Row],[xi]]*((4*PI())/(3*Table1[[#This Row],[V mL]]*1000))^(1/3)*SIN(Table1[[#This Row],[α]]*PI()/180)</f>
        <v>0.16081237211481092</v>
      </c>
    </row>
    <row r="27" spans="1:8" x14ac:dyDescent="0.25">
      <c r="A27" s="10">
        <v>1</v>
      </c>
      <c r="B27" s="10">
        <v>20</v>
      </c>
      <c r="C27" s="6">
        <f>C28</f>
        <v>0</v>
      </c>
      <c r="D27" s="12">
        <f>B27*10^-6</f>
        <v>1.9999999999999998E-5</v>
      </c>
      <c r="E27" s="6">
        <f>Sheet2!$E$2*2000/TAN(Table1[[#This Row],[α]]*PI()/90)</f>
        <v>155.15934415789971</v>
      </c>
      <c r="F27" s="6">
        <f>((3000*B27)/(4*PI()))^(1/3)/SIN(A27*PI()/180)</f>
        <v>964.84705820473016</v>
      </c>
      <c r="G27" s="5">
        <f>Sheet2!$D$2*Sheet2!$E$2*(D27^-(1/3))*(SIN(A27*PI()/180)/TAN(A27*PI()/90))</f>
        <v>0.16081237211481081</v>
      </c>
      <c r="H27" s="6">
        <f>Table1[[#This Row],[xi]]*((4*PI())/(3*Table1[[#This Row],[V mL]]*1000))^(1/3)*SIN(Table1[[#This Row],[α]]*PI()/180)</f>
        <v>0</v>
      </c>
    </row>
    <row r="28" spans="1:8" x14ac:dyDescent="0.25">
      <c r="A28" s="10">
        <v>1</v>
      </c>
      <c r="B28" s="10">
        <v>20</v>
      </c>
      <c r="C28" s="6">
        <f>F30</f>
        <v>0</v>
      </c>
      <c r="D28" s="12">
        <f>B28*10^-6</f>
        <v>1.9999999999999998E-5</v>
      </c>
      <c r="E28" s="6">
        <f>Sheet2!$E$2*2000/TAN(Table1[[#This Row],[α]]*PI()/90)</f>
        <v>155.15934415789971</v>
      </c>
      <c r="F28" s="6">
        <f>((3000*B28)/(4*PI()))^(1/3)/SIN(A28*PI()/180)</f>
        <v>964.84705820473016</v>
      </c>
      <c r="G28" s="5">
        <f>Sheet2!$D$2*Sheet2!$E$2*(D28^-(1/3))*(SIN(A28*PI()/180)/TAN(A28*PI()/90))</f>
        <v>0.16081237211481081</v>
      </c>
      <c r="H28" s="6">
        <f>Table1[[#This Row],[xi]]*((4*PI())/(3*Table1[[#This Row],[V mL]]*1000))^(1/3)*SIN(Table1[[#This Row],[α]]*PI()/180)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5" x14ac:dyDescent="0.25"/>
  <cols>
    <col min="2" max="2" width="9.28515625" customWidth="1"/>
    <col min="3" max="3" width="9.85546875" bestFit="1" customWidth="1"/>
    <col min="4" max="4" width="14.28515625" bestFit="1" customWidth="1"/>
    <col min="5" max="5" width="12" bestFit="1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spans="1:5" x14ac:dyDescent="0.25">
      <c r="A2" s="5">
        <v>5</v>
      </c>
      <c r="B2" s="5">
        <f>300*TAN(A2*PI()/180)</f>
        <v>26.246599057777203</v>
      </c>
      <c r="C2" s="5">
        <f>((4*PI()/3)*B2^3)/1000</f>
        <v>75.736934081585716</v>
      </c>
      <c r="D2" s="4">
        <f>2*(4*PI()/3)^(1/3)</f>
        <v>3.2239839080329391</v>
      </c>
      <c r="E2" s="4">
        <f>(0.072/(1000*9.81))^(1/2)</f>
        <v>2.7091418459143854E-3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2017-07-28T21:19:20Z</dcterms:created>
  <dcterms:modified xsi:type="dcterms:W3CDTF">2017-07-31T23:03:21Z</dcterms:modified>
</cp:coreProperties>
</file>