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logan\Documents\1 Portland State Graduate School\Capillary Fluidics\DropletJumpInWedge\Data\Experimental Results\"/>
    </mc:Choice>
  </mc:AlternateContent>
  <bookViews>
    <workbookView xWindow="0" yWindow="0" windowWidth="28800" windowHeight="12885" activeTab="7"/>
  </bookViews>
  <sheets>
    <sheet name="Sheet1" sheetId="1" r:id="rId1"/>
    <sheet name="06263" sheetId="3" r:id="rId2"/>
    <sheet name="06285" sheetId="2" r:id="rId3"/>
    <sheet name="06281" sheetId="4" r:id="rId4"/>
    <sheet name="x v t" sheetId="6" r:id="rId5"/>
    <sheet name="x' v t" sheetId="7" r:id="rId6"/>
    <sheet name="u v t" sheetId="8" r:id="rId7"/>
    <sheet name="Sheet5" sheetId="5" r:id="rId8"/>
  </sheets>
  <definedNames>
    <definedName name="Back_Nov13" localSheetId="1">'06263'!#REF!</definedName>
    <definedName name="Back_nov13" localSheetId="3">'06281'!$D$1:$G$1</definedName>
    <definedName name="Back_Nov13" localSheetId="2">'06285'!$D$1:$G$1</definedName>
    <definedName name="Back_Nov13_1" localSheetId="1">'06263'!$D$1:$G$29</definedName>
    <definedName name="Front_Nov13" localSheetId="1">'06263'!$H$1:$I$29</definedName>
    <definedName name="Front_nov13" localSheetId="3">'06281'!$H$1:$I$1</definedName>
    <definedName name="Front_Nov13" localSheetId="2">'06285'!$H$1:$I$1</definedName>
    <definedName name="Xo" localSheetId="0">Sheet1!$A$6:$L$8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O2" i="3" l="1"/>
  <c r="R7" i="4" l="1"/>
  <c r="R10" i="4"/>
  <c r="S2" i="4"/>
  <c r="R2" i="4"/>
  <c r="S2" i="2"/>
  <c r="R2" i="2"/>
  <c r="S2" i="3"/>
  <c r="R2" i="3"/>
  <c r="P7" i="4"/>
  <c r="P8" i="4"/>
  <c r="R4" i="4" s="1"/>
  <c r="P9" i="4"/>
  <c r="P10" i="4"/>
  <c r="P11" i="4"/>
  <c r="R5" i="4" s="1"/>
  <c r="P15" i="4"/>
  <c r="P16" i="4"/>
  <c r="P17" i="4"/>
  <c r="P18" i="4"/>
  <c r="P19" i="4"/>
  <c r="P23" i="4"/>
  <c r="R9" i="4" s="1"/>
  <c r="P24" i="4"/>
  <c r="P25" i="4"/>
  <c r="P26" i="4"/>
  <c r="P27" i="4"/>
  <c r="P3" i="4"/>
  <c r="P16" i="2"/>
  <c r="P15" i="2"/>
  <c r="P12" i="2"/>
  <c r="P8" i="2"/>
  <c r="R4" i="2" s="1"/>
  <c r="P7" i="2"/>
  <c r="P4" i="2"/>
  <c r="P19" i="3"/>
  <c r="P23" i="3"/>
  <c r="R9" i="3" s="1"/>
  <c r="P27" i="3"/>
  <c r="P8" i="3"/>
  <c r="R4" i="3" s="1"/>
  <c r="P12" i="3"/>
  <c r="P4" i="3"/>
  <c r="H3" i="1"/>
  <c r="H4" i="1"/>
  <c r="H2" i="1"/>
  <c r="F5" i="1"/>
  <c r="K3" i="1"/>
  <c r="K4" i="1"/>
  <c r="B11" i="4" s="1"/>
  <c r="J3" i="1"/>
  <c r="J4" i="1"/>
  <c r="E18" i="2"/>
  <c r="E17" i="2"/>
  <c r="P17" i="2" s="1"/>
  <c r="R7" i="2" s="1"/>
  <c r="E16" i="2"/>
  <c r="E15" i="2"/>
  <c r="E14" i="2"/>
  <c r="P14" i="2" s="1"/>
  <c r="R6" i="2" s="1"/>
  <c r="E13" i="2"/>
  <c r="P13" i="2" s="1"/>
  <c r="E12" i="2"/>
  <c r="E11" i="2"/>
  <c r="P11" i="2" s="1"/>
  <c r="R5" i="2" s="1"/>
  <c r="E10" i="2"/>
  <c r="P10" i="2" s="1"/>
  <c r="E9" i="2"/>
  <c r="P9" i="2" s="1"/>
  <c r="E8" i="2"/>
  <c r="E7" i="2"/>
  <c r="E6" i="2"/>
  <c r="P6" i="2" s="1"/>
  <c r="E5" i="2"/>
  <c r="P5" i="2" s="1"/>
  <c r="R3" i="2" s="1"/>
  <c r="E4" i="2"/>
  <c r="E3" i="2"/>
  <c r="P3" i="2" s="1"/>
  <c r="E2" i="2"/>
  <c r="E30" i="4"/>
  <c r="P30" i="4" s="1"/>
  <c r="E31" i="4"/>
  <c r="E29" i="4"/>
  <c r="P29" i="4" s="1"/>
  <c r="R11" i="4" s="1"/>
  <c r="E28" i="4"/>
  <c r="P28" i="4" s="1"/>
  <c r="E27" i="4"/>
  <c r="E26" i="4"/>
  <c r="E25" i="4"/>
  <c r="E24" i="4"/>
  <c r="E23" i="4"/>
  <c r="E22" i="4"/>
  <c r="P22" i="4" s="1"/>
  <c r="E21" i="4"/>
  <c r="P21" i="4" s="1"/>
  <c r="E20" i="4"/>
  <c r="P20" i="4" s="1"/>
  <c r="R8" i="4" s="1"/>
  <c r="E19" i="4"/>
  <c r="E18" i="4"/>
  <c r="E17" i="4"/>
  <c r="E16" i="4"/>
  <c r="E15" i="4"/>
  <c r="E14" i="4"/>
  <c r="P14" i="4" s="1"/>
  <c r="R6" i="4" s="1"/>
  <c r="E13" i="4"/>
  <c r="P13" i="4" s="1"/>
  <c r="E12" i="4"/>
  <c r="P12" i="4" s="1"/>
  <c r="E11" i="4"/>
  <c r="E10" i="4"/>
  <c r="E9" i="4"/>
  <c r="E8" i="4"/>
  <c r="E7" i="4"/>
  <c r="E6" i="4"/>
  <c r="P6" i="4" s="1"/>
  <c r="E5" i="4"/>
  <c r="P5" i="4" s="1"/>
  <c r="R3" i="4" s="1"/>
  <c r="E4" i="4"/>
  <c r="P4" i="4" s="1"/>
  <c r="E3" i="4"/>
  <c r="E2" i="4"/>
  <c r="E3" i="3"/>
  <c r="P3" i="3" s="1"/>
  <c r="E4" i="3"/>
  <c r="E5" i="3"/>
  <c r="P5" i="3" s="1"/>
  <c r="R3" i="3" s="1"/>
  <c r="E6" i="3"/>
  <c r="P6" i="3" s="1"/>
  <c r="E7" i="3"/>
  <c r="P7" i="3" s="1"/>
  <c r="E8" i="3"/>
  <c r="E9" i="3"/>
  <c r="P9" i="3" s="1"/>
  <c r="E10" i="3"/>
  <c r="P10" i="3" s="1"/>
  <c r="E11" i="3"/>
  <c r="P11" i="3" s="1"/>
  <c r="R5" i="3" s="1"/>
  <c r="E12" i="3"/>
  <c r="E13" i="3"/>
  <c r="P13" i="3" s="1"/>
  <c r="E14" i="3"/>
  <c r="P14" i="3" s="1"/>
  <c r="R6" i="3" s="1"/>
  <c r="E15" i="3"/>
  <c r="P15" i="3" s="1"/>
  <c r="E16" i="3"/>
  <c r="P16" i="3" s="1"/>
  <c r="E17" i="3"/>
  <c r="P17" i="3" s="1"/>
  <c r="R7" i="3" s="1"/>
  <c r="E18" i="3"/>
  <c r="P18" i="3" s="1"/>
  <c r="E19" i="3"/>
  <c r="E20" i="3"/>
  <c r="P20" i="3" s="1"/>
  <c r="R8" i="3" s="1"/>
  <c r="E21" i="3"/>
  <c r="P21" i="3" s="1"/>
  <c r="E22" i="3"/>
  <c r="P22" i="3" s="1"/>
  <c r="E23" i="3"/>
  <c r="E24" i="3"/>
  <c r="P24" i="3" s="1"/>
  <c r="E25" i="3"/>
  <c r="P25" i="3" s="1"/>
  <c r="E26" i="3"/>
  <c r="P26" i="3" s="1"/>
  <c r="R10" i="3" s="1"/>
  <c r="E27" i="3"/>
  <c r="E28" i="3"/>
  <c r="K2" i="1"/>
  <c r="B10" i="2"/>
  <c r="J2" i="1"/>
  <c r="B10" i="3"/>
  <c r="I3" i="1"/>
  <c r="I4" i="1"/>
  <c r="I2" i="1"/>
  <c r="B9" i="3"/>
  <c r="B8" i="4"/>
  <c r="F3" i="1"/>
  <c r="F4" i="1"/>
  <c r="B1" i="4"/>
  <c r="B2" i="4"/>
  <c r="B3" i="4"/>
  <c r="B9" i="4"/>
  <c r="B10" i="4"/>
  <c r="B1" i="2"/>
  <c r="B2" i="2"/>
  <c r="B3" i="2"/>
  <c r="B9" i="2"/>
  <c r="B11" i="2"/>
  <c r="B1" i="3"/>
  <c r="B2" i="3"/>
  <c r="B3" i="3"/>
  <c r="B11" i="3"/>
  <c r="D3" i="1"/>
  <c r="B4" i="2" s="1"/>
  <c r="D4" i="1"/>
  <c r="B4" i="4" s="1"/>
  <c r="D2" i="1"/>
  <c r="B4" i="3" s="1"/>
  <c r="E4" i="1"/>
  <c r="B5" i="4" s="1"/>
  <c r="J4" i="4" s="1"/>
  <c r="E3" i="1"/>
  <c r="B5" i="2" s="1"/>
  <c r="K10" i="2" s="1"/>
  <c r="E2" i="1"/>
  <c r="B5" i="3" s="1"/>
  <c r="K4" i="3" s="1"/>
  <c r="K7" i="2" l="1"/>
  <c r="M7" i="2" s="1"/>
  <c r="J16" i="3"/>
  <c r="K27" i="3"/>
  <c r="M27" i="3" s="1"/>
  <c r="J27" i="3"/>
  <c r="K15" i="3"/>
  <c r="J7" i="3"/>
  <c r="J4" i="3"/>
  <c r="J13" i="2"/>
  <c r="L4" i="4"/>
  <c r="Q3" i="4" s="1"/>
  <c r="J5" i="2"/>
  <c r="M10" i="2"/>
  <c r="K15" i="2"/>
  <c r="M15" i="2" s="1"/>
  <c r="M15" i="3"/>
  <c r="M4" i="3"/>
  <c r="J24" i="3"/>
  <c r="J15" i="3"/>
  <c r="K3" i="3"/>
  <c r="M3" i="3" s="1"/>
  <c r="K23" i="3"/>
  <c r="M23" i="3" s="1"/>
  <c r="J12" i="3"/>
  <c r="J3" i="3"/>
  <c r="J23" i="3"/>
  <c r="K11" i="3"/>
  <c r="M11" i="3" s="1"/>
  <c r="J20" i="3"/>
  <c r="J11" i="3"/>
  <c r="K19" i="3"/>
  <c r="M19" i="3" s="1"/>
  <c r="J8" i="3"/>
  <c r="J28" i="3"/>
  <c r="J19" i="3"/>
  <c r="K7" i="3"/>
  <c r="M7" i="3" s="1"/>
  <c r="O18" i="4"/>
  <c r="O19" i="4"/>
  <c r="O24" i="4"/>
  <c r="J12" i="2"/>
  <c r="K14" i="2"/>
  <c r="M14" i="2" s="1"/>
  <c r="J3" i="2"/>
  <c r="J15" i="2"/>
  <c r="J7" i="2"/>
  <c r="K17" i="2"/>
  <c r="M17" i="2" s="1"/>
  <c r="K9" i="2"/>
  <c r="M9" i="2" s="1"/>
  <c r="J14" i="2"/>
  <c r="J6" i="2"/>
  <c r="K16" i="2"/>
  <c r="M16" i="2" s="1"/>
  <c r="K8" i="2"/>
  <c r="M8" i="2" s="1"/>
  <c r="J2" i="2"/>
  <c r="J4" i="2"/>
  <c r="K6" i="2"/>
  <c r="M6" i="2" s="1"/>
  <c r="J11" i="2"/>
  <c r="K13" i="2"/>
  <c r="M13" i="2" s="1"/>
  <c r="J18" i="2"/>
  <c r="K2" i="2"/>
  <c r="M2" i="2" s="1"/>
  <c r="K4" i="2"/>
  <c r="M4" i="2" s="1"/>
  <c r="J17" i="2"/>
  <c r="J9" i="2"/>
  <c r="K11" i="2"/>
  <c r="M11" i="2" s="1"/>
  <c r="K3" i="2"/>
  <c r="M3" i="2" s="1"/>
  <c r="K5" i="2"/>
  <c r="M5" i="2" s="1"/>
  <c r="J10" i="2"/>
  <c r="K12" i="2"/>
  <c r="M12" i="2" s="1"/>
  <c r="J16" i="2"/>
  <c r="J8" i="2"/>
  <c r="K18" i="2"/>
  <c r="M18" i="2" s="1"/>
  <c r="K30" i="4"/>
  <c r="M30" i="4" s="1"/>
  <c r="K22" i="4"/>
  <c r="M22" i="4" s="1"/>
  <c r="K10" i="4"/>
  <c r="M10" i="4" s="1"/>
  <c r="J30" i="4"/>
  <c r="L30" i="4" s="1"/>
  <c r="J18" i="4"/>
  <c r="L18" i="4" s="1"/>
  <c r="J6" i="4"/>
  <c r="L6" i="4" s="1"/>
  <c r="K29" i="4"/>
  <c r="M29" i="4" s="1"/>
  <c r="K17" i="4"/>
  <c r="M17" i="4" s="1"/>
  <c r="K9" i="4"/>
  <c r="M9" i="4" s="1"/>
  <c r="N9" i="4" s="1"/>
  <c r="K31" i="4"/>
  <c r="M31" i="4" s="1"/>
  <c r="K27" i="4"/>
  <c r="M27" i="4" s="1"/>
  <c r="K23" i="4"/>
  <c r="M23" i="4" s="1"/>
  <c r="K19" i="4"/>
  <c r="M19" i="4" s="1"/>
  <c r="K15" i="4"/>
  <c r="M15" i="4" s="1"/>
  <c r="K11" i="4"/>
  <c r="M11" i="4" s="1"/>
  <c r="K7" i="4"/>
  <c r="M7" i="4" s="1"/>
  <c r="K3" i="4"/>
  <c r="M3" i="4" s="1"/>
  <c r="J31" i="4"/>
  <c r="L31" i="4" s="1"/>
  <c r="J27" i="4"/>
  <c r="L27" i="4" s="1"/>
  <c r="J23" i="4"/>
  <c r="L23" i="4" s="1"/>
  <c r="J19" i="4"/>
  <c r="L19" i="4" s="1"/>
  <c r="Q18" i="4" s="1"/>
  <c r="J15" i="4"/>
  <c r="L15" i="4" s="1"/>
  <c r="J11" i="4"/>
  <c r="L11" i="4" s="1"/>
  <c r="J7" i="4"/>
  <c r="L7" i="4" s="1"/>
  <c r="J3" i="4"/>
  <c r="L3" i="4" s="1"/>
  <c r="O3" i="4" s="1"/>
  <c r="K26" i="4"/>
  <c r="M26" i="4" s="1"/>
  <c r="K14" i="4"/>
  <c r="M14" i="4" s="1"/>
  <c r="J22" i="4"/>
  <c r="L22" i="4" s="1"/>
  <c r="J10" i="4"/>
  <c r="L10" i="4" s="1"/>
  <c r="J2" i="4"/>
  <c r="L2" i="4" s="1"/>
  <c r="O2" i="4" s="1"/>
  <c r="K21" i="4"/>
  <c r="M21" i="4" s="1"/>
  <c r="K13" i="4"/>
  <c r="M13" i="4" s="1"/>
  <c r="K5" i="4"/>
  <c r="M5" i="4" s="1"/>
  <c r="N5" i="4" s="1"/>
  <c r="K2" i="4"/>
  <c r="M2" i="4" s="1"/>
  <c r="J25" i="4"/>
  <c r="L25" i="4" s="1"/>
  <c r="J17" i="4"/>
  <c r="L17" i="4" s="1"/>
  <c r="J9" i="4"/>
  <c r="L9" i="4" s="1"/>
  <c r="K28" i="4"/>
  <c r="M28" i="4" s="1"/>
  <c r="K24" i="4"/>
  <c r="M24" i="4" s="1"/>
  <c r="K20" i="4"/>
  <c r="M20" i="4" s="1"/>
  <c r="K16" i="4"/>
  <c r="M16" i="4" s="1"/>
  <c r="K12" i="4"/>
  <c r="M12" i="4" s="1"/>
  <c r="K8" i="4"/>
  <c r="M8" i="4" s="1"/>
  <c r="K4" i="4"/>
  <c r="M4" i="4" s="1"/>
  <c r="K18" i="4"/>
  <c r="M18" i="4" s="1"/>
  <c r="N18" i="4" s="1"/>
  <c r="K6" i="4"/>
  <c r="M6" i="4" s="1"/>
  <c r="N6" i="4" s="1"/>
  <c r="J26" i="4"/>
  <c r="L26" i="4" s="1"/>
  <c r="J14" i="4"/>
  <c r="L14" i="4" s="1"/>
  <c r="K25" i="4"/>
  <c r="M25" i="4" s="1"/>
  <c r="J29" i="4"/>
  <c r="L29" i="4" s="1"/>
  <c r="J21" i="4"/>
  <c r="L21" i="4" s="1"/>
  <c r="J13" i="4"/>
  <c r="L13" i="4" s="1"/>
  <c r="J5" i="4"/>
  <c r="L5" i="4" s="1"/>
  <c r="J28" i="4"/>
  <c r="L28" i="4" s="1"/>
  <c r="J24" i="4"/>
  <c r="L24" i="4" s="1"/>
  <c r="Q23" i="4" s="1"/>
  <c r="S9" i="4" s="1"/>
  <c r="J20" i="4"/>
  <c r="L20" i="4" s="1"/>
  <c r="Q19" i="4" s="1"/>
  <c r="J16" i="4"/>
  <c r="L16" i="4" s="1"/>
  <c r="Q15" i="4" s="1"/>
  <c r="J12" i="4"/>
  <c r="L12" i="4" s="1"/>
  <c r="Q11" i="4" s="1"/>
  <c r="S5" i="4" s="1"/>
  <c r="J8" i="4"/>
  <c r="L8" i="4" s="1"/>
  <c r="Q7" i="4" s="1"/>
  <c r="K26" i="3"/>
  <c r="M26" i="3" s="1"/>
  <c r="K18" i="3"/>
  <c r="M18" i="3" s="1"/>
  <c r="K6" i="3"/>
  <c r="M6" i="3" s="1"/>
  <c r="K2" i="3"/>
  <c r="M2" i="3" s="1"/>
  <c r="J26" i="3"/>
  <c r="J22" i="3"/>
  <c r="J18" i="3"/>
  <c r="J14" i="3"/>
  <c r="J10" i="3"/>
  <c r="J6" i="3"/>
  <c r="K25" i="3"/>
  <c r="M25" i="3" s="1"/>
  <c r="K21" i="3"/>
  <c r="M21" i="3" s="1"/>
  <c r="K17" i="3"/>
  <c r="M17" i="3" s="1"/>
  <c r="K13" i="3"/>
  <c r="M13" i="3" s="1"/>
  <c r="K9" i="3"/>
  <c r="M9" i="3" s="1"/>
  <c r="K5" i="3"/>
  <c r="M5" i="3" s="1"/>
  <c r="K22" i="3"/>
  <c r="M22" i="3" s="1"/>
  <c r="K10" i="3"/>
  <c r="M10" i="3" s="1"/>
  <c r="J25" i="3"/>
  <c r="J21" i="3"/>
  <c r="J17" i="3"/>
  <c r="J13" i="3"/>
  <c r="J9" i="3"/>
  <c r="J5" i="3"/>
  <c r="J2" i="3"/>
  <c r="K14" i="3"/>
  <c r="M14" i="3" s="1"/>
  <c r="K28" i="3"/>
  <c r="M28" i="3" s="1"/>
  <c r="K24" i="3"/>
  <c r="M24" i="3" s="1"/>
  <c r="K20" i="3"/>
  <c r="M20" i="3" s="1"/>
  <c r="K16" i="3"/>
  <c r="M16" i="3" s="1"/>
  <c r="K12" i="3"/>
  <c r="M12" i="3" s="1"/>
  <c r="K8" i="3"/>
  <c r="M8" i="3" s="1"/>
  <c r="B8" i="2"/>
  <c r="L5" i="2" s="1"/>
  <c r="G2" i="1"/>
  <c r="B7" i="3" s="1"/>
  <c r="G4" i="1"/>
  <c r="B7" i="4" s="1"/>
  <c r="G3" i="1"/>
  <c r="B7" i="2" s="1"/>
  <c r="F2" i="1"/>
  <c r="B6" i="4"/>
  <c r="B6" i="2"/>
  <c r="O21" i="4" l="1"/>
  <c r="Q20" i="4"/>
  <c r="S8" i="4" s="1"/>
  <c r="O31" i="4"/>
  <c r="Q30" i="4"/>
  <c r="Q13" i="4"/>
  <c r="O7" i="4"/>
  <c r="Q6" i="4"/>
  <c r="O26" i="4"/>
  <c r="Q25" i="4"/>
  <c r="O11" i="4"/>
  <c r="Q10" i="4"/>
  <c r="O27" i="4"/>
  <c r="Q26" i="4"/>
  <c r="S10" i="4" s="1"/>
  <c r="O4" i="4"/>
  <c r="Q27" i="4"/>
  <c r="O15" i="4"/>
  <c r="Q14" i="4"/>
  <c r="S6" i="4" s="1"/>
  <c r="Q5" i="4"/>
  <c r="S3" i="4" s="1"/>
  <c r="O25" i="4"/>
  <c r="Q24" i="4"/>
  <c r="O29" i="4"/>
  <c r="Q28" i="4"/>
  <c r="O5" i="4"/>
  <c r="Q4" i="4"/>
  <c r="O9" i="4"/>
  <c r="Q8" i="4"/>
  <c r="S4" i="4" s="1"/>
  <c r="O10" i="4"/>
  <c r="Q9" i="4"/>
  <c r="Q17" i="4"/>
  <c r="S7" i="4" s="1"/>
  <c r="O13" i="4"/>
  <c r="Q12" i="4"/>
  <c r="O17" i="4"/>
  <c r="Q16" i="4"/>
  <c r="Q21" i="4"/>
  <c r="O23" i="4"/>
  <c r="Q22" i="4"/>
  <c r="Q29" i="4"/>
  <c r="S11" i="4" s="1"/>
  <c r="O5" i="2"/>
  <c r="N4" i="4"/>
  <c r="O8" i="4"/>
  <c r="O12" i="4"/>
  <c r="O16" i="4"/>
  <c r="O14" i="4"/>
  <c r="O6" i="4"/>
  <c r="O28" i="4"/>
  <c r="O20" i="4"/>
  <c r="O22" i="4"/>
  <c r="O30" i="4"/>
  <c r="L18" i="2"/>
  <c r="Q17" i="2" s="1"/>
  <c r="S7" i="2" s="1"/>
  <c r="L6" i="2"/>
  <c r="L12" i="2"/>
  <c r="N5" i="2"/>
  <c r="L14" i="2"/>
  <c r="N25" i="4"/>
  <c r="N16" i="4"/>
  <c r="N30" i="4"/>
  <c r="N20" i="4"/>
  <c r="N13" i="4"/>
  <c r="N17" i="4"/>
  <c r="N21" i="4"/>
  <c r="N29" i="4"/>
  <c r="L17" i="2"/>
  <c r="L2" i="2"/>
  <c r="O2" i="2" s="1"/>
  <c r="L15" i="2"/>
  <c r="N19" i="4"/>
  <c r="L10" i="2"/>
  <c r="Q9" i="2" s="1"/>
  <c r="L3" i="2"/>
  <c r="O3" i="2" s="1"/>
  <c r="N3" i="2"/>
  <c r="L8" i="2"/>
  <c r="L11" i="2"/>
  <c r="L13" i="2"/>
  <c r="L16" i="2"/>
  <c r="Q15" i="2" s="1"/>
  <c r="L9" i="2"/>
  <c r="L4" i="2"/>
  <c r="Q3" i="2" s="1"/>
  <c r="L7" i="2"/>
  <c r="Q6" i="2" s="1"/>
  <c r="N3" i="4"/>
  <c r="N24" i="4"/>
  <c r="N7" i="4"/>
  <c r="N15" i="4"/>
  <c r="N8" i="4"/>
  <c r="N23" i="4"/>
  <c r="N12" i="4"/>
  <c r="N14" i="4"/>
  <c r="N27" i="4"/>
  <c r="N10" i="4"/>
  <c r="N28" i="4"/>
  <c r="N11" i="4"/>
  <c r="N2" i="4"/>
  <c r="N26" i="4"/>
  <c r="N31" i="4"/>
  <c r="N22" i="4"/>
  <c r="B6" i="3"/>
  <c r="B8" i="3"/>
  <c r="N12" i="2" l="1"/>
  <c r="Q11" i="2"/>
  <c r="S5" i="2" s="1"/>
  <c r="Q14" i="2"/>
  <c r="S6" i="2" s="1"/>
  <c r="N6" i="2"/>
  <c r="Q5" i="2"/>
  <c r="S3" i="2" s="1"/>
  <c r="Q8" i="2"/>
  <c r="S4" i="2" s="1"/>
  <c r="O13" i="2"/>
  <c r="Q12" i="2"/>
  <c r="Q10" i="2"/>
  <c r="O17" i="2"/>
  <c r="Q16" i="2"/>
  <c r="Q4" i="2"/>
  <c r="Q7" i="2"/>
  <c r="Q13" i="2"/>
  <c r="N13" i="2"/>
  <c r="O16" i="2"/>
  <c r="O14" i="2"/>
  <c r="N14" i="2"/>
  <c r="O12" i="2"/>
  <c r="N2" i="2"/>
  <c r="O6" i="2"/>
  <c r="O8" i="2"/>
  <c r="O18" i="2"/>
  <c r="N7" i="2"/>
  <c r="O7" i="2"/>
  <c r="N4" i="2"/>
  <c r="O4" i="2"/>
  <c r="N9" i="2"/>
  <c r="O9" i="2"/>
  <c r="N16" i="2"/>
  <c r="N15" i="2"/>
  <c r="O15" i="2"/>
  <c r="N11" i="2"/>
  <c r="O11" i="2"/>
  <c r="N18" i="2"/>
  <c r="N8" i="2"/>
  <c r="N17" i="2"/>
  <c r="N10" i="2"/>
  <c r="O10" i="2"/>
  <c r="L23" i="3"/>
  <c r="L20" i="3"/>
  <c r="L11" i="3"/>
  <c r="L4" i="3"/>
  <c r="L8" i="3"/>
  <c r="L24" i="3"/>
  <c r="Q23" i="3" s="1"/>
  <c r="S9" i="3" s="1"/>
  <c r="L27" i="3"/>
  <c r="Q26" i="3" s="1"/>
  <c r="S10" i="3" s="1"/>
  <c r="L28" i="3"/>
  <c r="L15" i="3"/>
  <c r="L19" i="3"/>
  <c r="L7" i="3"/>
  <c r="L3" i="3"/>
  <c r="L12" i="3"/>
  <c r="Q11" i="3" s="1"/>
  <c r="S5" i="3" s="1"/>
  <c r="L16" i="3"/>
  <c r="Q15" i="3" s="1"/>
  <c r="L9" i="3"/>
  <c r="Q8" i="3" s="1"/>
  <c r="S4" i="3" s="1"/>
  <c r="L10" i="3"/>
  <c r="L25" i="3"/>
  <c r="Q24" i="3" s="1"/>
  <c r="L17" i="3"/>
  <c r="Q16" i="3" s="1"/>
  <c r="L6" i="3"/>
  <c r="Q5" i="3" s="1"/>
  <c r="S3" i="3" s="1"/>
  <c r="L22" i="3"/>
  <c r="L14" i="3"/>
  <c r="Q13" i="3" s="1"/>
  <c r="L13" i="3"/>
  <c r="Q12" i="3" s="1"/>
  <c r="L5" i="3"/>
  <c r="Q4" i="3" s="1"/>
  <c r="L21" i="3"/>
  <c r="L2" i="3"/>
  <c r="L26" i="3"/>
  <c r="L18" i="3"/>
  <c r="Q7" i="3" l="1"/>
  <c r="Q21" i="3"/>
  <c r="Q10" i="3"/>
  <c r="Q25" i="3"/>
  <c r="Q18" i="3"/>
  <c r="Q14" i="3"/>
  <c r="S6" i="3" s="1"/>
  <c r="Q22" i="3"/>
  <c r="Q17" i="3"/>
  <c r="S7" i="3" s="1"/>
  <c r="Q6" i="3"/>
  <c r="Q19" i="3"/>
  <c r="Q20" i="3"/>
  <c r="S8" i="3" s="1"/>
  <c r="Q9" i="3"/>
  <c r="Q27" i="3"/>
  <c r="Q3" i="3"/>
  <c r="N18" i="3"/>
  <c r="O18" i="3"/>
  <c r="N6" i="3"/>
  <c r="O6" i="3"/>
  <c r="N7" i="3"/>
  <c r="O7" i="3"/>
  <c r="N11" i="3"/>
  <c r="O11" i="3"/>
  <c r="N26" i="3"/>
  <c r="O26" i="3"/>
  <c r="N17" i="3"/>
  <c r="O17" i="3"/>
  <c r="N19" i="3"/>
  <c r="O19" i="3"/>
  <c r="N20" i="3"/>
  <c r="O20" i="3"/>
  <c r="N2" i="3"/>
  <c r="N25" i="3"/>
  <c r="O25" i="3"/>
  <c r="N15" i="3"/>
  <c r="O15" i="3"/>
  <c r="N23" i="3"/>
  <c r="O23" i="3"/>
  <c r="N21" i="3"/>
  <c r="O21" i="3"/>
  <c r="N10" i="3"/>
  <c r="O10" i="3"/>
  <c r="N28" i="3"/>
  <c r="O28" i="3"/>
  <c r="N5" i="3"/>
  <c r="O5" i="3"/>
  <c r="N9" i="3"/>
  <c r="O9" i="3"/>
  <c r="N27" i="3"/>
  <c r="O27" i="3"/>
  <c r="N13" i="3"/>
  <c r="O13" i="3"/>
  <c r="N16" i="3"/>
  <c r="O16" i="3"/>
  <c r="N24" i="3"/>
  <c r="O24" i="3"/>
  <c r="N14" i="3"/>
  <c r="O14" i="3"/>
  <c r="N12" i="3"/>
  <c r="O12" i="3"/>
  <c r="N8" i="3"/>
  <c r="O8" i="3"/>
  <c r="N22" i="3"/>
  <c r="O22" i="3"/>
  <c r="N3" i="3"/>
  <c r="O3" i="3"/>
  <c r="N4" i="3"/>
  <c r="O4" i="3"/>
</calcChain>
</file>

<file path=xl/connections.xml><?xml version="1.0" encoding="utf-8"?>
<connections xmlns="http://schemas.openxmlformats.org/spreadsheetml/2006/main">
  <connection id="1" name="Back_Nov131" type="6" refreshedVersion="6" background="1" saveData="1">
    <textPr codePage="437" sourceFile="Y:\Experiments\Data\Drop_06263_DropletJumpWedge_water_Type_3mL_L_420grit_U_320grit_Surfaces_2deg_Inclination_dry_1\Raw\Back_Nov13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Back_Nov132" type="6" refreshedVersion="6" background="1" saveData="1">
    <textPr codePage="437" sourceFile="Y:\Experiments\Data\Drop_06281_DropletJumpWedge_water_Type_3mL_L_400grit_U_320grit_Surfaces_6deg_Inclination_dry_1\Raw\Back_Nov13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Back_nov133" type="6" refreshedVersion="6" background="1" saveData="1">
    <textPr codePage="437" sourceFile="Y:\Experiments\Data\Drop_06285_DropletJumpWedge_water_Type_3mL_L_400grit_U_320grit_Surfaces_4deg_Inclination_dry_1\Raw\Back_nov13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Front_Nov13" type="6" refreshedVersion="6" background="1" saveData="1">
    <textPr codePage="437" sourceFile="Y:\Experiments\Data\Drop_06263_DropletJumpWedge_water_Type_3mL_L_420grit_U_320grit_Surfaces_2deg_Inclination_dry_1\Raw\Front_Nov13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Front_Nov131" type="6" refreshedVersion="6" background="1" saveData="1">
    <textPr codePage="437" sourceFile="Y:\Experiments\Data\Drop_06281_DropletJumpWedge_water_Type_3mL_L_400grit_U_320grit_Surfaces_6deg_Inclination_dry_1\Raw\Front_Nov13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name="Front_nov132" type="6" refreshedVersion="6" background="1" saveData="1">
    <textPr codePage="437" sourceFile="Y:\Experiments\Data\Drop_06285_DropletJumpWedge_water_Type_3mL_L_400grit_U_320grit_Surfaces_4deg_Inclination_dry_1\Raw\Front_nov13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Xo" type="6" refreshedVersion="6" background="1" saveData="1">
    <textPr codePage="437" sourceFile="Y:\Experiments\Data\Drop_06263_DropletJumpWedge_water_Type_3mL_L_420grit_U_320grit_Surfaces_2deg_Inclination_dry_1\Raw\Xo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<sst xmlns="http://schemas.openxmlformats.org/spreadsheetml/2006/main" count="102" uniqueCount="40">
  <si>
    <t>Drop #</t>
  </si>
  <si>
    <t>H Back</t>
  </si>
  <si>
    <t>H Front</t>
  </si>
  <si>
    <t>Xo Back</t>
  </si>
  <si>
    <t>Xo Front</t>
  </si>
  <si>
    <t>X confined Front</t>
  </si>
  <si>
    <t>X exit Back</t>
  </si>
  <si>
    <t>Angle, deg</t>
  </si>
  <si>
    <t>Volume, ml</t>
  </si>
  <si>
    <t>Half Angle, rad</t>
  </si>
  <si>
    <t>Scale, mm/pxl</t>
  </si>
  <si>
    <t>Drop_06263_DropletJumpWedge_water_Type_3mL_L_420grit_U_320grit_Surfaces_2deg_Inclination_dry_1_Frame</t>
  </si>
  <si>
    <t>Drop_06281_DropletJumpWedge_water_Type_3mL_L_400grit_U_320grit_Surfaces_6deg_Inclination_dry_1_Frame</t>
  </si>
  <si>
    <t>Drop_06285_DropletJumpWedge_water_Type_3mL_L_400grit_U_320grit_Surfaces_4deg_Inclination_dry_1_Frame</t>
  </si>
  <si>
    <t xml:space="preserve">Frame </t>
  </si>
  <si>
    <t>X Back</t>
  </si>
  <si>
    <t>Y back</t>
  </si>
  <si>
    <t>X Front</t>
  </si>
  <si>
    <t>Y Front</t>
  </si>
  <si>
    <t>S Back</t>
  </si>
  <si>
    <t>S Front</t>
  </si>
  <si>
    <t>X Top Back</t>
  </si>
  <si>
    <t>Y Top Back</t>
  </si>
  <si>
    <t>X Bottom Back</t>
  </si>
  <si>
    <t>Y Bottom Back</t>
  </si>
  <si>
    <t>X Bottom Front</t>
  </si>
  <si>
    <t>Y Bottom Front</t>
  </si>
  <si>
    <t>X Top Front</t>
  </si>
  <si>
    <t>Y Top Front</t>
  </si>
  <si>
    <t xml:space="preserve"> </t>
  </si>
  <si>
    <t>(S+So) Back</t>
  </si>
  <si>
    <t>(S+So) Front</t>
  </si>
  <si>
    <t>ΔS</t>
  </si>
  <si>
    <t>S*</t>
  </si>
  <si>
    <t>U</t>
  </si>
  <si>
    <t>Time</t>
  </si>
  <si>
    <t>1o2deg</t>
  </si>
  <si>
    <t>4o0deg</t>
  </si>
  <si>
    <t>7o6deg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</si>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</sst>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165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166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styles" Target="styles.xml"/><Relationship Id="rId5" Type="http://schemas.openxmlformats.org/officeDocument/2006/relationships/chartsheet" Target="chartsheets/sheet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'06263'!$J$1</c:f>
              <c:strCache>
                <c:ptCount val="1"/>
                <c:pt idx="0">
                  <c:v>S Back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'06263'!$E$2:$E$29</c:f>
              <c:numCache>
                <c:formatCode>0.00</c:formatCode>
                <c:ptCount val="28"/>
                <c:pt idx="0">
                  <c:v>6.6666666666666666E-2</c:v>
                </c:pt>
                <c:pt idx="1">
                  <c:v>0.13333333333333333</c:v>
                </c:pt>
                <c:pt idx="2">
                  <c:v>0.2</c:v>
                </c:pt>
                <c:pt idx="3">
                  <c:v>0.26666666666666666</c:v>
                </c:pt>
                <c:pt idx="4">
                  <c:v>0.33333333333333331</c:v>
                </c:pt>
                <c:pt idx="5">
                  <c:v>0.4</c:v>
                </c:pt>
                <c:pt idx="6">
                  <c:v>0.46666666666666667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0.66666666666666663</c:v>
                </c:pt>
                <c:pt idx="10">
                  <c:v>0.73333333333333328</c:v>
                </c:pt>
                <c:pt idx="11">
                  <c:v>0.8</c:v>
                </c:pt>
                <c:pt idx="12">
                  <c:v>0.8666666666666667</c:v>
                </c:pt>
                <c:pt idx="13">
                  <c:v>0.93333333333333335</c:v>
                </c:pt>
                <c:pt idx="14">
                  <c:v>1</c:v>
                </c:pt>
                <c:pt idx="15">
                  <c:v>1.0666666666666667</c:v>
                </c:pt>
                <c:pt idx="16">
                  <c:v>1.1333333333333333</c:v>
                </c:pt>
                <c:pt idx="17">
                  <c:v>1.2</c:v>
                </c:pt>
                <c:pt idx="18">
                  <c:v>1.2666666666666666</c:v>
                </c:pt>
                <c:pt idx="19">
                  <c:v>1.3333333333333333</c:v>
                </c:pt>
                <c:pt idx="20">
                  <c:v>1.4</c:v>
                </c:pt>
                <c:pt idx="21">
                  <c:v>1.4666666666666666</c:v>
                </c:pt>
                <c:pt idx="22">
                  <c:v>1.5333333333333332</c:v>
                </c:pt>
                <c:pt idx="23">
                  <c:v>1.6</c:v>
                </c:pt>
                <c:pt idx="24">
                  <c:v>1.6666666666666667</c:v>
                </c:pt>
                <c:pt idx="25">
                  <c:v>1.7333333333333334</c:v>
                </c:pt>
                <c:pt idx="26">
                  <c:v>1.8</c:v>
                </c:pt>
              </c:numCache>
            </c:numRef>
          </c:xVal>
          <c:yVal>
            <c:numRef>
              <c:f>'06263'!$J$2:$J$29</c:f>
              <c:numCache>
                <c:formatCode>General</c:formatCode>
                <c:ptCount val="28"/>
                <c:pt idx="0">
                  <c:v>0</c:v>
                </c:pt>
                <c:pt idx="1">
                  <c:v>0.71223860027633901</c:v>
                </c:pt>
                <c:pt idx="2">
                  <c:v>1.4518442582797166</c:v>
                </c:pt>
                <c:pt idx="3">
                  <c:v>2.737801272765668</c:v>
                </c:pt>
                <c:pt idx="4">
                  <c:v>4.3182234377407633</c:v>
                </c:pt>
                <c:pt idx="5">
                  <c:v>5.9970554314128677</c:v>
                </c:pt>
                <c:pt idx="6">
                  <c:v>8.3281416585555181</c:v>
                </c:pt>
                <c:pt idx="7">
                  <c:v>10.291191262994554</c:v>
                </c:pt>
                <c:pt idx="8">
                  <c:v>12.064637264227279</c:v>
                </c:pt>
                <c:pt idx="9">
                  <c:v>14.028538226995989</c:v>
                </c:pt>
                <c:pt idx="10">
                  <c:v>16.553571443618182</c:v>
                </c:pt>
                <c:pt idx="11">
                  <c:v>19.359178455137641</c:v>
                </c:pt>
                <c:pt idx="12">
                  <c:v>21.977753818647937</c:v>
                </c:pt>
                <c:pt idx="13">
                  <c:v>24.97094368175447</c:v>
                </c:pt>
                <c:pt idx="14">
                  <c:v>28.524060533922803</c:v>
                </c:pt>
                <c:pt idx="15">
                  <c:v>31.797313382077878</c:v>
                </c:pt>
                <c:pt idx="16">
                  <c:v>34.977044720285669</c:v>
                </c:pt>
                <c:pt idx="17">
                  <c:v>37.876326987129865</c:v>
                </c:pt>
                <c:pt idx="18">
                  <c:v>41.804533385103888</c:v>
                </c:pt>
                <c:pt idx="19">
                  <c:v>45.357932324434621</c:v>
                </c:pt>
                <c:pt idx="20">
                  <c:v>49.099594328724862</c:v>
                </c:pt>
                <c:pt idx="21">
                  <c:v>52.74687778725265</c:v>
                </c:pt>
                <c:pt idx="22">
                  <c:v>57.142867068894944</c:v>
                </c:pt>
                <c:pt idx="23">
                  <c:v>60.417501232257614</c:v>
                </c:pt>
                <c:pt idx="24">
                  <c:v>64.25097893989178</c:v>
                </c:pt>
                <c:pt idx="25">
                  <c:v>68.084237325427921</c:v>
                </c:pt>
                <c:pt idx="26">
                  <c:v>72.200119936579895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2C-4FD8-BFCD-B17CA3073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89168"/>
        <c:axId val="402687200"/>
      </c:scatterChart>
      <c:valAx>
        <c:axId val="40268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87200"/>
        <c:crosses val="autoZero"/>
        <c:crossBetween val="midCat"/>
      </c:valAx>
      <c:valAx>
        <c:axId val="40268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8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1.2deg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'06263'!$E$2:$E$29</c:f>
              <c:numCache>
                <c:formatCode>0.00</c:formatCode>
                <c:ptCount val="28"/>
                <c:pt idx="0">
                  <c:v>6.6666666666666666E-2</c:v>
                </c:pt>
                <c:pt idx="1">
                  <c:v>0.13333333333333333</c:v>
                </c:pt>
                <c:pt idx="2">
                  <c:v>0.2</c:v>
                </c:pt>
                <c:pt idx="3">
                  <c:v>0.26666666666666666</c:v>
                </c:pt>
                <c:pt idx="4">
                  <c:v>0.33333333333333331</c:v>
                </c:pt>
                <c:pt idx="5">
                  <c:v>0.4</c:v>
                </c:pt>
                <c:pt idx="6">
                  <c:v>0.46666666666666667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0.66666666666666663</c:v>
                </c:pt>
                <c:pt idx="10">
                  <c:v>0.73333333333333328</c:v>
                </c:pt>
                <c:pt idx="11">
                  <c:v>0.8</c:v>
                </c:pt>
                <c:pt idx="12">
                  <c:v>0.8666666666666667</c:v>
                </c:pt>
                <c:pt idx="13">
                  <c:v>0.93333333333333335</c:v>
                </c:pt>
                <c:pt idx="14">
                  <c:v>1</c:v>
                </c:pt>
                <c:pt idx="15">
                  <c:v>1.0666666666666667</c:v>
                </c:pt>
                <c:pt idx="16">
                  <c:v>1.1333333333333333</c:v>
                </c:pt>
                <c:pt idx="17">
                  <c:v>1.2</c:v>
                </c:pt>
                <c:pt idx="18">
                  <c:v>1.2666666666666666</c:v>
                </c:pt>
                <c:pt idx="19">
                  <c:v>1.3333333333333333</c:v>
                </c:pt>
                <c:pt idx="20">
                  <c:v>1.4</c:v>
                </c:pt>
                <c:pt idx="21">
                  <c:v>1.4666666666666666</c:v>
                </c:pt>
                <c:pt idx="22">
                  <c:v>1.5333333333333332</c:v>
                </c:pt>
                <c:pt idx="23">
                  <c:v>1.6</c:v>
                </c:pt>
                <c:pt idx="24">
                  <c:v>1.6666666666666667</c:v>
                </c:pt>
                <c:pt idx="25">
                  <c:v>1.7333333333333334</c:v>
                </c:pt>
                <c:pt idx="26">
                  <c:v>1.8</c:v>
                </c:pt>
              </c:numCache>
            </c:numRef>
          </c:xVal>
          <c:yVal>
            <c:numRef>
              <c:f>'06263'!$L$2:$L$29</c:f>
              <c:numCache>
                <c:formatCode>General</c:formatCode>
                <c:ptCount val="28"/>
                <c:pt idx="0">
                  <c:v>226.0389754843597</c:v>
                </c:pt>
                <c:pt idx="1">
                  <c:v>226.75121408463605</c:v>
                </c:pt>
                <c:pt idx="2">
                  <c:v>227.49081974263942</c:v>
                </c:pt>
                <c:pt idx="3">
                  <c:v>228.77677675712536</c:v>
                </c:pt>
                <c:pt idx="4">
                  <c:v>230.35719892210045</c:v>
                </c:pt>
                <c:pt idx="5">
                  <c:v>232.03603091577256</c:v>
                </c:pt>
                <c:pt idx="6">
                  <c:v>234.36711714291522</c:v>
                </c:pt>
                <c:pt idx="7">
                  <c:v>236.33016674735424</c:v>
                </c:pt>
                <c:pt idx="8">
                  <c:v>238.10361274858698</c:v>
                </c:pt>
                <c:pt idx="9">
                  <c:v>240.06751371135567</c:v>
                </c:pt>
                <c:pt idx="10">
                  <c:v>242.59254692797788</c:v>
                </c:pt>
                <c:pt idx="11">
                  <c:v>245.39815393949735</c:v>
                </c:pt>
                <c:pt idx="12">
                  <c:v>248.01672930300762</c:v>
                </c:pt>
                <c:pt idx="13">
                  <c:v>251.00991916611417</c:v>
                </c:pt>
                <c:pt idx="14">
                  <c:v>254.5630360182825</c:v>
                </c:pt>
                <c:pt idx="15">
                  <c:v>257.8362888664376</c:v>
                </c:pt>
                <c:pt idx="16">
                  <c:v>261.01602020464537</c:v>
                </c:pt>
                <c:pt idx="17">
                  <c:v>263.91530247148955</c:v>
                </c:pt>
                <c:pt idx="18">
                  <c:v>267.84350886946356</c:v>
                </c:pt>
                <c:pt idx="19">
                  <c:v>271.39690780879431</c:v>
                </c:pt>
                <c:pt idx="20">
                  <c:v>275.13856981308459</c:v>
                </c:pt>
                <c:pt idx="21">
                  <c:v>278.78585327161232</c:v>
                </c:pt>
                <c:pt idx="22">
                  <c:v>283.18184255325463</c:v>
                </c:pt>
                <c:pt idx="23">
                  <c:v>286.45647671661732</c:v>
                </c:pt>
                <c:pt idx="24">
                  <c:v>290.2899544242515</c:v>
                </c:pt>
                <c:pt idx="25">
                  <c:v>294.12321280978762</c:v>
                </c:pt>
                <c:pt idx="26">
                  <c:v>298.23909542093958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02-4A43-8C25-AAD1612F13D4}"/>
            </c:ext>
          </c:extLst>
        </c:ser>
        <c:ser>
          <c:idx val="2"/>
          <c:order val="1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'06285'!$E$2:$E$19</c:f>
              <c:numCache>
                <c:formatCode>General</c:formatCode>
                <c:ptCount val="18"/>
                <c:pt idx="0">
                  <c:v>6.6666666666666666E-2</c:v>
                </c:pt>
                <c:pt idx="1">
                  <c:v>0.13333333333333333</c:v>
                </c:pt>
                <c:pt idx="2">
                  <c:v>0.2</c:v>
                </c:pt>
                <c:pt idx="3">
                  <c:v>0.26666666666666666</c:v>
                </c:pt>
                <c:pt idx="4">
                  <c:v>0.33333333333333331</c:v>
                </c:pt>
                <c:pt idx="5">
                  <c:v>0.4</c:v>
                </c:pt>
                <c:pt idx="6">
                  <c:v>0.46666666666666667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0.66666666666666663</c:v>
                </c:pt>
                <c:pt idx="10">
                  <c:v>0.73333333333333328</c:v>
                </c:pt>
                <c:pt idx="11">
                  <c:v>0.8</c:v>
                </c:pt>
                <c:pt idx="12">
                  <c:v>0.8666666666666667</c:v>
                </c:pt>
                <c:pt idx="13">
                  <c:v>0.93333333333333335</c:v>
                </c:pt>
                <c:pt idx="14">
                  <c:v>1</c:v>
                </c:pt>
                <c:pt idx="15">
                  <c:v>1.0666666666666667</c:v>
                </c:pt>
                <c:pt idx="16">
                  <c:v>1.1333333333333333</c:v>
                </c:pt>
              </c:numCache>
            </c:numRef>
          </c:xVal>
          <c:yVal>
            <c:numRef>
              <c:f>'06285'!$L$2:$L$19</c:f>
              <c:numCache>
                <c:formatCode>0.000</c:formatCode>
                <c:ptCount val="18"/>
                <c:pt idx="0">
                  <c:v>67.786626140542467</c:v>
                </c:pt>
                <c:pt idx="1">
                  <c:v>70.012388626634561</c:v>
                </c:pt>
                <c:pt idx="2">
                  <c:v>73.146972037783613</c:v>
                </c:pt>
                <c:pt idx="3">
                  <c:v>77.05540733672386</c:v>
                </c:pt>
                <c:pt idx="4">
                  <c:v>81.328506626092022</c:v>
                </c:pt>
                <c:pt idx="5">
                  <c:v>85.955636508960993</c:v>
                </c:pt>
                <c:pt idx="6">
                  <c:v>91.545653280186102</c:v>
                </c:pt>
                <c:pt idx="7">
                  <c:v>98.005588549772384</c:v>
                </c:pt>
                <c:pt idx="8">
                  <c:v>104.90007009752654</c:v>
                </c:pt>
                <c:pt idx="9">
                  <c:v>111.71181922553117</c:v>
                </c:pt>
                <c:pt idx="10">
                  <c:v>118.6130224554326</c:v>
                </c:pt>
                <c:pt idx="11">
                  <c:v>125.24228071325126</c:v>
                </c:pt>
                <c:pt idx="12">
                  <c:v>132.66868185661127</c:v>
                </c:pt>
                <c:pt idx="13">
                  <c:v>140.44693534811177</c:v>
                </c:pt>
                <c:pt idx="14">
                  <c:v>147.95463322591482</c:v>
                </c:pt>
                <c:pt idx="15">
                  <c:v>155.37313738156143</c:v>
                </c:pt>
                <c:pt idx="16">
                  <c:v>162.62331726997263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02-4A43-8C25-AAD1612F13D4}"/>
            </c:ext>
          </c:extLst>
        </c:ser>
        <c:ser>
          <c:idx val="1"/>
          <c:order val="2"/>
          <c:tx>
            <c:v>7.6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'06281'!$E$2:$E$32</c:f>
              <c:numCache>
                <c:formatCode>General</c:formatCode>
                <c:ptCount val="31"/>
                <c:pt idx="0">
                  <c:v>6.6666666666666666E-2</c:v>
                </c:pt>
                <c:pt idx="1">
                  <c:v>0.13333333333333333</c:v>
                </c:pt>
                <c:pt idx="2">
                  <c:v>0.2</c:v>
                </c:pt>
                <c:pt idx="3">
                  <c:v>0.26666666666666666</c:v>
                </c:pt>
                <c:pt idx="4">
                  <c:v>0.33333333333333331</c:v>
                </c:pt>
                <c:pt idx="5">
                  <c:v>0.4</c:v>
                </c:pt>
                <c:pt idx="6">
                  <c:v>0.46666666666666667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0.66666666666666663</c:v>
                </c:pt>
                <c:pt idx="10">
                  <c:v>0.73333333333333328</c:v>
                </c:pt>
                <c:pt idx="11">
                  <c:v>0.8</c:v>
                </c:pt>
                <c:pt idx="12">
                  <c:v>0.8666666666666667</c:v>
                </c:pt>
                <c:pt idx="13">
                  <c:v>0.93333333333333335</c:v>
                </c:pt>
                <c:pt idx="14">
                  <c:v>1</c:v>
                </c:pt>
                <c:pt idx="15">
                  <c:v>1.0666666666666667</c:v>
                </c:pt>
                <c:pt idx="16">
                  <c:v>1.1333333333333333</c:v>
                </c:pt>
                <c:pt idx="17">
                  <c:v>1.2</c:v>
                </c:pt>
                <c:pt idx="18">
                  <c:v>1.2666666666666666</c:v>
                </c:pt>
                <c:pt idx="19">
                  <c:v>1.3333333333333333</c:v>
                </c:pt>
                <c:pt idx="20">
                  <c:v>1.4</c:v>
                </c:pt>
                <c:pt idx="21">
                  <c:v>1.4666666666666666</c:v>
                </c:pt>
                <c:pt idx="22">
                  <c:v>1.5333333333333332</c:v>
                </c:pt>
                <c:pt idx="23">
                  <c:v>1.6</c:v>
                </c:pt>
                <c:pt idx="24">
                  <c:v>1.6666666666666667</c:v>
                </c:pt>
                <c:pt idx="25">
                  <c:v>1.7333333333333334</c:v>
                </c:pt>
                <c:pt idx="26">
                  <c:v>1.8</c:v>
                </c:pt>
                <c:pt idx="27">
                  <c:v>1.8666666666666667</c:v>
                </c:pt>
                <c:pt idx="28">
                  <c:v>1.9333333333333333</c:v>
                </c:pt>
                <c:pt idx="29">
                  <c:v>2</c:v>
                </c:pt>
              </c:numCache>
            </c:numRef>
          </c:xVal>
          <c:yVal>
            <c:numRef>
              <c:f>'06281'!$L$2:$L$32</c:f>
              <c:numCache>
                <c:formatCode>0.000</c:formatCode>
                <c:ptCount val="31"/>
                <c:pt idx="0">
                  <c:v>35.639321859494501</c:v>
                </c:pt>
                <c:pt idx="1">
                  <c:v>37.495156413715364</c:v>
                </c:pt>
                <c:pt idx="2">
                  <c:v>40.011647955721834</c:v>
                </c:pt>
                <c:pt idx="3">
                  <c:v>42.644101801229553</c:v>
                </c:pt>
                <c:pt idx="4">
                  <c:v>45.370673159392069</c:v>
                </c:pt>
                <c:pt idx="5">
                  <c:v>48.863051766075777</c:v>
                </c:pt>
                <c:pt idx="6">
                  <c:v>52.357361534508627</c:v>
                </c:pt>
                <c:pt idx="7">
                  <c:v>55.669007397850535</c:v>
                </c:pt>
                <c:pt idx="8">
                  <c:v>59.745607446807767</c:v>
                </c:pt>
                <c:pt idx="9">
                  <c:v>64.218117460009907</c:v>
                </c:pt>
                <c:pt idx="10">
                  <c:v>68.395851388558881</c:v>
                </c:pt>
                <c:pt idx="11">
                  <c:v>72.580820546861261</c:v>
                </c:pt>
                <c:pt idx="12">
                  <c:v>76.467219824443333</c:v>
                </c:pt>
                <c:pt idx="13">
                  <c:v>81.238833524269666</c:v>
                </c:pt>
                <c:pt idx="14">
                  <c:v>85.812721435447401</c:v>
                </c:pt>
                <c:pt idx="15">
                  <c:v>90.179979727713402</c:v>
                </c:pt>
                <c:pt idx="16">
                  <c:v>94.062487939930946</c:v>
                </c:pt>
                <c:pt idx="17">
                  <c:v>98.919653076977781</c:v>
                </c:pt>
                <c:pt idx="18">
                  <c:v>103.38861774067657</c:v>
                </c:pt>
                <c:pt idx="19">
                  <c:v>107.56640393894141</c:v>
                </c:pt>
                <c:pt idx="20">
                  <c:v>111.84823969515938</c:v>
                </c:pt>
                <c:pt idx="21">
                  <c:v>116.51857591464649</c:v>
                </c:pt>
                <c:pt idx="22">
                  <c:v>120.89035609426087</c:v>
                </c:pt>
                <c:pt idx="23">
                  <c:v>124.78423691285941</c:v>
                </c:pt>
                <c:pt idx="24">
                  <c:v>129.06268003731668</c:v>
                </c:pt>
                <c:pt idx="25">
                  <c:v>133.53144686646138</c:v>
                </c:pt>
                <c:pt idx="26">
                  <c:v>137.51868135207565</c:v>
                </c:pt>
                <c:pt idx="27">
                  <c:v>141.34997069468949</c:v>
                </c:pt>
                <c:pt idx="28">
                  <c:v>145.7397791537025</c:v>
                </c:pt>
                <c:pt idx="29">
                  <c:v>149.82913481244651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02-4A43-8C25-AAD1612F1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231680"/>
        <c:axId val="435232008"/>
      </c:scatterChart>
      <c:valAx>
        <c:axId val="43523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sz="1800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800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(s)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5232008"/>
        <c:crosses val="autoZero"/>
        <c:crossBetween val="midCat"/>
      </c:valAx>
      <c:valAx>
        <c:axId val="435232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en-US" sz="18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523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05784954243707"/>
          <c:y val="2.6702430149282641E-2"/>
          <c:w val="0.11311548556430447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1.2deg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'06263'!$E$2:$E$28</c:f>
              <c:numCache>
                <c:formatCode>0.00</c:formatCode>
                <c:ptCount val="27"/>
                <c:pt idx="0">
                  <c:v>6.6666666666666666E-2</c:v>
                </c:pt>
                <c:pt idx="1">
                  <c:v>0.13333333333333333</c:v>
                </c:pt>
                <c:pt idx="2">
                  <c:v>0.2</c:v>
                </c:pt>
                <c:pt idx="3">
                  <c:v>0.26666666666666666</c:v>
                </c:pt>
                <c:pt idx="4">
                  <c:v>0.33333333333333331</c:v>
                </c:pt>
                <c:pt idx="5">
                  <c:v>0.4</c:v>
                </c:pt>
                <c:pt idx="6">
                  <c:v>0.46666666666666667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0.66666666666666663</c:v>
                </c:pt>
                <c:pt idx="10">
                  <c:v>0.73333333333333328</c:v>
                </c:pt>
                <c:pt idx="11">
                  <c:v>0.8</c:v>
                </c:pt>
                <c:pt idx="12">
                  <c:v>0.8666666666666667</c:v>
                </c:pt>
                <c:pt idx="13">
                  <c:v>0.93333333333333335</c:v>
                </c:pt>
                <c:pt idx="14">
                  <c:v>1</c:v>
                </c:pt>
                <c:pt idx="15">
                  <c:v>1.0666666666666667</c:v>
                </c:pt>
                <c:pt idx="16">
                  <c:v>1.1333333333333333</c:v>
                </c:pt>
                <c:pt idx="17">
                  <c:v>1.2</c:v>
                </c:pt>
                <c:pt idx="18">
                  <c:v>1.2666666666666666</c:v>
                </c:pt>
                <c:pt idx="19">
                  <c:v>1.3333333333333333</c:v>
                </c:pt>
                <c:pt idx="20">
                  <c:v>1.4</c:v>
                </c:pt>
                <c:pt idx="21">
                  <c:v>1.4666666666666666</c:v>
                </c:pt>
                <c:pt idx="22">
                  <c:v>1.5333333333333332</c:v>
                </c:pt>
                <c:pt idx="23">
                  <c:v>1.6</c:v>
                </c:pt>
                <c:pt idx="24">
                  <c:v>1.6666666666666667</c:v>
                </c:pt>
                <c:pt idx="25">
                  <c:v>1.7333333333333334</c:v>
                </c:pt>
                <c:pt idx="26">
                  <c:v>1.8</c:v>
                </c:pt>
              </c:numCache>
            </c:numRef>
          </c:xVal>
          <c:yVal>
            <c:numRef>
              <c:f>'06263'!$O$2:$O$28</c:f>
              <c:numCache>
                <c:formatCode>General</c:formatCode>
                <c:ptCount val="27"/>
                <c:pt idx="0">
                  <c:v>0.26737595265398023</c:v>
                </c:pt>
                <c:pt idx="1">
                  <c:v>0.26821844220189012</c:v>
                </c:pt>
                <c:pt idx="2">
                  <c:v>0.2690933035702589</c:v>
                </c:pt>
                <c:pt idx="3">
                  <c:v>0.27061443053999262</c:v>
                </c:pt>
                <c:pt idx="4">
                  <c:v>0.27248387310426814</c:v>
                </c:pt>
                <c:pt idx="5">
                  <c:v>0.27446972223799471</c:v>
                </c:pt>
                <c:pt idx="6">
                  <c:v>0.27722710688533386</c:v>
                </c:pt>
                <c:pt idx="7">
                  <c:v>0.2795491500505411</c:v>
                </c:pt>
                <c:pt idx="8">
                  <c:v>0.28164691577012074</c:v>
                </c:pt>
                <c:pt idx="9">
                  <c:v>0.28396996598618701</c:v>
                </c:pt>
                <c:pt idx="10">
                  <c:v>0.28695676576410417</c:v>
                </c:pt>
                <c:pt idx="11">
                  <c:v>0.29027544939320077</c:v>
                </c:pt>
                <c:pt idx="12">
                  <c:v>0.29337289787930593</c:v>
                </c:pt>
                <c:pt idx="13">
                  <c:v>0.29691346865656876</c:v>
                </c:pt>
                <c:pt idx="14">
                  <c:v>0.3011163633175612</c:v>
                </c:pt>
                <c:pt idx="15">
                  <c:v>0.30498821372157875</c:v>
                </c:pt>
                <c:pt idx="16">
                  <c:v>0.30874943982833858</c:v>
                </c:pt>
                <c:pt idx="17">
                  <c:v>0.31217892961632382</c:v>
                </c:pt>
                <c:pt idx="18">
                  <c:v>0.31682550848896796</c:v>
                </c:pt>
                <c:pt idx="19">
                  <c:v>0.32102873682393684</c:v>
                </c:pt>
                <c:pt idx="20">
                  <c:v>0.32545465691476444</c:v>
                </c:pt>
                <c:pt idx="21">
                  <c:v>0.3297689389417171</c:v>
                </c:pt>
                <c:pt idx="22">
                  <c:v>0.3349688466988513</c:v>
                </c:pt>
                <c:pt idx="23">
                  <c:v>0.33884233102670325</c:v>
                </c:pt>
                <c:pt idx="24">
                  <c:v>0.34337685765805143</c:v>
                </c:pt>
                <c:pt idx="25">
                  <c:v>0.34791112485867626</c:v>
                </c:pt>
                <c:pt idx="26">
                  <c:v>0.35277970131461961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14-4C0D-9BCE-306F83A8C75B}"/>
            </c:ext>
          </c:extLst>
        </c:ser>
        <c:ser>
          <c:idx val="1"/>
          <c:order val="1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'06285'!$E$2:$E$18</c:f>
              <c:numCache>
                <c:formatCode>General</c:formatCode>
                <c:ptCount val="17"/>
                <c:pt idx="0">
                  <c:v>6.6666666666666666E-2</c:v>
                </c:pt>
                <c:pt idx="1">
                  <c:v>0.13333333333333333</c:v>
                </c:pt>
                <c:pt idx="2">
                  <c:v>0.2</c:v>
                </c:pt>
                <c:pt idx="3">
                  <c:v>0.26666666666666666</c:v>
                </c:pt>
                <c:pt idx="4">
                  <c:v>0.33333333333333331</c:v>
                </c:pt>
                <c:pt idx="5">
                  <c:v>0.4</c:v>
                </c:pt>
                <c:pt idx="6">
                  <c:v>0.46666666666666667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0.66666666666666663</c:v>
                </c:pt>
                <c:pt idx="10">
                  <c:v>0.73333333333333328</c:v>
                </c:pt>
                <c:pt idx="11">
                  <c:v>0.8</c:v>
                </c:pt>
                <c:pt idx="12">
                  <c:v>0.8666666666666667</c:v>
                </c:pt>
                <c:pt idx="13">
                  <c:v>0.93333333333333335</c:v>
                </c:pt>
                <c:pt idx="14">
                  <c:v>1</c:v>
                </c:pt>
                <c:pt idx="15">
                  <c:v>1.0666666666666667</c:v>
                </c:pt>
                <c:pt idx="16">
                  <c:v>1.1333333333333333</c:v>
                </c:pt>
              </c:numCache>
            </c:numRef>
          </c:xVal>
          <c:yVal>
            <c:numRef>
              <c:f>'06285'!$O$2:$O$18</c:f>
              <c:numCache>
                <c:formatCode>General</c:formatCode>
                <c:ptCount val="17"/>
                <c:pt idx="0">
                  <c:v>0.27414940401492749</c:v>
                </c:pt>
                <c:pt idx="1">
                  <c:v>0.28315105365855803</c:v>
                </c:pt>
                <c:pt idx="2">
                  <c:v>0.29582824712471328</c:v>
                </c:pt>
                <c:pt idx="3">
                  <c:v>0.31163512923172115</c:v>
                </c:pt>
                <c:pt idx="4">
                  <c:v>0.32891682165653779</c:v>
                </c:pt>
                <c:pt idx="5">
                  <c:v>0.34763031975951386</c:v>
                </c:pt>
                <c:pt idx="6">
                  <c:v>0.37023802062203315</c:v>
                </c:pt>
                <c:pt idx="7">
                  <c:v>0.39636393225038724</c:v>
                </c:pt>
                <c:pt idx="8">
                  <c:v>0.42424727908328497</c:v>
                </c:pt>
                <c:pt idx="9">
                  <c:v>0.45179603124967693</c:v>
                </c:pt>
                <c:pt idx="10">
                  <c:v>0.47970656257691474</c:v>
                </c:pt>
                <c:pt idx="11">
                  <c:v>0.50651726704646571</c:v>
                </c:pt>
                <c:pt idx="12">
                  <c:v>0.53655185592254862</c:v>
                </c:pt>
                <c:pt idx="13">
                  <c:v>0.56800944100062523</c:v>
                </c:pt>
                <c:pt idx="14">
                  <c:v>0.59837281820214727</c:v>
                </c:pt>
                <c:pt idx="15">
                  <c:v>0.62837546929642263</c:v>
                </c:pt>
                <c:pt idx="16">
                  <c:v>0.65769736667612066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14-4C0D-9BCE-306F83A8C75B}"/>
            </c:ext>
          </c:extLst>
        </c:ser>
        <c:ser>
          <c:idx val="2"/>
          <c:order val="2"/>
          <c:tx>
            <c:v>7.6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'06281'!$E$2:$E$31</c:f>
              <c:numCache>
                <c:formatCode>General</c:formatCode>
                <c:ptCount val="30"/>
                <c:pt idx="0">
                  <c:v>6.6666666666666666E-2</c:v>
                </c:pt>
                <c:pt idx="1">
                  <c:v>0.13333333333333333</c:v>
                </c:pt>
                <c:pt idx="2">
                  <c:v>0.2</c:v>
                </c:pt>
                <c:pt idx="3">
                  <c:v>0.26666666666666666</c:v>
                </c:pt>
                <c:pt idx="4">
                  <c:v>0.33333333333333331</c:v>
                </c:pt>
                <c:pt idx="5">
                  <c:v>0.4</c:v>
                </c:pt>
                <c:pt idx="6">
                  <c:v>0.46666666666666667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0.66666666666666663</c:v>
                </c:pt>
                <c:pt idx="10">
                  <c:v>0.73333333333333328</c:v>
                </c:pt>
                <c:pt idx="11">
                  <c:v>0.8</c:v>
                </c:pt>
                <c:pt idx="12">
                  <c:v>0.8666666666666667</c:v>
                </c:pt>
                <c:pt idx="13">
                  <c:v>0.93333333333333335</c:v>
                </c:pt>
                <c:pt idx="14">
                  <c:v>1</c:v>
                </c:pt>
                <c:pt idx="15">
                  <c:v>1.0666666666666667</c:v>
                </c:pt>
                <c:pt idx="16">
                  <c:v>1.1333333333333333</c:v>
                </c:pt>
                <c:pt idx="17">
                  <c:v>1.2</c:v>
                </c:pt>
                <c:pt idx="18">
                  <c:v>1.2666666666666666</c:v>
                </c:pt>
                <c:pt idx="19">
                  <c:v>1.3333333333333333</c:v>
                </c:pt>
                <c:pt idx="20">
                  <c:v>1.4</c:v>
                </c:pt>
                <c:pt idx="21">
                  <c:v>1.4666666666666666</c:v>
                </c:pt>
                <c:pt idx="22">
                  <c:v>1.5333333333333332</c:v>
                </c:pt>
                <c:pt idx="23">
                  <c:v>1.6</c:v>
                </c:pt>
                <c:pt idx="24">
                  <c:v>1.6666666666666667</c:v>
                </c:pt>
                <c:pt idx="25">
                  <c:v>1.7333333333333334</c:v>
                </c:pt>
                <c:pt idx="26">
                  <c:v>1.8</c:v>
                </c:pt>
                <c:pt idx="27">
                  <c:v>1.8666666666666667</c:v>
                </c:pt>
                <c:pt idx="28">
                  <c:v>1.9333333333333333</c:v>
                </c:pt>
                <c:pt idx="29">
                  <c:v>2</c:v>
                </c:pt>
              </c:numCache>
            </c:numRef>
          </c:xVal>
          <c:yVal>
            <c:numRef>
              <c:f>'06281'!$O$2:$O$31</c:f>
              <c:numCache>
                <c:formatCode>General</c:formatCode>
                <c:ptCount val="30"/>
                <c:pt idx="0">
                  <c:v>0.28339925352094725</c:v>
                </c:pt>
                <c:pt idx="1">
                  <c:v>0.29815660859627846</c:v>
                </c:pt>
                <c:pt idx="2">
                  <c:v>0.31816742213835536</c:v>
                </c:pt>
                <c:pt idx="3">
                  <c:v>0.33910035284019158</c:v>
                </c:pt>
                <c:pt idx="4">
                  <c:v>0.36078169376528552</c:v>
                </c:pt>
                <c:pt idx="5">
                  <c:v>0.38855263435861831</c:v>
                </c:pt>
                <c:pt idx="6">
                  <c:v>0.41633893129908622</c:v>
                </c:pt>
                <c:pt idx="7">
                  <c:v>0.4426727086166477</c:v>
                </c:pt>
                <c:pt idx="8">
                  <c:v>0.47508930215713779</c:v>
                </c:pt>
                <c:pt idx="9">
                  <c:v>0.51065412025618862</c:v>
                </c:pt>
                <c:pt idx="10">
                  <c:v>0.54387491725753501</c:v>
                </c:pt>
                <c:pt idx="11">
                  <c:v>0.57715324786513944</c:v>
                </c:pt>
                <c:pt idx="12">
                  <c:v>0.60805738960199152</c:v>
                </c:pt>
                <c:pt idx="13">
                  <c:v>0.6460006413269358</c:v>
                </c:pt>
                <c:pt idx="14">
                  <c:v>0.68237160328930346</c:v>
                </c:pt>
                <c:pt idx="15">
                  <c:v>0.71709947338853852</c:v>
                </c:pt>
                <c:pt idx="16">
                  <c:v>0.74797267387953703</c:v>
                </c:pt>
                <c:pt idx="17">
                  <c:v>0.78659621950966607</c:v>
                </c:pt>
                <c:pt idx="18">
                  <c:v>0.82213284545044063</c:v>
                </c:pt>
                <c:pt idx="19">
                  <c:v>0.85535405809377141</c:v>
                </c:pt>
                <c:pt idx="20">
                  <c:v>0.88940265929318507</c:v>
                </c:pt>
                <c:pt idx="21">
                  <c:v>0.92654056566280041</c:v>
                </c:pt>
                <c:pt idx="22">
                  <c:v>0.96130439322228356</c:v>
                </c:pt>
                <c:pt idx="23">
                  <c:v>0.99226802720053164</c:v>
                </c:pt>
                <c:pt idx="24">
                  <c:v>1.0262896506333019</c:v>
                </c:pt>
                <c:pt idx="25">
                  <c:v>1.0618247034194253</c:v>
                </c:pt>
                <c:pt idx="26">
                  <c:v>1.0935306736197261</c:v>
                </c:pt>
                <c:pt idx="27">
                  <c:v>1.12399658831923</c:v>
                </c:pt>
                <c:pt idx="28">
                  <c:v>1.1589037744124131</c:v>
                </c:pt>
                <c:pt idx="29">
                  <c:v>1.1914217989034144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14-4C0D-9BCE-306F83A8C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618832"/>
        <c:axId val="443490856"/>
      </c:scatterChart>
      <c:valAx>
        <c:axId val="43961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 </a:t>
                </a: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(s)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3490856"/>
        <c:crosses val="autoZero"/>
        <c:crossBetween val="midCat"/>
      </c:valAx>
      <c:valAx>
        <c:axId val="443490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x*</a:t>
                </a:r>
                <a:r>
                  <a:rPr lang="en-US" sz="1800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961883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802578744722167"/>
          <c:y val="2.8865861538485967E-2"/>
          <c:w val="0.11970087954154111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1.2deg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'06263'!$R$2:$R$10</c:f>
              <c:numCache>
                <c:formatCode>0.00</c:formatCode>
                <c:ptCount val="9"/>
                <c:pt idx="0">
                  <c:v>0</c:v>
                </c:pt>
                <c:pt idx="1">
                  <c:v>0.26666666666666666</c:v>
                </c:pt>
                <c:pt idx="2">
                  <c:v>0.46666666666666667</c:v>
                </c:pt>
                <c:pt idx="3">
                  <c:v>0.66666666666666663</c:v>
                </c:pt>
                <c:pt idx="4">
                  <c:v>0.8666666666666667</c:v>
                </c:pt>
                <c:pt idx="5">
                  <c:v>1.0666666666666667</c:v>
                </c:pt>
                <c:pt idx="6">
                  <c:v>1.2666666666666666</c:v>
                </c:pt>
                <c:pt idx="7">
                  <c:v>1.4666666666666666</c:v>
                </c:pt>
                <c:pt idx="8">
                  <c:v>1.6666666666666667</c:v>
                </c:pt>
              </c:numCache>
            </c:numRef>
          </c:xVal>
          <c:yVal>
            <c:numRef>
              <c:f>'06263'!$S$2:$S$10</c:f>
              <c:numCache>
                <c:formatCode>0.00</c:formatCode>
                <c:ptCount val="9"/>
                <c:pt idx="0">
                  <c:v>0</c:v>
                </c:pt>
                <c:pt idx="1">
                  <c:v>21.497843845957764</c:v>
                </c:pt>
                <c:pt idx="2">
                  <c:v>32.206018736862639</c:v>
                </c:pt>
                <c:pt idx="3">
                  <c:v>33.667006345431723</c:v>
                </c:pt>
                <c:pt idx="4">
                  <c:v>42.088239199626194</c:v>
                </c:pt>
                <c:pt idx="5">
                  <c:v>48.397381397721531</c:v>
                </c:pt>
                <c:pt idx="6">
                  <c:v>56.112040029785689</c:v>
                </c:pt>
                <c:pt idx="7">
                  <c:v>60.324545551275307</c:v>
                </c:pt>
                <c:pt idx="8">
                  <c:v>57.500520698777265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37-4CE9-8B53-0F8EAA50C7B3}"/>
            </c:ext>
          </c:extLst>
        </c:ser>
        <c:ser>
          <c:idx val="1"/>
          <c:order val="1"/>
          <c:tx>
            <c:v>4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'06285'!$R$2:$R$7</c:f>
              <c:numCache>
                <c:formatCode>0.00</c:formatCode>
                <c:ptCount val="6"/>
                <c:pt idx="0">
                  <c:v>0</c:v>
                </c:pt>
                <c:pt idx="1">
                  <c:v>0.26666666666666666</c:v>
                </c:pt>
                <c:pt idx="2">
                  <c:v>0.46666666666666667</c:v>
                </c:pt>
                <c:pt idx="3">
                  <c:v>0.66666666666666663</c:v>
                </c:pt>
                <c:pt idx="4">
                  <c:v>0.8666666666666667</c:v>
                </c:pt>
                <c:pt idx="5">
                  <c:v>1.0666666666666667</c:v>
                </c:pt>
              </c:numCache>
            </c:numRef>
          </c:xVal>
          <c:yVal>
            <c:numRef>
              <c:f>'06285'!$S$2:$S$7</c:f>
              <c:numCache>
                <c:formatCode>0.00</c:formatCode>
                <c:ptCount val="6"/>
                <c:pt idx="0">
                  <c:v>0</c:v>
                </c:pt>
                <c:pt idx="1">
                  <c:v>61.361509412313083</c:v>
                </c:pt>
                <c:pt idx="2">
                  <c:v>90.374640306085453</c:v>
                </c:pt>
                <c:pt idx="3">
                  <c:v>102.84714268429549</c:v>
                </c:pt>
                <c:pt idx="4">
                  <c:v>114.0349097614538</c:v>
                </c:pt>
                <c:pt idx="5">
                  <c:v>110.01513033043362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37-4CE9-8B53-0F8EAA50C7B3}"/>
            </c:ext>
          </c:extLst>
        </c:ser>
        <c:ser>
          <c:idx val="2"/>
          <c:order val="2"/>
          <c:tx>
            <c:v>7.6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'06281'!$R$2:$R$11</c:f>
              <c:numCache>
                <c:formatCode>0.00</c:formatCode>
                <c:ptCount val="10"/>
                <c:pt idx="0">
                  <c:v>0</c:v>
                </c:pt>
                <c:pt idx="1">
                  <c:v>0.26666666666666666</c:v>
                </c:pt>
                <c:pt idx="2">
                  <c:v>0.46666666666666667</c:v>
                </c:pt>
                <c:pt idx="3">
                  <c:v>0.66666666666666663</c:v>
                </c:pt>
                <c:pt idx="4">
                  <c:v>0.8666666666666667</c:v>
                </c:pt>
                <c:pt idx="5">
                  <c:v>1.0666666666666667</c:v>
                </c:pt>
                <c:pt idx="6">
                  <c:v>1.2666666666666666</c:v>
                </c:pt>
                <c:pt idx="7">
                  <c:v>1.4666666666666666</c:v>
                </c:pt>
                <c:pt idx="8">
                  <c:v>1.6666666666666667</c:v>
                </c:pt>
                <c:pt idx="9">
                  <c:v>1.8666666666666667</c:v>
                </c:pt>
              </c:numCache>
            </c:numRef>
          </c:xVal>
          <c:yVal>
            <c:numRef>
              <c:f>'06281'!$S$2:$S$11</c:f>
              <c:numCache>
                <c:formatCode>0.00</c:formatCode>
                <c:ptCount val="10"/>
                <c:pt idx="0">
                  <c:v>0</c:v>
                </c:pt>
                <c:pt idx="1">
                  <c:v>40.192689027526775</c:v>
                </c:pt>
                <c:pt idx="2">
                  <c:v>51.044667238310694</c:v>
                </c:pt>
                <c:pt idx="3">
                  <c:v>64.87682956313337</c:v>
                </c:pt>
                <c:pt idx="4">
                  <c:v>64.935097330563053</c:v>
                </c:pt>
                <c:pt idx="5">
                  <c:v>61.873248783626607</c:v>
                </c:pt>
                <c:pt idx="6">
                  <c:v>64.850631464727201</c:v>
                </c:pt>
                <c:pt idx="7">
                  <c:v>67.815872993261181</c:v>
                </c:pt>
                <c:pt idx="8">
                  <c:v>65.604074652014774</c:v>
                </c:pt>
                <c:pt idx="9">
                  <c:v>61.65823351220142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37-4CE9-8B53-0F8EAA50C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178424"/>
        <c:axId val="435181048"/>
      </c:scatterChart>
      <c:valAx>
        <c:axId val="435178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 </a:t>
                </a: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5181048"/>
        <c:crosses val="autoZero"/>
        <c:crossBetween val="midCat"/>
      </c:valAx>
      <c:valAx>
        <c:axId val="435181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en-US" sz="12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inst</a:t>
                </a:r>
                <a:r>
                  <a:rPr lang="en-US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5178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4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4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50938</xdr:rowOff>
    </xdr:from>
    <xdr:to>
      <xdr:col>3</xdr:col>
      <xdr:colOff>310597</xdr:colOff>
      <xdr:row>23</xdr:row>
      <xdr:rowOff>178076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7EEBA8-35B1-421E-8BC6-015A6ADF2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2359" cy="629879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Xo" connectionId="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ront_Nov13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Back_Nov13_1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Front_Nov13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Back_Nov13" connectionId="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Front_nov13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Back_nov13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Normal="100" workbookViewId="0">
      <selection activeCell="C2" sqref="C2:C4"/>
    </sheetView>
  </sheetViews>
  <sheetFormatPr defaultRowHeight="14.25" x14ac:dyDescent="0.45"/>
  <cols>
    <col min="1" max="1" width="16.3984375" customWidth="1"/>
    <col min="2" max="2" width="11.265625" bestFit="1" customWidth="1"/>
    <col min="3" max="3" width="10.3984375" bestFit="1" customWidth="1"/>
    <col min="4" max="4" width="14.1328125" bestFit="1" customWidth="1"/>
    <col min="5" max="5" width="13.73046875" bestFit="1" customWidth="1"/>
    <col min="6" max="6" width="13.59765625" bestFit="1" customWidth="1"/>
    <col min="7" max="7" width="14.3984375" bestFit="1" customWidth="1"/>
    <col min="8" max="8" width="14.265625" bestFit="1" customWidth="1"/>
    <col min="9" max="9" width="11.59765625" bestFit="1" customWidth="1"/>
    <col min="10" max="11" width="15.73046875" bestFit="1" customWidth="1"/>
    <col min="12" max="12" width="10.3984375" bestFit="1" customWidth="1"/>
  </cols>
  <sheetData>
    <row r="1" spans="1:11" x14ac:dyDescent="0.45">
      <c r="A1" s="1" t="s">
        <v>0</v>
      </c>
      <c r="B1" s="1" t="s">
        <v>8</v>
      </c>
      <c r="C1" s="1" t="s">
        <v>7</v>
      </c>
      <c r="D1" s="1" t="s">
        <v>9</v>
      </c>
      <c r="E1" s="1" t="s">
        <v>10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</row>
    <row r="2" spans="1:11" x14ac:dyDescent="0.45">
      <c r="A2" s="4">
        <v>6263</v>
      </c>
      <c r="B2" s="4">
        <v>3</v>
      </c>
      <c r="C2" s="12">
        <v>1.2</v>
      </c>
      <c r="D2" s="4">
        <f>(C2/2)*(PI()/180)</f>
        <v>1.0471975511965976E-2</v>
      </c>
      <c r="E2" s="7">
        <f>110/1176.2</f>
        <v>9.3521509947287876E-2</v>
      </c>
      <c r="F2">
        <f>(F8-D8)*E2</f>
        <v>4.5825539874171062</v>
      </c>
      <c r="G2" s="3">
        <f>ABS(J8-H8)*E2</f>
        <v>5.7048121067845603</v>
      </c>
      <c r="H2">
        <f>($F$5/2)/TAN(D2)</f>
        <v>226.0389754843597</v>
      </c>
      <c r="I2" s="3">
        <f>(G2/2)/TAN(D2)</f>
        <v>272.37475701333568</v>
      </c>
      <c r="J2">
        <f>((B2*1000)/(PI()*TAN(D2)))^(1/3)</f>
        <v>45.009994803856536</v>
      </c>
      <c r="K2">
        <f>((3*B2*1000)/(4*PI()))^(1/3)*((1/TAN(D2))-1)</f>
        <v>845.3975506798248</v>
      </c>
    </row>
    <row r="3" spans="1:11" x14ac:dyDescent="0.45">
      <c r="A3" s="4">
        <v>6285</v>
      </c>
      <c r="B3" s="4">
        <v>3</v>
      </c>
      <c r="C3" s="12">
        <v>4</v>
      </c>
      <c r="D3" s="4">
        <f t="shared" ref="D3:D4" si="0">(C3/2)*(PI()/180)</f>
        <v>3.4906585039886591E-2</v>
      </c>
      <c r="E3" s="7">
        <f>110/1260</f>
        <v>8.7301587301587297E-2</v>
      </c>
      <c r="F3" s="3">
        <f t="shared" ref="F3:F4" si="1">(F9-D9)*E3</f>
        <v>4.2777777777777777</v>
      </c>
      <c r="G3" s="3">
        <f t="shared" ref="G3:G4" si="2">ABS(J9-H9)*E3</f>
        <v>6.1984126984126977</v>
      </c>
      <c r="H3" s="3">
        <f t="shared" ref="H3:H4" si="3">($F$5/2)/TAN(D3)</f>
        <v>67.786626140542467</v>
      </c>
      <c r="I3" s="3">
        <f t="shared" ref="I3:I4" si="4">(G3/2)/TAN(D3)</f>
        <v>88.749657991893187</v>
      </c>
      <c r="J3" s="3">
        <f t="shared" ref="J3:J4" si="5">((B3*1000)/(PI()*TAN(D3)))^(1/3)</f>
        <v>30.127460497349848</v>
      </c>
      <c r="K3" s="3">
        <f t="shared" ref="K3:K4" si="6">((3*B3*1000)/(4*PI()))^(1/3)*((1/TAN(D3))-1)</f>
        <v>247.26162139258733</v>
      </c>
    </row>
    <row r="4" spans="1:11" x14ac:dyDescent="0.45">
      <c r="A4" s="4">
        <v>6281</v>
      </c>
      <c r="B4" s="4">
        <v>3</v>
      </c>
      <c r="C4" s="12">
        <v>7.6</v>
      </c>
      <c r="D4" s="4">
        <f t="shared" si="0"/>
        <v>6.6322511575784518E-2</v>
      </c>
      <c r="E4" s="7">
        <f>110/1132.4</f>
        <v>9.713882020487459E-2</v>
      </c>
      <c r="F4" s="3">
        <f t="shared" si="1"/>
        <v>5.3426351112681028</v>
      </c>
      <c r="G4" s="3">
        <f t="shared" si="2"/>
        <v>8.3539385376192143</v>
      </c>
      <c r="H4" s="3">
        <f t="shared" si="3"/>
        <v>35.639321859494501</v>
      </c>
      <c r="I4" s="3">
        <f t="shared" si="4"/>
        <v>62.887291139861567</v>
      </c>
      <c r="J4" s="3">
        <f t="shared" si="5"/>
        <v>24.315936280282287</v>
      </c>
      <c r="K4" s="3">
        <f t="shared" si="6"/>
        <v>125.75658339502381</v>
      </c>
    </row>
    <row r="5" spans="1:11" x14ac:dyDescent="0.45">
      <c r="F5">
        <f>AVERAGE(F2:F4)</f>
        <v>4.7343222921543289</v>
      </c>
    </row>
    <row r="7" spans="1:11" x14ac:dyDescent="0.45">
      <c r="C7" s="6" t="s">
        <v>21</v>
      </c>
      <c r="D7" s="6" t="s">
        <v>22</v>
      </c>
      <c r="E7" s="6" t="s">
        <v>23</v>
      </c>
      <c r="F7" s="6" t="s">
        <v>24</v>
      </c>
      <c r="G7" s="6" t="s">
        <v>25</v>
      </c>
      <c r="H7" s="6" t="s">
        <v>26</v>
      </c>
      <c r="I7" s="6" t="s">
        <v>27</v>
      </c>
      <c r="J7" s="6" t="s">
        <v>28</v>
      </c>
      <c r="K7" t="s">
        <v>29</v>
      </c>
    </row>
    <row r="8" spans="1:11" x14ac:dyDescent="0.45">
      <c r="A8" s="13" t="s">
        <v>11</v>
      </c>
      <c r="B8" s="4">
        <v>4</v>
      </c>
      <c r="C8" s="4">
        <v>541</v>
      </c>
      <c r="D8" s="4">
        <v>551</v>
      </c>
      <c r="E8" s="4">
        <v>529</v>
      </c>
      <c r="F8" s="4">
        <v>600</v>
      </c>
      <c r="G8" s="4">
        <v>782</v>
      </c>
      <c r="H8" s="4">
        <v>608</v>
      </c>
      <c r="I8" s="4">
        <v>784</v>
      </c>
      <c r="J8" s="4">
        <v>547</v>
      </c>
    </row>
    <row r="9" spans="1:11" x14ac:dyDescent="0.45">
      <c r="A9" s="13" t="s">
        <v>13</v>
      </c>
      <c r="B9" s="4">
        <v>4</v>
      </c>
      <c r="C9" s="4">
        <v>467</v>
      </c>
      <c r="D9" s="4">
        <v>587</v>
      </c>
      <c r="E9" s="4">
        <v>474</v>
      </c>
      <c r="F9" s="4">
        <v>636</v>
      </c>
      <c r="G9" s="4">
        <v>733</v>
      </c>
      <c r="H9" s="4">
        <v>643</v>
      </c>
      <c r="I9" s="4">
        <v>738</v>
      </c>
      <c r="J9" s="4">
        <v>572</v>
      </c>
    </row>
    <row r="10" spans="1:11" x14ac:dyDescent="0.45">
      <c r="A10" s="13" t="s">
        <v>12</v>
      </c>
      <c r="B10" s="4">
        <v>4</v>
      </c>
      <c r="C10" s="4">
        <v>397</v>
      </c>
      <c r="D10" s="4">
        <v>569</v>
      </c>
      <c r="E10" s="4">
        <v>413</v>
      </c>
      <c r="F10" s="4">
        <v>624</v>
      </c>
      <c r="G10" s="4">
        <v>607</v>
      </c>
      <c r="H10" s="4">
        <v>628</v>
      </c>
      <c r="I10" s="4">
        <v>615</v>
      </c>
      <c r="J10" s="4">
        <v>542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opLeftCell="D1" zoomScale="115" zoomScaleNormal="115" workbookViewId="0">
      <selection activeCell="L1" sqref="L1:L1048576"/>
    </sheetView>
  </sheetViews>
  <sheetFormatPr defaultRowHeight="14.25" x14ac:dyDescent="0.45"/>
  <cols>
    <col min="1" max="1" width="15.73046875" bestFit="1" customWidth="1"/>
    <col min="4" max="13" width="14.1328125" style="4" customWidth="1"/>
    <col min="16" max="16" width="9.1328125" style="3"/>
  </cols>
  <sheetData>
    <row r="1" spans="1:19" s="6" customFormat="1" x14ac:dyDescent="0.45">
      <c r="A1" s="5" t="s">
        <v>0</v>
      </c>
      <c r="B1" s="14">
        <f>Sheet1!A2</f>
        <v>6263</v>
      </c>
      <c r="D1" s="5" t="s">
        <v>14</v>
      </c>
      <c r="E1" s="5" t="s">
        <v>35</v>
      </c>
      <c r="F1" s="5" t="s">
        <v>15</v>
      </c>
      <c r="G1" s="5" t="s">
        <v>16</v>
      </c>
      <c r="H1" s="5" t="s">
        <v>17</v>
      </c>
      <c r="I1" s="5" t="s">
        <v>18</v>
      </c>
      <c r="J1" s="5" t="s">
        <v>19</v>
      </c>
      <c r="K1" s="5" t="s">
        <v>20</v>
      </c>
      <c r="L1" s="5" t="s">
        <v>30</v>
      </c>
      <c r="M1" s="5" t="s">
        <v>31</v>
      </c>
      <c r="N1" s="8" t="s">
        <v>32</v>
      </c>
      <c r="O1" s="5" t="s">
        <v>33</v>
      </c>
      <c r="P1" s="5" t="s">
        <v>35</v>
      </c>
      <c r="Q1" s="5" t="s">
        <v>34</v>
      </c>
    </row>
    <row r="2" spans="1:19" x14ac:dyDescent="0.45">
      <c r="A2" s="5" t="s">
        <v>8</v>
      </c>
      <c r="B2">
        <f>Sheet1!B2</f>
        <v>3</v>
      </c>
      <c r="D2" s="4">
        <v>4</v>
      </c>
      <c r="E2" s="10">
        <f>D2*(1/60)</f>
        <v>6.6666666666666666E-2</v>
      </c>
      <c r="F2" s="4">
        <v>514</v>
      </c>
      <c r="G2" s="4">
        <v>576</v>
      </c>
      <c r="H2" s="4">
        <v>799</v>
      </c>
      <c r="I2" s="4">
        <v>579</v>
      </c>
      <c r="J2" s="4">
        <f>SQRT( (F2-$F$2)^2 + (G2-$G$2)^2 )*$B$5</f>
        <v>0</v>
      </c>
      <c r="K2" s="4">
        <f>SQRT( (H2-$H$2)^2 + (I2-$I$2)^2 )*$B$5</f>
        <v>0</v>
      </c>
      <c r="L2" s="4">
        <f>J2+$B$8</f>
        <v>226.0389754843597</v>
      </c>
      <c r="M2" s="4">
        <f>K2+$B$9</f>
        <v>272.37475701333568</v>
      </c>
      <c r="N2" s="2">
        <f>M2-L2</f>
        <v>46.335781528975986</v>
      </c>
      <c r="O2">
        <f>L2/$B$11</f>
        <v>0.26737595265398023</v>
      </c>
      <c r="P2" s="11">
        <v>0</v>
      </c>
      <c r="Q2" s="3">
        <v>0</v>
      </c>
      <c r="R2" s="11">
        <f>P2</f>
        <v>0</v>
      </c>
      <c r="S2" s="11">
        <f>Q2</f>
        <v>0</v>
      </c>
    </row>
    <row r="3" spans="1:19" x14ac:dyDescent="0.45">
      <c r="A3" s="5" t="s">
        <v>7</v>
      </c>
      <c r="B3">
        <f>Sheet1!C2</f>
        <v>1.2</v>
      </c>
      <c r="D3" s="4">
        <v>8</v>
      </c>
      <c r="E3" s="10">
        <f t="shared" ref="E3:E28" si="0">D3*(1/60)</f>
        <v>0.13333333333333333</v>
      </c>
      <c r="F3" s="4">
        <v>521</v>
      </c>
      <c r="G3" s="4">
        <v>573</v>
      </c>
      <c r="H3" s="4">
        <v>812</v>
      </c>
      <c r="I3" s="4">
        <v>574</v>
      </c>
      <c r="J3" s="4">
        <f t="shared" ref="J3:J28" si="1">SQRT( (F3-$F$2)^2 + (G3-$G$2)^2 )*$B$5</f>
        <v>0.71223860027633901</v>
      </c>
      <c r="K3" s="4">
        <f t="shared" ref="K3:K28" si="2">SQRT( (H3-$H$2)^2 + (I3-$I$2)^2 )*$B$5</f>
        <v>1.3026039028143623</v>
      </c>
      <c r="L3" s="4">
        <f t="shared" ref="L3:L28" si="3">J3+$B$8</f>
        <v>226.75121408463605</v>
      </c>
      <c r="M3" s="4">
        <f t="shared" ref="M3:M28" si="4">K3+$B$9</f>
        <v>273.67736091615006</v>
      </c>
      <c r="N3" s="2">
        <f t="shared" ref="N3:N28" si="5">M3-L3</f>
        <v>46.926146831514018</v>
      </c>
      <c r="O3" s="3">
        <f t="shared" ref="O3:O28" si="6">L3/$B$11</f>
        <v>0.26821844220189012</v>
      </c>
      <c r="P3" s="11">
        <f>E3</f>
        <v>0.13333333333333333</v>
      </c>
      <c r="Q3" s="3">
        <f>(L4-L2)/(E4-E2)</f>
        <v>10.888831937097903</v>
      </c>
      <c r="R3" s="11">
        <f t="shared" ref="R3" si="7">P5</f>
        <v>0.26666666666666666</v>
      </c>
      <c r="S3" s="11">
        <f t="shared" ref="S3" si="8">Q5</f>
        <v>21.497843845957764</v>
      </c>
    </row>
    <row r="4" spans="1:19" x14ac:dyDescent="0.45">
      <c r="A4" s="5" t="s">
        <v>9</v>
      </c>
      <c r="B4">
        <f>Sheet1!D2</f>
        <v>1.0471975511965976E-2</v>
      </c>
      <c r="D4" s="4">
        <v>12</v>
      </c>
      <c r="E4" s="10">
        <f t="shared" si="0"/>
        <v>0.2</v>
      </c>
      <c r="F4" s="4">
        <v>529</v>
      </c>
      <c r="G4" s="4">
        <v>572</v>
      </c>
      <c r="H4" s="4">
        <v>827</v>
      </c>
      <c r="I4" s="4">
        <v>572</v>
      </c>
      <c r="J4" s="4">
        <f t="shared" si="1"/>
        <v>1.4518442582797166</v>
      </c>
      <c r="K4" s="4">
        <f t="shared" si="2"/>
        <v>2.6991934464594443</v>
      </c>
      <c r="L4" s="4">
        <f t="shared" si="3"/>
        <v>227.49081974263942</v>
      </c>
      <c r="M4" s="4">
        <f t="shared" si="4"/>
        <v>275.07395045979513</v>
      </c>
      <c r="N4" s="2">
        <f t="shared" si="5"/>
        <v>47.583130717155711</v>
      </c>
      <c r="O4" s="3">
        <f t="shared" si="6"/>
        <v>0.2690933035702589</v>
      </c>
      <c r="P4" s="11">
        <f>E4</f>
        <v>0.2</v>
      </c>
      <c r="Q4" s="3">
        <f>(L5-L3)/(E5-E3)</f>
        <v>15.191720043669861</v>
      </c>
      <c r="R4" s="11">
        <f t="shared" ref="R4" si="9">P8</f>
        <v>0.46666666666666667</v>
      </c>
      <c r="S4" s="11">
        <f t="shared" ref="S4" si="10">Q8</f>
        <v>32.206018736862639</v>
      </c>
    </row>
    <row r="5" spans="1:19" x14ac:dyDescent="0.45">
      <c r="A5" s="5" t="s">
        <v>10</v>
      </c>
      <c r="B5">
        <f>Sheet1!E2</f>
        <v>9.3521509947287876E-2</v>
      </c>
      <c r="D5" s="4">
        <v>16</v>
      </c>
      <c r="E5" s="10">
        <f t="shared" si="0"/>
        <v>0.26666666666666666</v>
      </c>
      <c r="F5" s="4">
        <v>543</v>
      </c>
      <c r="G5" s="4">
        <v>572</v>
      </c>
      <c r="H5" s="4">
        <v>845</v>
      </c>
      <c r="I5" s="4">
        <v>570</v>
      </c>
      <c r="J5" s="4">
        <f t="shared" si="1"/>
        <v>2.737801272765668</v>
      </c>
      <c r="K5" s="4">
        <f t="shared" si="2"/>
        <v>4.383555793158906</v>
      </c>
      <c r="L5" s="4">
        <f t="shared" si="3"/>
        <v>228.77677675712536</v>
      </c>
      <c r="M5" s="4">
        <f t="shared" si="4"/>
        <v>276.75831280649459</v>
      </c>
      <c r="N5" s="2">
        <f t="shared" si="5"/>
        <v>47.981536049369225</v>
      </c>
      <c r="O5" s="3">
        <f t="shared" si="6"/>
        <v>0.27061443053999262</v>
      </c>
      <c r="P5" s="11">
        <f t="shared" ref="P5:P16" si="11">E5</f>
        <v>0.26666666666666666</v>
      </c>
      <c r="Q5" s="3">
        <f t="shared" ref="Q5:Q16" si="12">(L6-L4)/(E6-E4)</f>
        <v>21.497843845957764</v>
      </c>
      <c r="R5" s="11">
        <f t="shared" ref="R5" si="13">P11</f>
        <v>0.66666666666666663</v>
      </c>
      <c r="S5" s="11">
        <f t="shared" ref="S5" si="14">Q11</f>
        <v>33.667006345431723</v>
      </c>
    </row>
    <row r="6" spans="1:19" x14ac:dyDescent="0.45">
      <c r="A6" s="5" t="s">
        <v>1</v>
      </c>
      <c r="B6">
        <f>Sheet1!F2</f>
        <v>4.5825539874171062</v>
      </c>
      <c r="D6" s="4">
        <v>20</v>
      </c>
      <c r="E6" s="10">
        <f t="shared" si="0"/>
        <v>0.33333333333333331</v>
      </c>
      <c r="F6" s="4">
        <v>560</v>
      </c>
      <c r="G6" s="4">
        <v>572</v>
      </c>
      <c r="H6" s="4">
        <v>857</v>
      </c>
      <c r="I6" s="4">
        <v>570</v>
      </c>
      <c r="J6" s="4">
        <f t="shared" si="1"/>
        <v>4.3182234377407633</v>
      </c>
      <c r="K6" s="4">
        <f t="shared" si="2"/>
        <v>5.4891629484482598</v>
      </c>
      <c r="L6" s="4">
        <f t="shared" si="3"/>
        <v>230.35719892210045</v>
      </c>
      <c r="M6" s="4">
        <f t="shared" si="4"/>
        <v>277.86391996178395</v>
      </c>
      <c r="N6" s="2">
        <f t="shared" si="5"/>
        <v>47.506721039683498</v>
      </c>
      <c r="O6" s="3">
        <f t="shared" si="6"/>
        <v>0.27248387310426814</v>
      </c>
      <c r="P6" s="11">
        <f t="shared" si="11"/>
        <v>0.33333333333333331</v>
      </c>
      <c r="Q6" s="3">
        <f t="shared" si="12"/>
        <v>24.444406189853961</v>
      </c>
      <c r="R6" s="11">
        <f t="shared" ref="R6" si="15">P14</f>
        <v>0.8666666666666667</v>
      </c>
      <c r="S6" s="11">
        <f t="shared" ref="S6" si="16">Q14</f>
        <v>42.088239199626194</v>
      </c>
    </row>
    <row r="7" spans="1:19" x14ac:dyDescent="0.45">
      <c r="A7" s="5" t="s">
        <v>2</v>
      </c>
      <c r="B7">
        <f>Sheet1!G2</f>
        <v>5.7048121067845603</v>
      </c>
      <c r="D7" s="4">
        <v>24</v>
      </c>
      <c r="E7" s="10">
        <f t="shared" si="0"/>
        <v>0.4</v>
      </c>
      <c r="F7" s="4">
        <v>578</v>
      </c>
      <c r="G7" s="4">
        <v>572</v>
      </c>
      <c r="H7" s="4">
        <v>874</v>
      </c>
      <c r="I7" s="4">
        <v>572</v>
      </c>
      <c r="J7" s="4">
        <f t="shared" si="1"/>
        <v>5.9970554314128677</v>
      </c>
      <c r="K7" s="4">
        <f t="shared" si="2"/>
        <v>7.0445973622829889</v>
      </c>
      <c r="L7" s="4">
        <f t="shared" si="3"/>
        <v>232.03603091577256</v>
      </c>
      <c r="M7" s="4">
        <f t="shared" si="4"/>
        <v>279.4193543756187</v>
      </c>
      <c r="N7" s="2">
        <f t="shared" si="5"/>
        <v>47.383323459846139</v>
      </c>
      <c r="O7" s="3">
        <f t="shared" si="6"/>
        <v>0.27446972223799471</v>
      </c>
      <c r="P7" s="11">
        <f t="shared" si="11"/>
        <v>0.4</v>
      </c>
      <c r="Q7" s="3">
        <f t="shared" si="12"/>
        <v>30.074386656110754</v>
      </c>
      <c r="R7" s="11">
        <f t="shared" ref="R7" si="17">P17</f>
        <v>1.0666666666666667</v>
      </c>
      <c r="S7" s="11">
        <f t="shared" ref="S7" si="18">Q17</f>
        <v>48.397381397721531</v>
      </c>
    </row>
    <row r="8" spans="1:19" x14ac:dyDescent="0.45">
      <c r="A8" s="5" t="s">
        <v>3</v>
      </c>
      <c r="B8">
        <f>Sheet1!H2</f>
        <v>226.0389754843597</v>
      </c>
      <c r="D8" s="4">
        <v>28</v>
      </c>
      <c r="E8" s="10">
        <f t="shared" si="0"/>
        <v>0.46666666666666667</v>
      </c>
      <c r="F8" s="4">
        <v>603</v>
      </c>
      <c r="G8" s="4">
        <v>573</v>
      </c>
      <c r="H8" s="4">
        <v>891</v>
      </c>
      <c r="I8" s="4">
        <v>572</v>
      </c>
      <c r="J8" s="4">
        <f t="shared" si="1"/>
        <v>8.3281416585555181</v>
      </c>
      <c r="K8" s="4">
        <f t="shared" si="2"/>
        <v>8.6288481583970587</v>
      </c>
      <c r="L8" s="4">
        <f t="shared" si="3"/>
        <v>234.36711714291522</v>
      </c>
      <c r="M8" s="4">
        <f t="shared" si="4"/>
        <v>281.00360517173272</v>
      </c>
      <c r="N8" s="2">
        <f t="shared" si="5"/>
        <v>46.636488028817496</v>
      </c>
      <c r="O8" s="3">
        <f t="shared" si="6"/>
        <v>0.27722710688533386</v>
      </c>
      <c r="P8" s="11">
        <f t="shared" si="11"/>
        <v>0.46666666666666667</v>
      </c>
      <c r="Q8" s="3">
        <f t="shared" si="12"/>
        <v>32.206018736862639</v>
      </c>
      <c r="R8" s="11">
        <f t="shared" ref="R8" si="19">P20</f>
        <v>1.2666666666666666</v>
      </c>
      <c r="S8" s="11">
        <f t="shared" ref="S8" si="20">Q20</f>
        <v>56.112040029785689</v>
      </c>
    </row>
    <row r="9" spans="1:19" x14ac:dyDescent="0.45">
      <c r="A9" s="5" t="s">
        <v>4</v>
      </c>
      <c r="B9">
        <f>Sheet1!I2</f>
        <v>272.37475701333568</v>
      </c>
      <c r="D9" s="4">
        <v>32</v>
      </c>
      <c r="E9" s="10">
        <f t="shared" si="0"/>
        <v>0.53333333333333333</v>
      </c>
      <c r="F9" s="4">
        <v>624</v>
      </c>
      <c r="G9" s="4">
        <v>573</v>
      </c>
      <c r="H9" s="4">
        <v>914</v>
      </c>
      <c r="I9" s="4">
        <v>573</v>
      </c>
      <c r="J9" s="4">
        <f t="shared" si="1"/>
        <v>10.291191262994554</v>
      </c>
      <c r="K9" s="4">
        <f t="shared" si="2"/>
        <v>10.769601845167017</v>
      </c>
      <c r="L9" s="4">
        <f t="shared" si="3"/>
        <v>236.33016674735424</v>
      </c>
      <c r="M9" s="4">
        <f t="shared" si="4"/>
        <v>283.1443588585027</v>
      </c>
      <c r="N9" s="2">
        <f t="shared" si="5"/>
        <v>46.814192111148458</v>
      </c>
      <c r="O9" s="3">
        <f t="shared" si="6"/>
        <v>0.2795491500505411</v>
      </c>
      <c r="P9" s="11">
        <f t="shared" si="11"/>
        <v>0.53333333333333333</v>
      </c>
      <c r="Q9" s="3">
        <f t="shared" si="12"/>
        <v>28.02371704253823</v>
      </c>
      <c r="R9" s="11">
        <f t="shared" ref="R9" si="21">P23</f>
        <v>1.4666666666666666</v>
      </c>
      <c r="S9" s="11">
        <f t="shared" ref="S9" si="22">Q23</f>
        <v>60.324545551275307</v>
      </c>
    </row>
    <row r="10" spans="1:19" x14ac:dyDescent="0.45">
      <c r="A10" s="5" t="s">
        <v>5</v>
      </c>
      <c r="B10">
        <f>Sheet1!J2</f>
        <v>45.009994803856536</v>
      </c>
      <c r="D10" s="4">
        <v>36</v>
      </c>
      <c r="E10" s="10">
        <f t="shared" si="0"/>
        <v>0.6</v>
      </c>
      <c r="F10" s="4">
        <v>643</v>
      </c>
      <c r="G10" s="4">
        <v>575</v>
      </c>
      <c r="H10" s="4">
        <v>936</v>
      </c>
      <c r="I10" s="4">
        <v>572</v>
      </c>
      <c r="J10" s="4">
        <f t="shared" si="1"/>
        <v>12.064637264227279</v>
      </c>
      <c r="K10" s="4">
        <f t="shared" si="2"/>
        <v>12.829160610883289</v>
      </c>
      <c r="L10" s="4">
        <f t="shared" si="3"/>
        <v>238.10361274858698</v>
      </c>
      <c r="M10" s="4">
        <f t="shared" si="4"/>
        <v>285.20391762421895</v>
      </c>
      <c r="N10" s="2">
        <f t="shared" si="5"/>
        <v>47.100304875631963</v>
      </c>
      <c r="O10" s="3">
        <f t="shared" si="6"/>
        <v>0.28164691577012074</v>
      </c>
      <c r="P10" s="11">
        <f t="shared" si="11"/>
        <v>0.6</v>
      </c>
      <c r="Q10" s="3">
        <f t="shared" si="12"/>
        <v>28.030102230010748</v>
      </c>
      <c r="R10" s="11">
        <f t="shared" ref="R10" si="23">P26</f>
        <v>1.6666666666666667</v>
      </c>
      <c r="S10" s="11">
        <f t="shared" ref="S10" si="24">Q26</f>
        <v>57.500520698777265</v>
      </c>
    </row>
    <row r="11" spans="1:19" x14ac:dyDescent="0.45">
      <c r="A11" s="5" t="s">
        <v>6</v>
      </c>
      <c r="B11">
        <f>Sheet1!K2</f>
        <v>845.3975506798248</v>
      </c>
      <c r="D11" s="4">
        <v>40</v>
      </c>
      <c r="E11" s="10">
        <f t="shared" si="0"/>
        <v>0.66666666666666663</v>
      </c>
      <c r="F11" s="4">
        <v>664</v>
      </c>
      <c r="G11" s="4">
        <v>575</v>
      </c>
      <c r="H11" s="4">
        <v>960</v>
      </c>
      <c r="I11" s="4">
        <v>573</v>
      </c>
      <c r="J11" s="4">
        <f t="shared" si="1"/>
        <v>14.028538226995989</v>
      </c>
      <c r="K11" s="4">
        <f t="shared" si="2"/>
        <v>15.067415294666699</v>
      </c>
      <c r="L11" s="4">
        <f t="shared" si="3"/>
        <v>240.06751371135567</v>
      </c>
      <c r="M11" s="4">
        <f t="shared" si="4"/>
        <v>287.4421723080024</v>
      </c>
      <c r="N11" s="2">
        <f t="shared" si="5"/>
        <v>47.374658596646725</v>
      </c>
      <c r="O11" s="3">
        <f t="shared" si="6"/>
        <v>0.28396996598618701</v>
      </c>
      <c r="P11" s="11">
        <f t="shared" si="11"/>
        <v>0.66666666666666663</v>
      </c>
      <c r="Q11" s="3">
        <f t="shared" si="12"/>
        <v>33.667006345431723</v>
      </c>
      <c r="R11" s="3"/>
      <c r="S11" s="3"/>
    </row>
    <row r="12" spans="1:19" x14ac:dyDescent="0.45">
      <c r="D12" s="4">
        <v>44</v>
      </c>
      <c r="E12" s="10">
        <f t="shared" si="0"/>
        <v>0.73333333333333328</v>
      </c>
      <c r="F12" s="4">
        <v>691</v>
      </c>
      <c r="G12" s="4">
        <v>575</v>
      </c>
      <c r="H12" s="4">
        <v>985</v>
      </c>
      <c r="I12" s="4">
        <v>573</v>
      </c>
      <c r="J12" s="4">
        <f t="shared" si="1"/>
        <v>16.553571443618182</v>
      </c>
      <c r="K12" s="4">
        <f t="shared" si="2"/>
        <v>17.404048965683973</v>
      </c>
      <c r="L12" s="4">
        <f t="shared" si="3"/>
        <v>242.59254692797788</v>
      </c>
      <c r="M12" s="4">
        <f t="shared" si="4"/>
        <v>289.77880597901964</v>
      </c>
      <c r="N12" s="2">
        <f t="shared" si="5"/>
        <v>47.186259051041759</v>
      </c>
      <c r="O12" s="3">
        <f t="shared" si="6"/>
        <v>0.28695676576410417</v>
      </c>
      <c r="P12" s="11">
        <f t="shared" si="11"/>
        <v>0.73333333333333328</v>
      </c>
      <c r="Q12" s="3">
        <f t="shared" si="12"/>
        <v>39.979801711062542</v>
      </c>
    </row>
    <row r="13" spans="1:19" x14ac:dyDescent="0.45">
      <c r="D13" s="4">
        <v>48</v>
      </c>
      <c r="E13" s="10">
        <f t="shared" si="0"/>
        <v>0.8</v>
      </c>
      <c r="F13" s="4">
        <v>721</v>
      </c>
      <c r="G13" s="4">
        <v>575</v>
      </c>
      <c r="H13" s="4">
        <v>1012</v>
      </c>
      <c r="I13" s="4">
        <v>573</v>
      </c>
      <c r="J13" s="4">
        <f t="shared" si="1"/>
        <v>19.359178455137641</v>
      </c>
      <c r="K13" s="4">
        <f t="shared" si="2"/>
        <v>19.927983277797388</v>
      </c>
      <c r="L13" s="4">
        <f t="shared" si="3"/>
        <v>245.39815393949735</v>
      </c>
      <c r="M13" s="4">
        <f t="shared" si="4"/>
        <v>292.30274029113309</v>
      </c>
      <c r="N13" s="2">
        <f t="shared" si="5"/>
        <v>46.904586351635743</v>
      </c>
      <c r="O13" s="3">
        <f t="shared" si="6"/>
        <v>0.29027544939320077</v>
      </c>
      <c r="P13" s="11">
        <f t="shared" si="11"/>
        <v>0.8</v>
      </c>
      <c r="Q13" s="3">
        <f t="shared" si="12"/>
        <v>40.68136781272306</v>
      </c>
    </row>
    <row r="14" spans="1:19" x14ac:dyDescent="0.45">
      <c r="D14" s="4">
        <v>52</v>
      </c>
      <c r="E14" s="10">
        <f t="shared" si="0"/>
        <v>0.8666666666666667</v>
      </c>
      <c r="F14" s="4">
        <v>749</v>
      </c>
      <c r="G14" s="4">
        <v>575</v>
      </c>
      <c r="H14" s="4">
        <v>1034</v>
      </c>
      <c r="I14" s="4">
        <v>573</v>
      </c>
      <c r="J14" s="4">
        <f t="shared" si="1"/>
        <v>21.977753818647937</v>
      </c>
      <c r="K14" s="4">
        <f t="shared" si="2"/>
        <v>21.984717020282357</v>
      </c>
      <c r="L14" s="4">
        <f t="shared" si="3"/>
        <v>248.01672930300762</v>
      </c>
      <c r="M14" s="4">
        <f t="shared" si="4"/>
        <v>294.35947403361803</v>
      </c>
      <c r="N14" s="2">
        <f t="shared" si="5"/>
        <v>46.342744730610406</v>
      </c>
      <c r="O14" s="3">
        <f t="shared" si="6"/>
        <v>0.29337289787930593</v>
      </c>
      <c r="P14" s="11">
        <f t="shared" si="11"/>
        <v>0.8666666666666667</v>
      </c>
      <c r="Q14" s="3">
        <f t="shared" si="12"/>
        <v>42.088239199626194</v>
      </c>
    </row>
    <row r="15" spans="1:19" x14ac:dyDescent="0.45">
      <c r="D15" s="4">
        <v>56</v>
      </c>
      <c r="E15" s="10">
        <f t="shared" si="0"/>
        <v>0.93333333333333335</v>
      </c>
      <c r="F15" s="4">
        <v>781</v>
      </c>
      <c r="G15" s="4">
        <v>574</v>
      </c>
      <c r="H15" s="4">
        <v>1064</v>
      </c>
      <c r="I15" s="4">
        <v>573</v>
      </c>
      <c r="J15" s="4">
        <f t="shared" si="1"/>
        <v>24.97094368175447</v>
      </c>
      <c r="K15" s="4">
        <f t="shared" si="2"/>
        <v>24.789551726568249</v>
      </c>
      <c r="L15" s="4">
        <f t="shared" si="3"/>
        <v>251.00991916611417</v>
      </c>
      <c r="M15" s="4">
        <f t="shared" si="4"/>
        <v>297.16430873990396</v>
      </c>
      <c r="N15" s="2">
        <f t="shared" si="5"/>
        <v>46.154389573789786</v>
      </c>
      <c r="O15" s="3">
        <f t="shared" si="6"/>
        <v>0.29691346865656876</v>
      </c>
      <c r="P15" s="11">
        <f t="shared" si="11"/>
        <v>0.93333333333333335</v>
      </c>
      <c r="Q15" s="3">
        <f t="shared" si="12"/>
        <v>49.097300364561619</v>
      </c>
    </row>
    <row r="16" spans="1:19" x14ac:dyDescent="0.45">
      <c r="D16" s="4">
        <v>60</v>
      </c>
      <c r="E16" s="10">
        <f t="shared" si="0"/>
        <v>1</v>
      </c>
      <c r="F16" s="4">
        <v>819</v>
      </c>
      <c r="G16" s="4">
        <v>576</v>
      </c>
      <c r="H16" s="4">
        <v>1097</v>
      </c>
      <c r="I16" s="4">
        <v>573</v>
      </c>
      <c r="J16" s="4">
        <f t="shared" si="1"/>
        <v>28.524060533922803</v>
      </c>
      <c r="K16" s="4">
        <f t="shared" si="2"/>
        <v>27.875058342170117</v>
      </c>
      <c r="L16" s="4">
        <f t="shared" si="3"/>
        <v>254.5630360182825</v>
      </c>
      <c r="M16" s="4">
        <f t="shared" si="4"/>
        <v>300.2498153555058</v>
      </c>
      <c r="N16" s="2">
        <f t="shared" si="5"/>
        <v>45.6867793372233</v>
      </c>
      <c r="O16" s="3">
        <f t="shared" si="6"/>
        <v>0.3011163633175612</v>
      </c>
      <c r="P16" s="11">
        <f t="shared" si="11"/>
        <v>1</v>
      </c>
      <c r="Q16" s="3">
        <f t="shared" si="12"/>
        <v>51.197772752425706</v>
      </c>
    </row>
    <row r="17" spans="4:17" x14ac:dyDescent="0.45">
      <c r="D17" s="4">
        <v>64</v>
      </c>
      <c r="E17" s="10">
        <f t="shared" si="0"/>
        <v>1.0666666666666667</v>
      </c>
      <c r="F17" s="4">
        <v>854</v>
      </c>
      <c r="G17" s="4">
        <v>576</v>
      </c>
      <c r="H17" s="4">
        <v>1131</v>
      </c>
      <c r="I17" s="4">
        <v>573</v>
      </c>
      <c r="J17" s="4">
        <f t="shared" si="1"/>
        <v>31.797313382077878</v>
      </c>
      <c r="K17" s="4">
        <f t="shared" si="2"/>
        <v>31.054211331866192</v>
      </c>
      <c r="L17" s="4">
        <f t="shared" si="3"/>
        <v>257.8362888664376</v>
      </c>
      <c r="M17" s="4">
        <f t="shared" si="4"/>
        <v>303.42896834520189</v>
      </c>
      <c r="N17" s="2">
        <f t="shared" si="5"/>
        <v>45.592679478764296</v>
      </c>
      <c r="O17" s="3">
        <f t="shared" si="6"/>
        <v>0.30498821372157875</v>
      </c>
      <c r="P17" s="11">
        <f t="shared" ref="P17:P27" si="25">E17</f>
        <v>1.0666666666666667</v>
      </c>
      <c r="Q17" s="3">
        <f t="shared" ref="Q17:Q27" si="26">(L18-L16)/(E18-E16)</f>
        <v>48.397381397721531</v>
      </c>
    </row>
    <row r="18" spans="4:17" x14ac:dyDescent="0.45">
      <c r="D18" s="4">
        <v>68</v>
      </c>
      <c r="E18" s="10">
        <f t="shared" si="0"/>
        <v>1.1333333333333333</v>
      </c>
      <c r="F18" s="4">
        <v>888</v>
      </c>
      <c r="G18" s="4">
        <v>576</v>
      </c>
      <c r="H18" s="4">
        <v>1160</v>
      </c>
      <c r="I18" s="4">
        <v>573</v>
      </c>
      <c r="J18" s="4">
        <f t="shared" si="1"/>
        <v>34.977044720285669</v>
      </c>
      <c r="K18" s="4">
        <f t="shared" si="2"/>
        <v>33.765927891358672</v>
      </c>
      <c r="L18" s="4">
        <f t="shared" si="3"/>
        <v>261.01602020464537</v>
      </c>
      <c r="M18" s="4">
        <f t="shared" si="4"/>
        <v>306.14068490469435</v>
      </c>
      <c r="N18" s="2">
        <f t="shared" si="5"/>
        <v>45.124664700048982</v>
      </c>
      <c r="O18" s="3">
        <f t="shared" si="6"/>
        <v>0.30874943982833858</v>
      </c>
      <c r="P18" s="11">
        <f t="shared" si="25"/>
        <v>1.1333333333333333</v>
      </c>
      <c r="Q18" s="3">
        <f t="shared" si="26"/>
        <v>45.592602037889669</v>
      </c>
    </row>
    <row r="19" spans="4:17" x14ac:dyDescent="0.45">
      <c r="D19" s="4">
        <v>72</v>
      </c>
      <c r="E19" s="10">
        <f t="shared" si="0"/>
        <v>1.2</v>
      </c>
      <c r="F19" s="4">
        <v>919</v>
      </c>
      <c r="G19" s="4">
        <v>575</v>
      </c>
      <c r="H19" s="4">
        <v>1200</v>
      </c>
      <c r="I19" s="4">
        <v>574</v>
      </c>
      <c r="J19" s="4">
        <f t="shared" si="1"/>
        <v>37.876326987129865</v>
      </c>
      <c r="K19" s="4">
        <f t="shared" si="2"/>
        <v>37.505040634599453</v>
      </c>
      <c r="L19" s="4">
        <f t="shared" si="3"/>
        <v>263.91530247148955</v>
      </c>
      <c r="M19" s="4">
        <f t="shared" si="4"/>
        <v>309.87979764793511</v>
      </c>
      <c r="N19" s="2">
        <f t="shared" si="5"/>
        <v>45.964495176445553</v>
      </c>
      <c r="O19" s="3">
        <f t="shared" si="6"/>
        <v>0.31217892961632382</v>
      </c>
      <c r="P19" s="11">
        <f t="shared" si="25"/>
        <v>1.2</v>
      </c>
      <c r="Q19" s="3">
        <f t="shared" si="26"/>
        <v>51.206164986136443</v>
      </c>
    </row>
    <row r="20" spans="4:17" x14ac:dyDescent="0.45">
      <c r="D20" s="4">
        <v>76</v>
      </c>
      <c r="E20" s="10">
        <f t="shared" si="0"/>
        <v>1.2666666666666666</v>
      </c>
      <c r="F20" s="4">
        <v>961</v>
      </c>
      <c r="G20" s="4">
        <v>574</v>
      </c>
      <c r="H20" s="4">
        <v>1235</v>
      </c>
      <c r="I20" s="4">
        <v>572</v>
      </c>
      <c r="J20" s="4">
        <f t="shared" si="1"/>
        <v>41.804533385103888</v>
      </c>
      <c r="K20" s="4">
        <f t="shared" si="2"/>
        <v>40.780633220871344</v>
      </c>
      <c r="L20" s="4">
        <f t="shared" si="3"/>
        <v>267.84350886946356</v>
      </c>
      <c r="M20" s="4">
        <f t="shared" si="4"/>
        <v>313.155390234207</v>
      </c>
      <c r="N20" s="2">
        <f t="shared" si="5"/>
        <v>45.311881364743442</v>
      </c>
      <c r="O20" s="3">
        <f t="shared" si="6"/>
        <v>0.31682550848896796</v>
      </c>
      <c r="P20" s="11">
        <f t="shared" si="25"/>
        <v>1.2666666666666666</v>
      </c>
      <c r="Q20" s="3">
        <f t="shared" si="26"/>
        <v>56.112040029785689</v>
      </c>
    </row>
    <row r="21" spans="4:17" x14ac:dyDescent="0.45">
      <c r="D21" s="4">
        <v>80</v>
      </c>
      <c r="E21" s="10">
        <f t="shared" si="0"/>
        <v>1.3333333333333333</v>
      </c>
      <c r="F21" s="4">
        <v>999</v>
      </c>
      <c r="G21" s="4">
        <v>576</v>
      </c>
      <c r="H21" s="4">
        <v>1272</v>
      </c>
      <c r="I21" s="4">
        <v>573</v>
      </c>
      <c r="J21" s="4">
        <f t="shared" si="1"/>
        <v>45.357932324434621</v>
      </c>
      <c r="K21" s="4">
        <f t="shared" si="2"/>
        <v>44.239233020006871</v>
      </c>
      <c r="L21" s="4">
        <f t="shared" si="3"/>
        <v>271.39690780879431</v>
      </c>
      <c r="M21" s="4">
        <f t="shared" si="4"/>
        <v>316.61399003334253</v>
      </c>
      <c r="N21" s="2">
        <f t="shared" si="5"/>
        <v>45.217082224548221</v>
      </c>
      <c r="O21" s="3">
        <f t="shared" si="6"/>
        <v>0.32102873682393684</v>
      </c>
      <c r="P21" s="11">
        <f t="shared" si="25"/>
        <v>1.3333333333333333</v>
      </c>
      <c r="Q21" s="3">
        <f t="shared" si="26"/>
        <v>54.712957077157697</v>
      </c>
    </row>
    <row r="22" spans="4:17" x14ac:dyDescent="0.45">
      <c r="D22" s="4">
        <v>84</v>
      </c>
      <c r="E22" s="10">
        <f t="shared" si="0"/>
        <v>1.4</v>
      </c>
      <c r="F22" s="4">
        <v>1039</v>
      </c>
      <c r="G22" s="4">
        <v>573</v>
      </c>
      <c r="H22" s="4">
        <v>1302</v>
      </c>
      <c r="I22" s="4">
        <v>572</v>
      </c>
      <c r="J22" s="4">
        <f t="shared" si="1"/>
        <v>49.099594328724862</v>
      </c>
      <c r="K22" s="4">
        <f t="shared" si="2"/>
        <v>47.045874505607316</v>
      </c>
      <c r="L22" s="4">
        <f t="shared" si="3"/>
        <v>275.13856981308459</v>
      </c>
      <c r="M22" s="4">
        <f t="shared" si="4"/>
        <v>319.42063151894297</v>
      </c>
      <c r="N22" s="2">
        <f t="shared" si="5"/>
        <v>44.282061705858382</v>
      </c>
      <c r="O22" s="3">
        <f t="shared" si="6"/>
        <v>0.32545465691476444</v>
      </c>
      <c r="P22" s="11">
        <f t="shared" si="25"/>
        <v>1.4</v>
      </c>
      <c r="Q22" s="3">
        <f t="shared" si="26"/>
        <v>55.417090971135124</v>
      </c>
    </row>
    <row r="23" spans="4:17" x14ac:dyDescent="0.45">
      <c r="D23" s="4">
        <v>88</v>
      </c>
      <c r="E23" s="10">
        <f t="shared" si="0"/>
        <v>1.4666666666666666</v>
      </c>
      <c r="F23" s="4">
        <v>1078</v>
      </c>
      <c r="G23" s="4">
        <v>573</v>
      </c>
      <c r="H23" s="4">
        <v>1343</v>
      </c>
      <c r="I23" s="4">
        <v>571</v>
      </c>
      <c r="J23" s="4">
        <f t="shared" si="1"/>
        <v>52.74687778725265</v>
      </c>
      <c r="K23" s="4">
        <f t="shared" si="2"/>
        <v>50.881202379217775</v>
      </c>
      <c r="L23" s="4">
        <f t="shared" si="3"/>
        <v>278.78585327161232</v>
      </c>
      <c r="M23" s="4">
        <f t="shared" si="4"/>
        <v>323.25595939255345</v>
      </c>
      <c r="N23" s="2">
        <f t="shared" si="5"/>
        <v>44.470106120941125</v>
      </c>
      <c r="O23" s="3">
        <f t="shared" si="6"/>
        <v>0.3297689389417171</v>
      </c>
      <c r="P23" s="11">
        <f t="shared" si="25"/>
        <v>1.4666666666666666</v>
      </c>
      <c r="Q23" s="3">
        <f t="shared" si="26"/>
        <v>60.324545551275307</v>
      </c>
    </row>
    <row r="24" spans="4:17" x14ac:dyDescent="0.45">
      <c r="D24" s="4">
        <v>92</v>
      </c>
      <c r="E24" s="10">
        <f t="shared" si="0"/>
        <v>1.5333333333333332</v>
      </c>
      <c r="F24" s="4">
        <v>1125</v>
      </c>
      <c r="G24" s="4">
        <v>572</v>
      </c>
      <c r="H24" s="4">
        <v>1382</v>
      </c>
      <c r="I24" s="4">
        <v>570</v>
      </c>
      <c r="J24" s="4">
        <f t="shared" si="1"/>
        <v>57.142867068894944</v>
      </c>
      <c r="K24" s="4">
        <f t="shared" si="2"/>
        <v>54.529536689525806</v>
      </c>
      <c r="L24" s="4">
        <f t="shared" si="3"/>
        <v>283.18184255325463</v>
      </c>
      <c r="M24" s="4">
        <f t="shared" si="4"/>
        <v>326.90429370286148</v>
      </c>
      <c r="N24" s="2">
        <f t="shared" si="5"/>
        <v>43.722451149606854</v>
      </c>
      <c r="O24" s="3">
        <f t="shared" si="6"/>
        <v>0.3349688466988513</v>
      </c>
      <c r="P24" s="11">
        <f t="shared" si="25"/>
        <v>1.5333333333333332</v>
      </c>
      <c r="Q24" s="3">
        <f t="shared" si="26"/>
        <v>57.529675837537354</v>
      </c>
    </row>
    <row r="25" spans="4:17" x14ac:dyDescent="0.45">
      <c r="D25" s="4">
        <v>96</v>
      </c>
      <c r="E25" s="10">
        <f t="shared" si="0"/>
        <v>1.6</v>
      </c>
      <c r="F25" s="4">
        <v>1160</v>
      </c>
      <c r="G25" s="4">
        <v>570</v>
      </c>
      <c r="H25" s="4">
        <v>1423</v>
      </c>
      <c r="I25" s="4">
        <v>569</v>
      </c>
      <c r="J25" s="4">
        <f t="shared" si="1"/>
        <v>60.417501232257614</v>
      </c>
      <c r="K25" s="4">
        <f t="shared" si="2"/>
        <v>58.364915436766481</v>
      </c>
      <c r="L25" s="4">
        <f t="shared" si="3"/>
        <v>286.45647671661732</v>
      </c>
      <c r="M25" s="4">
        <f t="shared" si="4"/>
        <v>330.73967245010215</v>
      </c>
      <c r="N25" s="2">
        <f t="shared" si="5"/>
        <v>44.283195733484831</v>
      </c>
      <c r="O25" s="3">
        <f t="shared" si="6"/>
        <v>0.33884233102670325</v>
      </c>
      <c r="P25" s="11">
        <f t="shared" si="25"/>
        <v>1.6</v>
      </c>
      <c r="Q25" s="3">
        <f t="shared" si="26"/>
        <v>53.310839032476515</v>
      </c>
    </row>
    <row r="26" spans="4:17" x14ac:dyDescent="0.45">
      <c r="D26" s="4">
        <v>100</v>
      </c>
      <c r="E26" s="10">
        <f t="shared" si="0"/>
        <v>1.6666666666666667</v>
      </c>
      <c r="F26" s="4">
        <v>1201</v>
      </c>
      <c r="G26" s="4">
        <v>571</v>
      </c>
      <c r="H26" s="4">
        <v>1464</v>
      </c>
      <c r="I26" s="4">
        <v>570</v>
      </c>
      <c r="J26" s="4">
        <f t="shared" si="1"/>
        <v>64.25097893989178</v>
      </c>
      <c r="K26" s="4">
        <f t="shared" si="2"/>
        <v>62.197499525065446</v>
      </c>
      <c r="L26" s="4">
        <f t="shared" si="3"/>
        <v>290.2899544242515</v>
      </c>
      <c r="M26" s="4">
        <f t="shared" si="4"/>
        <v>334.57225653840112</v>
      </c>
      <c r="N26" s="2">
        <f t="shared" si="5"/>
        <v>44.282302114149616</v>
      </c>
      <c r="O26" s="3">
        <f t="shared" si="6"/>
        <v>0.34337685765805143</v>
      </c>
      <c r="P26" s="11">
        <f t="shared" si="25"/>
        <v>1.6666666666666667</v>
      </c>
      <c r="Q26" s="3">
        <f t="shared" si="26"/>
        <v>57.500520698777265</v>
      </c>
    </row>
    <row r="27" spans="4:17" x14ac:dyDescent="0.45">
      <c r="D27" s="4">
        <v>104</v>
      </c>
      <c r="E27" s="10">
        <f t="shared" si="0"/>
        <v>1.7333333333333334</v>
      </c>
      <c r="F27" s="4">
        <v>1242</v>
      </c>
      <c r="G27" s="4">
        <v>573</v>
      </c>
      <c r="H27" s="4">
        <v>1508</v>
      </c>
      <c r="I27" s="4">
        <v>570</v>
      </c>
      <c r="J27" s="4">
        <f t="shared" si="1"/>
        <v>68.084237325427921</v>
      </c>
      <c r="K27" s="4">
        <f t="shared" si="2"/>
        <v>66.312092539347319</v>
      </c>
      <c r="L27" s="4">
        <f t="shared" si="3"/>
        <v>294.12321280978762</v>
      </c>
      <c r="M27" s="4">
        <f t="shared" si="4"/>
        <v>338.68684955268299</v>
      </c>
      <c r="N27" s="2">
        <f t="shared" si="5"/>
        <v>44.563636742895369</v>
      </c>
      <c r="O27" s="3">
        <f t="shared" si="6"/>
        <v>0.34791112485867626</v>
      </c>
      <c r="P27" s="11">
        <f t="shared" si="25"/>
        <v>1.7333333333333334</v>
      </c>
      <c r="Q27" s="3">
        <f t="shared" si="26"/>
        <v>59.618557475160557</v>
      </c>
    </row>
    <row r="28" spans="4:17" x14ac:dyDescent="0.45">
      <c r="D28" s="4">
        <v>108</v>
      </c>
      <c r="E28" s="10">
        <f t="shared" si="0"/>
        <v>1.8</v>
      </c>
      <c r="F28" s="4">
        <v>1286</v>
      </c>
      <c r="G28" s="4">
        <v>571</v>
      </c>
      <c r="H28" s="4">
        <v>1543</v>
      </c>
      <c r="I28" s="4">
        <v>570</v>
      </c>
      <c r="J28" s="4">
        <f t="shared" si="1"/>
        <v>72.200119936579895</v>
      </c>
      <c r="K28" s="4">
        <f t="shared" si="2"/>
        <v>69.585094103202209</v>
      </c>
      <c r="L28" s="4">
        <f t="shared" si="3"/>
        <v>298.23909542093958</v>
      </c>
      <c r="M28" s="4">
        <f t="shared" si="4"/>
        <v>341.95985111653789</v>
      </c>
      <c r="N28" s="2">
        <f t="shared" si="5"/>
        <v>43.720755695598314</v>
      </c>
      <c r="O28" s="3">
        <f t="shared" si="6"/>
        <v>0.35277970131461961</v>
      </c>
      <c r="P28" s="11"/>
      <c r="Q28" s="3"/>
    </row>
    <row r="29" spans="4:17" x14ac:dyDescent="0.45">
      <c r="N29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opLeftCell="C1" zoomScaleNormal="100" workbookViewId="0">
      <selection activeCell="L1" sqref="L1:L1048576"/>
    </sheetView>
  </sheetViews>
  <sheetFormatPr defaultRowHeight="14.25" x14ac:dyDescent="0.45"/>
  <cols>
    <col min="1" max="1" width="15.73046875" bestFit="1" customWidth="1"/>
    <col min="4" max="4" width="13" style="4" customWidth="1"/>
    <col min="5" max="5" width="14.1328125" style="4" customWidth="1"/>
    <col min="6" max="13" width="13" style="4" customWidth="1"/>
    <col min="16" max="16" width="9.1328125" style="3"/>
  </cols>
  <sheetData>
    <row r="1" spans="1:19" s="6" customFormat="1" x14ac:dyDescent="0.45">
      <c r="A1" s="5" t="s">
        <v>0</v>
      </c>
      <c r="B1" s="14">
        <f>Sheet1!A3</f>
        <v>6285</v>
      </c>
      <c r="D1" s="5" t="s">
        <v>14</v>
      </c>
      <c r="E1" s="5" t="s">
        <v>35</v>
      </c>
      <c r="F1" s="5" t="s">
        <v>15</v>
      </c>
      <c r="G1" s="5" t="s">
        <v>16</v>
      </c>
      <c r="H1" s="5" t="s">
        <v>17</v>
      </c>
      <c r="I1" s="5" t="s">
        <v>18</v>
      </c>
      <c r="J1" s="5" t="s">
        <v>19</v>
      </c>
      <c r="K1" s="5" t="s">
        <v>20</v>
      </c>
      <c r="L1" s="5" t="s">
        <v>30</v>
      </c>
      <c r="M1" s="5" t="s">
        <v>31</v>
      </c>
      <c r="N1" s="8" t="s">
        <v>32</v>
      </c>
      <c r="O1" s="5" t="s">
        <v>33</v>
      </c>
      <c r="P1" s="5" t="s">
        <v>35</v>
      </c>
      <c r="Q1" s="5" t="s">
        <v>34</v>
      </c>
    </row>
    <row r="2" spans="1:19" x14ac:dyDescent="0.45">
      <c r="A2" s="5" t="s">
        <v>8</v>
      </c>
      <c r="B2">
        <f>Sheet1!B3</f>
        <v>3</v>
      </c>
      <c r="D2" s="4">
        <v>4</v>
      </c>
      <c r="E2" s="4">
        <f>D2*(1/60)</f>
        <v>6.6666666666666666E-2</v>
      </c>
      <c r="F2" s="4">
        <v>455</v>
      </c>
      <c r="G2" s="4">
        <v>612</v>
      </c>
      <c r="H2" s="4">
        <v>760</v>
      </c>
      <c r="I2" s="4">
        <v>601</v>
      </c>
      <c r="J2" s="9">
        <f>SQRT( (F2-$F$2)^2 + (G2-$G$2)^2 )*$B$5</f>
        <v>0</v>
      </c>
      <c r="K2" s="9">
        <f>SQRT( (H2-$H$2)^2 + (I2-$I$2)^2 )*$B$5</f>
        <v>0</v>
      </c>
      <c r="L2" s="9">
        <f>J2+$B$8</f>
        <v>67.786626140542467</v>
      </c>
      <c r="M2" s="9">
        <f>K2+$B$9</f>
        <v>88.749657991893187</v>
      </c>
      <c r="N2" s="2">
        <f>M2-L2</f>
        <v>20.963031851350721</v>
      </c>
      <c r="O2" s="3">
        <f>L2/$B$11</f>
        <v>0.27414940401492749</v>
      </c>
      <c r="P2" s="11">
        <v>0</v>
      </c>
      <c r="Q2" s="3">
        <v>0</v>
      </c>
      <c r="R2" s="11">
        <f>P2</f>
        <v>0</v>
      </c>
      <c r="S2" s="11">
        <f>Q2</f>
        <v>0</v>
      </c>
    </row>
    <row r="3" spans="1:19" x14ac:dyDescent="0.45">
      <c r="A3" s="5" t="s">
        <v>7</v>
      </c>
      <c r="B3">
        <f>Sheet1!C3</f>
        <v>4</v>
      </c>
      <c r="D3" s="4">
        <v>8</v>
      </c>
      <c r="E3" s="4">
        <f t="shared" ref="E3:E18" si="0">D3*(1/60)</f>
        <v>0.13333333333333333</v>
      </c>
      <c r="F3" s="4">
        <v>480</v>
      </c>
      <c r="G3" s="4">
        <v>607</v>
      </c>
      <c r="H3" s="4">
        <v>779</v>
      </c>
      <c r="I3" s="4">
        <v>600</v>
      </c>
      <c r="J3" s="9">
        <f t="shared" ref="J3:J18" si="1">SQRT( (F3-$F$2)^2 + (G3-$G$2)^2 )*$B$5</f>
        <v>2.2257624860920884</v>
      </c>
      <c r="K3" s="9">
        <f t="shared" ref="K3:K18" si="2">SQRT( (H3-$H$2)^2 + (I3-$I$2)^2 )*$B$5</f>
        <v>1.6610259801178167</v>
      </c>
      <c r="L3" s="9">
        <f t="shared" ref="L3:L18" si="3">J3+$B$8</f>
        <v>70.012388626634561</v>
      </c>
      <c r="M3" s="9">
        <f t="shared" ref="M3:M18" si="4">K3+$B$9</f>
        <v>90.410683972011</v>
      </c>
      <c r="N3" s="2">
        <f t="shared" ref="N3:N18" si="5">M3-L3</f>
        <v>20.39829534537644</v>
      </c>
      <c r="O3" s="3">
        <f t="shared" ref="O3:O18" si="6">L3/$B$11</f>
        <v>0.28315105365855803</v>
      </c>
      <c r="P3" s="11">
        <f>E3</f>
        <v>0.13333333333333333</v>
      </c>
      <c r="Q3" s="3">
        <f>(L4-L2)/(E4-E2)</f>
        <v>40.202594229308588</v>
      </c>
      <c r="R3" s="11">
        <f t="shared" ref="R3:S3" si="7">P5</f>
        <v>0.26666666666666666</v>
      </c>
      <c r="S3" s="11">
        <f t="shared" si="7"/>
        <v>61.361509412313083</v>
      </c>
    </row>
    <row r="4" spans="1:19" x14ac:dyDescent="0.45">
      <c r="A4" s="5" t="s">
        <v>9</v>
      </c>
      <c r="B4">
        <f>Sheet1!D3</f>
        <v>3.4906585039886591E-2</v>
      </c>
      <c r="D4" s="4">
        <v>12</v>
      </c>
      <c r="E4" s="4">
        <f t="shared" si="0"/>
        <v>0.2</v>
      </c>
      <c r="F4" s="4">
        <v>516</v>
      </c>
      <c r="G4" s="4">
        <v>605</v>
      </c>
      <c r="H4" s="4">
        <v>811</v>
      </c>
      <c r="I4" s="4">
        <v>601</v>
      </c>
      <c r="J4" s="9">
        <f t="shared" si="1"/>
        <v>5.3603458972411513</v>
      </c>
      <c r="K4" s="9">
        <f t="shared" si="2"/>
        <v>4.4523809523809526</v>
      </c>
      <c r="L4" s="9">
        <f t="shared" si="3"/>
        <v>73.146972037783613</v>
      </c>
      <c r="M4" s="9">
        <f t="shared" si="4"/>
        <v>93.202038944274136</v>
      </c>
      <c r="N4" s="2">
        <f t="shared" si="5"/>
        <v>20.055066906490524</v>
      </c>
      <c r="O4" s="3">
        <f t="shared" si="6"/>
        <v>0.29582824712471328</v>
      </c>
      <c r="P4" s="11">
        <f>E4</f>
        <v>0.2</v>
      </c>
      <c r="Q4" s="3">
        <f>(L5-L3)/(E5-E3)</f>
        <v>52.822640325669745</v>
      </c>
      <c r="R4" s="11">
        <f t="shared" ref="R4:S4" si="8">P8</f>
        <v>0.46666666666666667</v>
      </c>
      <c r="S4" s="11">
        <f t="shared" si="8"/>
        <v>90.374640306085453</v>
      </c>
    </row>
    <row r="5" spans="1:19" x14ac:dyDescent="0.45">
      <c r="A5" s="5" t="s">
        <v>10</v>
      </c>
      <c r="B5">
        <f>Sheet1!E3</f>
        <v>8.7301587301587297E-2</v>
      </c>
      <c r="D5" s="4">
        <v>16</v>
      </c>
      <c r="E5" s="4">
        <f t="shared" si="0"/>
        <v>0.26666666666666666</v>
      </c>
      <c r="F5" s="4">
        <v>561</v>
      </c>
      <c r="G5" s="4">
        <v>606</v>
      </c>
      <c r="H5" s="4">
        <v>849</v>
      </c>
      <c r="I5" s="4">
        <v>601</v>
      </c>
      <c r="J5" s="9">
        <f t="shared" si="1"/>
        <v>9.2687811961813935</v>
      </c>
      <c r="K5" s="9">
        <f t="shared" si="2"/>
        <v>7.7698412698412698</v>
      </c>
      <c r="L5" s="9">
        <f t="shared" si="3"/>
        <v>77.05540733672386</v>
      </c>
      <c r="M5" s="9">
        <f t="shared" si="4"/>
        <v>96.519499261734452</v>
      </c>
      <c r="N5" s="2">
        <f t="shared" si="5"/>
        <v>19.464091925010592</v>
      </c>
      <c r="O5" s="3">
        <f t="shared" si="6"/>
        <v>0.31163512923172115</v>
      </c>
      <c r="P5" s="11">
        <f t="shared" ref="P5:P17" si="9">E5</f>
        <v>0.26666666666666666</v>
      </c>
      <c r="Q5" s="3">
        <f t="shared" ref="Q5:Q17" si="10">(L6-L4)/(E6-E4)</f>
        <v>61.361509412313083</v>
      </c>
      <c r="R5" s="11">
        <f t="shared" ref="R5:S5" si="11">P11</f>
        <v>0.66666666666666663</v>
      </c>
      <c r="S5" s="11">
        <f t="shared" si="11"/>
        <v>102.84714268429549</v>
      </c>
    </row>
    <row r="6" spans="1:19" x14ac:dyDescent="0.45">
      <c r="A6" s="5" t="s">
        <v>1</v>
      </c>
      <c r="B6">
        <f>Sheet1!F3</f>
        <v>4.2777777777777777</v>
      </c>
      <c r="D6" s="4">
        <v>20</v>
      </c>
      <c r="E6" s="4">
        <f t="shared" si="0"/>
        <v>0.33333333333333331</v>
      </c>
      <c r="F6" s="4">
        <v>610</v>
      </c>
      <c r="G6" s="4">
        <v>606</v>
      </c>
      <c r="H6" s="4">
        <v>896</v>
      </c>
      <c r="I6" s="4">
        <v>599</v>
      </c>
      <c r="J6" s="9">
        <f t="shared" si="1"/>
        <v>13.54188048554956</v>
      </c>
      <c r="K6" s="9">
        <f t="shared" si="2"/>
        <v>11.874299650483323</v>
      </c>
      <c r="L6" s="9">
        <f t="shared" si="3"/>
        <v>81.328506626092022</v>
      </c>
      <c r="M6" s="9">
        <f t="shared" si="4"/>
        <v>100.62395764237651</v>
      </c>
      <c r="N6" s="2">
        <f t="shared" si="5"/>
        <v>19.295451016284488</v>
      </c>
      <c r="O6" s="3">
        <f t="shared" si="6"/>
        <v>0.32891682165653779</v>
      </c>
      <c r="P6" s="11">
        <f t="shared" si="9"/>
        <v>0.33333333333333331</v>
      </c>
      <c r="Q6" s="3">
        <f t="shared" si="10"/>
        <v>66.751718791778487</v>
      </c>
      <c r="R6" s="11">
        <f t="shared" ref="R6:S6" si="12">P14</f>
        <v>0.8666666666666667</v>
      </c>
      <c r="S6" s="11">
        <f t="shared" si="12"/>
        <v>114.0349097614538</v>
      </c>
    </row>
    <row r="7" spans="1:19" x14ac:dyDescent="0.45">
      <c r="A7" s="5" t="s">
        <v>2</v>
      </c>
      <c r="B7">
        <f>Sheet1!G3</f>
        <v>6.1984126984126977</v>
      </c>
      <c r="D7" s="4">
        <v>24</v>
      </c>
      <c r="E7" s="4">
        <f t="shared" si="0"/>
        <v>0.4</v>
      </c>
      <c r="F7" s="4">
        <v>663</v>
      </c>
      <c r="G7" s="4">
        <v>605</v>
      </c>
      <c r="H7" s="4">
        <v>950</v>
      </c>
      <c r="I7" s="4">
        <v>599</v>
      </c>
      <c r="J7" s="9">
        <f t="shared" si="1"/>
        <v>18.169010368418519</v>
      </c>
      <c r="K7" s="9">
        <f t="shared" si="2"/>
        <v>16.588220525923788</v>
      </c>
      <c r="L7" s="9">
        <f t="shared" si="3"/>
        <v>85.955636508960993</v>
      </c>
      <c r="M7" s="9">
        <f t="shared" si="4"/>
        <v>105.33787851781697</v>
      </c>
      <c r="N7" s="2">
        <f t="shared" si="5"/>
        <v>19.382242008855982</v>
      </c>
      <c r="O7" s="3">
        <f t="shared" si="6"/>
        <v>0.34763031975951386</v>
      </c>
      <c r="P7" s="11">
        <f t="shared" si="9"/>
        <v>0.4</v>
      </c>
      <c r="Q7" s="3">
        <f t="shared" si="10"/>
        <v>76.628599905705585</v>
      </c>
      <c r="R7" s="11">
        <f t="shared" ref="R7:S7" si="13">P17</f>
        <v>1.0666666666666667</v>
      </c>
      <c r="S7" s="11">
        <f t="shared" si="13"/>
        <v>110.01513033043362</v>
      </c>
    </row>
    <row r="8" spans="1:19" x14ac:dyDescent="0.45">
      <c r="A8" s="5" t="s">
        <v>3</v>
      </c>
      <c r="B8">
        <f>Sheet1!H3</f>
        <v>67.786626140542467</v>
      </c>
      <c r="D8" s="4">
        <v>28</v>
      </c>
      <c r="E8" s="4">
        <f t="shared" si="0"/>
        <v>0.46666666666666667</v>
      </c>
      <c r="F8" s="4">
        <v>727</v>
      </c>
      <c r="G8" s="4">
        <v>603</v>
      </c>
      <c r="H8" s="4">
        <v>1011</v>
      </c>
      <c r="I8" s="4">
        <v>600</v>
      </c>
      <c r="J8" s="9">
        <f t="shared" si="1"/>
        <v>23.759027139643635</v>
      </c>
      <c r="K8" s="9">
        <f t="shared" si="2"/>
        <v>21.912872319552744</v>
      </c>
      <c r="L8" s="9">
        <f t="shared" si="3"/>
        <v>91.545653280186102</v>
      </c>
      <c r="M8" s="9">
        <f t="shared" si="4"/>
        <v>110.66253031144593</v>
      </c>
      <c r="N8" s="2">
        <f t="shared" si="5"/>
        <v>19.116877031259833</v>
      </c>
      <c r="O8" s="3">
        <f t="shared" si="6"/>
        <v>0.37023802062203315</v>
      </c>
      <c r="P8" s="11">
        <f t="shared" si="9"/>
        <v>0.46666666666666667</v>
      </c>
      <c r="Q8" s="3">
        <f t="shared" si="10"/>
        <v>90.374640306085453</v>
      </c>
      <c r="R8" s="3"/>
      <c r="S8" s="3"/>
    </row>
    <row r="9" spans="1:19" x14ac:dyDescent="0.45">
      <c r="A9" s="5" t="s">
        <v>4</v>
      </c>
      <c r="B9">
        <f>Sheet1!I3</f>
        <v>88.749657991893187</v>
      </c>
      <c r="D9" s="4">
        <v>32</v>
      </c>
      <c r="E9" s="4">
        <f t="shared" si="0"/>
        <v>0.53333333333333333</v>
      </c>
      <c r="F9" s="4">
        <v>801</v>
      </c>
      <c r="G9" s="4">
        <v>602</v>
      </c>
      <c r="H9" s="4">
        <v>1071</v>
      </c>
      <c r="I9" s="4">
        <v>595</v>
      </c>
      <c r="J9" s="9">
        <f t="shared" si="1"/>
        <v>30.218962409229917</v>
      </c>
      <c r="K9" s="9">
        <f t="shared" si="2"/>
        <v>27.155846005698486</v>
      </c>
      <c r="L9" s="9">
        <f t="shared" si="3"/>
        <v>98.005588549772384</v>
      </c>
      <c r="M9" s="9">
        <f t="shared" si="4"/>
        <v>115.90550399759167</v>
      </c>
      <c r="N9" s="2">
        <f t="shared" si="5"/>
        <v>17.899915447819282</v>
      </c>
      <c r="O9" s="3">
        <f t="shared" si="6"/>
        <v>0.39636393225038724</v>
      </c>
      <c r="P9" s="11">
        <f t="shared" si="9"/>
        <v>0.53333333333333333</v>
      </c>
      <c r="Q9" s="3">
        <f t="shared" si="10"/>
        <v>100.15812613005329</v>
      </c>
      <c r="R9" s="3"/>
      <c r="S9" s="3"/>
    </row>
    <row r="10" spans="1:19" x14ac:dyDescent="0.45">
      <c r="A10" s="5" t="s">
        <v>5</v>
      </c>
      <c r="B10">
        <f>Sheet1!J3</f>
        <v>30.127460497349848</v>
      </c>
      <c r="D10" s="4">
        <v>36</v>
      </c>
      <c r="E10" s="4">
        <f t="shared" si="0"/>
        <v>0.6</v>
      </c>
      <c r="F10" s="4">
        <v>880</v>
      </c>
      <c r="G10" s="4">
        <v>602</v>
      </c>
      <c r="H10" s="4">
        <v>1136</v>
      </c>
      <c r="I10" s="4">
        <v>597</v>
      </c>
      <c r="J10" s="9">
        <f t="shared" si="1"/>
        <v>37.113443956984078</v>
      </c>
      <c r="K10" s="9">
        <f t="shared" si="2"/>
        <v>32.827254253426339</v>
      </c>
      <c r="L10" s="9">
        <f t="shared" si="3"/>
        <v>104.90007009752654</v>
      </c>
      <c r="M10" s="9">
        <f t="shared" si="4"/>
        <v>121.57691224531953</v>
      </c>
      <c r="N10" s="2">
        <f t="shared" si="5"/>
        <v>16.676842147792996</v>
      </c>
      <c r="O10" s="3">
        <f t="shared" si="6"/>
        <v>0.42424727908328497</v>
      </c>
      <c r="P10" s="11">
        <f t="shared" si="9"/>
        <v>0.6</v>
      </c>
      <c r="Q10" s="3">
        <f t="shared" si="10"/>
        <v>102.79673006819094</v>
      </c>
      <c r="R10" s="11"/>
      <c r="S10" s="11"/>
    </row>
    <row r="11" spans="1:19" x14ac:dyDescent="0.45">
      <c r="A11" s="5" t="s">
        <v>6</v>
      </c>
      <c r="B11">
        <f>Sheet1!K3</f>
        <v>247.26162139258733</v>
      </c>
      <c r="D11" s="4">
        <v>40</v>
      </c>
      <c r="E11" s="4">
        <f t="shared" si="0"/>
        <v>0.66666666666666663</v>
      </c>
      <c r="F11" s="4">
        <v>958</v>
      </c>
      <c r="G11" s="4">
        <v>600</v>
      </c>
      <c r="H11" s="4">
        <v>1207</v>
      </c>
      <c r="I11" s="4">
        <v>594</v>
      </c>
      <c r="J11" s="9">
        <f t="shared" si="1"/>
        <v>43.925193084988706</v>
      </c>
      <c r="K11" s="9">
        <f t="shared" si="2"/>
        <v>39.028594216813524</v>
      </c>
      <c r="L11" s="9">
        <f t="shared" si="3"/>
        <v>111.71181922553117</v>
      </c>
      <c r="M11" s="9">
        <f t="shared" si="4"/>
        <v>127.7782522087067</v>
      </c>
      <c r="N11" s="2">
        <f t="shared" si="5"/>
        <v>16.066432983175531</v>
      </c>
      <c r="O11" s="3">
        <f t="shared" si="6"/>
        <v>0.45179603124967693</v>
      </c>
      <c r="P11" s="11">
        <f t="shared" si="9"/>
        <v>0.66666666666666663</v>
      </c>
      <c r="Q11" s="3">
        <f t="shared" si="10"/>
        <v>102.84714268429549</v>
      </c>
      <c r="R11" s="3"/>
      <c r="S11" s="3"/>
    </row>
    <row r="12" spans="1:19" x14ac:dyDescent="0.45">
      <c r="D12" s="4">
        <v>44</v>
      </c>
      <c r="E12" s="4">
        <f t="shared" si="0"/>
        <v>0.73333333333333328</v>
      </c>
      <c r="F12" s="4">
        <v>1037</v>
      </c>
      <c r="G12" s="4">
        <v>597</v>
      </c>
      <c r="H12" s="4">
        <v>1285</v>
      </c>
      <c r="I12" s="4">
        <v>591</v>
      </c>
      <c r="J12" s="9">
        <f t="shared" si="1"/>
        <v>50.826396314890125</v>
      </c>
      <c r="K12" s="9">
        <f t="shared" si="2"/>
        <v>45.841647016212036</v>
      </c>
      <c r="L12" s="9">
        <f t="shared" si="3"/>
        <v>118.6130224554326</v>
      </c>
      <c r="M12" s="9">
        <f t="shared" si="4"/>
        <v>134.59130500810522</v>
      </c>
      <c r="N12" s="2">
        <f t="shared" si="5"/>
        <v>15.978282552672624</v>
      </c>
      <c r="O12" s="3">
        <f t="shared" si="6"/>
        <v>0.47970656257691474</v>
      </c>
      <c r="P12" s="11">
        <f t="shared" si="9"/>
        <v>0.73333333333333328</v>
      </c>
      <c r="Q12" s="3">
        <f t="shared" si="10"/>
        <v>101.47846115790061</v>
      </c>
      <c r="R12" s="3"/>
      <c r="S12" s="3"/>
    </row>
    <row r="13" spans="1:19" x14ac:dyDescent="0.45">
      <c r="D13" s="4">
        <v>48</v>
      </c>
      <c r="E13" s="4">
        <f t="shared" si="0"/>
        <v>0.8</v>
      </c>
      <c r="F13" s="4">
        <v>1113</v>
      </c>
      <c r="G13" s="4">
        <v>599</v>
      </c>
      <c r="H13" s="4">
        <v>1363</v>
      </c>
      <c r="I13" s="4">
        <v>587</v>
      </c>
      <c r="J13" s="9">
        <f t="shared" si="1"/>
        <v>57.455654572708788</v>
      </c>
      <c r="K13" s="9">
        <f t="shared" si="2"/>
        <v>52.657043549023513</v>
      </c>
      <c r="L13" s="9">
        <f t="shared" si="3"/>
        <v>125.24228071325126</v>
      </c>
      <c r="M13" s="9">
        <f t="shared" si="4"/>
        <v>141.40670154091669</v>
      </c>
      <c r="N13" s="2">
        <f t="shared" si="5"/>
        <v>16.164420827665424</v>
      </c>
      <c r="O13" s="3">
        <f t="shared" si="6"/>
        <v>0.50651726704646571</v>
      </c>
      <c r="P13" s="11">
        <f t="shared" si="9"/>
        <v>0.8</v>
      </c>
      <c r="Q13" s="3">
        <f t="shared" si="10"/>
        <v>105.41744550883998</v>
      </c>
      <c r="R13" s="11"/>
      <c r="S13" s="11"/>
    </row>
    <row r="14" spans="1:19" x14ac:dyDescent="0.45">
      <c r="D14" s="4">
        <v>52</v>
      </c>
      <c r="E14" s="4">
        <f t="shared" si="0"/>
        <v>0.8666666666666667</v>
      </c>
      <c r="F14" s="4">
        <v>1198</v>
      </c>
      <c r="G14" s="4">
        <v>595</v>
      </c>
      <c r="H14" s="4">
        <v>1442</v>
      </c>
      <c r="I14" s="4">
        <v>586</v>
      </c>
      <c r="J14" s="9">
        <f t="shared" si="1"/>
        <v>64.88205571606882</v>
      </c>
      <c r="K14" s="9">
        <f t="shared" si="2"/>
        <v>59.554081720180086</v>
      </c>
      <c r="L14" s="9">
        <f t="shared" si="3"/>
        <v>132.66868185661127</v>
      </c>
      <c r="M14" s="9">
        <f t="shared" si="4"/>
        <v>148.30373971207328</v>
      </c>
      <c r="N14" s="2">
        <f t="shared" si="5"/>
        <v>15.635057855462009</v>
      </c>
      <c r="O14" s="3">
        <f t="shared" si="6"/>
        <v>0.53655185592254862</v>
      </c>
      <c r="P14" s="11">
        <f t="shared" si="9"/>
        <v>0.8666666666666667</v>
      </c>
      <c r="Q14" s="3">
        <f t="shared" si="10"/>
        <v>114.0349097614538</v>
      </c>
      <c r="R14" s="3"/>
      <c r="S14" s="3"/>
    </row>
    <row r="15" spans="1:19" x14ac:dyDescent="0.45">
      <c r="D15" s="4">
        <v>56</v>
      </c>
      <c r="E15" s="4">
        <f t="shared" si="0"/>
        <v>0.93333333333333335</v>
      </c>
      <c r="F15" s="4">
        <v>1287</v>
      </c>
      <c r="G15" s="4">
        <v>590</v>
      </c>
      <c r="H15" s="4">
        <v>1520</v>
      </c>
      <c r="I15" s="4">
        <v>584</v>
      </c>
      <c r="J15" s="9">
        <f t="shared" si="1"/>
        <v>72.660309207569298</v>
      </c>
      <c r="K15" s="9">
        <f t="shared" si="2"/>
        <v>66.365803062078427</v>
      </c>
      <c r="L15" s="9">
        <f t="shared" si="3"/>
        <v>140.44693534811177</v>
      </c>
      <c r="M15" s="9">
        <f t="shared" si="4"/>
        <v>155.11546105397161</v>
      </c>
      <c r="N15" s="2">
        <f t="shared" si="5"/>
        <v>14.668525705859849</v>
      </c>
      <c r="O15" s="3">
        <f t="shared" si="6"/>
        <v>0.56800944100062523</v>
      </c>
      <c r="P15" s="11">
        <f t="shared" si="9"/>
        <v>0.93333333333333335</v>
      </c>
      <c r="Q15" s="3">
        <f t="shared" si="10"/>
        <v>114.64463526977663</v>
      </c>
      <c r="R15" s="3"/>
      <c r="S15" s="3"/>
    </row>
    <row r="16" spans="1:19" x14ac:dyDescent="0.45">
      <c r="D16" s="4">
        <v>60</v>
      </c>
      <c r="E16" s="4">
        <f t="shared" si="0"/>
        <v>1</v>
      </c>
      <c r="F16" s="4">
        <v>1373</v>
      </c>
      <c r="G16" s="4">
        <v>589</v>
      </c>
      <c r="H16" s="4">
        <v>1601</v>
      </c>
      <c r="I16" s="4">
        <v>580</v>
      </c>
      <c r="J16" s="9">
        <f t="shared" si="1"/>
        <v>80.168007085372352</v>
      </c>
      <c r="K16" s="9">
        <f t="shared" si="2"/>
        <v>73.443520771135866</v>
      </c>
      <c r="L16" s="9">
        <f t="shared" si="3"/>
        <v>147.95463322591482</v>
      </c>
      <c r="M16" s="9">
        <f t="shared" si="4"/>
        <v>162.19317876302904</v>
      </c>
      <c r="N16" s="2">
        <f t="shared" si="5"/>
        <v>14.23854553711422</v>
      </c>
      <c r="O16" s="3">
        <f t="shared" si="6"/>
        <v>0.59837281820214727</v>
      </c>
      <c r="P16" s="11">
        <f t="shared" si="9"/>
        <v>1</v>
      </c>
      <c r="Q16" s="3">
        <f t="shared" si="10"/>
        <v>111.94651525087255</v>
      </c>
      <c r="R16" s="11"/>
      <c r="S16" s="11"/>
    </row>
    <row r="17" spans="4:19" x14ac:dyDescent="0.45">
      <c r="D17" s="4">
        <v>64</v>
      </c>
      <c r="E17" s="4">
        <f t="shared" si="0"/>
        <v>1.0666666666666667</v>
      </c>
      <c r="F17" s="4">
        <v>1458</v>
      </c>
      <c r="G17" s="4">
        <v>589</v>
      </c>
      <c r="H17" s="4">
        <v>1686</v>
      </c>
      <c r="I17" s="4">
        <v>579</v>
      </c>
      <c r="J17" s="9">
        <f t="shared" si="1"/>
        <v>87.586511241018954</v>
      </c>
      <c r="K17" s="9">
        <f t="shared" si="2"/>
        <v>80.864081940298846</v>
      </c>
      <c r="L17" s="9">
        <f t="shared" si="3"/>
        <v>155.37313738156143</v>
      </c>
      <c r="M17" s="9">
        <f t="shared" si="4"/>
        <v>169.61373993219203</v>
      </c>
      <c r="N17" s="2">
        <f t="shared" si="5"/>
        <v>14.240602550630598</v>
      </c>
      <c r="O17" s="3">
        <f t="shared" si="6"/>
        <v>0.62837546929642263</v>
      </c>
      <c r="P17" s="11">
        <f t="shared" si="9"/>
        <v>1.0666666666666667</v>
      </c>
      <c r="Q17" s="3">
        <f t="shared" si="10"/>
        <v>110.01513033043362</v>
      </c>
      <c r="R17" s="3"/>
      <c r="S17" s="3"/>
    </row>
    <row r="18" spans="4:19" x14ac:dyDescent="0.45">
      <c r="D18" s="4">
        <v>68</v>
      </c>
      <c r="E18" s="4">
        <f t="shared" si="0"/>
        <v>1.1333333333333333</v>
      </c>
      <c r="F18" s="4">
        <v>1541</v>
      </c>
      <c r="G18" s="4">
        <v>586</v>
      </c>
      <c r="H18" s="4">
        <v>1772</v>
      </c>
      <c r="I18" s="4">
        <v>579</v>
      </c>
      <c r="J18" s="9">
        <f t="shared" si="1"/>
        <v>94.83669112943015</v>
      </c>
      <c r="K18" s="9">
        <f t="shared" si="2"/>
        <v>88.370080349816391</v>
      </c>
      <c r="L18" s="9">
        <f t="shared" si="3"/>
        <v>162.62331726997263</v>
      </c>
      <c r="M18" s="9">
        <f t="shared" si="4"/>
        <v>177.11973834170959</v>
      </c>
      <c r="N18" s="2">
        <f t="shared" si="5"/>
        <v>14.496421071736961</v>
      </c>
      <c r="O18" s="3">
        <f t="shared" si="6"/>
        <v>0.65769736667612066</v>
      </c>
      <c r="P18" s="11"/>
      <c r="Q18" s="3"/>
    </row>
    <row r="19" spans="4:19" x14ac:dyDescent="0.45">
      <c r="J19" s="9"/>
      <c r="K19" s="9"/>
      <c r="L19" s="9"/>
      <c r="M19" s="9"/>
      <c r="N19" s="2"/>
      <c r="P19" s="11"/>
      <c r="Q19" s="3"/>
    </row>
    <row r="20" spans="4:19" x14ac:dyDescent="0.45">
      <c r="P20" s="11"/>
      <c r="Q20" s="3"/>
    </row>
    <row r="21" spans="4:19" x14ac:dyDescent="0.45">
      <c r="P21" s="11"/>
      <c r="Q21" s="3"/>
    </row>
    <row r="22" spans="4:19" x14ac:dyDescent="0.45">
      <c r="P22" s="11"/>
      <c r="Q22" s="3"/>
    </row>
    <row r="23" spans="4:19" x14ac:dyDescent="0.45">
      <c r="P23" s="11"/>
      <c r="Q23" s="3"/>
    </row>
    <row r="24" spans="4:19" x14ac:dyDescent="0.45">
      <c r="P24" s="11"/>
      <c r="Q24" s="3"/>
    </row>
    <row r="25" spans="4:19" x14ac:dyDescent="0.45">
      <c r="P25" s="11"/>
      <c r="Q25" s="3"/>
    </row>
    <row r="26" spans="4:19" x14ac:dyDescent="0.45">
      <c r="P26" s="11"/>
      <c r="Q26" s="3"/>
    </row>
    <row r="27" spans="4:19" x14ac:dyDescent="0.45">
      <c r="P27" s="11"/>
      <c r="Q27" s="3"/>
    </row>
    <row r="28" spans="4:19" x14ac:dyDescent="0.45">
      <c r="P28" s="11"/>
      <c r="Q2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zoomScale="85" zoomScaleNormal="85" workbookViewId="0">
      <selection activeCell="L1" sqref="L1:L1048576"/>
    </sheetView>
  </sheetViews>
  <sheetFormatPr defaultRowHeight="14.25" x14ac:dyDescent="0.45"/>
  <cols>
    <col min="1" max="1" width="15.73046875" bestFit="1" customWidth="1"/>
    <col min="4" max="4" width="9" style="4" customWidth="1"/>
    <col min="5" max="5" width="14.1328125" style="4" customWidth="1"/>
    <col min="6" max="9" width="9" style="4" customWidth="1"/>
    <col min="10" max="13" width="16" style="4" bestFit="1" customWidth="1"/>
    <col min="16" max="16" width="9.1328125" style="3"/>
  </cols>
  <sheetData>
    <row r="1" spans="1:19" s="6" customFormat="1" x14ac:dyDescent="0.45">
      <c r="A1" s="5" t="s">
        <v>0</v>
      </c>
      <c r="B1" s="14">
        <f>Sheet1!A4</f>
        <v>6281</v>
      </c>
      <c r="D1" s="5" t="s">
        <v>14</v>
      </c>
      <c r="E1" s="5" t="s">
        <v>35</v>
      </c>
      <c r="F1" s="5" t="s">
        <v>15</v>
      </c>
      <c r="G1" s="5" t="s">
        <v>16</v>
      </c>
      <c r="H1" s="5" t="s">
        <v>17</v>
      </c>
      <c r="I1" s="5" t="s">
        <v>18</v>
      </c>
      <c r="J1" s="5" t="s">
        <v>19</v>
      </c>
      <c r="K1" s="5" t="s">
        <v>20</v>
      </c>
      <c r="L1" s="5" t="s">
        <v>30</v>
      </c>
      <c r="M1" s="5" t="s">
        <v>31</v>
      </c>
      <c r="N1" s="8" t="s">
        <v>32</v>
      </c>
      <c r="O1" s="5" t="s">
        <v>33</v>
      </c>
      <c r="P1" s="5" t="s">
        <v>35</v>
      </c>
      <c r="Q1" s="5" t="s">
        <v>34</v>
      </c>
    </row>
    <row r="2" spans="1:19" x14ac:dyDescent="0.45">
      <c r="A2" s="5" t="s">
        <v>8</v>
      </c>
      <c r="B2">
        <f>Sheet1!B4</f>
        <v>3</v>
      </c>
      <c r="D2" s="4">
        <v>4</v>
      </c>
      <c r="E2" s="4">
        <f>D2*(1/60)</f>
        <v>6.6666666666666666E-2</v>
      </c>
      <c r="F2" s="4">
        <v>385</v>
      </c>
      <c r="G2" s="4">
        <v>593</v>
      </c>
      <c r="H2" s="4">
        <v>632</v>
      </c>
      <c r="I2" s="4">
        <v>586</v>
      </c>
      <c r="J2" s="9">
        <f>SQRT( (F2-$F$2)^2 + (G2-$G$2)^2 )*$B$5</f>
        <v>0</v>
      </c>
      <c r="K2" s="9">
        <f>SQRT( (H2-$H$2)^2 + (I2-$I$2)^2 )*$B$5</f>
        <v>0</v>
      </c>
      <c r="L2" s="9">
        <f>J2+$B$8</f>
        <v>35.639321859494501</v>
      </c>
      <c r="M2" s="9">
        <f>K2+$B$9</f>
        <v>62.887291139861567</v>
      </c>
      <c r="N2" s="2">
        <f>M2-L2</f>
        <v>27.247969280367066</v>
      </c>
      <c r="O2" s="3">
        <f>L2/$B$11</f>
        <v>0.28339925352094725</v>
      </c>
      <c r="P2" s="11">
        <v>0</v>
      </c>
      <c r="Q2" s="3">
        <v>0</v>
      </c>
      <c r="R2" s="11">
        <f>P2</f>
        <v>0</v>
      </c>
      <c r="S2" s="11">
        <f>Q2</f>
        <v>0</v>
      </c>
    </row>
    <row r="3" spans="1:19" x14ac:dyDescent="0.45">
      <c r="A3" s="5" t="s">
        <v>7</v>
      </c>
      <c r="B3">
        <f>Sheet1!C4</f>
        <v>7.6</v>
      </c>
      <c r="D3" s="4">
        <v>8</v>
      </c>
      <c r="E3" s="4">
        <f t="shared" ref="E3:E31" si="0">D3*(1/60)</f>
        <v>0.13333333333333333</v>
      </c>
      <c r="F3" s="4">
        <v>404</v>
      </c>
      <c r="G3" s="4">
        <v>595</v>
      </c>
      <c r="H3" s="4">
        <v>641</v>
      </c>
      <c r="I3" s="4">
        <v>581</v>
      </c>
      <c r="J3" s="9">
        <f t="shared" ref="J3:J31" si="1">SQRT( (F3-$F$2)^2 + (G3-$G$2)^2 )*$B$5</f>
        <v>1.8558345542208652</v>
      </c>
      <c r="K3" s="9">
        <f t="shared" ref="K3:K31" si="2">SQRT( (H3-$H$2)^2 + (I3-$I$2)^2 )*$B$5</f>
        <v>1.0001053651612239</v>
      </c>
      <c r="L3" s="9">
        <f t="shared" ref="L3:L31" si="3">J3+$B$8</f>
        <v>37.495156413715364</v>
      </c>
      <c r="M3" s="9">
        <f t="shared" ref="M3:M31" si="4">K3+$B$9</f>
        <v>63.887396505022792</v>
      </c>
      <c r="N3" s="2">
        <f t="shared" ref="N3:N31" si="5">M3-L3</f>
        <v>26.392240091307428</v>
      </c>
      <c r="O3" s="3">
        <f t="shared" ref="O3:O31" si="6">L3/$B$11</f>
        <v>0.29815660859627846</v>
      </c>
      <c r="P3" s="11">
        <f>E3</f>
        <v>0.13333333333333333</v>
      </c>
      <c r="Q3" s="3">
        <f>(L4-L2)/(E4-E2)</f>
        <v>32.792445721704993</v>
      </c>
      <c r="R3" s="11">
        <f t="shared" ref="R3" si="7">P5</f>
        <v>0.26666666666666666</v>
      </c>
      <c r="S3" s="11">
        <f t="shared" ref="S3" si="8">Q5</f>
        <v>40.192689027526775</v>
      </c>
    </row>
    <row r="4" spans="1:19" x14ac:dyDescent="0.45">
      <c r="A4" s="5" t="s">
        <v>9</v>
      </c>
      <c r="B4">
        <f>Sheet1!D4</f>
        <v>6.6322511575784518E-2</v>
      </c>
      <c r="D4" s="4">
        <v>12</v>
      </c>
      <c r="E4" s="4">
        <f t="shared" si="0"/>
        <v>0.2</v>
      </c>
      <c r="F4" s="4">
        <v>430</v>
      </c>
      <c r="G4" s="4">
        <v>592</v>
      </c>
      <c r="H4" s="4">
        <v>671</v>
      </c>
      <c r="I4" s="4">
        <v>579</v>
      </c>
      <c r="J4" s="9">
        <f t="shared" si="1"/>
        <v>4.3723260962273356</v>
      </c>
      <c r="K4" s="9">
        <f t="shared" si="2"/>
        <v>3.8489533789782486</v>
      </c>
      <c r="L4" s="9">
        <f t="shared" si="3"/>
        <v>40.011647955721834</v>
      </c>
      <c r="M4" s="9">
        <f t="shared" si="4"/>
        <v>66.736244518839811</v>
      </c>
      <c r="N4" s="2">
        <f t="shared" si="5"/>
        <v>26.724596563117977</v>
      </c>
      <c r="O4" s="3">
        <f t="shared" si="6"/>
        <v>0.31816742213835536</v>
      </c>
      <c r="P4" s="11">
        <f t="shared" ref="P4:P30" si="9">E4</f>
        <v>0.2</v>
      </c>
      <c r="Q4" s="3">
        <f t="shared" ref="Q4:Q30" si="10">(L5-L3)/(E5-E3)</f>
        <v>38.617090406356418</v>
      </c>
      <c r="R4" s="11">
        <f t="shared" ref="R4" si="11">P8</f>
        <v>0.46666666666666667</v>
      </c>
      <c r="S4" s="11">
        <f t="shared" ref="S4" si="12">Q8</f>
        <v>51.044667238310694</v>
      </c>
    </row>
    <row r="5" spans="1:19" x14ac:dyDescent="0.45">
      <c r="A5" s="5" t="s">
        <v>10</v>
      </c>
      <c r="B5">
        <f>Sheet1!E4</f>
        <v>9.713882020487459E-2</v>
      </c>
      <c r="D5" s="4">
        <v>16</v>
      </c>
      <c r="E5" s="4">
        <f t="shared" si="0"/>
        <v>0.26666666666666666</v>
      </c>
      <c r="F5" s="4">
        <v>457</v>
      </c>
      <c r="G5" s="4">
        <v>589</v>
      </c>
      <c r="H5" s="4">
        <v>695</v>
      </c>
      <c r="I5" s="4">
        <v>577</v>
      </c>
      <c r="J5" s="9">
        <f t="shared" si="1"/>
        <v>7.0047799417350545</v>
      </c>
      <c r="K5" s="9">
        <f t="shared" si="2"/>
        <v>6.1818766634994873</v>
      </c>
      <c r="L5" s="9">
        <f t="shared" si="3"/>
        <v>42.644101801229553</v>
      </c>
      <c r="M5" s="9">
        <f t="shared" si="4"/>
        <v>69.069167803361054</v>
      </c>
      <c r="N5" s="2">
        <f t="shared" si="5"/>
        <v>26.425066002131501</v>
      </c>
      <c r="O5" s="3">
        <f t="shared" si="6"/>
        <v>0.33910035284019158</v>
      </c>
      <c r="P5" s="11">
        <f t="shared" si="9"/>
        <v>0.26666666666666666</v>
      </c>
      <c r="Q5" s="3">
        <f t="shared" si="10"/>
        <v>40.192689027526775</v>
      </c>
      <c r="R5" s="11">
        <f t="shared" ref="R5" si="13">P11</f>
        <v>0.66666666666666663</v>
      </c>
      <c r="S5" s="11">
        <f t="shared" ref="S5" si="14">Q11</f>
        <v>64.87682956313337</v>
      </c>
    </row>
    <row r="6" spans="1:19" x14ac:dyDescent="0.45">
      <c r="A6" s="5" t="s">
        <v>1</v>
      </c>
      <c r="B6">
        <f>Sheet1!F4</f>
        <v>5.3426351112681028</v>
      </c>
      <c r="D6" s="4">
        <v>20</v>
      </c>
      <c r="E6" s="4">
        <f t="shared" si="0"/>
        <v>0.33333333333333331</v>
      </c>
      <c r="F6" s="4">
        <v>485</v>
      </c>
      <c r="G6" s="4">
        <v>587</v>
      </c>
      <c r="H6" s="4">
        <v>719</v>
      </c>
      <c r="I6" s="4">
        <v>574</v>
      </c>
      <c r="J6" s="9">
        <f t="shared" si="1"/>
        <v>9.7313512998975717</v>
      </c>
      <c r="K6" s="9">
        <f t="shared" si="2"/>
        <v>8.5310893421767346</v>
      </c>
      <c r="L6" s="9">
        <f t="shared" si="3"/>
        <v>45.370673159392069</v>
      </c>
      <c r="M6" s="9">
        <f t="shared" si="4"/>
        <v>71.418380482038302</v>
      </c>
      <c r="N6" s="2">
        <f t="shared" si="5"/>
        <v>26.047707322646232</v>
      </c>
      <c r="O6" s="3">
        <f t="shared" si="6"/>
        <v>0.36078169376528552</v>
      </c>
      <c r="P6" s="11">
        <f t="shared" si="9"/>
        <v>0.33333333333333331</v>
      </c>
      <c r="Q6" s="3">
        <f t="shared" si="10"/>
        <v>46.642124736346673</v>
      </c>
      <c r="R6" s="11">
        <f t="shared" ref="R6" si="15">P14</f>
        <v>0.8666666666666667</v>
      </c>
      <c r="S6" s="11">
        <f t="shared" ref="S6" si="16">Q14</f>
        <v>64.935097330563053</v>
      </c>
    </row>
    <row r="7" spans="1:19" x14ac:dyDescent="0.45">
      <c r="A7" s="5" t="s">
        <v>2</v>
      </c>
      <c r="B7">
        <f>Sheet1!G4</f>
        <v>8.3539385376192143</v>
      </c>
      <c r="D7" s="4">
        <v>24</v>
      </c>
      <c r="E7" s="4">
        <f t="shared" si="0"/>
        <v>0.4</v>
      </c>
      <c r="F7" s="4">
        <v>521</v>
      </c>
      <c r="G7" s="4">
        <v>587</v>
      </c>
      <c r="H7" s="4">
        <v>752</v>
      </c>
      <c r="I7" s="4">
        <v>575</v>
      </c>
      <c r="J7" s="9">
        <f t="shared" si="1"/>
        <v>13.223729906581276</v>
      </c>
      <c r="K7" s="9">
        <f t="shared" si="2"/>
        <v>11.705530130016902</v>
      </c>
      <c r="L7" s="9">
        <f t="shared" si="3"/>
        <v>48.863051766075777</v>
      </c>
      <c r="M7" s="9">
        <f t="shared" si="4"/>
        <v>74.592821269878471</v>
      </c>
      <c r="N7" s="2">
        <f t="shared" si="5"/>
        <v>25.729769503802693</v>
      </c>
      <c r="O7" s="3">
        <f t="shared" si="6"/>
        <v>0.38855263435861831</v>
      </c>
      <c r="P7" s="11">
        <f t="shared" si="9"/>
        <v>0.4</v>
      </c>
      <c r="Q7" s="3">
        <f t="shared" si="10"/>
        <v>52.400162813374173</v>
      </c>
      <c r="R7" s="11">
        <f t="shared" ref="R7" si="17">P17</f>
        <v>1.0666666666666667</v>
      </c>
      <c r="S7" s="11">
        <f t="shared" ref="S7" si="18">Q17</f>
        <v>61.873248783626607</v>
      </c>
    </row>
    <row r="8" spans="1:19" x14ac:dyDescent="0.45">
      <c r="A8" s="5" t="s">
        <v>3</v>
      </c>
      <c r="B8">
        <f>Sheet1!H4</f>
        <v>35.639321859494501</v>
      </c>
      <c r="D8" s="4">
        <v>28</v>
      </c>
      <c r="E8" s="4">
        <f t="shared" si="0"/>
        <v>0.46666666666666667</v>
      </c>
      <c r="F8" s="4">
        <v>557</v>
      </c>
      <c r="G8" s="4">
        <v>587</v>
      </c>
      <c r="H8" s="4">
        <v>784</v>
      </c>
      <c r="I8" s="4">
        <v>573</v>
      </c>
      <c r="J8" s="9">
        <f t="shared" si="1"/>
        <v>16.718039675014129</v>
      </c>
      <c r="K8" s="9">
        <f t="shared" si="2"/>
        <v>14.819003793945493</v>
      </c>
      <c r="L8" s="9">
        <f t="shared" si="3"/>
        <v>52.357361534508627</v>
      </c>
      <c r="M8" s="9">
        <f t="shared" si="4"/>
        <v>77.706294933807058</v>
      </c>
      <c r="N8" s="2">
        <f t="shared" si="5"/>
        <v>25.348933399298431</v>
      </c>
      <c r="O8" s="3">
        <f t="shared" si="6"/>
        <v>0.41633893129908622</v>
      </c>
      <c r="P8" s="11">
        <f t="shared" si="9"/>
        <v>0.46666666666666667</v>
      </c>
      <c r="Q8" s="3">
        <f t="shared" si="10"/>
        <v>51.044667238310694</v>
      </c>
      <c r="R8" s="11">
        <f t="shared" ref="R8" si="19">P20</f>
        <v>1.2666666666666666</v>
      </c>
      <c r="S8" s="11">
        <f t="shared" ref="S8" si="20">Q20</f>
        <v>64.850631464727201</v>
      </c>
    </row>
    <row r="9" spans="1:19" x14ac:dyDescent="0.45">
      <c r="A9" s="5" t="s">
        <v>4</v>
      </c>
      <c r="B9">
        <f>Sheet1!I4</f>
        <v>62.887291139861567</v>
      </c>
      <c r="D9" s="4">
        <v>32</v>
      </c>
      <c r="E9" s="4">
        <f t="shared" si="0"/>
        <v>0.53333333333333333</v>
      </c>
      <c r="F9" s="4">
        <v>591</v>
      </c>
      <c r="G9" s="4">
        <v>584</v>
      </c>
      <c r="H9" s="4">
        <v>818</v>
      </c>
      <c r="I9" s="4">
        <v>575</v>
      </c>
      <c r="J9" s="9">
        <f t="shared" si="1"/>
        <v>20.029685538356038</v>
      </c>
      <c r="K9" s="9">
        <f t="shared" si="2"/>
        <v>18.099389208402265</v>
      </c>
      <c r="L9" s="9">
        <f t="shared" si="3"/>
        <v>55.669007397850535</v>
      </c>
      <c r="M9" s="9">
        <f t="shared" si="4"/>
        <v>80.986680348263832</v>
      </c>
      <c r="N9" s="2">
        <f t="shared" si="5"/>
        <v>25.317672950413296</v>
      </c>
      <c r="O9" s="3">
        <f t="shared" si="6"/>
        <v>0.4426727086166477</v>
      </c>
      <c r="P9" s="11">
        <f t="shared" si="9"/>
        <v>0.53333333333333333</v>
      </c>
      <c r="Q9" s="3">
        <f t="shared" si="10"/>
        <v>55.411844342243569</v>
      </c>
      <c r="R9" s="11">
        <f t="shared" ref="R9" si="21">P23</f>
        <v>1.4666666666666666</v>
      </c>
      <c r="S9" s="11">
        <f t="shared" ref="S9" si="22">Q23</f>
        <v>67.815872993261181</v>
      </c>
    </row>
    <row r="10" spans="1:19" x14ac:dyDescent="0.45">
      <c r="A10" s="5" t="s">
        <v>5</v>
      </c>
      <c r="B10">
        <f>Sheet1!J4</f>
        <v>24.315936280282287</v>
      </c>
      <c r="D10" s="4">
        <v>36</v>
      </c>
      <c r="E10" s="4">
        <f t="shared" si="0"/>
        <v>0.6</v>
      </c>
      <c r="F10" s="4">
        <v>633</v>
      </c>
      <c r="G10" s="4">
        <v>584</v>
      </c>
      <c r="H10" s="4">
        <v>851</v>
      </c>
      <c r="I10" s="4">
        <v>572</v>
      </c>
      <c r="J10" s="9">
        <f t="shared" si="1"/>
        <v>24.106285587313263</v>
      </c>
      <c r="K10" s="9">
        <f t="shared" si="2"/>
        <v>21.316825818341542</v>
      </c>
      <c r="L10" s="9">
        <f t="shared" si="3"/>
        <v>59.745607446807767</v>
      </c>
      <c r="M10" s="9">
        <f t="shared" si="4"/>
        <v>84.204116958203116</v>
      </c>
      <c r="N10" s="2">
        <f t="shared" si="5"/>
        <v>24.458509511395349</v>
      </c>
      <c r="O10" s="3">
        <f t="shared" si="6"/>
        <v>0.47508930215713779</v>
      </c>
      <c r="P10" s="11">
        <f t="shared" si="9"/>
        <v>0.6</v>
      </c>
      <c r="Q10" s="3">
        <f t="shared" si="10"/>
        <v>64.118325466195301</v>
      </c>
      <c r="R10" s="11">
        <f t="shared" ref="R10" si="23">P26</f>
        <v>1.6666666666666667</v>
      </c>
      <c r="S10" s="11">
        <f t="shared" ref="S10" si="24">Q26</f>
        <v>65.604074652014774</v>
      </c>
    </row>
    <row r="11" spans="1:19" x14ac:dyDescent="0.45">
      <c r="A11" s="5" t="s">
        <v>6</v>
      </c>
      <c r="B11">
        <f>Sheet1!K4</f>
        <v>125.75658339502381</v>
      </c>
      <c r="D11" s="4">
        <v>40</v>
      </c>
      <c r="E11" s="4">
        <f t="shared" si="0"/>
        <v>0.66666666666666663</v>
      </c>
      <c r="F11" s="4">
        <v>679</v>
      </c>
      <c r="G11" s="4">
        <v>582</v>
      </c>
      <c r="H11" s="4">
        <v>883</v>
      </c>
      <c r="I11" s="4">
        <v>571</v>
      </c>
      <c r="J11" s="9">
        <f t="shared" si="1"/>
        <v>28.578795600515406</v>
      </c>
      <c r="K11" s="9">
        <f t="shared" si="2"/>
        <v>24.425343383633354</v>
      </c>
      <c r="L11" s="9">
        <f t="shared" si="3"/>
        <v>64.218117460009907</v>
      </c>
      <c r="M11" s="9">
        <f t="shared" si="4"/>
        <v>87.312634523494921</v>
      </c>
      <c r="N11" s="2">
        <f t="shared" si="5"/>
        <v>23.094517063485014</v>
      </c>
      <c r="O11" s="3">
        <f t="shared" si="6"/>
        <v>0.51065412025618862</v>
      </c>
      <c r="P11" s="11">
        <f t="shared" si="9"/>
        <v>0.66666666666666663</v>
      </c>
      <c r="Q11" s="3">
        <f t="shared" si="10"/>
        <v>64.87682956313337</v>
      </c>
      <c r="R11" s="11">
        <f t="shared" ref="R11" si="25">P29</f>
        <v>1.8666666666666667</v>
      </c>
      <c r="S11" s="11">
        <f t="shared" ref="S11" si="26">Q29</f>
        <v>61.65823351220142</v>
      </c>
    </row>
    <row r="12" spans="1:19" x14ac:dyDescent="0.45">
      <c r="D12" s="4">
        <v>44</v>
      </c>
      <c r="E12" s="4">
        <f t="shared" si="0"/>
        <v>0.73333333333333328</v>
      </c>
      <c r="F12" s="4">
        <v>722</v>
      </c>
      <c r="G12" s="4">
        <v>581</v>
      </c>
      <c r="H12" s="4">
        <v>921</v>
      </c>
      <c r="I12" s="4">
        <v>566</v>
      </c>
      <c r="J12" s="9">
        <f t="shared" si="1"/>
        <v>32.75652952906438</v>
      </c>
      <c r="K12" s="9">
        <f t="shared" si="2"/>
        <v>28.140262840739478</v>
      </c>
      <c r="L12" s="9">
        <f t="shared" si="3"/>
        <v>68.395851388558881</v>
      </c>
      <c r="M12" s="9">
        <f t="shared" si="4"/>
        <v>91.027553980601041</v>
      </c>
      <c r="N12" s="2">
        <f t="shared" si="5"/>
        <v>22.63170259204216</v>
      </c>
      <c r="O12" s="3">
        <f t="shared" si="6"/>
        <v>0.54387491725753501</v>
      </c>
      <c r="P12" s="11">
        <f t="shared" si="9"/>
        <v>0.73333333333333328</v>
      </c>
      <c r="Q12" s="3">
        <f t="shared" si="10"/>
        <v>62.720273151385122</v>
      </c>
    </row>
    <row r="13" spans="1:19" x14ac:dyDescent="0.45">
      <c r="D13" s="4">
        <v>48</v>
      </c>
      <c r="E13" s="4">
        <f t="shared" si="0"/>
        <v>0.8</v>
      </c>
      <c r="F13" s="4">
        <v>765</v>
      </c>
      <c r="G13" s="4">
        <v>578</v>
      </c>
      <c r="H13" s="4">
        <v>965</v>
      </c>
      <c r="I13" s="4">
        <v>567</v>
      </c>
      <c r="J13" s="9">
        <f t="shared" si="1"/>
        <v>36.94149868736676</v>
      </c>
      <c r="K13" s="9">
        <f t="shared" si="2"/>
        <v>32.39983766897511</v>
      </c>
      <c r="L13" s="9">
        <f t="shared" si="3"/>
        <v>72.580820546861261</v>
      </c>
      <c r="M13" s="9">
        <f t="shared" si="4"/>
        <v>95.287128808836684</v>
      </c>
      <c r="N13" s="2">
        <f t="shared" si="5"/>
        <v>22.706308261975423</v>
      </c>
      <c r="O13" s="3">
        <f t="shared" si="6"/>
        <v>0.57715324786513944</v>
      </c>
      <c r="P13" s="11">
        <f t="shared" si="9"/>
        <v>0.8</v>
      </c>
      <c r="Q13" s="3">
        <f t="shared" si="10"/>
        <v>60.535263269133353</v>
      </c>
    </row>
    <row r="14" spans="1:19" x14ac:dyDescent="0.45">
      <c r="D14" s="4">
        <v>52</v>
      </c>
      <c r="E14" s="4">
        <f t="shared" si="0"/>
        <v>0.8666666666666667</v>
      </c>
      <c r="F14" s="4">
        <v>805</v>
      </c>
      <c r="G14" s="4">
        <v>577</v>
      </c>
      <c r="H14" s="4">
        <v>1010</v>
      </c>
      <c r="I14" s="4">
        <v>564</v>
      </c>
      <c r="J14" s="9">
        <f t="shared" si="1"/>
        <v>40.827897964948832</v>
      </c>
      <c r="K14" s="9">
        <f t="shared" si="2"/>
        <v>36.780610865338964</v>
      </c>
      <c r="L14" s="9">
        <f t="shared" si="3"/>
        <v>76.467219824443333</v>
      </c>
      <c r="M14" s="9">
        <f t="shared" si="4"/>
        <v>99.667902005200531</v>
      </c>
      <c r="N14" s="2">
        <f t="shared" si="5"/>
        <v>23.200682180757198</v>
      </c>
      <c r="O14" s="3">
        <f t="shared" si="6"/>
        <v>0.60805738960199152</v>
      </c>
      <c r="P14" s="11">
        <f t="shared" si="9"/>
        <v>0.8666666666666667</v>
      </c>
      <c r="Q14" s="3">
        <f t="shared" si="10"/>
        <v>64.935097330563053</v>
      </c>
    </row>
    <row r="15" spans="1:19" x14ac:dyDescent="0.45">
      <c r="D15" s="4">
        <v>56</v>
      </c>
      <c r="E15" s="4">
        <f t="shared" si="0"/>
        <v>0.93333333333333335</v>
      </c>
      <c r="F15" s="4">
        <v>854</v>
      </c>
      <c r="G15" s="4">
        <v>573</v>
      </c>
      <c r="H15" s="4">
        <v>1051</v>
      </c>
      <c r="I15" s="4">
        <v>564</v>
      </c>
      <c r="J15" s="9">
        <f t="shared" si="1"/>
        <v>45.599511664775164</v>
      </c>
      <c r="K15" s="9">
        <f t="shared" si="2"/>
        <v>40.757231095199501</v>
      </c>
      <c r="L15" s="9">
        <f t="shared" si="3"/>
        <v>81.238833524269666</v>
      </c>
      <c r="M15" s="9">
        <f t="shared" si="4"/>
        <v>103.64452223506106</v>
      </c>
      <c r="N15" s="2">
        <f t="shared" si="5"/>
        <v>22.405688710791395</v>
      </c>
      <c r="O15" s="3">
        <f t="shared" si="6"/>
        <v>0.6460006413269358</v>
      </c>
      <c r="P15" s="11">
        <f t="shared" si="9"/>
        <v>0.93333333333333335</v>
      </c>
      <c r="Q15" s="3">
        <f t="shared" si="10"/>
        <v>70.09126208253052</v>
      </c>
    </row>
    <row r="16" spans="1:19" x14ac:dyDescent="0.45">
      <c r="D16" s="4">
        <v>60</v>
      </c>
      <c r="E16" s="4">
        <f t="shared" si="0"/>
        <v>1</v>
      </c>
      <c r="F16" s="4">
        <v>901</v>
      </c>
      <c r="G16" s="4">
        <v>570</v>
      </c>
      <c r="H16" s="4">
        <v>1088</v>
      </c>
      <c r="I16" s="4">
        <v>563</v>
      </c>
      <c r="J16" s="9">
        <f t="shared" si="1"/>
        <v>50.173399575952907</v>
      </c>
      <c r="K16" s="9">
        <f t="shared" si="2"/>
        <v>44.351610999117831</v>
      </c>
      <c r="L16" s="9">
        <f t="shared" si="3"/>
        <v>85.812721435447401</v>
      </c>
      <c r="M16" s="9">
        <f t="shared" si="4"/>
        <v>107.2389021389794</v>
      </c>
      <c r="N16" s="2">
        <f t="shared" si="5"/>
        <v>21.426180703531998</v>
      </c>
      <c r="O16" s="3">
        <f t="shared" si="6"/>
        <v>0.68237160328930346</v>
      </c>
      <c r="P16" s="11">
        <f t="shared" si="9"/>
        <v>1</v>
      </c>
      <c r="Q16" s="3">
        <f t="shared" si="10"/>
        <v>67.058596525828037</v>
      </c>
    </row>
    <row r="17" spans="4:17" x14ac:dyDescent="0.45">
      <c r="D17" s="4">
        <v>64</v>
      </c>
      <c r="E17" s="4">
        <f t="shared" si="0"/>
        <v>1.0666666666666667</v>
      </c>
      <c r="F17" s="4">
        <v>946</v>
      </c>
      <c r="G17" s="4">
        <v>570</v>
      </c>
      <c r="H17" s="4">
        <v>1135</v>
      </c>
      <c r="I17" s="4">
        <v>559</v>
      </c>
      <c r="J17" s="9">
        <f t="shared" si="1"/>
        <v>54.540657868218908</v>
      </c>
      <c r="K17" s="9">
        <f t="shared" si="2"/>
        <v>48.931167779438184</v>
      </c>
      <c r="L17" s="9">
        <f t="shared" si="3"/>
        <v>90.179979727713402</v>
      </c>
      <c r="M17" s="9">
        <f t="shared" si="4"/>
        <v>111.81845891929976</v>
      </c>
      <c r="N17" s="2">
        <f t="shared" si="5"/>
        <v>21.638479191586356</v>
      </c>
      <c r="O17" s="3">
        <f t="shared" si="6"/>
        <v>0.71709947338853852</v>
      </c>
      <c r="P17" s="11">
        <f t="shared" si="9"/>
        <v>1.0666666666666667</v>
      </c>
      <c r="Q17" s="3">
        <f t="shared" si="10"/>
        <v>61.873248783626607</v>
      </c>
    </row>
    <row r="18" spans="4:17" x14ac:dyDescent="0.45">
      <c r="D18" s="4">
        <v>68</v>
      </c>
      <c r="E18" s="4">
        <f t="shared" si="0"/>
        <v>1.1333333333333333</v>
      </c>
      <c r="F18" s="4">
        <v>986</v>
      </c>
      <c r="G18" s="4">
        <v>570</v>
      </c>
      <c r="H18" s="4">
        <v>1178</v>
      </c>
      <c r="I18" s="4">
        <v>559</v>
      </c>
      <c r="J18" s="9">
        <f t="shared" si="1"/>
        <v>58.423166080436438</v>
      </c>
      <c r="K18" s="9">
        <f t="shared" si="2"/>
        <v>53.102604404465119</v>
      </c>
      <c r="L18" s="9">
        <f t="shared" si="3"/>
        <v>94.062487939930946</v>
      </c>
      <c r="M18" s="9">
        <f t="shared" si="4"/>
        <v>115.98989554432669</v>
      </c>
      <c r="N18" s="2">
        <f t="shared" si="5"/>
        <v>21.927407604395739</v>
      </c>
      <c r="O18" s="3">
        <f t="shared" si="6"/>
        <v>0.74797267387953703</v>
      </c>
      <c r="P18" s="11">
        <f t="shared" si="9"/>
        <v>1.1333333333333333</v>
      </c>
      <c r="Q18" s="3">
        <f t="shared" si="10"/>
        <v>65.547550119482864</v>
      </c>
    </row>
    <row r="19" spans="4:17" x14ac:dyDescent="0.45">
      <c r="D19" s="4">
        <v>72</v>
      </c>
      <c r="E19" s="4">
        <f t="shared" si="0"/>
        <v>1.2</v>
      </c>
      <c r="F19" s="4">
        <v>1036</v>
      </c>
      <c r="G19" s="4">
        <v>569</v>
      </c>
      <c r="H19" s="4">
        <v>1217</v>
      </c>
      <c r="I19" s="4">
        <v>556</v>
      </c>
      <c r="J19" s="9">
        <f t="shared" si="1"/>
        <v>63.28033121748328</v>
      </c>
      <c r="K19" s="9">
        <f t="shared" si="2"/>
        <v>56.900882926730738</v>
      </c>
      <c r="L19" s="9">
        <f t="shared" si="3"/>
        <v>98.919653076977781</v>
      </c>
      <c r="M19" s="9">
        <f t="shared" si="4"/>
        <v>119.7881740665923</v>
      </c>
      <c r="N19" s="2">
        <f t="shared" si="5"/>
        <v>20.868520989614524</v>
      </c>
      <c r="O19" s="3">
        <f t="shared" si="6"/>
        <v>0.78659621950966607</v>
      </c>
      <c r="P19" s="11">
        <f t="shared" si="9"/>
        <v>1.2</v>
      </c>
      <c r="Q19" s="3">
        <f t="shared" si="10"/>
        <v>69.945973505592164</v>
      </c>
    </row>
    <row r="20" spans="4:17" x14ac:dyDescent="0.45">
      <c r="D20" s="4">
        <v>76</v>
      </c>
      <c r="E20" s="4">
        <f t="shared" si="0"/>
        <v>1.2666666666666666</v>
      </c>
      <c r="F20" s="4">
        <v>1082</v>
      </c>
      <c r="G20" s="4">
        <v>568</v>
      </c>
      <c r="H20" s="4">
        <v>1260</v>
      </c>
      <c r="I20" s="4">
        <v>551</v>
      </c>
      <c r="J20" s="9">
        <f t="shared" si="1"/>
        <v>67.749295881182064</v>
      </c>
      <c r="K20" s="9">
        <f t="shared" si="2"/>
        <v>61.097846919118183</v>
      </c>
      <c r="L20" s="9">
        <f t="shared" si="3"/>
        <v>103.38861774067657</v>
      </c>
      <c r="M20" s="9">
        <f t="shared" si="4"/>
        <v>123.98513805897974</v>
      </c>
      <c r="N20" s="2">
        <f t="shared" si="5"/>
        <v>20.596520318303178</v>
      </c>
      <c r="O20" s="3">
        <f t="shared" si="6"/>
        <v>0.82213284545044063</v>
      </c>
      <c r="P20" s="11">
        <f t="shared" si="9"/>
        <v>1.2666666666666666</v>
      </c>
      <c r="Q20" s="3">
        <f t="shared" si="10"/>
        <v>64.850631464727201</v>
      </c>
    </row>
    <row r="21" spans="4:17" x14ac:dyDescent="0.45">
      <c r="D21" s="4">
        <v>80</v>
      </c>
      <c r="E21" s="4">
        <f t="shared" si="0"/>
        <v>1.3333333333333333</v>
      </c>
      <c r="F21" s="4">
        <v>1125</v>
      </c>
      <c r="G21" s="4">
        <v>567</v>
      </c>
      <c r="H21" s="4">
        <v>1308</v>
      </c>
      <c r="I21" s="4">
        <v>551</v>
      </c>
      <c r="J21" s="9">
        <f t="shared" si="1"/>
        <v>71.927082079446905</v>
      </c>
      <c r="K21" s="9">
        <f t="shared" si="2"/>
        <v>65.753797647076155</v>
      </c>
      <c r="L21" s="9">
        <f t="shared" si="3"/>
        <v>107.56640393894141</v>
      </c>
      <c r="M21" s="9">
        <f t="shared" si="4"/>
        <v>128.64108878693773</v>
      </c>
      <c r="N21" s="2">
        <f t="shared" si="5"/>
        <v>21.074684847996323</v>
      </c>
      <c r="O21" s="3">
        <f t="shared" si="6"/>
        <v>0.85535405809377141</v>
      </c>
      <c r="P21" s="11">
        <f t="shared" si="9"/>
        <v>1.3333333333333333</v>
      </c>
      <c r="Q21" s="3">
        <f t="shared" si="10"/>
        <v>63.447164658621112</v>
      </c>
    </row>
    <row r="22" spans="4:17" x14ac:dyDescent="0.45">
      <c r="D22" s="4">
        <v>84</v>
      </c>
      <c r="E22" s="4">
        <f t="shared" si="0"/>
        <v>1.4</v>
      </c>
      <c r="F22" s="4">
        <v>1169</v>
      </c>
      <c r="G22" s="4">
        <v>564</v>
      </c>
      <c r="H22" s="4">
        <v>1352</v>
      </c>
      <c r="I22" s="4">
        <v>550</v>
      </c>
      <c r="J22" s="9">
        <f t="shared" si="1"/>
        <v>76.208917835664877</v>
      </c>
      <c r="K22" s="9">
        <f t="shared" si="2"/>
        <v>70.027320913301921</v>
      </c>
      <c r="L22" s="9">
        <f t="shared" si="3"/>
        <v>111.84823969515938</v>
      </c>
      <c r="M22" s="9">
        <f t="shared" si="4"/>
        <v>132.91461205316349</v>
      </c>
      <c r="N22" s="2">
        <f t="shared" si="5"/>
        <v>21.066372358004116</v>
      </c>
      <c r="O22" s="3">
        <f t="shared" si="6"/>
        <v>0.88940265929318507</v>
      </c>
      <c r="P22" s="11">
        <f t="shared" si="9"/>
        <v>1.4</v>
      </c>
      <c r="Q22" s="3">
        <f t="shared" si="10"/>
        <v>67.141289817788149</v>
      </c>
    </row>
    <row r="23" spans="4:17" x14ac:dyDescent="0.45">
      <c r="D23" s="4">
        <v>88</v>
      </c>
      <c r="E23" s="4">
        <f t="shared" si="0"/>
        <v>1.4666666666666666</v>
      </c>
      <c r="F23" s="4">
        <v>1217</v>
      </c>
      <c r="G23" s="4">
        <v>561</v>
      </c>
      <c r="H23" s="4">
        <v>1392</v>
      </c>
      <c r="I23" s="4">
        <v>550</v>
      </c>
      <c r="J23" s="9">
        <f t="shared" si="1"/>
        <v>80.879254055151989</v>
      </c>
      <c r="K23" s="9">
        <f t="shared" si="2"/>
        <v>73.908280574165943</v>
      </c>
      <c r="L23" s="9">
        <f t="shared" si="3"/>
        <v>116.51857591464649</v>
      </c>
      <c r="M23" s="9">
        <f t="shared" si="4"/>
        <v>136.79557171402752</v>
      </c>
      <c r="N23" s="2">
        <f t="shared" si="5"/>
        <v>20.276995799381027</v>
      </c>
      <c r="O23" s="3">
        <f t="shared" si="6"/>
        <v>0.92654056566280041</v>
      </c>
      <c r="P23" s="11">
        <f t="shared" si="9"/>
        <v>1.4666666666666666</v>
      </c>
      <c r="Q23" s="3">
        <f t="shared" si="10"/>
        <v>67.815872993261181</v>
      </c>
    </row>
    <row r="24" spans="4:17" x14ac:dyDescent="0.45">
      <c r="D24" s="4">
        <v>92</v>
      </c>
      <c r="E24" s="4">
        <f t="shared" si="0"/>
        <v>1.5333333333333332</v>
      </c>
      <c r="F24" s="4">
        <v>1262</v>
      </c>
      <c r="G24" s="4">
        <v>560</v>
      </c>
      <c r="H24" s="4">
        <v>1437</v>
      </c>
      <c r="I24" s="4">
        <v>545</v>
      </c>
      <c r="J24" s="9">
        <f t="shared" si="1"/>
        <v>85.251034234766365</v>
      </c>
      <c r="K24" s="9">
        <f t="shared" si="2"/>
        <v>78.298107158486445</v>
      </c>
      <c r="L24" s="9">
        <f t="shared" si="3"/>
        <v>120.89035609426087</v>
      </c>
      <c r="M24" s="9">
        <f t="shared" si="4"/>
        <v>141.18539829834802</v>
      </c>
      <c r="N24" s="2">
        <f t="shared" si="5"/>
        <v>20.295042204087153</v>
      </c>
      <c r="O24" s="3">
        <f t="shared" si="6"/>
        <v>0.96130439322228356</v>
      </c>
      <c r="P24" s="11">
        <f t="shared" si="9"/>
        <v>1.5333333333333332</v>
      </c>
      <c r="Q24" s="3">
        <f t="shared" si="10"/>
        <v>61.992457486596827</v>
      </c>
    </row>
    <row r="25" spans="4:17" x14ac:dyDescent="0.45">
      <c r="D25" s="4">
        <v>96</v>
      </c>
      <c r="E25" s="4">
        <f t="shared" si="0"/>
        <v>1.6</v>
      </c>
      <c r="F25" s="4">
        <v>1302</v>
      </c>
      <c r="G25" s="4">
        <v>557</v>
      </c>
      <c r="H25" s="4">
        <v>1483</v>
      </c>
      <c r="I25" s="4">
        <v>541</v>
      </c>
      <c r="J25" s="9">
        <f t="shared" si="1"/>
        <v>89.144915053364912</v>
      </c>
      <c r="K25" s="9">
        <f t="shared" si="2"/>
        <v>82.780628824051917</v>
      </c>
      <c r="L25" s="9">
        <f t="shared" si="3"/>
        <v>124.78423691285941</v>
      </c>
      <c r="M25" s="9">
        <f t="shared" si="4"/>
        <v>145.66791996391348</v>
      </c>
      <c r="N25" s="2">
        <f t="shared" si="5"/>
        <v>20.883683051054064</v>
      </c>
      <c r="O25" s="3">
        <f t="shared" si="6"/>
        <v>0.99226802720053164</v>
      </c>
      <c r="P25" s="11">
        <f t="shared" si="9"/>
        <v>1.6</v>
      </c>
      <c r="Q25" s="3">
        <f t="shared" si="10"/>
        <v>61.292429572918529</v>
      </c>
    </row>
    <row r="26" spans="4:17" x14ac:dyDescent="0.45">
      <c r="D26" s="4">
        <v>100</v>
      </c>
      <c r="E26" s="4">
        <f t="shared" si="0"/>
        <v>1.6666666666666667</v>
      </c>
      <c r="F26" s="4">
        <v>1346</v>
      </c>
      <c r="G26" s="4">
        <v>555</v>
      </c>
      <c r="H26" s="4">
        <v>1526</v>
      </c>
      <c r="I26" s="4">
        <v>536</v>
      </c>
      <c r="J26" s="9">
        <f t="shared" si="1"/>
        <v>93.423358177822166</v>
      </c>
      <c r="K26" s="9">
        <f t="shared" si="2"/>
        <v>86.977819715801004</v>
      </c>
      <c r="L26" s="9">
        <f t="shared" si="3"/>
        <v>129.06268003731668</v>
      </c>
      <c r="M26" s="9">
        <f t="shared" si="4"/>
        <v>149.86511085566258</v>
      </c>
      <c r="N26" s="2">
        <f t="shared" si="5"/>
        <v>20.802430818345897</v>
      </c>
      <c r="O26" s="3">
        <f t="shared" si="6"/>
        <v>1.0262896506333019</v>
      </c>
      <c r="P26" s="11">
        <f t="shared" si="9"/>
        <v>1.6666666666666667</v>
      </c>
      <c r="Q26" s="3">
        <f t="shared" si="10"/>
        <v>65.604074652014774</v>
      </c>
    </row>
    <row r="27" spans="4:17" x14ac:dyDescent="0.45">
      <c r="D27" s="4">
        <v>104</v>
      </c>
      <c r="E27" s="4">
        <f t="shared" si="0"/>
        <v>1.7333333333333334</v>
      </c>
      <c r="F27" s="4">
        <v>1392</v>
      </c>
      <c r="G27" s="4">
        <v>554</v>
      </c>
      <c r="H27" s="4">
        <v>1566</v>
      </c>
      <c r="I27" s="4">
        <v>534</v>
      </c>
      <c r="J27" s="9">
        <f t="shared" si="1"/>
        <v>97.892125006966879</v>
      </c>
      <c r="K27" s="9">
        <f t="shared" si="2"/>
        <v>90.868161360121235</v>
      </c>
      <c r="L27" s="9">
        <f t="shared" si="3"/>
        <v>133.53144686646138</v>
      </c>
      <c r="M27" s="9">
        <f t="shared" si="4"/>
        <v>153.75545249998279</v>
      </c>
      <c r="N27" s="2">
        <f t="shared" si="5"/>
        <v>20.224005633521415</v>
      </c>
      <c r="O27" s="3">
        <f t="shared" si="6"/>
        <v>1.0618247034194253</v>
      </c>
      <c r="P27" s="11">
        <f t="shared" si="9"/>
        <v>1.7333333333333334</v>
      </c>
      <c r="Q27" s="3">
        <f t="shared" si="10"/>
        <v>63.420009860692247</v>
      </c>
    </row>
    <row r="28" spans="4:17" x14ac:dyDescent="0.45">
      <c r="D28" s="4">
        <v>108</v>
      </c>
      <c r="E28" s="4">
        <f t="shared" si="0"/>
        <v>1.8</v>
      </c>
      <c r="F28" s="4">
        <v>1433</v>
      </c>
      <c r="G28" s="4">
        <v>552</v>
      </c>
      <c r="H28" s="4">
        <v>1613</v>
      </c>
      <c r="I28" s="4">
        <v>529</v>
      </c>
      <c r="J28" s="9">
        <f t="shared" si="1"/>
        <v>101.87935949258114</v>
      </c>
      <c r="K28" s="9">
        <f t="shared" si="2"/>
        <v>95.453905403893842</v>
      </c>
      <c r="L28" s="9">
        <f t="shared" si="3"/>
        <v>137.51868135207565</v>
      </c>
      <c r="M28" s="9">
        <f t="shared" si="4"/>
        <v>158.34119654375542</v>
      </c>
      <c r="N28" s="2">
        <f t="shared" si="5"/>
        <v>20.82251519167977</v>
      </c>
      <c r="O28" s="3">
        <f t="shared" si="6"/>
        <v>1.0935306736197261</v>
      </c>
      <c r="P28" s="11">
        <f t="shared" si="9"/>
        <v>1.8</v>
      </c>
      <c r="Q28" s="3">
        <f t="shared" si="10"/>
        <v>58.638928711710832</v>
      </c>
    </row>
    <row r="29" spans="4:17" x14ac:dyDescent="0.45">
      <c r="D29" s="4">
        <v>112</v>
      </c>
      <c r="E29" s="4">
        <f t="shared" si="0"/>
        <v>1.8666666666666667</v>
      </c>
      <c r="F29" s="4">
        <v>1472</v>
      </c>
      <c r="G29" s="4">
        <v>541</v>
      </c>
      <c r="H29" s="4">
        <v>1657</v>
      </c>
      <c r="I29" s="4">
        <v>526</v>
      </c>
      <c r="J29" s="9">
        <f t="shared" si="1"/>
        <v>105.71064883519499</v>
      </c>
      <c r="K29" s="9">
        <f t="shared" si="2"/>
        <v>99.737730076114161</v>
      </c>
      <c r="L29" s="9">
        <f t="shared" si="3"/>
        <v>141.34997069468949</v>
      </c>
      <c r="M29" s="9">
        <f t="shared" si="4"/>
        <v>162.62502121597572</v>
      </c>
      <c r="N29" s="2">
        <f t="shared" si="5"/>
        <v>21.275050521286232</v>
      </c>
      <c r="O29" s="3">
        <f t="shared" si="6"/>
        <v>1.12399658831923</v>
      </c>
      <c r="P29" s="11">
        <f t="shared" si="9"/>
        <v>1.8666666666666667</v>
      </c>
      <c r="Q29" s="3">
        <f t="shared" si="10"/>
        <v>61.65823351220142</v>
      </c>
    </row>
    <row r="30" spans="4:17" x14ac:dyDescent="0.45">
      <c r="D30" s="4">
        <v>116</v>
      </c>
      <c r="E30" s="4">
        <f t="shared" si="0"/>
        <v>1.9333333333333333</v>
      </c>
      <c r="F30" s="4">
        <v>1517</v>
      </c>
      <c r="G30" s="4">
        <v>536</v>
      </c>
      <c r="H30" s="4">
        <v>1696</v>
      </c>
      <c r="I30" s="4">
        <v>524</v>
      </c>
      <c r="J30" s="9">
        <f t="shared" si="1"/>
        <v>110.10045729420801</v>
      </c>
      <c r="K30" s="9">
        <f t="shared" si="2"/>
        <v>103.53102668726713</v>
      </c>
      <c r="L30" s="9">
        <f t="shared" si="3"/>
        <v>145.7397791537025</v>
      </c>
      <c r="M30" s="9">
        <f t="shared" si="4"/>
        <v>166.4183178271287</v>
      </c>
      <c r="N30" s="2">
        <f t="shared" si="5"/>
        <v>20.678538673426203</v>
      </c>
      <c r="O30" s="3">
        <f t="shared" si="6"/>
        <v>1.1589037744124131</v>
      </c>
      <c r="P30" s="11">
        <f t="shared" si="9"/>
        <v>1.9333333333333333</v>
      </c>
      <c r="Q30" s="3">
        <f t="shared" si="10"/>
        <v>63.593730883177685</v>
      </c>
    </row>
    <row r="31" spans="4:17" x14ac:dyDescent="0.45">
      <c r="D31" s="4">
        <v>120</v>
      </c>
      <c r="E31" s="4">
        <f t="shared" si="0"/>
        <v>2</v>
      </c>
      <c r="F31" s="4">
        <v>1559</v>
      </c>
      <c r="G31" s="4">
        <v>533</v>
      </c>
      <c r="H31" s="4">
        <v>1741</v>
      </c>
      <c r="I31" s="4">
        <v>523</v>
      </c>
      <c r="J31" s="9">
        <f t="shared" si="1"/>
        <v>114.18981295295201</v>
      </c>
      <c r="K31" s="9">
        <f t="shared" si="2"/>
        <v>107.90063665095936</v>
      </c>
      <c r="L31" s="9">
        <f t="shared" si="3"/>
        <v>149.82913481244651</v>
      </c>
      <c r="M31" s="9">
        <f t="shared" si="4"/>
        <v>170.78792779082093</v>
      </c>
      <c r="N31" s="2">
        <f t="shared" si="5"/>
        <v>20.958792978374419</v>
      </c>
      <c r="O31" s="3">
        <f t="shared" si="6"/>
        <v>1.1914217989034144</v>
      </c>
      <c r="P31" s="11"/>
      <c r="Q31" s="3"/>
    </row>
    <row r="32" spans="4:17" x14ac:dyDescent="0.45">
      <c r="J32" s="9"/>
      <c r="K32" s="9"/>
      <c r="L32" s="9"/>
      <c r="M32" s="9"/>
      <c r="N3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C28" sqref="C28"/>
    </sheetView>
  </sheetViews>
  <sheetFormatPr defaultRowHeight="14.25" x14ac:dyDescent="0.45"/>
  <sheetData>
    <row r="1" spans="1:4" x14ac:dyDescent="0.45">
      <c r="A1" t="s">
        <v>39</v>
      </c>
      <c r="B1" s="12" t="s">
        <v>36</v>
      </c>
      <c r="C1" s="12" t="s">
        <v>37</v>
      </c>
      <c r="D1" s="12" t="s">
        <v>38</v>
      </c>
    </row>
    <row r="2" spans="1:4" x14ac:dyDescent="0.45">
      <c r="A2">
        <v>6.6666666666666666E-2</v>
      </c>
      <c r="B2">
        <v>226.0389754843597</v>
      </c>
      <c r="C2">
        <v>67.786626140542467</v>
      </c>
      <c r="D2">
        <v>35.639321859494501</v>
      </c>
    </row>
    <row r="3" spans="1:4" x14ac:dyDescent="0.45">
      <c r="A3">
        <v>0.13333333333333333</v>
      </c>
      <c r="B3">
        <v>226.75121408463605</v>
      </c>
      <c r="C3">
        <v>70.012388626634561</v>
      </c>
      <c r="D3">
        <v>37.495156413715364</v>
      </c>
    </row>
    <row r="4" spans="1:4" x14ac:dyDescent="0.45">
      <c r="A4">
        <v>0.2</v>
      </c>
      <c r="B4">
        <v>227.49081974263942</v>
      </c>
      <c r="C4">
        <v>73.146972037783613</v>
      </c>
      <c r="D4">
        <v>40.011647955721834</v>
      </c>
    </row>
    <row r="5" spans="1:4" x14ac:dyDescent="0.45">
      <c r="A5">
        <v>0.26666666666666666</v>
      </c>
      <c r="B5">
        <v>228.77677675712536</v>
      </c>
      <c r="C5">
        <v>77.05540733672386</v>
      </c>
      <c r="D5">
        <v>42.644101801229553</v>
      </c>
    </row>
    <row r="6" spans="1:4" x14ac:dyDescent="0.45">
      <c r="A6">
        <v>0.33333333333333331</v>
      </c>
      <c r="B6">
        <v>230.35719892210045</v>
      </c>
      <c r="C6">
        <v>81.328506626092022</v>
      </c>
      <c r="D6">
        <v>45.370673159392069</v>
      </c>
    </row>
    <row r="7" spans="1:4" x14ac:dyDescent="0.45">
      <c r="A7">
        <v>0.4</v>
      </c>
      <c r="B7">
        <v>232.03603091577256</v>
      </c>
      <c r="C7">
        <v>85.955636508960993</v>
      </c>
      <c r="D7">
        <v>48.863051766075777</v>
      </c>
    </row>
    <row r="8" spans="1:4" x14ac:dyDescent="0.45">
      <c r="A8">
        <v>0.46666666666666667</v>
      </c>
      <c r="B8">
        <v>234.36711714291522</v>
      </c>
      <c r="C8">
        <v>91.545653280186102</v>
      </c>
      <c r="D8">
        <v>52.357361534508627</v>
      </c>
    </row>
    <row r="9" spans="1:4" x14ac:dyDescent="0.45">
      <c r="A9">
        <v>0.53333333333333333</v>
      </c>
      <c r="B9">
        <v>236.33016674735424</v>
      </c>
      <c r="C9">
        <v>98.005588549772384</v>
      </c>
      <c r="D9">
        <v>55.669007397850535</v>
      </c>
    </row>
    <row r="10" spans="1:4" x14ac:dyDescent="0.45">
      <c r="A10">
        <v>0.6</v>
      </c>
      <c r="B10">
        <v>238.10361274858698</v>
      </c>
      <c r="C10">
        <v>104.90007009752654</v>
      </c>
      <c r="D10">
        <v>59.745607446807767</v>
      </c>
    </row>
    <row r="11" spans="1:4" x14ac:dyDescent="0.45">
      <c r="A11">
        <v>0.66666666666666663</v>
      </c>
      <c r="B11">
        <v>240.06751371135567</v>
      </c>
      <c r="C11">
        <v>111.71181922553117</v>
      </c>
      <c r="D11">
        <v>64.218117460009907</v>
      </c>
    </row>
    <row r="12" spans="1:4" x14ac:dyDescent="0.45">
      <c r="A12">
        <v>0.73333333333333328</v>
      </c>
      <c r="B12">
        <v>242.59254692797788</v>
      </c>
      <c r="C12">
        <v>118.6130224554326</v>
      </c>
      <c r="D12">
        <v>68.395851388558881</v>
      </c>
    </row>
    <row r="13" spans="1:4" x14ac:dyDescent="0.45">
      <c r="A13">
        <v>0.8</v>
      </c>
      <c r="B13">
        <v>245.39815393949735</v>
      </c>
      <c r="C13">
        <v>125.24228071325126</v>
      </c>
      <c r="D13">
        <v>72.580820546861261</v>
      </c>
    </row>
    <row r="14" spans="1:4" x14ac:dyDescent="0.45">
      <c r="A14">
        <v>0.8666666666666667</v>
      </c>
      <c r="B14">
        <v>248.01672930300762</v>
      </c>
      <c r="C14">
        <v>132.66868185661127</v>
      </c>
      <c r="D14">
        <v>76.467219824443333</v>
      </c>
    </row>
    <row r="15" spans="1:4" x14ac:dyDescent="0.45">
      <c r="A15">
        <v>0.93333333333333335</v>
      </c>
      <c r="B15">
        <v>251.00991916611417</v>
      </c>
      <c r="C15">
        <v>140.44693534811177</v>
      </c>
      <c r="D15">
        <v>81.238833524269666</v>
      </c>
    </row>
    <row r="16" spans="1:4" x14ac:dyDescent="0.45">
      <c r="A16">
        <v>1</v>
      </c>
      <c r="B16">
        <v>254.5630360182825</v>
      </c>
      <c r="C16">
        <v>147.95463322591482</v>
      </c>
      <c r="D16">
        <v>85.812721435447401</v>
      </c>
    </row>
    <row r="17" spans="1:4" x14ac:dyDescent="0.45">
      <c r="A17">
        <v>1.0666666666666667</v>
      </c>
      <c r="B17">
        <v>257.8362888664376</v>
      </c>
      <c r="C17">
        <v>155.37313738156143</v>
      </c>
      <c r="D17">
        <v>90.179979727713402</v>
      </c>
    </row>
    <row r="18" spans="1:4" x14ac:dyDescent="0.45">
      <c r="A18">
        <v>1.1333333333333333</v>
      </c>
      <c r="B18">
        <v>261.01602020464537</v>
      </c>
      <c r="C18">
        <v>162.62331726997263</v>
      </c>
      <c r="D18">
        <v>94.062487939930946</v>
      </c>
    </row>
    <row r="19" spans="1:4" x14ac:dyDescent="0.45">
      <c r="A19">
        <v>1.2</v>
      </c>
      <c r="B19">
        <v>263.91530247148955</v>
      </c>
      <c r="D19">
        <v>98.919653076977781</v>
      </c>
    </row>
    <row r="20" spans="1:4" x14ac:dyDescent="0.45">
      <c r="A20">
        <v>1.2666666666666666</v>
      </c>
      <c r="B20">
        <v>267.84350886946356</v>
      </c>
      <c r="D20">
        <v>103.38861774067657</v>
      </c>
    </row>
    <row r="21" spans="1:4" x14ac:dyDescent="0.45">
      <c r="A21">
        <v>1.3333333333333333</v>
      </c>
      <c r="B21">
        <v>271.39690780879431</v>
      </c>
      <c r="D21">
        <v>107.56640393894141</v>
      </c>
    </row>
    <row r="22" spans="1:4" x14ac:dyDescent="0.45">
      <c r="A22">
        <v>1.4</v>
      </c>
      <c r="B22">
        <v>275.13856981308459</v>
      </c>
      <c r="D22">
        <v>111.84823969515938</v>
      </c>
    </row>
    <row r="23" spans="1:4" x14ac:dyDescent="0.45">
      <c r="A23">
        <v>1.4666666666666666</v>
      </c>
      <c r="B23">
        <v>278.78585327161232</v>
      </c>
      <c r="D23">
        <v>116.51857591464649</v>
      </c>
    </row>
    <row r="24" spans="1:4" x14ac:dyDescent="0.45">
      <c r="A24">
        <v>1.5333333333333332</v>
      </c>
      <c r="B24">
        <v>283.18184255325463</v>
      </c>
      <c r="D24">
        <v>120.89035609426087</v>
      </c>
    </row>
    <row r="25" spans="1:4" x14ac:dyDescent="0.45">
      <c r="A25">
        <v>1.6</v>
      </c>
      <c r="B25">
        <v>286.45647671661732</v>
      </c>
      <c r="D25">
        <v>124.78423691285941</v>
      </c>
    </row>
    <row r="26" spans="1:4" x14ac:dyDescent="0.45">
      <c r="A26">
        <v>1.6666666666666667</v>
      </c>
      <c r="B26">
        <v>290.2899544242515</v>
      </c>
      <c r="D26">
        <v>129.06268003731668</v>
      </c>
    </row>
    <row r="27" spans="1:4" x14ac:dyDescent="0.45">
      <c r="A27">
        <v>1.7333333333333334</v>
      </c>
      <c r="B27">
        <v>294.12321280978762</v>
      </c>
      <c r="D27">
        <v>133.53144686646138</v>
      </c>
    </row>
    <row r="28" spans="1:4" x14ac:dyDescent="0.45">
      <c r="A28">
        <v>1.8</v>
      </c>
      <c r="B28">
        <v>298.23909542093958</v>
      </c>
      <c r="D28">
        <v>137.51868135207565</v>
      </c>
    </row>
    <row r="29" spans="1:4" x14ac:dyDescent="0.45">
      <c r="D29">
        <v>141.34997069468949</v>
      </c>
    </row>
    <row r="30" spans="1:4" x14ac:dyDescent="0.45">
      <c r="D30">
        <v>145.7397791537025</v>
      </c>
    </row>
    <row r="31" spans="1:4" x14ac:dyDescent="0.45">
      <c r="D31">
        <v>149.82913481244651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Sheet1</vt:lpstr>
      <vt:lpstr>06263</vt:lpstr>
      <vt:lpstr>06285</vt:lpstr>
      <vt:lpstr>06281</vt:lpstr>
      <vt:lpstr>Sheet5</vt:lpstr>
      <vt:lpstr>x v t</vt:lpstr>
      <vt:lpstr>x' v t</vt:lpstr>
      <vt:lpstr>u v t</vt:lpstr>
      <vt:lpstr>'06281'!Back_nov13</vt:lpstr>
      <vt:lpstr>'06285'!Back_Nov13</vt:lpstr>
      <vt:lpstr>'06263'!Back_Nov13_1</vt:lpstr>
      <vt:lpstr>'06263'!Front_Nov13</vt:lpstr>
      <vt:lpstr>'06281'!Front_nov13</vt:lpstr>
      <vt:lpstr>'06285'!Front_Nov13</vt:lpstr>
      <vt:lpstr>Sheet1!Xo</vt:lpstr>
    </vt:vector>
  </TitlesOfParts>
  <Company>Portland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Torres</dc:creator>
  <cp:lastModifiedBy>Logan Torres</cp:lastModifiedBy>
  <dcterms:created xsi:type="dcterms:W3CDTF">2016-11-13T21:42:47Z</dcterms:created>
  <dcterms:modified xsi:type="dcterms:W3CDTF">2017-04-25T06:20:32Z</dcterms:modified>
</cp:coreProperties>
</file>