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logan\Documents\1 Portland State Graduate School\Capillary Fluidics\DropletJumpInWedge\Data\Experimental Results\"/>
    </mc:Choice>
  </mc:AlternateContent>
  <bookViews>
    <workbookView xWindow="0" yWindow="0" windowWidth="21570" windowHeight="8070" activeTab="4"/>
  </bookViews>
  <sheets>
    <sheet name="Sheet1" sheetId="1" r:id="rId1"/>
    <sheet name="06278" sheetId="2" r:id="rId2"/>
    <sheet name="06282" sheetId="3" r:id="rId3"/>
    <sheet name="06283" sheetId="4" r:id="rId4"/>
    <sheet name="Sheet2" sheetId="9" r:id="rId5"/>
    <sheet name="x v t" sheetId="5" r:id="rId6"/>
    <sheet name="u v t" sheetId="8" r:id="rId7"/>
    <sheet name="x' v t" sheetId="7" r:id="rId8"/>
  </sheets>
  <definedNames>
    <definedName name="Back_Nov11" localSheetId="1">'06278'!$A$4:$C$35</definedName>
    <definedName name="Back_Nov11" localSheetId="2">'06282'!#REF!</definedName>
    <definedName name="Back_Nov11" localSheetId="3">'06283'!$A$4:$C$29</definedName>
    <definedName name="Front_Nov11" localSheetId="1">'06278'!$D$4:$E$35</definedName>
    <definedName name="Front_Nov11" localSheetId="2">'06282'!#REF!</definedName>
    <definedName name="Front_Nov11" localSheetId="3">'06283'!$D$4:$E$28</definedName>
    <definedName name="Front_Nov11_1" localSheetId="2">'06282'!$A$4:$A$30</definedName>
    <definedName name="X_o" localSheetId="1">'06278'!#REF!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" i="4"/>
  <c r="Z2" i="2"/>
  <c r="H5" i="1"/>
  <c r="I2" i="1" s="1"/>
  <c r="H2" i="2" s="1"/>
  <c r="E1" i="4"/>
  <c r="F1" i="4"/>
  <c r="G1" i="4"/>
  <c r="H1" i="4"/>
  <c r="I1" i="4"/>
  <c r="J1" i="4"/>
  <c r="K1" i="4"/>
  <c r="A1" i="3"/>
  <c r="B1" i="3"/>
  <c r="C1" i="3"/>
  <c r="D1" i="3"/>
  <c r="E1" i="3"/>
  <c r="F1" i="3"/>
  <c r="G1" i="3"/>
  <c r="E1" i="2"/>
  <c r="F1" i="2"/>
  <c r="G1" i="2"/>
  <c r="H1" i="2"/>
  <c r="I1" i="2"/>
  <c r="J1" i="2"/>
  <c r="K1" i="2"/>
  <c r="I4" i="1" l="1"/>
  <c r="H2" i="4" s="1"/>
  <c r="I3" i="1"/>
  <c r="D2" i="3" s="1"/>
  <c r="V3" i="4" l="1"/>
  <c r="V4" i="4"/>
  <c r="V5" i="4"/>
  <c r="V6" i="4"/>
  <c r="X7" i="4" s="1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" i="4"/>
  <c r="R3" i="3"/>
  <c r="T4" i="3" s="1"/>
  <c r="R4" i="3"/>
  <c r="R5" i="3"/>
  <c r="R6" i="3"/>
  <c r="R7" i="3"/>
  <c r="T8" i="3" s="1"/>
  <c r="R8" i="3"/>
  <c r="R9" i="3"/>
  <c r="R10" i="3"/>
  <c r="R11" i="3"/>
  <c r="R12" i="3"/>
  <c r="R13" i="3"/>
  <c r="R14" i="3"/>
  <c r="R15" i="3"/>
  <c r="T16" i="3" s="1"/>
  <c r="R16" i="3"/>
  <c r="R17" i="3"/>
  <c r="R18" i="3"/>
  <c r="R19" i="3"/>
  <c r="T20" i="3" s="1"/>
  <c r="R20" i="3"/>
  <c r="R21" i="3"/>
  <c r="R22" i="3"/>
  <c r="R23" i="3"/>
  <c r="R24" i="3"/>
  <c r="R25" i="3"/>
  <c r="R26" i="3"/>
  <c r="R2" i="3"/>
  <c r="T3" i="3" s="1"/>
  <c r="V3" i="3" s="1"/>
  <c r="X21" i="4" l="1"/>
  <c r="Z9" i="4" s="1"/>
  <c r="X17" i="4"/>
  <c r="X13" i="4"/>
  <c r="X9" i="4"/>
  <c r="Z5" i="4" s="1"/>
  <c r="X5" i="4"/>
  <c r="X19" i="4"/>
  <c r="X15" i="4"/>
  <c r="Z7" i="4" s="1"/>
  <c r="X11" i="4"/>
  <c r="X3" i="4"/>
  <c r="Z3" i="4" s="1"/>
  <c r="X18" i="4"/>
  <c r="Z8" i="4" s="1"/>
  <c r="X14" i="4"/>
  <c r="X10" i="4"/>
  <c r="X6" i="4"/>
  <c r="Z4" i="4" s="1"/>
  <c r="X20" i="4"/>
  <c r="X16" i="4"/>
  <c r="X12" i="4"/>
  <c r="Z6" i="4" s="1"/>
  <c r="X8" i="4"/>
  <c r="X4" i="4"/>
  <c r="T23" i="3"/>
  <c r="T19" i="3"/>
  <c r="T15" i="3"/>
  <c r="V7" i="3" s="1"/>
  <c r="T11" i="3"/>
  <c r="T7" i="3"/>
  <c r="T22" i="3"/>
  <c r="T18" i="3"/>
  <c r="V8" i="3" s="1"/>
  <c r="T14" i="3"/>
  <c r="T10" i="3"/>
  <c r="T6" i="3"/>
  <c r="V4" i="3" s="1"/>
  <c r="T12" i="3"/>
  <c r="V6" i="3" s="1"/>
  <c r="T21" i="3"/>
  <c r="V9" i="3" s="1"/>
  <c r="T17" i="3"/>
  <c r="T13" i="3"/>
  <c r="T9" i="3"/>
  <c r="V5" i="3" s="1"/>
  <c r="T5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2" i="2"/>
  <c r="A2" i="4"/>
  <c r="B2" i="4"/>
  <c r="D2" i="4"/>
  <c r="C4" i="1"/>
  <c r="D4" i="1" s="1"/>
  <c r="E4" i="1"/>
  <c r="E2" i="4" s="1"/>
  <c r="A1" i="2"/>
  <c r="B1" i="2"/>
  <c r="C1" i="2"/>
  <c r="D1" i="2"/>
  <c r="A2" i="2"/>
  <c r="B2" i="2"/>
  <c r="E3" i="1"/>
  <c r="A2" i="3" s="1"/>
  <c r="C3" i="1"/>
  <c r="D3" i="1" s="1"/>
  <c r="E2" i="1"/>
  <c r="E2" i="2" s="1"/>
  <c r="C2" i="1"/>
  <c r="C2" i="2" s="1"/>
  <c r="G4" i="1" l="1"/>
  <c r="G2" i="4" s="1"/>
  <c r="F3" i="1"/>
  <c r="B2" i="3" s="1"/>
  <c r="F4" i="1"/>
  <c r="F2" i="4" s="1"/>
  <c r="G2" i="1"/>
  <c r="C2" i="4"/>
  <c r="C5" i="1"/>
  <c r="D5" i="1" s="1"/>
  <c r="G2" i="2"/>
  <c r="D2" i="1"/>
  <c r="J2" i="1" s="1"/>
  <c r="I2" i="2" s="1"/>
  <c r="G3" i="1"/>
  <c r="F2" i="1"/>
  <c r="F2" i="2" s="1"/>
  <c r="L3" i="1"/>
  <c r="G2" i="3" s="1"/>
  <c r="K3" i="1"/>
  <c r="F2" i="3" s="1"/>
  <c r="L4" i="1"/>
  <c r="K2" i="4" s="1"/>
  <c r="K4" i="1"/>
  <c r="J2" i="4" s="1"/>
  <c r="X23" i="2"/>
  <c r="X11" i="2"/>
  <c r="X7" i="2"/>
  <c r="X27" i="2"/>
  <c r="X26" i="2"/>
  <c r="X22" i="2"/>
  <c r="X18" i="2"/>
  <c r="Z8" i="2" s="1"/>
  <c r="X14" i="2"/>
  <c r="X10" i="2"/>
  <c r="X6" i="2"/>
  <c r="Z4" i="2" s="1"/>
  <c r="X3" i="2"/>
  <c r="Z3" i="2" s="1"/>
  <c r="X25" i="2"/>
  <c r="X21" i="2"/>
  <c r="Z9" i="2" s="1"/>
  <c r="X17" i="2"/>
  <c r="X13" i="2"/>
  <c r="X9" i="2"/>
  <c r="Z5" i="2" s="1"/>
  <c r="X5" i="2"/>
  <c r="X19" i="2"/>
  <c r="X15" i="2"/>
  <c r="Z7" i="2" s="1"/>
  <c r="X28" i="2"/>
  <c r="X24" i="2"/>
  <c r="X20" i="2"/>
  <c r="X16" i="2"/>
  <c r="X12" i="2"/>
  <c r="Z6" i="2" s="1"/>
  <c r="X8" i="2"/>
  <c r="X4" i="2"/>
  <c r="O5" i="3"/>
  <c r="O13" i="3"/>
  <c r="O21" i="3"/>
  <c r="N5" i="3"/>
  <c r="P5" i="3" s="1"/>
  <c r="N13" i="3"/>
  <c r="P13" i="3" s="1"/>
  <c r="N21" i="3"/>
  <c r="P21" i="3" s="1"/>
  <c r="O20" i="3"/>
  <c r="N20" i="3"/>
  <c r="P20" i="3" s="1"/>
  <c r="O6" i="3"/>
  <c r="O14" i="3"/>
  <c r="O22" i="3"/>
  <c r="N6" i="3"/>
  <c r="P6" i="3" s="1"/>
  <c r="N14" i="3"/>
  <c r="P14" i="3" s="1"/>
  <c r="N22" i="3"/>
  <c r="P22" i="3" s="1"/>
  <c r="O7" i="3"/>
  <c r="O15" i="3"/>
  <c r="O23" i="3"/>
  <c r="N7" i="3"/>
  <c r="P7" i="3" s="1"/>
  <c r="N15" i="3"/>
  <c r="P15" i="3" s="1"/>
  <c r="N23" i="3"/>
  <c r="P23" i="3" s="1"/>
  <c r="O8" i="3"/>
  <c r="O16" i="3"/>
  <c r="O24" i="3"/>
  <c r="N8" i="3"/>
  <c r="P8" i="3" s="1"/>
  <c r="N16" i="3"/>
  <c r="P16" i="3" s="1"/>
  <c r="N24" i="3"/>
  <c r="P24" i="3" s="1"/>
  <c r="O12" i="3"/>
  <c r="N12" i="3"/>
  <c r="P12" i="3" s="1"/>
  <c r="O9" i="3"/>
  <c r="O17" i="3"/>
  <c r="O25" i="3"/>
  <c r="N9" i="3"/>
  <c r="P9" i="3" s="1"/>
  <c r="N17" i="3"/>
  <c r="P17" i="3" s="1"/>
  <c r="N25" i="3"/>
  <c r="P25" i="3" s="1"/>
  <c r="O10" i="3"/>
  <c r="O18" i="3"/>
  <c r="O26" i="3"/>
  <c r="N10" i="3"/>
  <c r="P10" i="3" s="1"/>
  <c r="N18" i="3"/>
  <c r="P18" i="3" s="1"/>
  <c r="N26" i="3"/>
  <c r="P26" i="3" s="1"/>
  <c r="O3" i="3"/>
  <c r="O11" i="3"/>
  <c r="O19" i="3"/>
  <c r="N3" i="3"/>
  <c r="P3" i="3" s="1"/>
  <c r="N11" i="3"/>
  <c r="P11" i="3" s="1"/>
  <c r="N19" i="3"/>
  <c r="P19" i="3" s="1"/>
  <c r="O2" i="3"/>
  <c r="O4" i="3"/>
  <c r="N4" i="3"/>
  <c r="P4" i="3" s="1"/>
  <c r="N2" i="3"/>
  <c r="P2" i="3" s="1"/>
  <c r="R6" i="4"/>
  <c r="T6" i="4" s="1"/>
  <c r="S8" i="4"/>
  <c r="R15" i="4"/>
  <c r="T15" i="4" s="1"/>
  <c r="S17" i="4"/>
  <c r="R22" i="4"/>
  <c r="T22" i="4" s="1"/>
  <c r="S24" i="4"/>
  <c r="S13" i="4"/>
  <c r="R18" i="4"/>
  <c r="T18" i="4" s="1"/>
  <c r="S11" i="4"/>
  <c r="R16" i="4"/>
  <c r="T16" i="4" s="1"/>
  <c r="S2" i="4"/>
  <c r="S14" i="4"/>
  <c r="R2" i="4"/>
  <c r="T2" i="4" s="1"/>
  <c r="S5" i="4"/>
  <c r="S21" i="4"/>
  <c r="S3" i="4"/>
  <c r="R8" i="4"/>
  <c r="T8" i="4" s="1"/>
  <c r="R17" i="4"/>
  <c r="T17" i="4" s="1"/>
  <c r="R24" i="4"/>
  <c r="T24" i="4" s="1"/>
  <c r="R4" i="4"/>
  <c r="T4" i="4" s="1"/>
  <c r="AB4" i="4" s="1"/>
  <c r="S6" i="4"/>
  <c r="R13" i="4"/>
  <c r="T13" i="4" s="1"/>
  <c r="S15" i="4"/>
  <c r="R20" i="4"/>
  <c r="T20" i="4" s="1"/>
  <c r="S22" i="4"/>
  <c r="S4" i="4"/>
  <c r="R11" i="4"/>
  <c r="T11" i="4" s="1"/>
  <c r="S20" i="4"/>
  <c r="R9" i="4"/>
  <c r="T9" i="4" s="1"/>
  <c r="S18" i="4"/>
  <c r="R5" i="4"/>
  <c r="T5" i="4" s="1"/>
  <c r="AB5" i="4" s="1"/>
  <c r="S7" i="4"/>
  <c r="R12" i="4"/>
  <c r="T12" i="4" s="1"/>
  <c r="R21" i="4"/>
  <c r="T21" i="4" s="1"/>
  <c r="R3" i="4"/>
  <c r="T3" i="4" s="1"/>
  <c r="AB3" i="4" s="1"/>
  <c r="S12" i="4"/>
  <c r="R7" i="4"/>
  <c r="T7" i="4" s="1"/>
  <c r="S9" i="4"/>
  <c r="R14" i="4"/>
  <c r="T14" i="4" s="1"/>
  <c r="S16" i="4"/>
  <c r="R23" i="4"/>
  <c r="T23" i="4" s="1"/>
  <c r="S23" i="4"/>
  <c r="R10" i="4"/>
  <c r="T10" i="4" s="1"/>
  <c r="R19" i="4"/>
  <c r="T19" i="4" s="1"/>
  <c r="S10" i="4"/>
  <c r="S19" i="4"/>
  <c r="S3" i="2"/>
  <c r="S11" i="2"/>
  <c r="S19" i="2"/>
  <c r="S27" i="2"/>
  <c r="R4" i="2"/>
  <c r="T4" i="2" s="1"/>
  <c r="R12" i="2"/>
  <c r="T12" i="2" s="1"/>
  <c r="R20" i="2"/>
  <c r="T20" i="2" s="1"/>
  <c r="R28" i="2"/>
  <c r="T28" i="2" s="1"/>
  <c r="S4" i="2"/>
  <c r="S12" i="2"/>
  <c r="S20" i="2"/>
  <c r="S28" i="2"/>
  <c r="R5" i="2"/>
  <c r="T5" i="2" s="1"/>
  <c r="R13" i="2"/>
  <c r="T13" i="2" s="1"/>
  <c r="R21" i="2"/>
  <c r="T21" i="2" s="1"/>
  <c r="R29" i="2"/>
  <c r="T29" i="2" s="1"/>
  <c r="S5" i="2"/>
  <c r="S29" i="2"/>
  <c r="R14" i="2"/>
  <c r="T14" i="2" s="1"/>
  <c r="S6" i="2"/>
  <c r="S14" i="2"/>
  <c r="S22" i="2"/>
  <c r="S30" i="2"/>
  <c r="R7" i="2"/>
  <c r="T7" i="2" s="1"/>
  <c r="R15" i="2"/>
  <c r="T15" i="2" s="1"/>
  <c r="R23" i="2"/>
  <c r="T23" i="2" s="1"/>
  <c r="R31" i="2"/>
  <c r="T31" i="2" s="1"/>
  <c r="S15" i="2"/>
  <c r="S23" i="2"/>
  <c r="S31" i="2"/>
  <c r="R8" i="2"/>
  <c r="T8" i="2" s="1"/>
  <c r="R16" i="2"/>
  <c r="T16" i="2" s="1"/>
  <c r="S16" i="2"/>
  <c r="R17" i="2"/>
  <c r="T17" i="2" s="1"/>
  <c r="R2" i="2"/>
  <c r="T2" i="2" s="1"/>
  <c r="S9" i="2"/>
  <c r="S17" i="2"/>
  <c r="S25" i="2"/>
  <c r="S2" i="2"/>
  <c r="R18" i="2"/>
  <c r="T18" i="2" s="1"/>
  <c r="S10" i="2"/>
  <c r="S26" i="2"/>
  <c r="R11" i="2"/>
  <c r="T11" i="2" s="1"/>
  <c r="R27" i="2"/>
  <c r="T27" i="2" s="1"/>
  <c r="S21" i="2"/>
  <c r="R22" i="2"/>
  <c r="T22" i="2" s="1"/>
  <c r="S7" i="2"/>
  <c r="R24" i="2"/>
  <c r="T24" i="2" s="1"/>
  <c r="S8" i="2"/>
  <c r="S24" i="2"/>
  <c r="R9" i="2"/>
  <c r="T9" i="2" s="1"/>
  <c r="R25" i="2"/>
  <c r="T25" i="2" s="1"/>
  <c r="R10" i="2"/>
  <c r="T10" i="2" s="1"/>
  <c r="R26" i="2"/>
  <c r="T26" i="2" s="1"/>
  <c r="S18" i="2"/>
  <c r="R3" i="2"/>
  <c r="T3" i="2" s="1"/>
  <c r="R19" i="2"/>
  <c r="T19" i="2" s="1"/>
  <c r="S13" i="2"/>
  <c r="R6" i="2"/>
  <c r="T6" i="2" s="1"/>
  <c r="R30" i="2"/>
  <c r="T30" i="2" s="1"/>
  <c r="J4" i="1" l="1"/>
  <c r="X2" i="3"/>
  <c r="X4" i="3"/>
  <c r="X3" i="3"/>
  <c r="X5" i="3"/>
  <c r="U24" i="2"/>
  <c r="U26" i="2"/>
  <c r="W26" i="2" s="1"/>
  <c r="U25" i="2"/>
  <c r="W25" i="2" s="1"/>
  <c r="U31" i="2"/>
  <c r="U22" i="2"/>
  <c r="U29" i="2"/>
  <c r="W29" i="2" s="1"/>
  <c r="U12" i="2"/>
  <c r="W12" i="2" s="1"/>
  <c r="U11" i="2"/>
  <c r="U13" i="2"/>
  <c r="U8" i="2"/>
  <c r="W8" i="2" s="1"/>
  <c r="U21" i="2"/>
  <c r="W21" i="2" s="1"/>
  <c r="U10" i="2"/>
  <c r="W10" i="2" s="1"/>
  <c r="U17" i="2"/>
  <c r="U16" i="2"/>
  <c r="U23" i="2"/>
  <c r="U14" i="2"/>
  <c r="W14" i="2" s="1"/>
  <c r="U5" i="2"/>
  <c r="U4" i="2"/>
  <c r="W4" i="2" s="1"/>
  <c r="U3" i="2"/>
  <c r="W3" i="2" s="1"/>
  <c r="C2" i="3"/>
  <c r="J3" i="1"/>
  <c r="E2" i="3" s="1"/>
  <c r="Q6" i="3" s="1"/>
  <c r="S6" i="3" s="1"/>
  <c r="U9" i="2"/>
  <c r="U15" i="2"/>
  <c r="W15" i="2" s="1"/>
  <c r="U6" i="2"/>
  <c r="W6" i="2" s="1"/>
  <c r="U28" i="2"/>
  <c r="W28" i="2" s="1"/>
  <c r="U27" i="2"/>
  <c r="W27" i="2" s="1"/>
  <c r="L2" i="1"/>
  <c r="K2" i="2" s="1"/>
  <c r="AB2" i="2" s="1"/>
  <c r="K2" i="1"/>
  <c r="J2" i="2" s="1"/>
  <c r="D2" i="2"/>
  <c r="U18" i="2"/>
  <c r="W18" i="2" s="1"/>
  <c r="U7" i="2"/>
  <c r="W7" i="2" s="1"/>
  <c r="U2" i="2"/>
  <c r="U30" i="2"/>
  <c r="W30" i="2" s="1"/>
  <c r="U20" i="2"/>
  <c r="W20" i="2" s="1"/>
  <c r="U19" i="2"/>
  <c r="W19" i="2" s="1"/>
  <c r="AB2" i="4"/>
  <c r="Q25" i="3"/>
  <c r="S25" i="3" s="1"/>
  <c r="Q12" i="3"/>
  <c r="S12" i="3" s="1"/>
  <c r="Q22" i="3"/>
  <c r="Q20" i="3"/>
  <c r="S20" i="3" s="1"/>
  <c r="I2" i="4"/>
  <c r="U12" i="4" s="1"/>
  <c r="AB19" i="4"/>
  <c r="Y16" i="4"/>
  <c r="Y15" i="4"/>
  <c r="AA7" i="4" s="1"/>
  <c r="AB18" i="4"/>
  <c r="Y7" i="4"/>
  <c r="AB10" i="4"/>
  <c r="Y11" i="4"/>
  <c r="AB14" i="4"/>
  <c r="Y8" i="4"/>
  <c r="AB11" i="4"/>
  <c r="Y21" i="4"/>
  <c r="AA9" i="4" s="1"/>
  <c r="AB24" i="4"/>
  <c r="AB15" i="4"/>
  <c r="Y12" i="4"/>
  <c r="AA6" i="4" s="1"/>
  <c r="Y17" i="4"/>
  <c r="AB20" i="4"/>
  <c r="AB21" i="4"/>
  <c r="Y18" i="4"/>
  <c r="AA8" i="4" s="1"/>
  <c r="AB13" i="4"/>
  <c r="Y10" i="4"/>
  <c r="AB17" i="4"/>
  <c r="Y14" i="4"/>
  <c r="Y13" i="4"/>
  <c r="AB16" i="4"/>
  <c r="Y20" i="4"/>
  <c r="AB23" i="4"/>
  <c r="AB7" i="4"/>
  <c r="Y4" i="4"/>
  <c r="Y9" i="4"/>
  <c r="AA5" i="4" s="1"/>
  <c r="AB12" i="4"/>
  <c r="AB9" i="4"/>
  <c r="Y6" i="4"/>
  <c r="AA4" i="4" s="1"/>
  <c r="Y5" i="4"/>
  <c r="AB8" i="4"/>
  <c r="Y19" i="4"/>
  <c r="AB22" i="4"/>
  <c r="Y3" i="4"/>
  <c r="AA3" i="4" s="1"/>
  <c r="AB6" i="4"/>
  <c r="U16" i="3"/>
  <c r="X19" i="3"/>
  <c r="U22" i="3"/>
  <c r="X25" i="3"/>
  <c r="X22" i="3"/>
  <c r="U19" i="3"/>
  <c r="U8" i="3"/>
  <c r="X11" i="3"/>
  <c r="U14" i="3"/>
  <c r="X17" i="3"/>
  <c r="U13" i="3"/>
  <c r="X16" i="3"/>
  <c r="X14" i="3"/>
  <c r="U11" i="3"/>
  <c r="U10" i="3"/>
  <c r="X13" i="3"/>
  <c r="U21" i="3"/>
  <c r="W9" i="3" s="1"/>
  <c r="X24" i="3"/>
  <c r="X26" i="3"/>
  <c r="U23" i="3"/>
  <c r="U6" i="3"/>
  <c r="W4" i="3" s="1"/>
  <c r="X9" i="3"/>
  <c r="U9" i="3"/>
  <c r="W5" i="3" s="1"/>
  <c r="X12" i="3"/>
  <c r="U5" i="3"/>
  <c r="X8" i="3"/>
  <c r="U20" i="3"/>
  <c r="X23" i="3"/>
  <c r="X6" i="3"/>
  <c r="U3" i="3"/>
  <c r="W3" i="3" s="1"/>
  <c r="U17" i="3"/>
  <c r="X20" i="3"/>
  <c r="X10" i="3"/>
  <c r="U7" i="3"/>
  <c r="U4" i="3"/>
  <c r="X7" i="3"/>
  <c r="U18" i="3"/>
  <c r="W8" i="3" s="1"/>
  <c r="X21" i="3"/>
  <c r="X18" i="3"/>
  <c r="U15" i="3"/>
  <c r="W7" i="3" s="1"/>
  <c r="U12" i="3"/>
  <c r="W6" i="3" s="1"/>
  <c r="X15" i="3"/>
  <c r="Y27" i="2"/>
  <c r="Y21" i="2"/>
  <c r="AA9" i="2" s="1"/>
  <c r="Y26" i="2"/>
  <c r="Y3" i="2"/>
  <c r="AA3" i="2" s="1"/>
  <c r="AB6" i="2"/>
  <c r="Y6" i="2"/>
  <c r="AA4" i="2" s="1"/>
  <c r="Y8" i="2"/>
  <c r="AB11" i="2"/>
  <c r="Y5" i="2"/>
  <c r="Y28" i="2"/>
  <c r="AB31" i="2"/>
  <c r="Y11" i="2"/>
  <c r="Y18" i="2"/>
  <c r="AA8" i="2" s="1"/>
  <c r="AB21" i="2"/>
  <c r="Y17" i="2"/>
  <c r="Y24" i="2"/>
  <c r="AB27" i="2"/>
  <c r="Y4" i="2"/>
  <c r="Y23" i="2"/>
  <c r="AB26" i="2"/>
  <c r="Y19" i="2"/>
  <c r="Y14" i="2"/>
  <c r="AB17" i="2"/>
  <c r="Y20" i="2"/>
  <c r="Y10" i="2"/>
  <c r="AB13" i="2"/>
  <c r="Y9" i="2"/>
  <c r="AA5" i="2" s="1"/>
  <c r="Y22" i="2"/>
  <c r="AB25" i="2"/>
  <c r="Y15" i="2"/>
  <c r="AA7" i="2" s="1"/>
  <c r="Y13" i="2"/>
  <c r="Y25" i="2"/>
  <c r="Y16" i="2"/>
  <c r="AB19" i="2"/>
  <c r="Y7" i="2"/>
  <c r="Y12" i="2"/>
  <c r="AA6" i="2" s="1"/>
  <c r="AB15" i="2"/>
  <c r="S22" i="3"/>
  <c r="W9" i="2"/>
  <c r="W13" i="2"/>
  <c r="W16" i="2"/>
  <c r="W5" i="2"/>
  <c r="W2" i="2"/>
  <c r="W31" i="2"/>
  <c r="W22" i="2"/>
  <c r="W17" i="2"/>
  <c r="W23" i="2"/>
  <c r="W11" i="2"/>
  <c r="W24" i="2"/>
  <c r="AB16" i="2" l="1"/>
  <c r="AB24" i="2"/>
  <c r="AB5" i="2"/>
  <c r="AB10" i="2"/>
  <c r="AB18" i="2"/>
  <c r="AB23" i="2"/>
  <c r="AB22" i="2"/>
  <c r="AB7" i="2"/>
  <c r="AB14" i="2"/>
  <c r="AB9" i="2"/>
  <c r="AB29" i="2"/>
  <c r="AB30" i="2"/>
  <c r="AB28" i="2"/>
  <c r="AB12" i="2"/>
  <c r="AB20" i="2"/>
  <c r="AB8" i="2"/>
  <c r="Q2" i="3"/>
  <c r="S2" i="3" s="1"/>
  <c r="AB4" i="2"/>
  <c r="AB3" i="2"/>
  <c r="Q5" i="3"/>
  <c r="S5" i="3" s="1"/>
  <c r="Q14" i="3"/>
  <c r="S14" i="3" s="1"/>
  <c r="Q15" i="3"/>
  <c r="S15" i="3" s="1"/>
  <c r="U21" i="4"/>
  <c r="Q13" i="3"/>
  <c r="S13" i="3" s="1"/>
  <c r="U6" i="4"/>
  <c r="U17" i="4"/>
  <c r="U5" i="4"/>
  <c r="U22" i="4"/>
  <c r="U14" i="4"/>
  <c r="U9" i="4"/>
  <c r="U11" i="4"/>
  <c r="U10" i="4"/>
  <c r="U16" i="4"/>
  <c r="U23" i="4"/>
  <c r="U13" i="4"/>
  <c r="U24" i="4"/>
  <c r="Q8" i="3"/>
  <c r="S8" i="3" s="1"/>
  <c r="Q18" i="3"/>
  <c r="S18" i="3" s="1"/>
  <c r="Q11" i="3"/>
  <c r="S11" i="3" s="1"/>
  <c r="Q7" i="3"/>
  <c r="S7" i="3" s="1"/>
  <c r="Q10" i="3"/>
  <c r="S10" i="3" s="1"/>
  <c r="Q23" i="3"/>
  <c r="S23" i="3" s="1"/>
  <c r="U15" i="4"/>
  <c r="Q16" i="3"/>
  <c r="S16" i="3" s="1"/>
  <c r="U3" i="4"/>
  <c r="Q4" i="3"/>
  <c r="S4" i="3" s="1"/>
  <c r="U4" i="4"/>
  <c r="U19" i="4"/>
  <c r="Q3" i="3"/>
  <c r="S3" i="3" s="1"/>
  <c r="U20" i="4"/>
  <c r="Q9" i="3"/>
  <c r="S9" i="3" s="1"/>
  <c r="Q21" i="3"/>
  <c r="S21" i="3" s="1"/>
  <c r="Q24" i="3"/>
  <c r="S24" i="3" s="1"/>
  <c r="Q19" i="3"/>
  <c r="S19" i="3" s="1"/>
  <c r="Q26" i="3"/>
  <c r="S26" i="3" s="1"/>
  <c r="Q17" i="3"/>
  <c r="S17" i="3" s="1"/>
  <c r="U7" i="4"/>
  <c r="U8" i="4"/>
  <c r="U18" i="4"/>
  <c r="U2" i="4"/>
</calcChain>
</file>

<file path=xl/connections.xml><?xml version="1.0" encoding="utf-8"?>
<connections xmlns="http://schemas.openxmlformats.org/spreadsheetml/2006/main">
  <connection id="1" name="Back_Nov11" type="6" refreshedVersion="6" background="1" saveData="1">
    <textPr codePage="437" sourceFile="Y:\Experiments\Data\Drop_06278_DropletJumpWedge_water_Type_2mL_L_400grit_U_320grit_Surfaces_6deg_Inclination_dry_1\Raw\Back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Nov112" type="6" refreshedVersion="6" background="1" saveData="1">
    <textPr codePage="437" sourceFile="Y:\Experiments\Data\Drop_06283_DropletJumpWedge_water_Type_6mL_L_400grit_U_320grit_Surfaces_6deg_Inclination_dry_1\Raw\Back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Front_Nov11" type="6" refreshedVersion="6" background="1" saveData="1">
    <textPr codePage="437" sourceFile="Y:\Experiments\Data\Drop_06278_DropletJumpWedge_water_Type_2mL_L_400grit_U_320grit_Surfaces_6deg_Inclination_dry_1\Raw\Front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Front_Nov112" type="6" refreshedVersion="6" background="1" saveData="1">
    <textPr codePage="437" sourceFile="Y:\Experiments\Data\Drop_06282_DropletJumpWedge_water_Type_4mL_L_400grit_U_320grit_Surfaces_6deg_Inclination_dry_1\Raw\Front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Front_Nov113" type="6" refreshedVersion="6" background="1" saveData="1">
    <textPr codePage="437" sourceFile="Y:\Experiments\Data\Drop_06283_DropletJumpWedge_water_Type_6mL_L_400grit_U_320grit_Surfaces_6deg_Inclination_dry_1\Raw\Front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<sst xmlns="http://schemas.openxmlformats.org/spreadsheetml/2006/main" count="72" uniqueCount="37">
  <si>
    <t>Drop_06278</t>
  </si>
  <si>
    <t>Drop #</t>
  </si>
  <si>
    <t>Volume ml</t>
  </si>
  <si>
    <t>Angle deg</t>
  </si>
  <si>
    <t>Scale mm/pxl</t>
  </si>
  <si>
    <t>Frame</t>
  </si>
  <si>
    <t>Drop_06282</t>
  </si>
  <si>
    <t>Drop_06273</t>
  </si>
  <si>
    <t>Half Angle rad</t>
  </si>
  <si>
    <t>S back</t>
  </si>
  <si>
    <t>S front</t>
  </si>
  <si>
    <t>X_back</t>
  </si>
  <si>
    <t>Y_b ack</t>
  </si>
  <si>
    <t>X_front</t>
  </si>
  <si>
    <t>Y_front</t>
  </si>
  <si>
    <t>(S+So) back mm</t>
  </si>
  <si>
    <t xml:space="preserve"> time seconds</t>
  </si>
  <si>
    <t>(S+So) FRONT mm</t>
  </si>
  <si>
    <t>(S+So) BACK mm</t>
  </si>
  <si>
    <t>ΔS/S_b</t>
  </si>
  <si>
    <t>ΔS</t>
  </si>
  <si>
    <t>Velocity</t>
  </si>
  <si>
    <t xml:space="preserve">Time </t>
  </si>
  <si>
    <t>Average</t>
  </si>
  <si>
    <t>H Back</t>
  </si>
  <si>
    <t>H Front</t>
  </si>
  <si>
    <t>Xo Back</t>
  </si>
  <si>
    <t>Xo Back Ave</t>
  </si>
  <si>
    <t>Xo Front</t>
  </si>
  <si>
    <t>X confined Front</t>
  </si>
  <si>
    <t>X exit Back</t>
  </si>
  <si>
    <t>S* back</t>
  </si>
  <si>
    <t xml:space="preserve"> Time seconds</t>
  </si>
  <si>
    <t>2ml</t>
  </si>
  <si>
    <t>4ml</t>
  </si>
  <si>
    <t>6ml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</si>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</sst>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2mL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'06278'!$V$2:$V$31</c:f>
              <c:numCache>
                <c:formatCode>0.000</c:formatCode>
                <c:ptCount val="3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  <c:pt idx="29">
                  <c:v>2</c:v>
                </c:pt>
              </c:numCache>
            </c:numRef>
          </c:xVal>
          <c:yVal>
            <c:numRef>
              <c:f>'06278'!$T$2:$T$24</c:f>
              <c:numCache>
                <c:formatCode>0.00</c:formatCode>
                <c:ptCount val="23"/>
                <c:pt idx="0">
                  <c:v>37.576937789958265</c:v>
                </c:pt>
                <c:pt idx="1">
                  <c:v>39.662204922553151</c:v>
                </c:pt>
                <c:pt idx="2">
                  <c:v>42.128937507054431</c:v>
                </c:pt>
                <c:pt idx="3">
                  <c:v>45.063275907241113</c:v>
                </c:pt>
                <c:pt idx="4">
                  <c:v>48.667170898407022</c:v>
                </c:pt>
                <c:pt idx="5">
                  <c:v>52.291678061975858</c:v>
                </c:pt>
                <c:pt idx="6">
                  <c:v>56.207105365098627</c:v>
                </c:pt>
                <c:pt idx="7">
                  <c:v>60.781191894545827</c:v>
                </c:pt>
                <c:pt idx="8">
                  <c:v>65.074716603990566</c:v>
                </c:pt>
                <c:pt idx="9">
                  <c:v>69.180674137932911</c:v>
                </c:pt>
                <c:pt idx="10">
                  <c:v>74.144944039415776</c:v>
                </c:pt>
                <c:pt idx="11">
                  <c:v>78.920599181509687</c:v>
                </c:pt>
                <c:pt idx="12">
                  <c:v>83.312409648932515</c:v>
                </c:pt>
                <c:pt idx="13">
                  <c:v>88.184597440967622</c:v>
                </c:pt>
                <c:pt idx="14">
                  <c:v>92.862637301100321</c:v>
                </c:pt>
                <c:pt idx="15">
                  <c:v>97.158848018575128</c:v>
                </c:pt>
                <c:pt idx="16">
                  <c:v>101.93472747633118</c:v>
                </c:pt>
                <c:pt idx="17">
                  <c:v>106.5172816146551</c:v>
                </c:pt>
                <c:pt idx="18">
                  <c:v>110.44253230859333</c:v>
                </c:pt>
                <c:pt idx="19">
                  <c:v>115.31283302322669</c:v>
                </c:pt>
                <c:pt idx="20">
                  <c:v>119.61244795379926</c:v>
                </c:pt>
                <c:pt idx="21">
                  <c:v>123.638266384552</c:v>
                </c:pt>
                <c:pt idx="22">
                  <c:v>128.13225484975743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3-475F-AE48-40C8B33887E0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'06282'!$R$2:$R$26</c:f>
              <c:numCache>
                <c:formatCode>0.000</c:formatCode>
                <c:ptCount val="25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</c:numCache>
            </c:numRef>
          </c:xVal>
          <c:yVal>
            <c:numRef>
              <c:f>'06282'!$P$2:$P$24</c:f>
              <c:numCache>
                <c:formatCode>0.00</c:formatCode>
                <c:ptCount val="23"/>
                <c:pt idx="0">
                  <c:v>37.576937789958265</c:v>
                </c:pt>
                <c:pt idx="1">
                  <c:v>39.51858087605158</c:v>
                </c:pt>
                <c:pt idx="2">
                  <c:v>42.435710674663525</c:v>
                </c:pt>
                <c:pt idx="3">
                  <c:v>45.863989252390944</c:v>
                </c:pt>
                <c:pt idx="4">
                  <c:v>49.668441187687463</c:v>
                </c:pt>
                <c:pt idx="5">
                  <c:v>53.379620611247752</c:v>
                </c:pt>
                <c:pt idx="6">
                  <c:v>58.14034626826988</c:v>
                </c:pt>
                <c:pt idx="7">
                  <c:v>62.057534344672661</c:v>
                </c:pt>
                <c:pt idx="8">
                  <c:v>67.761706756781564</c:v>
                </c:pt>
                <c:pt idx="9">
                  <c:v>73.386280656749776</c:v>
                </c:pt>
                <c:pt idx="10">
                  <c:v>79.006070673760206</c:v>
                </c:pt>
                <c:pt idx="11">
                  <c:v>84.052130884358107</c:v>
                </c:pt>
                <c:pt idx="12">
                  <c:v>89.389323441189021</c:v>
                </c:pt>
                <c:pt idx="13">
                  <c:v>95.482002948908061</c:v>
                </c:pt>
                <c:pt idx="14">
                  <c:v>101.87543931263329</c:v>
                </c:pt>
                <c:pt idx="15">
                  <c:v>107.02304869560206</c:v>
                </c:pt>
                <c:pt idx="16">
                  <c:v>112.83313071194316</c:v>
                </c:pt>
                <c:pt idx="17">
                  <c:v>118.36135273368815</c:v>
                </c:pt>
                <c:pt idx="18">
                  <c:v>124.75327358027458</c:v>
                </c:pt>
                <c:pt idx="19">
                  <c:v>130.36558085291813</c:v>
                </c:pt>
                <c:pt idx="20">
                  <c:v>135.78810831230686</c:v>
                </c:pt>
                <c:pt idx="21">
                  <c:v>141.30944069468393</c:v>
                </c:pt>
                <c:pt idx="22">
                  <c:v>147.6127595168609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3-475F-AE48-40C8B33887E0}"/>
            </c:ext>
          </c:extLst>
        </c:ser>
        <c:ser>
          <c:idx val="2"/>
          <c:order val="2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'06283'!$V$2:$V$24</c:f>
              <c:numCache>
                <c:formatCode>0.0000</c:formatCode>
                <c:ptCount val="23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</c:numCache>
            </c:numRef>
          </c:xVal>
          <c:yVal>
            <c:numRef>
              <c:f>'06283'!$T$2:$T$24</c:f>
              <c:numCache>
                <c:formatCode>0.00</c:formatCode>
                <c:ptCount val="23"/>
                <c:pt idx="0">
                  <c:v>37.576937789958265</c:v>
                </c:pt>
                <c:pt idx="1">
                  <c:v>39.823990171602333</c:v>
                </c:pt>
                <c:pt idx="2">
                  <c:v>42.912051631647749</c:v>
                </c:pt>
                <c:pt idx="3">
                  <c:v>46.565644438269743</c:v>
                </c:pt>
                <c:pt idx="4">
                  <c:v>50.068337119676258</c:v>
                </c:pt>
                <c:pt idx="5">
                  <c:v>54.813559138895911</c:v>
                </c:pt>
                <c:pt idx="6">
                  <c:v>59.155806500081383</c:v>
                </c:pt>
                <c:pt idx="7">
                  <c:v>64.362833798827637</c:v>
                </c:pt>
                <c:pt idx="8">
                  <c:v>69.574776021410173</c:v>
                </c:pt>
                <c:pt idx="9">
                  <c:v>75.447769473991144</c:v>
                </c:pt>
                <c:pt idx="10">
                  <c:v>82.165225588840912</c:v>
                </c:pt>
                <c:pt idx="11">
                  <c:v>87.94380010976181</c:v>
                </c:pt>
                <c:pt idx="12">
                  <c:v>94.085069703942708</c:v>
                </c:pt>
                <c:pt idx="13">
                  <c:v>100.32607649303674</c:v>
                </c:pt>
                <c:pt idx="14">
                  <c:v>106.00520658774249</c:v>
                </c:pt>
                <c:pt idx="15">
                  <c:v>112.25088137667558</c:v>
                </c:pt>
                <c:pt idx="16">
                  <c:v>118.99767337443076</c:v>
                </c:pt>
                <c:pt idx="17">
                  <c:v>125.53145163741789</c:v>
                </c:pt>
                <c:pt idx="18">
                  <c:v>131.6876728862733</c:v>
                </c:pt>
                <c:pt idx="19">
                  <c:v>137.73917265103972</c:v>
                </c:pt>
                <c:pt idx="20">
                  <c:v>143.81672917628941</c:v>
                </c:pt>
                <c:pt idx="21">
                  <c:v>150.33472747964436</c:v>
                </c:pt>
                <c:pt idx="22">
                  <c:v>156.65476709432522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3-475F-AE48-40C8B338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41688"/>
        <c:axId val="406743328"/>
      </c:scatterChart>
      <c:valAx>
        <c:axId val="406741688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743328"/>
        <c:crosses val="autoZero"/>
        <c:crossBetween val="midCat"/>
        <c:majorUnit val="0.5"/>
        <c:minorUnit val="0.25"/>
      </c:valAx>
      <c:valAx>
        <c:axId val="40674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8576910849746878E-3"/>
              <c:y val="0.39107495249087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741688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8964306021004"/>
          <c:y val="4.4825752247653908E-2"/>
          <c:w val="9.2234304414750362E-2"/>
          <c:h val="0.16883274406671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2mL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'06278'!$Z$2:$Z$11</c:f>
              <c:numCache>
                <c:formatCode>0.00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'06278'!$AA$2:$AA$11</c:f>
              <c:numCache>
                <c:formatCode>0.00</c:formatCode>
                <c:ptCount val="10"/>
                <c:pt idx="0">
                  <c:v>0</c:v>
                </c:pt>
                <c:pt idx="1">
                  <c:v>41.588374156682839</c:v>
                </c:pt>
                <c:pt idx="2">
                  <c:v>58.94218495239268</c:v>
                </c:pt>
                <c:pt idx="3">
                  <c:v>67.266895028689319</c:v>
                </c:pt>
                <c:pt idx="4">
                  <c:v>71.264712386380154</c:v>
                </c:pt>
                <c:pt idx="5">
                  <c:v>69.833691852744991</c:v>
                </c:pt>
                <c:pt idx="6">
                  <c:v>68.07744376744337</c:v>
                </c:pt>
                <c:pt idx="7">
                  <c:v>66.336459529365399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1-441F-9874-9946E1E64FD6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'06282'!$V$2:$V$9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'06282'!$W$2:$W$9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45.343137741484497</c:v>
                </c:pt>
                <c:pt idx="2">
                  <c:v>60.72579409605644</c:v>
                </c:pt>
                <c:pt idx="3">
                  <c:v>78.24646652058874</c:v>
                </c:pt>
                <c:pt idx="4">
                  <c:v>82.858958595593549</c:v>
                </c:pt>
                <c:pt idx="5">
                  <c:v>87.914277265328025</c:v>
                </c:pt>
                <c:pt idx="6">
                  <c:v>87.53449558993529</c:v>
                </c:pt>
                <c:pt idx="7">
                  <c:v>85.723072262198741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1-441F-9874-9946E1E64FD6}"/>
            </c:ext>
          </c:extLst>
        </c:ser>
        <c:ser>
          <c:idx val="0"/>
          <c:order val="2"/>
          <c:tx>
            <c:v>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'06283'!$Z$2:$Z$9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'06283'!$AA$2:$AA$9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46.842747486442477</c:v>
                </c:pt>
                <c:pt idx="2">
                  <c:v>66.73946010209211</c:v>
                </c:pt>
                <c:pt idx="3">
                  <c:v>86.285321582848255</c:v>
                </c:pt>
                <c:pt idx="4">
                  <c:v>93.293651321420953</c:v>
                </c:pt>
                <c:pt idx="5">
                  <c:v>93.422263764330225</c:v>
                </c:pt>
                <c:pt idx="6">
                  <c:v>95.581092278865555</c:v>
                </c:pt>
                <c:pt idx="7">
                  <c:v>93.626603280194715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1-441F-9874-9946E1E6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40384"/>
        <c:axId val="382040712"/>
      </c:scatterChart>
      <c:valAx>
        <c:axId val="3820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2040712"/>
        <c:crosses val="autoZero"/>
        <c:crossBetween val="midCat"/>
        <c:majorUnit val="0.5"/>
        <c:minorUnit val="0.1"/>
      </c:valAx>
      <c:valAx>
        <c:axId val="382040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(mm/s)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204038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3024476554226"/>
          <c:y val="3.1917355177252686E-2"/>
          <c:w val="9.3865905025010132E-2"/>
          <c:h val="0.156038953164729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2mL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'06278'!$V$2:$V$31</c:f>
              <c:numCache>
                <c:formatCode>0.000</c:formatCode>
                <c:ptCount val="3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  <c:pt idx="29">
                  <c:v>2</c:v>
                </c:pt>
              </c:numCache>
            </c:numRef>
          </c:xVal>
          <c:yVal>
            <c:numRef>
              <c:f>'06278'!$AB$2:$AB$24</c:f>
              <c:numCache>
                <c:formatCode>0.00</c:formatCode>
                <c:ptCount val="23"/>
                <c:pt idx="0">
                  <c:v>0.35295176958679603</c:v>
                </c:pt>
                <c:pt idx="1">
                  <c:v>0.37253821722722169</c:v>
                </c:pt>
                <c:pt idx="2">
                  <c:v>0.39570768451228072</c:v>
                </c:pt>
                <c:pt idx="3">
                  <c:v>0.42326926860679798</c:v>
                </c:pt>
                <c:pt idx="4">
                  <c:v>0.45711984796073662</c:v>
                </c:pt>
                <c:pt idx="5">
                  <c:v>0.4911640328385023</c:v>
                </c:pt>
                <c:pt idx="6">
                  <c:v>0.52794076549964375</c:v>
                </c:pt>
                <c:pt idx="7">
                  <c:v>0.57090413691206743</c:v>
                </c:pt>
                <c:pt idx="8">
                  <c:v>0.61123225391919933</c:v>
                </c:pt>
                <c:pt idx="9">
                  <c:v>0.6497985944111716</c:v>
                </c:pt>
                <c:pt idx="10">
                  <c:v>0.69642687094154587</c:v>
                </c:pt>
                <c:pt idx="11">
                  <c:v>0.74128353123568957</c:v>
                </c:pt>
                <c:pt idx="12">
                  <c:v>0.78253482437807365</c:v>
                </c:pt>
                <c:pt idx="13">
                  <c:v>0.82829819425590123</c:v>
                </c:pt>
                <c:pt idx="14">
                  <c:v>0.87223797604601383</c:v>
                </c:pt>
                <c:pt idx="15">
                  <c:v>0.91259132212563265</c:v>
                </c:pt>
                <c:pt idx="16">
                  <c:v>0.9574500893666047</c:v>
                </c:pt>
                <c:pt idx="17">
                  <c:v>1.0004929951347525</c:v>
                </c:pt>
                <c:pt idx="18">
                  <c:v>1.0373619967080401</c:v>
                </c:pt>
                <c:pt idx="19">
                  <c:v>1.083107641690028</c:v>
                </c:pt>
                <c:pt idx="20">
                  <c:v>1.1234929627816508</c:v>
                </c:pt>
                <c:pt idx="21">
                  <c:v>1.1613065746068547</c:v>
                </c:pt>
                <c:pt idx="22">
                  <c:v>1.2035176028221655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4144-B332-AB0B1A74ED0A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'06282'!$R$2:$R$24</c:f>
              <c:numCache>
                <c:formatCode>0.000</c:formatCode>
                <c:ptCount val="23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</c:numCache>
            </c:numRef>
          </c:xVal>
          <c:yVal>
            <c:numRef>
              <c:f>'06282'!$X$2:$X$26</c:f>
              <c:numCache>
                <c:formatCode>0.000</c:formatCode>
                <c:ptCount val="25"/>
                <c:pt idx="0">
                  <c:v>0.27547929724478926</c:v>
                </c:pt>
                <c:pt idx="1">
                  <c:v>0.28971362564714587</c:v>
                </c:pt>
                <c:pt idx="2">
                  <c:v>0.31109931895151621</c:v>
                </c:pt>
                <c:pt idx="3">
                  <c:v>0.33623228158489221</c:v>
                </c:pt>
                <c:pt idx="4">
                  <c:v>0.36412299879541316</c:v>
                </c:pt>
                <c:pt idx="5">
                  <c:v>0.39132992835594044</c:v>
                </c:pt>
                <c:pt idx="6">
                  <c:v>0.42623115861856609</c:v>
                </c:pt>
                <c:pt idx="7">
                  <c:v>0.45494835277884904</c:v>
                </c:pt>
                <c:pt idx="8">
                  <c:v>0.49676606065686557</c:v>
                </c:pt>
                <c:pt idx="9">
                  <c:v>0.53800022598256414</c:v>
                </c:pt>
                <c:pt idx="10">
                  <c:v>0.57919932031012333</c:v>
                </c:pt>
                <c:pt idx="11">
                  <c:v>0.61619235919052606</c:v>
                </c:pt>
                <c:pt idx="12">
                  <c:v>0.65531971073349315</c:v>
                </c:pt>
                <c:pt idx="13">
                  <c:v>0.69998559273020799</c:v>
                </c:pt>
                <c:pt idx="14">
                  <c:v>0.74685634537916301</c:v>
                </c:pt>
                <c:pt idx="15">
                  <c:v>0.78459384871797611</c:v>
                </c:pt>
                <c:pt idx="16">
                  <c:v>0.8271879877013808</c:v>
                </c:pt>
                <c:pt idx="17">
                  <c:v>0.86771579031467538</c:v>
                </c:pt>
                <c:pt idx="18">
                  <c:v>0.91457543259591789</c:v>
                </c:pt>
                <c:pt idx="19">
                  <c:v>0.95571967037366523</c:v>
                </c:pt>
                <c:pt idx="20">
                  <c:v>0.99547261836939493</c:v>
                </c:pt>
                <c:pt idx="21">
                  <c:v>1.0359499125292877</c:v>
                </c:pt>
                <c:pt idx="22">
                  <c:v>1.0821600068469572</c:v>
                </c:pt>
                <c:pt idx="23">
                  <c:v>1.1199560516782441</c:v>
                </c:pt>
                <c:pt idx="24">
                  <c:v>1.1590625160269004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1-4144-B332-AB0B1A74ED0A}"/>
            </c:ext>
          </c:extLst>
        </c:ser>
        <c:ser>
          <c:idx val="2"/>
          <c:order val="2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'06283'!$V$2:$V$24</c:f>
              <c:numCache>
                <c:formatCode>0.0000</c:formatCode>
                <c:ptCount val="23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</c:numCache>
            </c:numRef>
          </c:xVal>
          <c:yVal>
            <c:numRef>
              <c:f>'06283'!$AB$2:$AB$24</c:f>
              <c:numCache>
                <c:formatCode>0.000</c:formatCode>
                <c:ptCount val="23"/>
                <c:pt idx="0">
                  <c:v>0.23830341643034633</c:v>
                </c:pt>
                <c:pt idx="1">
                  <c:v>0.25255365316961637</c:v>
                </c:pt>
                <c:pt idx="2">
                  <c:v>0.27213735634918629</c:v>
                </c:pt>
                <c:pt idx="3">
                  <c:v>0.29530751600748678</c:v>
                </c:pt>
                <c:pt idx="4">
                  <c:v>0.31752070531392895</c:v>
                </c:pt>
                <c:pt idx="5">
                  <c:v>0.34761370078954046</c:v>
                </c:pt>
                <c:pt idx="6">
                  <c:v>0.37515113310880405</c:v>
                </c:pt>
                <c:pt idx="7">
                  <c:v>0.40817278063296458</c:v>
                </c:pt>
                <c:pt idx="8">
                  <c:v>0.44122559735851741</c:v>
                </c:pt>
                <c:pt idx="9">
                  <c:v>0.47847063345608642</c:v>
                </c:pt>
                <c:pt idx="10">
                  <c:v>0.5210710377476091</c:v>
                </c:pt>
                <c:pt idx="11">
                  <c:v>0.55771729290895422</c:v>
                </c:pt>
                <c:pt idx="12">
                  <c:v>0.59666366830796835</c:v>
                </c:pt>
                <c:pt idx="13">
                  <c:v>0.63624255172096256</c:v>
                </c:pt>
                <c:pt idx="14">
                  <c:v>0.67225815553321455</c:v>
                </c:pt>
                <c:pt idx="15">
                  <c:v>0.71186664221818796</c:v>
                </c:pt>
                <c:pt idx="16">
                  <c:v>0.75465308724457414</c:v>
                </c:pt>
                <c:pt idx="17">
                  <c:v>0.7960886531486232</c:v>
                </c:pt>
                <c:pt idx="18">
                  <c:v>0.83512984815242097</c:v>
                </c:pt>
                <c:pt idx="19">
                  <c:v>0.87350692604344182</c:v>
                </c:pt>
                <c:pt idx="20">
                  <c:v>0.91204924930594511</c:v>
                </c:pt>
                <c:pt idx="21">
                  <c:v>0.95338474270508433</c:v>
                </c:pt>
                <c:pt idx="22">
                  <c:v>0.99346483226884996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1-4144-B332-AB0B1A74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15880"/>
        <c:axId val="323520224"/>
      </c:scatterChart>
      <c:valAx>
        <c:axId val="37811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520224"/>
        <c:crosses val="autoZero"/>
        <c:crossBetween val="midCat"/>
        <c:majorUnit val="0.5"/>
        <c:minorUnit val="0.25"/>
      </c:valAx>
      <c:valAx>
        <c:axId val="32352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x/x</a:t>
                </a:r>
                <a:r>
                  <a:rPr lang="en-US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8115880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89337979255045"/>
          <c:y val="5.0691661518552131E-2"/>
          <c:w val="7.6518422958275628E-2"/>
          <c:h val="0.142742972704330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80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B9D22-25A3-4D40-93B1-A9784226AE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490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2E3A-D31D-44B6-81F5-C4D6B6A1EB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ont_Nov1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Nov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Nov11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Nov1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ck_Nov1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70" zoomScaleNormal="70" workbookViewId="0">
      <selection activeCell="F12" sqref="F12"/>
    </sheetView>
  </sheetViews>
  <sheetFormatPr defaultRowHeight="14.25" x14ac:dyDescent="0.45"/>
  <cols>
    <col min="1" max="5" width="16.86328125" customWidth="1"/>
    <col min="6" max="7" width="12.796875" bestFit="1" customWidth="1"/>
    <col min="8" max="10" width="14" bestFit="1" customWidth="1"/>
    <col min="11" max="11" width="16.19921875" bestFit="1" customWidth="1"/>
    <col min="12" max="12" width="15" bestFit="1" customWidth="1"/>
  </cols>
  <sheetData>
    <row r="1" spans="1:12" s="3" customFormat="1" x14ac:dyDescent="0.45">
      <c r="A1" s="3" t="s">
        <v>1</v>
      </c>
      <c r="B1" s="3" t="s">
        <v>2</v>
      </c>
      <c r="C1" s="3" t="s">
        <v>3</v>
      </c>
      <c r="D1" s="3" t="s">
        <v>8</v>
      </c>
      <c r="E1" s="3" t="s">
        <v>4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s="1" customFormat="1" x14ac:dyDescent="0.45">
      <c r="A2" s="2" t="s">
        <v>0</v>
      </c>
      <c r="B2" s="1">
        <v>2</v>
      </c>
      <c r="C2" s="1">
        <f>6.691+(360-358.866)</f>
        <v>7.8250000000000144</v>
      </c>
      <c r="D2" s="5">
        <f>(C2/2)*(PI()/180)</f>
        <v>6.8286006984278266E-2</v>
      </c>
      <c r="E2" s="5">
        <f>110/1152.1</f>
        <v>9.54778231056332E-2</v>
      </c>
      <c r="F2" s="5">
        <f>52*E2</f>
        <v>4.9648468014929268</v>
      </c>
      <c r="G2" s="5">
        <f>82*E2</f>
        <v>7.8291814946619223</v>
      </c>
      <c r="H2" s="5">
        <v>36.296802439431424</v>
      </c>
      <c r="I2" s="5">
        <f>$H$5</f>
        <v>37.576937789958265</v>
      </c>
      <c r="J2" s="5">
        <f>(G2/2)/TAN(D2)</f>
        <v>57.237265385257245</v>
      </c>
      <c r="K2" s="5">
        <f>((2*B2*1000)/(PI()*TAN(D2)))^(1/3)</f>
        <v>26.503356391859981</v>
      </c>
      <c r="L2" s="5">
        <f>((3*B2*1000)/(4*PI()))^(1/3)/TAN(D2)-((3*B2*1000)/(4*PI()))^(1/3)</f>
        <v>106.46479498870325</v>
      </c>
    </row>
    <row r="3" spans="1:12" x14ac:dyDescent="0.45">
      <c r="A3" s="2" t="s">
        <v>6</v>
      </c>
      <c r="B3" s="1">
        <v>4</v>
      </c>
      <c r="C3" s="1">
        <f>6.719+(360-359.015)</f>
        <v>7.7040000000000139</v>
      </c>
      <c r="D3" s="5">
        <f t="shared" ref="D3:D5" si="0">(C3/2)*(PI()/180)</f>
        <v>6.7230082786821702E-2</v>
      </c>
      <c r="E3" s="5">
        <f>110/1155.5</f>
        <v>9.5196884465599305E-2</v>
      </c>
      <c r="F3" s="5">
        <f>52*E3</f>
        <v>4.9502379922111635</v>
      </c>
      <c r="G3" s="5">
        <f>91*E3</f>
        <v>8.6629164863695376</v>
      </c>
      <c r="H3" s="5">
        <v>36.760162800645297</v>
      </c>
      <c r="I3" s="5">
        <f>$H$5</f>
        <v>37.576937789958265</v>
      </c>
      <c r="J3" s="5">
        <f>(G3/2)/TAN(D3)</f>
        <v>64.330284901129275</v>
      </c>
      <c r="K3" s="5">
        <f>((2*B3*1000)/(PI()*TAN(D3)))^(1/3)</f>
        <v>33.566584470571328</v>
      </c>
      <c r="L3" s="5">
        <f>((3*B3*1000)/(4*PI()))^(1/3)/TAN(D3)-((3*B3*1000)/(4*PI()))^(1/3)</f>
        <v>136.40566883168583</v>
      </c>
    </row>
    <row r="4" spans="1:12" x14ac:dyDescent="0.45">
      <c r="A4" s="2" t="s">
        <v>7</v>
      </c>
      <c r="B4" s="1">
        <v>6</v>
      </c>
      <c r="C4" s="1">
        <f>6.674+(360-359.04)</f>
        <v>7.6339999999999799</v>
      </c>
      <c r="D4" s="5">
        <f t="shared" si="0"/>
        <v>6.6619217548623377E-2</v>
      </c>
      <c r="E4" s="5">
        <f>110/1163.6</f>
        <v>9.4534204193881061E-2</v>
      </c>
      <c r="F4" s="5">
        <f>56*E4</f>
        <v>5.2939154348573396</v>
      </c>
      <c r="G4" s="5">
        <f>101*E4</f>
        <v>9.5479546235819868</v>
      </c>
      <c r="H4" s="5">
        <v>39.673848129798067</v>
      </c>
      <c r="I4" s="5">
        <f>$H$5</f>
        <v>37.576937789958265</v>
      </c>
      <c r="J4" s="5">
        <f t="shared" ref="J4" si="1">(G4/2)/TAN(D4)</f>
        <v>71.554618948385794</v>
      </c>
      <c r="K4" s="5">
        <f t="shared" ref="K4" si="2">((2*B4*1000)/(PI()*TAN(D4)))^(1/3)</f>
        <v>38.5415845142468</v>
      </c>
      <c r="L4" s="5">
        <f t="shared" ref="L4" si="3">((3*B4*1000)/(4*PI()))^(1/3)/TAN(D4)-((3*B4*1000)/(4*PI()))^(1/3)</f>
        <v>157.68526676134172</v>
      </c>
    </row>
    <row r="5" spans="1:12" x14ac:dyDescent="0.45">
      <c r="A5" s="2" t="s">
        <v>23</v>
      </c>
      <c r="C5" s="3">
        <f>AVERAGE(C2:C4)</f>
        <v>7.7210000000000027</v>
      </c>
      <c r="D5" s="3">
        <f t="shared" si="0"/>
        <v>6.737843577324111E-2</v>
      </c>
      <c r="E5" s="3"/>
      <c r="F5" s="3"/>
      <c r="H5" s="3">
        <f>AVERAGE(H2:H4)</f>
        <v>37.576937789958265</v>
      </c>
      <c r="J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zoomScale="115" zoomScaleNormal="115" workbookViewId="0">
      <selection activeCell="V1" sqref="V1:V1048576"/>
    </sheetView>
  </sheetViews>
  <sheetFormatPr defaultRowHeight="14.25" x14ac:dyDescent="0.45"/>
  <cols>
    <col min="1" max="5" width="14.86328125" style="1" customWidth="1"/>
    <col min="6" max="11" width="20.59765625" customWidth="1"/>
    <col min="14" max="19" width="0" hidden="1" customWidth="1"/>
    <col min="20" max="22" width="17.3984375" customWidth="1"/>
  </cols>
  <sheetData>
    <row r="1" spans="1:28" s="4" customFormat="1" ht="14.65" thickBot="1" x14ac:dyDescent="0.5">
      <c r="A1" s="3" t="str">
        <f>Sheet1!A1</f>
        <v>Drop #</v>
      </c>
      <c r="B1" s="3" t="str">
        <f>Sheet1!B1</f>
        <v>Volume ml</v>
      </c>
      <c r="C1" s="3" t="str">
        <f>Sheet1!C1</f>
        <v>Angle deg</v>
      </c>
      <c r="D1" s="3" t="str">
        <f>Sheet1!D1</f>
        <v>Half Angle rad</v>
      </c>
      <c r="E1" s="3" t="str">
        <f>Sheet1!E1</f>
        <v>Scale mm/pxl</v>
      </c>
      <c r="F1" s="3" t="str">
        <f>Sheet1!F1</f>
        <v>H Back</v>
      </c>
      <c r="G1" s="3" t="str">
        <f>Sheet1!G1</f>
        <v>H Front</v>
      </c>
      <c r="H1" s="3" t="str">
        <f>Sheet1!I1</f>
        <v>Xo Back Ave</v>
      </c>
      <c r="I1" s="3" t="str">
        <f>Sheet1!J1</f>
        <v>Xo Front</v>
      </c>
      <c r="J1" s="3" t="str">
        <f>Sheet1!K1</f>
        <v>X confined Front</v>
      </c>
      <c r="K1" s="3" t="str">
        <f>Sheet1!L1</f>
        <v>X exit Back</v>
      </c>
      <c r="M1" s="7" t="s">
        <v>5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9</v>
      </c>
      <c r="S1" s="7" t="s">
        <v>10</v>
      </c>
      <c r="T1" s="7" t="s">
        <v>15</v>
      </c>
      <c r="U1" s="7" t="s">
        <v>17</v>
      </c>
      <c r="V1" s="7" t="s">
        <v>16</v>
      </c>
      <c r="W1" s="10" t="s">
        <v>19</v>
      </c>
      <c r="X1" s="10" t="s">
        <v>22</v>
      </c>
      <c r="Y1" s="7" t="s">
        <v>21</v>
      </c>
      <c r="Z1" s="10" t="s">
        <v>22</v>
      </c>
      <c r="AA1" s="7" t="s">
        <v>21</v>
      </c>
      <c r="AB1" s="7" t="s">
        <v>31</v>
      </c>
    </row>
    <row r="2" spans="1:28" x14ac:dyDescent="0.45">
      <c r="A2" s="1" t="str">
        <f>Sheet1!A2</f>
        <v>Drop_06278</v>
      </c>
      <c r="B2" s="1">
        <f>Sheet1!B2</f>
        <v>2</v>
      </c>
      <c r="C2" s="1">
        <f>Sheet1!C2</f>
        <v>7.8250000000000144</v>
      </c>
      <c r="D2" s="1">
        <f>Sheet1!D2</f>
        <v>6.8286006984278266E-2</v>
      </c>
      <c r="E2" s="1">
        <f>Sheet1!E2</f>
        <v>9.54778231056332E-2</v>
      </c>
      <c r="F2" s="1">
        <f>Sheet1!F2</f>
        <v>4.9648468014929268</v>
      </c>
      <c r="G2" s="1">
        <f>Sheet1!G2</f>
        <v>7.8291814946619223</v>
      </c>
      <c r="H2" s="1">
        <f>Sheet1!I2</f>
        <v>37.576937789958265</v>
      </c>
      <c r="I2" s="1">
        <f>Sheet1!J2</f>
        <v>57.237265385257245</v>
      </c>
      <c r="J2" s="1">
        <f>Sheet1!K2</f>
        <v>26.503356391859981</v>
      </c>
      <c r="K2">
        <f>Sheet1!L2</f>
        <v>106.46479498870325</v>
      </c>
      <c r="M2" s="1">
        <v>4</v>
      </c>
      <c r="N2" s="1">
        <v>347</v>
      </c>
      <c r="O2" s="1">
        <v>582</v>
      </c>
      <c r="P2" s="1">
        <v>562</v>
      </c>
      <c r="Q2" s="1">
        <v>573</v>
      </c>
      <c r="R2" s="1">
        <f t="shared" ref="R2:R31" si="0">SQRT((N2-$N$2)^2+(O2-$O$2)^2)*$E$2</f>
        <v>0</v>
      </c>
      <c r="S2" s="1">
        <f t="shared" ref="S2:S31" si="1">SQRT((P2-$P$2)^2+(Q2-$Q$2)^2)*$E$2</f>
        <v>0</v>
      </c>
      <c r="T2" s="12">
        <f t="shared" ref="T2:T31" si="2">R2+$H$2</f>
        <v>37.576937789958265</v>
      </c>
      <c r="U2" s="12">
        <f t="shared" ref="U2:U31" si="3">S2+$I$2</f>
        <v>57.237265385257245</v>
      </c>
      <c r="V2" s="11">
        <f t="shared" ref="V2:V31" si="4">M2*(1/60)</f>
        <v>6.6666666666666666E-2</v>
      </c>
      <c r="W2" s="12">
        <f>(U2-T2)</f>
        <v>19.66032759529898</v>
      </c>
      <c r="X2" s="12">
        <v>0</v>
      </c>
      <c r="Y2" s="12">
        <v>0</v>
      </c>
      <c r="Z2" s="12">
        <f>X2</f>
        <v>0</v>
      </c>
      <c r="AA2" s="12">
        <v>0</v>
      </c>
      <c r="AB2" s="12">
        <f>(T2-0)/($K$2-0)</f>
        <v>0.35295176958679603</v>
      </c>
    </row>
    <row r="3" spans="1:28" x14ac:dyDescent="0.45">
      <c r="M3" s="1">
        <v>8</v>
      </c>
      <c r="N3" s="1">
        <v>368</v>
      </c>
      <c r="O3" s="1">
        <v>588</v>
      </c>
      <c r="P3" s="1">
        <v>578</v>
      </c>
      <c r="Q3" s="1">
        <v>581</v>
      </c>
      <c r="R3" s="1">
        <f t="shared" si="0"/>
        <v>2.0852671325948888</v>
      </c>
      <c r="S3" s="1">
        <f t="shared" si="1"/>
        <v>1.7079592224631674</v>
      </c>
      <c r="T3" s="12">
        <f t="shared" si="2"/>
        <v>39.662204922553151</v>
      </c>
      <c r="U3" s="12">
        <f t="shared" si="3"/>
        <v>58.945224607720412</v>
      </c>
      <c r="V3" s="11">
        <f t="shared" si="4"/>
        <v>0.13333333333333333</v>
      </c>
      <c r="W3" s="12">
        <f t="shared" ref="W3:W31" si="5">(U3-T3)</f>
        <v>19.283019685167261</v>
      </c>
      <c r="X3" s="12">
        <f>AVERAGE(V2:V6)</f>
        <v>0.2</v>
      </c>
      <c r="Y3" s="12">
        <f>(T6-T2)/(V6-V2)</f>
        <v>41.588374156682839</v>
      </c>
      <c r="Z3" s="12">
        <f>X3</f>
        <v>0.2</v>
      </c>
      <c r="AA3" s="12">
        <f>Y3</f>
        <v>41.588374156682839</v>
      </c>
      <c r="AB3" s="12">
        <f t="shared" ref="AB3:AB31" si="6">(T3-0)/($K$2-0)</f>
        <v>0.37253821722722169</v>
      </c>
    </row>
    <row r="4" spans="1:28" s="3" customFormat="1" x14ac:dyDescent="0.45">
      <c r="K4" s="6"/>
      <c r="M4" s="1">
        <v>12</v>
      </c>
      <c r="N4" s="1">
        <v>394</v>
      </c>
      <c r="O4" s="1">
        <v>590</v>
      </c>
      <c r="P4" s="1">
        <v>598</v>
      </c>
      <c r="Q4" s="1">
        <v>584</v>
      </c>
      <c r="R4" s="1">
        <f t="shared" si="0"/>
        <v>4.5519997170961686</v>
      </c>
      <c r="S4" s="1">
        <f t="shared" si="1"/>
        <v>3.5940774667460436</v>
      </c>
      <c r="T4" s="12">
        <f t="shared" si="2"/>
        <v>42.128937507054431</v>
      </c>
      <c r="U4" s="12">
        <f t="shared" si="3"/>
        <v>60.831342852003289</v>
      </c>
      <c r="V4" s="11">
        <f t="shared" si="4"/>
        <v>0.2</v>
      </c>
      <c r="W4" s="12">
        <f t="shared" si="5"/>
        <v>18.702405344948858</v>
      </c>
      <c r="X4" s="12">
        <f t="shared" ref="X4:X28" si="7">AVERAGE(V3:V7)</f>
        <v>0.26666666666666672</v>
      </c>
      <c r="Y4" s="12">
        <f t="shared" ref="Y4:Y28" si="8">(T7-T3)/(V7-V3)</f>
        <v>47.360524272835143</v>
      </c>
      <c r="Z4" s="12">
        <f>X6</f>
        <v>0.4</v>
      </c>
      <c r="AA4" s="12">
        <f>Y6</f>
        <v>58.94218495239268</v>
      </c>
      <c r="AB4" s="12">
        <f t="shared" si="6"/>
        <v>0.39570768451228072</v>
      </c>
    </row>
    <row r="5" spans="1:28" x14ac:dyDescent="0.45">
      <c r="M5" s="1">
        <v>16</v>
      </c>
      <c r="N5" s="1">
        <v>425</v>
      </c>
      <c r="O5" s="1">
        <v>590</v>
      </c>
      <c r="P5" s="1">
        <v>628</v>
      </c>
      <c r="Q5" s="1">
        <v>587</v>
      </c>
      <c r="R5" s="1">
        <f t="shared" si="0"/>
        <v>7.4863381172828491</v>
      </c>
      <c r="S5" s="1">
        <f t="shared" si="1"/>
        <v>6.4417465750460208</v>
      </c>
      <c r="T5" s="12">
        <f t="shared" si="2"/>
        <v>45.063275907241113</v>
      </c>
      <c r="U5" s="12">
        <f t="shared" si="3"/>
        <v>63.679011960303264</v>
      </c>
      <c r="V5" s="11">
        <f t="shared" si="4"/>
        <v>0.26666666666666666</v>
      </c>
      <c r="W5" s="12">
        <f t="shared" si="5"/>
        <v>18.61573605306215</v>
      </c>
      <c r="X5" s="12">
        <f t="shared" si="7"/>
        <v>0.33333333333333337</v>
      </c>
      <c r="Y5" s="12">
        <f t="shared" si="8"/>
        <v>52.793129467665736</v>
      </c>
      <c r="Z5" s="12">
        <f>X9</f>
        <v>0.6</v>
      </c>
      <c r="AA5" s="12">
        <f>Y9</f>
        <v>67.266895028689319</v>
      </c>
      <c r="AB5" s="12">
        <f t="shared" si="6"/>
        <v>0.42326926860679798</v>
      </c>
    </row>
    <row r="6" spans="1:28" x14ac:dyDescent="0.45">
      <c r="M6" s="1">
        <v>20</v>
      </c>
      <c r="N6" s="1">
        <v>463</v>
      </c>
      <c r="O6" s="1">
        <v>588</v>
      </c>
      <c r="P6" s="1">
        <v>659</v>
      </c>
      <c r="Q6" s="1">
        <v>585</v>
      </c>
      <c r="R6" s="1">
        <f t="shared" si="0"/>
        <v>11.090233108448757</v>
      </c>
      <c r="S6" s="1">
        <f t="shared" si="1"/>
        <v>9.3319498753891228</v>
      </c>
      <c r="T6" s="12">
        <f t="shared" si="2"/>
        <v>48.667170898407022</v>
      </c>
      <c r="U6" s="12">
        <f t="shared" si="3"/>
        <v>66.569215260646374</v>
      </c>
      <c r="V6" s="11">
        <f t="shared" si="4"/>
        <v>0.33333333333333331</v>
      </c>
      <c r="W6" s="12">
        <f t="shared" si="5"/>
        <v>17.902044362239351</v>
      </c>
      <c r="X6" s="12">
        <f t="shared" si="7"/>
        <v>0.4</v>
      </c>
      <c r="Y6" s="12">
        <f t="shared" si="8"/>
        <v>58.94218495239268</v>
      </c>
      <c r="Z6" s="12">
        <f>X12</f>
        <v>0.8</v>
      </c>
      <c r="AA6" s="12">
        <f>Y12</f>
        <v>71.264712386380154</v>
      </c>
      <c r="AB6" s="12">
        <f t="shared" si="6"/>
        <v>0.45711984796073662</v>
      </c>
    </row>
    <row r="7" spans="1:28" x14ac:dyDescent="0.45">
      <c r="M7" s="1">
        <v>24</v>
      </c>
      <c r="N7" s="1">
        <v>501</v>
      </c>
      <c r="O7" s="1">
        <v>588</v>
      </c>
      <c r="P7" s="1">
        <v>698</v>
      </c>
      <c r="Q7" s="1">
        <v>583</v>
      </c>
      <c r="R7" s="1">
        <f t="shared" si="0"/>
        <v>14.714740272017591</v>
      </c>
      <c r="S7" s="1">
        <f t="shared" si="1"/>
        <v>13.020038765457072</v>
      </c>
      <c r="T7" s="12">
        <f t="shared" si="2"/>
        <v>52.291678061975858</v>
      </c>
      <c r="U7" s="12">
        <f t="shared" si="3"/>
        <v>70.257304150714319</v>
      </c>
      <c r="V7" s="11">
        <f t="shared" si="4"/>
        <v>0.4</v>
      </c>
      <c r="W7" s="12">
        <f t="shared" si="5"/>
        <v>17.96562608873846</v>
      </c>
      <c r="X7" s="12">
        <f t="shared" si="7"/>
        <v>0.46666666666666667</v>
      </c>
      <c r="Y7" s="12">
        <f t="shared" si="8"/>
        <v>61.528296395938291</v>
      </c>
      <c r="Z7" s="12">
        <f>X15</f>
        <v>1</v>
      </c>
      <c r="AA7" s="12">
        <f>Y15</f>
        <v>69.833691852744991</v>
      </c>
      <c r="AB7" s="12">
        <f t="shared" si="6"/>
        <v>0.4911640328385023</v>
      </c>
    </row>
    <row r="8" spans="1:28" x14ac:dyDescent="0.45">
      <c r="M8" s="1">
        <v>28</v>
      </c>
      <c r="N8" s="1">
        <v>542</v>
      </c>
      <c r="O8" s="1">
        <v>589</v>
      </c>
      <c r="P8" s="1">
        <v>735</v>
      </c>
      <c r="Q8" s="1">
        <v>581</v>
      </c>
      <c r="R8" s="1">
        <f t="shared" si="0"/>
        <v>18.630167575140366</v>
      </c>
      <c r="S8" s="1">
        <f t="shared" si="1"/>
        <v>16.535314603804267</v>
      </c>
      <c r="T8" s="12">
        <f t="shared" si="2"/>
        <v>56.207105365098627</v>
      </c>
      <c r="U8" s="12">
        <f t="shared" si="3"/>
        <v>73.772579989061512</v>
      </c>
      <c r="V8" s="11">
        <f t="shared" si="4"/>
        <v>0.46666666666666667</v>
      </c>
      <c r="W8" s="12">
        <f t="shared" si="5"/>
        <v>17.565474623962885</v>
      </c>
      <c r="X8" s="12">
        <f t="shared" si="7"/>
        <v>0.53333333333333333</v>
      </c>
      <c r="Y8" s="12">
        <f t="shared" si="8"/>
        <v>63.333735284838959</v>
      </c>
      <c r="Z8" s="12">
        <f>X18</f>
        <v>1.2</v>
      </c>
      <c r="AA8" s="12">
        <f>Y18</f>
        <v>68.07744376744337</v>
      </c>
      <c r="AB8" s="12">
        <f t="shared" si="6"/>
        <v>0.52794076549964375</v>
      </c>
    </row>
    <row r="9" spans="1:28" x14ac:dyDescent="0.45">
      <c r="M9" s="1">
        <v>32</v>
      </c>
      <c r="N9" s="1">
        <v>590</v>
      </c>
      <c r="O9" s="1">
        <v>586</v>
      </c>
      <c r="P9" s="1">
        <v>771</v>
      </c>
      <c r="Q9" s="1">
        <v>580</v>
      </c>
      <c r="R9" s="1">
        <f t="shared" si="0"/>
        <v>23.204254104587566</v>
      </c>
      <c r="S9" s="1">
        <f t="shared" si="1"/>
        <v>19.966054268413632</v>
      </c>
      <c r="T9" s="12">
        <f t="shared" si="2"/>
        <v>60.781191894545827</v>
      </c>
      <c r="U9" s="12">
        <f t="shared" si="3"/>
        <v>77.203319653670874</v>
      </c>
      <c r="V9" s="11">
        <f t="shared" si="4"/>
        <v>0.53333333333333333</v>
      </c>
      <c r="W9" s="12">
        <f t="shared" si="5"/>
        <v>16.422127759125047</v>
      </c>
      <c r="X9" s="12">
        <f t="shared" si="7"/>
        <v>0.6</v>
      </c>
      <c r="Y9" s="12">
        <f t="shared" si="8"/>
        <v>67.266895028689319</v>
      </c>
      <c r="Z9" s="12">
        <f>X21</f>
        <v>1.4</v>
      </c>
      <c r="AA9" s="12">
        <f>Y21</f>
        <v>66.336459529365399</v>
      </c>
      <c r="AB9" s="12">
        <f t="shared" si="6"/>
        <v>0.57090413691206743</v>
      </c>
    </row>
    <row r="10" spans="1:28" x14ac:dyDescent="0.45">
      <c r="M10" s="1">
        <v>36</v>
      </c>
      <c r="N10" s="1">
        <v>635</v>
      </c>
      <c r="O10" s="1">
        <v>583</v>
      </c>
      <c r="P10" s="1">
        <v>812</v>
      </c>
      <c r="Q10" s="1">
        <v>579</v>
      </c>
      <c r="R10" s="1">
        <f t="shared" si="0"/>
        <v>27.497778814032309</v>
      </c>
      <c r="S10" s="1">
        <f t="shared" si="1"/>
        <v>23.876329190042828</v>
      </c>
      <c r="T10" s="12">
        <f t="shared" si="2"/>
        <v>65.074716603990566</v>
      </c>
      <c r="U10" s="12">
        <f t="shared" si="3"/>
        <v>81.11359457530007</v>
      </c>
      <c r="V10" s="11">
        <f t="shared" si="4"/>
        <v>0.6</v>
      </c>
      <c r="W10" s="12">
        <f t="shared" si="5"/>
        <v>16.038877971309503</v>
      </c>
      <c r="X10" s="12">
        <f t="shared" si="7"/>
        <v>0.66666666666666663</v>
      </c>
      <c r="Y10" s="12">
        <f t="shared" si="8"/>
        <v>68.022777326114465</v>
      </c>
      <c r="Z10" s="12"/>
      <c r="AA10" s="12"/>
      <c r="AB10" s="12">
        <f t="shared" si="6"/>
        <v>0.61123225391919933</v>
      </c>
    </row>
    <row r="11" spans="1:28" x14ac:dyDescent="0.45">
      <c r="M11" s="1">
        <v>40</v>
      </c>
      <c r="N11" s="1">
        <v>678</v>
      </c>
      <c r="O11" s="1">
        <v>580</v>
      </c>
      <c r="P11" s="1">
        <v>859</v>
      </c>
      <c r="Q11" s="1">
        <v>579</v>
      </c>
      <c r="R11" s="1">
        <f t="shared" si="0"/>
        <v>31.603736347974642</v>
      </c>
      <c r="S11" s="1">
        <f t="shared" si="1"/>
        <v>28.362699406824703</v>
      </c>
      <c r="T11" s="12">
        <f t="shared" si="2"/>
        <v>69.180674137932911</v>
      </c>
      <c r="U11" s="12">
        <f t="shared" si="3"/>
        <v>85.599964792081948</v>
      </c>
      <c r="V11" s="11">
        <f t="shared" si="4"/>
        <v>0.66666666666666663</v>
      </c>
      <c r="W11" s="12">
        <f t="shared" si="5"/>
        <v>16.419290654149037</v>
      </c>
      <c r="X11" s="12">
        <f t="shared" si="7"/>
        <v>0.73333333333333328</v>
      </c>
      <c r="Y11" s="12">
        <f t="shared" si="8"/>
        <v>68.391348918532302</v>
      </c>
      <c r="Z11" s="12"/>
      <c r="AA11" s="12"/>
      <c r="AB11" s="12">
        <f t="shared" si="6"/>
        <v>0.6497985944111716</v>
      </c>
    </row>
    <row r="12" spans="1:28" x14ac:dyDescent="0.45">
      <c r="M12" s="1">
        <v>44</v>
      </c>
      <c r="N12" s="1">
        <v>730</v>
      </c>
      <c r="O12" s="1">
        <v>582</v>
      </c>
      <c r="P12" s="1">
        <v>902</v>
      </c>
      <c r="Q12" s="1">
        <v>575</v>
      </c>
      <c r="R12" s="1">
        <f t="shared" si="0"/>
        <v>36.568006249457518</v>
      </c>
      <c r="S12" s="1">
        <f t="shared" si="1"/>
        <v>32.463021485310506</v>
      </c>
      <c r="T12" s="12">
        <f t="shared" si="2"/>
        <v>74.144944039415776</v>
      </c>
      <c r="U12" s="12">
        <f t="shared" si="3"/>
        <v>89.700286870567751</v>
      </c>
      <c r="V12" s="11">
        <f t="shared" si="4"/>
        <v>0.73333333333333328</v>
      </c>
      <c r="W12" s="12">
        <f t="shared" si="5"/>
        <v>15.555342831151975</v>
      </c>
      <c r="X12" s="12">
        <f t="shared" si="7"/>
        <v>0.8</v>
      </c>
      <c r="Y12" s="12">
        <f t="shared" si="8"/>
        <v>71.264712386380154</v>
      </c>
      <c r="Z12" s="1"/>
      <c r="AA12" s="1"/>
      <c r="AB12" s="12">
        <f t="shared" si="6"/>
        <v>0.69642687094154587</v>
      </c>
    </row>
    <row r="13" spans="1:28" x14ac:dyDescent="0.45">
      <c r="M13" s="1">
        <v>48</v>
      </c>
      <c r="N13" s="1">
        <v>780</v>
      </c>
      <c r="O13" s="1">
        <v>578</v>
      </c>
      <c r="P13" s="1">
        <v>947</v>
      </c>
      <c r="Q13" s="1">
        <v>573</v>
      </c>
      <c r="R13" s="1">
        <f t="shared" si="0"/>
        <v>41.343661391551422</v>
      </c>
      <c r="S13" s="1">
        <f t="shared" si="1"/>
        <v>36.758961895668783</v>
      </c>
      <c r="T13" s="12">
        <f t="shared" si="2"/>
        <v>78.920599181509687</v>
      </c>
      <c r="U13" s="12">
        <f t="shared" si="3"/>
        <v>93.996227280926036</v>
      </c>
      <c r="V13" s="11">
        <f t="shared" si="4"/>
        <v>0.8</v>
      </c>
      <c r="W13" s="12">
        <f t="shared" si="5"/>
        <v>15.075628099416349</v>
      </c>
      <c r="X13" s="12">
        <f t="shared" si="7"/>
        <v>0.86666666666666659</v>
      </c>
      <c r="Y13" s="12">
        <f t="shared" si="8"/>
        <v>70.191349731317032</v>
      </c>
      <c r="Z13" s="1"/>
      <c r="AA13" s="1"/>
      <c r="AB13" s="12">
        <f t="shared" si="6"/>
        <v>0.74128353123568957</v>
      </c>
    </row>
    <row r="14" spans="1:28" x14ac:dyDescent="0.45">
      <c r="M14" s="1">
        <v>52</v>
      </c>
      <c r="N14" s="1">
        <v>826</v>
      </c>
      <c r="O14" s="1">
        <v>578</v>
      </c>
      <c r="P14" s="1">
        <v>996</v>
      </c>
      <c r="Q14" s="1">
        <v>573</v>
      </c>
      <c r="R14" s="1">
        <f t="shared" si="0"/>
        <v>45.735471858974243</v>
      </c>
      <c r="S14" s="1">
        <f t="shared" si="1"/>
        <v>41.437375227844811</v>
      </c>
      <c r="T14" s="12">
        <f t="shared" si="2"/>
        <v>83.312409648932515</v>
      </c>
      <c r="U14" s="12">
        <f t="shared" si="3"/>
        <v>98.674640613102056</v>
      </c>
      <c r="V14" s="11">
        <f t="shared" si="4"/>
        <v>0.8666666666666667</v>
      </c>
      <c r="W14" s="12">
        <f t="shared" si="5"/>
        <v>15.362230964169541</v>
      </c>
      <c r="X14" s="12">
        <f t="shared" si="7"/>
        <v>0.93333333333333335</v>
      </c>
      <c r="Y14" s="12">
        <f t="shared" si="8"/>
        <v>68.39343313899542</v>
      </c>
      <c r="Z14" s="1"/>
      <c r="AA14" s="1"/>
      <c r="AB14" s="12">
        <f t="shared" si="6"/>
        <v>0.78253482437807365</v>
      </c>
    </row>
    <row r="15" spans="1:28" x14ac:dyDescent="0.45">
      <c r="M15" s="1">
        <v>56</v>
      </c>
      <c r="N15" s="1">
        <v>877</v>
      </c>
      <c r="O15" s="1">
        <v>575</v>
      </c>
      <c r="P15" s="1">
        <v>1043</v>
      </c>
      <c r="Q15" s="1">
        <v>569</v>
      </c>
      <c r="R15" s="1">
        <f t="shared" si="0"/>
        <v>50.607659651009357</v>
      </c>
      <c r="S15" s="1">
        <f t="shared" si="1"/>
        <v>45.926420875097662</v>
      </c>
      <c r="T15" s="12">
        <f t="shared" si="2"/>
        <v>88.184597440967622</v>
      </c>
      <c r="U15" s="12">
        <f t="shared" si="3"/>
        <v>103.16368626035491</v>
      </c>
      <c r="V15" s="11">
        <f t="shared" si="4"/>
        <v>0.93333333333333335</v>
      </c>
      <c r="W15" s="12">
        <f t="shared" si="5"/>
        <v>14.979088819387286</v>
      </c>
      <c r="X15" s="12">
        <f t="shared" si="7"/>
        <v>1</v>
      </c>
      <c r="Y15" s="12">
        <f t="shared" si="8"/>
        <v>69.833691852744991</v>
      </c>
      <c r="Z15" s="1"/>
      <c r="AA15" s="1"/>
      <c r="AB15" s="12">
        <f t="shared" si="6"/>
        <v>0.82829819425590123</v>
      </c>
    </row>
    <row r="16" spans="1:28" x14ac:dyDescent="0.45">
      <c r="M16" s="1">
        <v>60</v>
      </c>
      <c r="N16" s="1">
        <v>926</v>
      </c>
      <c r="O16" s="1">
        <v>575</v>
      </c>
      <c r="P16" s="1">
        <v>1086</v>
      </c>
      <c r="Q16" s="1">
        <v>567</v>
      </c>
      <c r="R16" s="1">
        <f t="shared" si="0"/>
        <v>55.285699511142056</v>
      </c>
      <c r="S16" s="1">
        <f t="shared" si="1"/>
        <v>50.033658972404517</v>
      </c>
      <c r="T16" s="12">
        <f t="shared" si="2"/>
        <v>92.862637301100321</v>
      </c>
      <c r="U16" s="12">
        <f t="shared" si="3"/>
        <v>107.27092435766176</v>
      </c>
      <c r="V16" s="11">
        <f t="shared" si="4"/>
        <v>1</v>
      </c>
      <c r="W16" s="12">
        <f t="shared" si="5"/>
        <v>14.408287056561434</v>
      </c>
      <c r="X16" s="12">
        <f t="shared" si="7"/>
        <v>1.0666666666666667</v>
      </c>
      <c r="Y16" s="12">
        <f t="shared" si="8"/>
        <v>68.747565651328074</v>
      </c>
      <c r="Z16" s="1"/>
      <c r="AA16" s="1"/>
      <c r="AB16" s="12">
        <f t="shared" si="6"/>
        <v>0.87223797604601383</v>
      </c>
    </row>
    <row r="17" spans="13:28" x14ac:dyDescent="0.45">
      <c r="M17" s="1">
        <v>64</v>
      </c>
      <c r="N17" s="1">
        <v>971</v>
      </c>
      <c r="O17" s="1">
        <v>575</v>
      </c>
      <c r="P17" s="1">
        <v>1134</v>
      </c>
      <c r="Q17" s="1">
        <v>564</v>
      </c>
      <c r="R17" s="1">
        <f t="shared" si="0"/>
        <v>59.581910228616856</v>
      </c>
      <c r="S17" s="1">
        <f t="shared" si="1"/>
        <v>54.620074628553411</v>
      </c>
      <c r="T17" s="12">
        <f t="shared" si="2"/>
        <v>97.158848018575128</v>
      </c>
      <c r="U17" s="12">
        <f t="shared" si="3"/>
        <v>111.85734001381066</v>
      </c>
      <c r="V17" s="11">
        <f t="shared" si="4"/>
        <v>1.0666666666666667</v>
      </c>
      <c r="W17" s="12">
        <f t="shared" si="5"/>
        <v>14.698491995235528</v>
      </c>
      <c r="X17" s="12">
        <f t="shared" si="7"/>
        <v>1.1333333333333333</v>
      </c>
      <c r="Y17" s="12">
        <f t="shared" si="8"/>
        <v>65.924606278098793</v>
      </c>
      <c r="Z17" s="1"/>
      <c r="AA17" s="1"/>
      <c r="AB17" s="12">
        <f t="shared" si="6"/>
        <v>0.91259132212563265</v>
      </c>
    </row>
    <row r="18" spans="13:28" x14ac:dyDescent="0.45">
      <c r="M18" s="1">
        <v>68</v>
      </c>
      <c r="N18" s="1">
        <v>1021</v>
      </c>
      <c r="O18" s="1">
        <v>573</v>
      </c>
      <c r="P18" s="1">
        <v>1177</v>
      </c>
      <c r="Q18" s="1">
        <v>562</v>
      </c>
      <c r="R18" s="1">
        <f t="shared" si="0"/>
        <v>64.357789686372911</v>
      </c>
      <c r="S18" s="1">
        <f t="shared" si="1"/>
        <v>58.728252992698224</v>
      </c>
      <c r="T18" s="12">
        <f t="shared" si="2"/>
        <v>101.93472747633118</v>
      </c>
      <c r="U18" s="12">
        <f t="shared" si="3"/>
        <v>115.96551837795548</v>
      </c>
      <c r="V18" s="11">
        <f t="shared" si="4"/>
        <v>1.1333333333333333</v>
      </c>
      <c r="W18" s="12">
        <f t="shared" si="5"/>
        <v>14.0307909016243</v>
      </c>
      <c r="X18" s="12">
        <f t="shared" si="7"/>
        <v>1.2</v>
      </c>
      <c r="Y18" s="12">
        <f t="shared" si="8"/>
        <v>68.07744376744337</v>
      </c>
      <c r="Z18" s="1"/>
      <c r="AA18" s="1"/>
      <c r="AB18" s="12">
        <f t="shared" si="6"/>
        <v>0.9574500893666047</v>
      </c>
    </row>
    <row r="19" spans="13:28" x14ac:dyDescent="0.45">
      <c r="M19" s="1">
        <v>72</v>
      </c>
      <c r="N19" s="1">
        <v>1069</v>
      </c>
      <c r="O19" s="1">
        <v>573</v>
      </c>
      <c r="P19" s="1">
        <v>1225</v>
      </c>
      <c r="Q19" s="1">
        <v>553</v>
      </c>
      <c r="R19" s="1">
        <f t="shared" si="0"/>
        <v>68.940343824696839</v>
      </c>
      <c r="S19" s="1">
        <f t="shared" si="1"/>
        <v>63.330591926335273</v>
      </c>
      <c r="T19" s="12">
        <f t="shared" si="2"/>
        <v>106.5172816146551</v>
      </c>
      <c r="U19" s="12">
        <f t="shared" si="3"/>
        <v>120.56785731159252</v>
      </c>
      <c r="V19" s="11">
        <f t="shared" si="4"/>
        <v>1.2</v>
      </c>
      <c r="W19" s="12">
        <f t="shared" si="5"/>
        <v>14.050575696937415</v>
      </c>
      <c r="X19" s="12">
        <f t="shared" si="7"/>
        <v>1.2666666666666664</v>
      </c>
      <c r="Y19" s="12">
        <f t="shared" si="8"/>
        <v>66.291451790505334</v>
      </c>
      <c r="Z19" s="1"/>
      <c r="AA19" s="1"/>
      <c r="AB19" s="12">
        <f t="shared" si="6"/>
        <v>1.0004929951347525</v>
      </c>
    </row>
    <row r="20" spans="13:28" x14ac:dyDescent="0.45">
      <c r="M20" s="1">
        <v>76</v>
      </c>
      <c r="N20" s="1">
        <v>1110</v>
      </c>
      <c r="O20" s="1">
        <v>566</v>
      </c>
      <c r="P20" s="1">
        <v>1270</v>
      </c>
      <c r="Q20" s="1">
        <v>552</v>
      </c>
      <c r="R20" s="1">
        <f t="shared" si="0"/>
        <v>72.865594518635064</v>
      </c>
      <c r="S20" s="1">
        <f t="shared" si="1"/>
        <v>67.628027899439004</v>
      </c>
      <c r="T20" s="12">
        <f t="shared" si="2"/>
        <v>110.44253230859333</v>
      </c>
      <c r="U20" s="12">
        <f t="shared" si="3"/>
        <v>124.86529328469625</v>
      </c>
      <c r="V20" s="11">
        <f t="shared" si="4"/>
        <v>1.2666666666666666</v>
      </c>
      <c r="W20" s="12">
        <f t="shared" si="5"/>
        <v>14.422760976102921</v>
      </c>
      <c r="X20" s="12">
        <f t="shared" si="7"/>
        <v>1.3333333333333333</v>
      </c>
      <c r="Y20" s="12">
        <f t="shared" si="8"/>
        <v>64.203692887113363</v>
      </c>
      <c r="Z20" s="1"/>
      <c r="AA20" s="1"/>
      <c r="AB20" s="12">
        <f t="shared" si="6"/>
        <v>1.0373619967080401</v>
      </c>
    </row>
    <row r="21" spans="13:28" x14ac:dyDescent="0.45">
      <c r="M21" s="1">
        <v>80</v>
      </c>
      <c r="N21" s="1">
        <v>1161</v>
      </c>
      <c r="O21" s="1">
        <v>565</v>
      </c>
      <c r="P21" s="1">
        <v>1313</v>
      </c>
      <c r="Q21" s="1">
        <v>547</v>
      </c>
      <c r="R21" s="1">
        <f t="shared" si="0"/>
        <v>77.735895233268423</v>
      </c>
      <c r="S21" s="1">
        <f t="shared" si="1"/>
        <v>71.746803660999205</v>
      </c>
      <c r="T21" s="12">
        <f t="shared" si="2"/>
        <v>115.31283302322669</v>
      </c>
      <c r="U21" s="12">
        <f t="shared" si="3"/>
        <v>128.98406904625645</v>
      </c>
      <c r="V21" s="11">
        <f t="shared" si="4"/>
        <v>1.3333333333333333</v>
      </c>
      <c r="W21" s="12">
        <f t="shared" si="5"/>
        <v>13.671236023029763</v>
      </c>
      <c r="X21" s="12">
        <f t="shared" si="7"/>
        <v>1.4</v>
      </c>
      <c r="Y21" s="12">
        <f t="shared" si="8"/>
        <v>66.336459529365399</v>
      </c>
      <c r="Z21" s="1"/>
      <c r="AA21" s="1"/>
      <c r="AB21" s="12">
        <f t="shared" si="6"/>
        <v>1.083107641690028</v>
      </c>
    </row>
    <row r="22" spans="13:28" x14ac:dyDescent="0.45">
      <c r="M22" s="1">
        <v>84</v>
      </c>
      <c r="N22" s="1">
        <v>1206</v>
      </c>
      <c r="O22" s="1">
        <v>563</v>
      </c>
      <c r="P22" s="1">
        <v>1363</v>
      </c>
      <c r="Q22" s="1">
        <v>544</v>
      </c>
      <c r="R22" s="1">
        <f t="shared" si="0"/>
        <v>82.035510163840996</v>
      </c>
      <c r="S22" s="1">
        <f t="shared" si="1"/>
        <v>76.527842770481655</v>
      </c>
      <c r="T22" s="12">
        <f t="shared" si="2"/>
        <v>119.61244795379926</v>
      </c>
      <c r="U22" s="12">
        <f t="shared" si="3"/>
        <v>133.76510815573891</v>
      </c>
      <c r="V22" s="11">
        <f t="shared" si="4"/>
        <v>1.4</v>
      </c>
      <c r="W22" s="12">
        <f t="shared" si="5"/>
        <v>14.152660201939653</v>
      </c>
      <c r="X22" s="12">
        <f t="shared" si="7"/>
        <v>1.4666666666666668</v>
      </c>
      <c r="Y22" s="12">
        <f t="shared" si="8"/>
        <v>63.11452010002828</v>
      </c>
      <c r="Z22" s="1"/>
      <c r="AA22" s="1"/>
      <c r="AB22" s="12">
        <f t="shared" si="6"/>
        <v>1.1234929627816508</v>
      </c>
    </row>
    <row r="23" spans="13:28" x14ac:dyDescent="0.45">
      <c r="M23" s="1">
        <v>88</v>
      </c>
      <c r="N23" s="1">
        <v>1248</v>
      </c>
      <c r="O23" s="1">
        <v>556</v>
      </c>
      <c r="P23" s="1">
        <v>1408</v>
      </c>
      <c r="Q23" s="1">
        <v>541</v>
      </c>
      <c r="R23" s="1">
        <f t="shared" si="0"/>
        <v>86.061328594593732</v>
      </c>
      <c r="S23" s="1">
        <f t="shared" si="1"/>
        <v>80.832000962830008</v>
      </c>
      <c r="T23" s="12">
        <f t="shared" si="2"/>
        <v>123.638266384552</v>
      </c>
      <c r="U23" s="12">
        <f t="shared" si="3"/>
        <v>138.06926634808724</v>
      </c>
      <c r="V23" s="11">
        <f t="shared" si="4"/>
        <v>1.4666666666666666</v>
      </c>
      <c r="W23" s="12">
        <f t="shared" si="5"/>
        <v>14.430999963535243</v>
      </c>
      <c r="X23" s="12">
        <f t="shared" si="7"/>
        <v>1.5333333333333334</v>
      </c>
      <c r="Y23" s="12">
        <f t="shared" si="8"/>
        <v>64.169451372909947</v>
      </c>
      <c r="Z23" s="1"/>
      <c r="AA23" s="1"/>
      <c r="AB23" s="12">
        <f t="shared" si="6"/>
        <v>1.1613065746068547</v>
      </c>
    </row>
    <row r="24" spans="13:28" x14ac:dyDescent="0.45">
      <c r="M24" s="1">
        <v>92</v>
      </c>
      <c r="N24" s="1">
        <v>1295</v>
      </c>
      <c r="O24" s="1">
        <v>553</v>
      </c>
      <c r="P24" s="1">
        <v>1452</v>
      </c>
      <c r="Q24" s="1">
        <v>537</v>
      </c>
      <c r="R24" s="1">
        <f t="shared" si="0"/>
        <v>90.555317059799179</v>
      </c>
      <c r="S24" s="1">
        <f t="shared" si="1"/>
        <v>85.044750589796607</v>
      </c>
      <c r="T24" s="12">
        <f t="shared" si="2"/>
        <v>128.13225484975743</v>
      </c>
      <c r="U24" s="12">
        <f t="shared" si="3"/>
        <v>142.28201597505387</v>
      </c>
      <c r="V24" s="11">
        <f t="shared" si="4"/>
        <v>1.5333333333333332</v>
      </c>
      <c r="W24" s="12">
        <f t="shared" si="5"/>
        <v>14.149761125296436</v>
      </c>
      <c r="X24" s="12">
        <f t="shared" si="7"/>
        <v>1.6</v>
      </c>
      <c r="Y24" s="12">
        <f t="shared" si="8"/>
        <v>65.231767664870546</v>
      </c>
      <c r="Z24" s="1"/>
      <c r="AA24" s="1"/>
      <c r="AB24" s="12">
        <f t="shared" si="6"/>
        <v>1.2035176028221655</v>
      </c>
    </row>
    <row r="25" spans="13:28" x14ac:dyDescent="0.45">
      <c r="M25" s="1">
        <v>96</v>
      </c>
      <c r="N25" s="1">
        <v>1337</v>
      </c>
      <c r="O25" s="1">
        <v>552</v>
      </c>
      <c r="P25" s="1">
        <v>1501</v>
      </c>
      <c r="Q25" s="1">
        <v>537</v>
      </c>
      <c r="R25" s="1">
        <f t="shared" si="0"/>
        <v>94.566433926609307</v>
      </c>
      <c r="S25" s="1">
        <f t="shared" si="1"/>
        <v>89.719540551413161</v>
      </c>
      <c r="T25" s="12">
        <f t="shared" si="2"/>
        <v>132.14337171656757</v>
      </c>
      <c r="U25" s="12">
        <f t="shared" si="3"/>
        <v>146.95680593667041</v>
      </c>
      <c r="V25" s="11">
        <f t="shared" si="4"/>
        <v>1.6</v>
      </c>
      <c r="W25" s="12">
        <f t="shared" si="5"/>
        <v>14.813434220102835</v>
      </c>
      <c r="X25" s="12">
        <f t="shared" si="7"/>
        <v>1.6666666666666667</v>
      </c>
      <c r="Y25" s="12">
        <f t="shared" si="8"/>
        <v>62.753523701386804</v>
      </c>
      <c r="Z25" s="1"/>
      <c r="AA25" s="1"/>
      <c r="AB25" s="12">
        <f t="shared" si="6"/>
        <v>1.241193126146432</v>
      </c>
    </row>
    <row r="26" spans="13:28" x14ac:dyDescent="0.45">
      <c r="M26" s="1">
        <v>100</v>
      </c>
      <c r="N26" s="1">
        <v>1385</v>
      </c>
      <c r="O26" s="1">
        <v>552</v>
      </c>
      <c r="P26" s="1">
        <v>1541</v>
      </c>
      <c r="Q26" s="1">
        <v>533</v>
      </c>
      <c r="R26" s="1">
        <f t="shared" si="0"/>
        <v>99.147363863283658</v>
      </c>
      <c r="S26" s="1">
        <f t="shared" si="1"/>
        <v>93.550776979102992</v>
      </c>
      <c r="T26" s="12">
        <f t="shared" si="2"/>
        <v>136.72430165324192</v>
      </c>
      <c r="U26" s="12">
        <f t="shared" si="3"/>
        <v>150.78804236436025</v>
      </c>
      <c r="V26" s="11">
        <f t="shared" si="4"/>
        <v>1.6666666666666667</v>
      </c>
      <c r="W26" s="12">
        <f t="shared" si="5"/>
        <v>14.063740711118328</v>
      </c>
      <c r="X26" s="12">
        <f t="shared" si="7"/>
        <v>1.7333333333333332</v>
      </c>
      <c r="Y26" s="12">
        <f t="shared" si="8"/>
        <v>65.257596577678299</v>
      </c>
      <c r="Z26" s="1"/>
      <c r="AA26" s="1"/>
      <c r="AB26" s="12">
        <f t="shared" si="6"/>
        <v>1.2842207761518674</v>
      </c>
    </row>
    <row r="27" spans="13:28" x14ac:dyDescent="0.45">
      <c r="M27" s="1">
        <v>104</v>
      </c>
      <c r="N27" s="1">
        <v>1430</v>
      </c>
      <c r="O27" s="1">
        <v>547</v>
      </c>
      <c r="P27" s="1">
        <v>1588</v>
      </c>
      <c r="Q27" s="1">
        <v>533</v>
      </c>
      <c r="R27" s="1">
        <f t="shared" si="0"/>
        <v>103.45646663855921</v>
      </c>
      <c r="S27" s="1">
        <f t="shared" si="1"/>
        <v>98.034664885022451</v>
      </c>
      <c r="T27" s="12">
        <f t="shared" si="2"/>
        <v>141.03340442851749</v>
      </c>
      <c r="U27" s="12">
        <f t="shared" si="3"/>
        <v>155.27193027027971</v>
      </c>
      <c r="V27" s="11">
        <f t="shared" si="4"/>
        <v>1.7333333333333334</v>
      </c>
      <c r="W27" s="12">
        <f t="shared" si="5"/>
        <v>14.238525841762225</v>
      </c>
      <c r="X27" s="12">
        <f t="shared" si="7"/>
        <v>1.8</v>
      </c>
      <c r="Y27" s="12">
        <f t="shared" si="8"/>
        <v>62.404568549924676</v>
      </c>
      <c r="Z27" s="1"/>
      <c r="AA27" s="1"/>
      <c r="AB27" s="12">
        <f t="shared" si="6"/>
        <v>1.3246952144460733</v>
      </c>
    </row>
    <row r="28" spans="13:28" x14ac:dyDescent="0.45">
      <c r="M28" s="1">
        <v>108</v>
      </c>
      <c r="N28" s="1">
        <v>1470</v>
      </c>
      <c r="O28" s="1">
        <v>542</v>
      </c>
      <c r="P28" s="1">
        <v>1635</v>
      </c>
      <c r="Q28" s="1">
        <v>534</v>
      </c>
      <c r="R28" s="1">
        <f t="shared" si="0"/>
        <v>107.28959004683566</v>
      </c>
      <c r="S28" s="1">
        <f t="shared" si="1"/>
        <v>102.51535276556579</v>
      </c>
      <c r="T28" s="12">
        <f t="shared" si="2"/>
        <v>144.86652783679392</v>
      </c>
      <c r="U28" s="12">
        <f t="shared" si="3"/>
        <v>159.75261815082303</v>
      </c>
      <c r="V28" s="11">
        <f t="shared" si="4"/>
        <v>1.8</v>
      </c>
      <c r="W28" s="12">
        <f t="shared" si="5"/>
        <v>14.886090314029104</v>
      </c>
      <c r="X28" s="12">
        <f t="shared" si="7"/>
        <v>1.8666666666666667</v>
      </c>
      <c r="Y28" s="12">
        <f t="shared" si="8"/>
        <v>62.39809694230464</v>
      </c>
      <c r="Z28" s="1"/>
      <c r="AA28" s="1"/>
      <c r="AB28" s="12">
        <f t="shared" si="6"/>
        <v>1.360698885036743</v>
      </c>
    </row>
    <row r="29" spans="13:28" x14ac:dyDescent="0.45">
      <c r="M29" s="1">
        <v>112</v>
      </c>
      <c r="N29" s="1">
        <v>1519</v>
      </c>
      <c r="O29" s="1">
        <v>541</v>
      </c>
      <c r="P29" s="1">
        <v>1678</v>
      </c>
      <c r="Q29" s="1">
        <v>536</v>
      </c>
      <c r="R29" s="1">
        <f t="shared" si="0"/>
        <v>111.96845968065684</v>
      </c>
      <c r="S29" s="1">
        <f t="shared" si="1"/>
        <v>106.61179594467906</v>
      </c>
      <c r="T29" s="12">
        <f t="shared" si="2"/>
        <v>149.54539747061511</v>
      </c>
      <c r="U29" s="12">
        <f t="shared" si="3"/>
        <v>163.84906132993632</v>
      </c>
      <c r="V29" s="11">
        <f t="shared" si="4"/>
        <v>1.8666666666666667</v>
      </c>
      <c r="W29" s="12">
        <f t="shared" si="5"/>
        <v>14.303663859321205</v>
      </c>
      <c r="X29" s="12"/>
      <c r="Y29" s="1"/>
      <c r="Z29" s="1"/>
      <c r="AA29" s="1"/>
      <c r="AB29" s="12">
        <f t="shared" si="6"/>
        <v>1.4046464607054667</v>
      </c>
    </row>
    <row r="30" spans="13:28" x14ac:dyDescent="0.45">
      <c r="M30" s="1">
        <v>116</v>
      </c>
      <c r="N30" s="1">
        <v>1559</v>
      </c>
      <c r="O30" s="1">
        <v>540</v>
      </c>
      <c r="P30" s="1">
        <v>1723</v>
      </c>
      <c r="Q30" s="1">
        <v>534</v>
      </c>
      <c r="R30" s="1">
        <f t="shared" si="0"/>
        <v>115.78858214326357</v>
      </c>
      <c r="S30" s="1">
        <f t="shared" si="1"/>
        <v>110.91227666733698</v>
      </c>
      <c r="T30" s="12">
        <f t="shared" si="2"/>
        <v>153.36551993322183</v>
      </c>
      <c r="U30" s="12">
        <f t="shared" si="3"/>
        <v>168.14954205259423</v>
      </c>
      <c r="V30" s="11">
        <f t="shared" si="4"/>
        <v>1.9333333333333333</v>
      </c>
      <c r="W30" s="12">
        <f t="shared" si="5"/>
        <v>14.784022119372395</v>
      </c>
      <c r="X30" s="12"/>
      <c r="Y30" s="1"/>
      <c r="Z30" s="1"/>
      <c r="AA30" s="1"/>
      <c r="AB30" s="12">
        <f t="shared" si="6"/>
        <v>1.4405280163221572</v>
      </c>
    </row>
    <row r="31" spans="13:28" x14ac:dyDescent="0.45">
      <c r="M31" s="1">
        <v>120</v>
      </c>
      <c r="N31" s="1">
        <v>1604</v>
      </c>
      <c r="O31" s="1">
        <v>536</v>
      </c>
      <c r="P31" s="1">
        <v>1768</v>
      </c>
      <c r="Q31" s="1">
        <v>535</v>
      </c>
      <c r="R31" s="1">
        <f t="shared" si="0"/>
        <v>120.09595915650712</v>
      </c>
      <c r="S31" s="1">
        <f t="shared" si="1"/>
        <v>115.20340050841249</v>
      </c>
      <c r="T31" s="12">
        <f t="shared" si="2"/>
        <v>157.67289694646539</v>
      </c>
      <c r="U31" s="12">
        <f t="shared" si="3"/>
        <v>172.44066589366975</v>
      </c>
      <c r="V31" s="11">
        <f t="shared" si="4"/>
        <v>2</v>
      </c>
      <c r="W31" s="12">
        <f t="shared" si="5"/>
        <v>14.76776894720436</v>
      </c>
      <c r="X31" s="12"/>
      <c r="Y31" s="1"/>
      <c r="Z31" s="1"/>
      <c r="AA31" s="1"/>
      <c r="AB31" s="12">
        <f t="shared" si="6"/>
        <v>1.4809862449197007</v>
      </c>
    </row>
    <row r="35" spans="10:10" x14ac:dyDescent="0.45">
      <c r="J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zoomScale="70" zoomScaleNormal="70" workbookViewId="0">
      <selection activeCell="P1" sqref="P1:P1048576"/>
    </sheetView>
  </sheetViews>
  <sheetFormatPr defaultRowHeight="14.25" x14ac:dyDescent="0.45"/>
  <cols>
    <col min="1" max="1" width="13" style="1" customWidth="1"/>
    <col min="4" max="4" width="15" bestFit="1" customWidth="1"/>
    <col min="5" max="5" width="17.1328125" bestFit="1" customWidth="1"/>
    <col min="6" max="6" width="14.6640625" bestFit="1" customWidth="1"/>
    <col min="7" max="7" width="12.33203125" bestFit="1" customWidth="1"/>
    <col min="10" max="15" width="9.06640625" customWidth="1"/>
    <col min="16" max="18" width="19.3984375" style="1" customWidth="1"/>
  </cols>
  <sheetData>
    <row r="1" spans="1:24" ht="14.65" thickBot="1" x14ac:dyDescent="0.5">
      <c r="A1" s="3" t="str">
        <f>Sheet1!E1</f>
        <v>Scale mm/pxl</v>
      </c>
      <c r="B1" s="3" t="str">
        <f>Sheet1!F1</f>
        <v>H Back</v>
      </c>
      <c r="C1" s="3" t="str">
        <f>Sheet1!G1</f>
        <v>H Front</v>
      </c>
      <c r="D1" s="3" t="str">
        <f>Sheet1!I1</f>
        <v>Xo Back Ave</v>
      </c>
      <c r="E1" s="3" t="str">
        <f>Sheet1!J1</f>
        <v>Xo Front</v>
      </c>
      <c r="F1" s="3" t="str">
        <f>Sheet1!K1</f>
        <v>X confined Front</v>
      </c>
      <c r="G1" s="3" t="str">
        <f>Sheet1!L1</f>
        <v>X exit Back</v>
      </c>
      <c r="I1" s="7" t="s">
        <v>5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9</v>
      </c>
      <c r="O1" s="7" t="s">
        <v>10</v>
      </c>
      <c r="P1" s="7" t="s">
        <v>18</v>
      </c>
      <c r="Q1" s="7" t="s">
        <v>17</v>
      </c>
      <c r="R1" s="7" t="s">
        <v>32</v>
      </c>
      <c r="S1" s="10" t="s">
        <v>20</v>
      </c>
      <c r="T1" s="10" t="s">
        <v>22</v>
      </c>
      <c r="U1" s="7" t="s">
        <v>21</v>
      </c>
      <c r="V1" s="10" t="s">
        <v>22</v>
      </c>
      <c r="W1" s="7" t="s">
        <v>21</v>
      </c>
      <c r="X1" s="7" t="s">
        <v>31</v>
      </c>
    </row>
    <row r="2" spans="1:24" x14ac:dyDescent="0.45">
      <c r="A2" s="1">
        <f>Sheet1!E3</f>
        <v>9.5196884465599305E-2</v>
      </c>
      <c r="B2">
        <f>Sheet1!F3</f>
        <v>4.9502379922111635</v>
      </c>
      <c r="C2">
        <f>Sheet1!G3</f>
        <v>8.6629164863695376</v>
      </c>
      <c r="D2">
        <f>Sheet1!I3</f>
        <v>37.576937789958265</v>
      </c>
      <c r="E2">
        <f>Sheet1!J3</f>
        <v>64.330284901129275</v>
      </c>
      <c r="F2">
        <f>Sheet1!K3</f>
        <v>33.566584470571328</v>
      </c>
      <c r="G2">
        <f>Sheet1!L3</f>
        <v>136.40566883168583</v>
      </c>
      <c r="I2" s="1">
        <v>4</v>
      </c>
      <c r="J2" s="1">
        <v>344</v>
      </c>
      <c r="K2" s="1">
        <v>590</v>
      </c>
      <c r="L2" s="1">
        <v>644</v>
      </c>
      <c r="M2" s="1">
        <v>585</v>
      </c>
      <c r="N2" s="1">
        <f t="shared" ref="N2:N26" si="0">SQRT((J2-$J$2)^2+(K2-$K$2)^2)*$A$2</f>
        <v>0</v>
      </c>
      <c r="O2" s="1">
        <f t="shared" ref="O2:O26" si="1">SQRT((L2-$L$2)^2+(M2-$M$2)^2)*$A$2</f>
        <v>0</v>
      </c>
      <c r="P2" s="12">
        <f t="shared" ref="P2:P26" si="2">N2+$D$2</f>
        <v>37.576937789958265</v>
      </c>
      <c r="Q2" s="12">
        <f t="shared" ref="Q2:Q26" si="3">O2+$E$2</f>
        <v>64.330284901129275</v>
      </c>
      <c r="R2" s="11">
        <f t="shared" ref="R2:R26" si="4">I2*(1/60)</f>
        <v>6.6666666666666666E-2</v>
      </c>
      <c r="S2" s="12">
        <f>(Q2-P2)/P2</f>
        <v>0.71196187567791491</v>
      </c>
      <c r="T2" s="12">
        <v>0</v>
      </c>
      <c r="U2" s="12">
        <v>0</v>
      </c>
      <c r="V2" s="1">
        <v>0</v>
      </c>
      <c r="W2" s="1">
        <v>0</v>
      </c>
      <c r="X2" s="11">
        <f>(P2-0)/($G$2-0)</f>
        <v>0.27547929724478926</v>
      </c>
    </row>
    <row r="3" spans="1:24" x14ac:dyDescent="0.45">
      <c r="I3" s="1">
        <v>8</v>
      </c>
      <c r="J3" s="1">
        <v>364</v>
      </c>
      <c r="K3" s="1">
        <v>594</v>
      </c>
      <c r="L3" s="1">
        <v>652</v>
      </c>
      <c r="M3" s="1">
        <v>583</v>
      </c>
      <c r="N3" s="1">
        <f t="shared" si="0"/>
        <v>1.9416430860933147</v>
      </c>
      <c r="O3" s="1">
        <f t="shared" si="1"/>
        <v>0.78501361976277395</v>
      </c>
      <c r="P3" s="12">
        <f t="shared" si="2"/>
        <v>39.51858087605158</v>
      </c>
      <c r="Q3" s="12">
        <f t="shared" si="3"/>
        <v>65.115298520892054</v>
      </c>
      <c r="R3" s="11">
        <f t="shared" si="4"/>
        <v>0.13333333333333333</v>
      </c>
      <c r="S3" s="12">
        <f t="shared" ref="S3:S26" si="5">(Q3-P3)/P3</f>
        <v>0.64771348255453653</v>
      </c>
      <c r="T3" s="12">
        <f>AVERAGE(R2:R6)</f>
        <v>0.2</v>
      </c>
      <c r="U3" s="12">
        <f>(P6-P2)/(R6-R2)</f>
        <v>45.343137741484497</v>
      </c>
      <c r="V3" s="12">
        <f>T3</f>
        <v>0.2</v>
      </c>
      <c r="W3" s="12">
        <f>U3</f>
        <v>45.343137741484497</v>
      </c>
      <c r="X3" s="11">
        <f t="shared" ref="X3:X26" si="6">(P3-0)/($G$2-0)</f>
        <v>0.28971362564714587</v>
      </c>
    </row>
    <row r="4" spans="1:24" x14ac:dyDescent="0.45">
      <c r="I4" s="1">
        <v>12</v>
      </c>
      <c r="J4" s="1">
        <v>395</v>
      </c>
      <c r="K4" s="1">
        <v>592</v>
      </c>
      <c r="L4" s="1">
        <v>676</v>
      </c>
      <c r="M4" s="1">
        <v>576</v>
      </c>
      <c r="N4" s="1">
        <f t="shared" si="0"/>
        <v>4.8587728847052638</v>
      </c>
      <c r="O4" s="1">
        <f t="shared" si="1"/>
        <v>3.1644910692261576</v>
      </c>
      <c r="P4" s="12">
        <f t="shared" si="2"/>
        <v>42.435710674663525</v>
      </c>
      <c r="Q4" s="12">
        <f t="shared" si="3"/>
        <v>67.494775970355434</v>
      </c>
      <c r="R4" s="11">
        <f t="shared" si="4"/>
        <v>0.2</v>
      </c>
      <c r="S4" s="12">
        <f t="shared" si="5"/>
        <v>0.59051833696881062</v>
      </c>
      <c r="T4" s="12">
        <f t="shared" ref="T4:T23" si="7">AVERAGE(R3:R7)</f>
        <v>0.26666666666666672</v>
      </c>
      <c r="U4" s="12">
        <f t="shared" ref="U4:U23" si="8">(P7-P3)/(R7-R3)</f>
        <v>51.978899006985635</v>
      </c>
      <c r="V4" s="12">
        <f>T6</f>
        <v>0.4</v>
      </c>
      <c r="W4" s="12">
        <f>U6</f>
        <v>60.72579409605644</v>
      </c>
      <c r="X4" s="11">
        <f t="shared" si="6"/>
        <v>0.31109931895151621</v>
      </c>
    </row>
    <row r="5" spans="1:24" x14ac:dyDescent="0.45">
      <c r="I5" s="1">
        <v>16</v>
      </c>
      <c r="J5" s="1">
        <v>431</v>
      </c>
      <c r="K5" s="1">
        <v>593</v>
      </c>
      <c r="L5" s="1">
        <v>708</v>
      </c>
      <c r="M5" s="1">
        <v>576</v>
      </c>
      <c r="N5" s="1">
        <f t="shared" si="0"/>
        <v>8.2870514624326788</v>
      </c>
      <c r="O5" s="1">
        <f t="shared" si="1"/>
        <v>6.1525474669882048</v>
      </c>
      <c r="P5" s="12">
        <f t="shared" si="2"/>
        <v>45.863989252390944</v>
      </c>
      <c r="Q5" s="12">
        <f t="shared" si="3"/>
        <v>70.482832368117485</v>
      </c>
      <c r="R5" s="11">
        <f t="shared" si="4"/>
        <v>0.26666666666666666</v>
      </c>
      <c r="S5" s="12">
        <f t="shared" si="5"/>
        <v>0.53677936692877481</v>
      </c>
      <c r="T5" s="12">
        <f t="shared" si="7"/>
        <v>0.33333333333333337</v>
      </c>
      <c r="U5" s="12">
        <f t="shared" si="8"/>
        <v>58.892383476023831</v>
      </c>
      <c r="V5" s="12">
        <f t="shared" ref="V5" si="9">T9</f>
        <v>0.6</v>
      </c>
      <c r="W5" s="12">
        <f t="shared" ref="W5" si="10">U9</f>
        <v>78.24646652058874</v>
      </c>
      <c r="X5" s="11">
        <f t="shared" si="6"/>
        <v>0.33623228158489221</v>
      </c>
    </row>
    <row r="6" spans="1:24" x14ac:dyDescent="0.45">
      <c r="I6" s="1">
        <v>20</v>
      </c>
      <c r="J6" s="1">
        <v>471</v>
      </c>
      <c r="K6" s="1">
        <v>592</v>
      </c>
      <c r="L6" s="1">
        <v>740</v>
      </c>
      <c r="M6" s="1">
        <v>577</v>
      </c>
      <c r="N6" s="1">
        <f t="shared" si="0"/>
        <v>12.091503397729202</v>
      </c>
      <c r="O6" s="1">
        <f t="shared" si="1"/>
        <v>9.1705783031910162</v>
      </c>
      <c r="P6" s="12">
        <f t="shared" si="2"/>
        <v>49.668441187687463</v>
      </c>
      <c r="Q6" s="12">
        <f t="shared" si="3"/>
        <v>73.500863204320297</v>
      </c>
      <c r="R6" s="11">
        <f t="shared" si="4"/>
        <v>0.33333333333333331</v>
      </c>
      <c r="S6" s="12">
        <f t="shared" si="5"/>
        <v>0.47983027948420415</v>
      </c>
      <c r="T6" s="12">
        <f t="shared" si="7"/>
        <v>0.4</v>
      </c>
      <c r="U6" s="12">
        <f t="shared" si="8"/>
        <v>60.72579409605644</v>
      </c>
      <c r="V6" s="12">
        <f t="shared" ref="V6" si="11">T12</f>
        <v>0.8</v>
      </c>
      <c r="W6" s="12">
        <f t="shared" ref="W6" si="12">U12</f>
        <v>82.858958595593549</v>
      </c>
      <c r="X6" s="11">
        <f t="shared" si="6"/>
        <v>0.36412299879541316</v>
      </c>
    </row>
    <row r="7" spans="1:24" x14ac:dyDescent="0.45">
      <c r="I7" s="1">
        <v>24</v>
      </c>
      <c r="J7" s="1">
        <v>510</v>
      </c>
      <c r="K7" s="1">
        <v>590</v>
      </c>
      <c r="L7" s="1">
        <v>778</v>
      </c>
      <c r="M7" s="1">
        <v>577</v>
      </c>
      <c r="N7" s="1">
        <f t="shared" si="0"/>
        <v>15.802682821289485</v>
      </c>
      <c r="O7" s="1">
        <f t="shared" si="1"/>
        <v>12.77909588161303</v>
      </c>
      <c r="P7" s="12">
        <f t="shared" si="2"/>
        <v>53.379620611247752</v>
      </c>
      <c r="Q7" s="12">
        <f t="shared" si="3"/>
        <v>77.109380782742306</v>
      </c>
      <c r="R7" s="11">
        <f t="shared" si="4"/>
        <v>0.4</v>
      </c>
      <c r="S7" s="12">
        <f t="shared" si="5"/>
        <v>0.44454718673093002</v>
      </c>
      <c r="T7" s="12">
        <f t="shared" si="7"/>
        <v>0.46666666666666667</v>
      </c>
      <c r="U7" s="12">
        <f t="shared" si="8"/>
        <v>67.849745884102873</v>
      </c>
      <c r="V7" s="12">
        <f t="shared" ref="V7" si="13">T15</f>
        <v>1</v>
      </c>
      <c r="W7" s="12">
        <f t="shared" ref="W7" si="14">U15</f>
        <v>87.914277265328025</v>
      </c>
      <c r="X7" s="11">
        <f t="shared" si="6"/>
        <v>0.39132992835594044</v>
      </c>
    </row>
    <row r="8" spans="1:24" x14ac:dyDescent="0.45">
      <c r="I8" s="1">
        <v>28</v>
      </c>
      <c r="J8" s="1">
        <v>560</v>
      </c>
      <c r="K8" s="1">
        <v>588</v>
      </c>
      <c r="L8" s="1">
        <v>821</v>
      </c>
      <c r="M8" s="1">
        <v>576</v>
      </c>
      <c r="N8" s="1">
        <f t="shared" si="0"/>
        <v>20.563408478311612</v>
      </c>
      <c r="O8" s="1">
        <f t="shared" si="1"/>
        <v>16.871616827191126</v>
      </c>
      <c r="P8" s="12">
        <f t="shared" si="2"/>
        <v>58.14034626826988</v>
      </c>
      <c r="Q8" s="12">
        <f t="shared" si="3"/>
        <v>81.201901728320394</v>
      </c>
      <c r="R8" s="11">
        <f t="shared" si="4"/>
        <v>0.46666666666666667</v>
      </c>
      <c r="S8" s="12">
        <f t="shared" si="5"/>
        <v>0.39665321829423583</v>
      </c>
      <c r="T8" s="12">
        <f t="shared" si="7"/>
        <v>0.53333333333333333</v>
      </c>
      <c r="U8" s="12">
        <f t="shared" si="8"/>
        <v>75.024975170632601</v>
      </c>
      <c r="V8" s="12">
        <f t="shared" ref="V8" si="15">T18</f>
        <v>1.2</v>
      </c>
      <c r="W8" s="12">
        <f t="shared" ref="W8" si="16">U18</f>
        <v>87.53449558993529</v>
      </c>
      <c r="X8" s="11">
        <f t="shared" si="6"/>
        <v>0.42623115861856609</v>
      </c>
    </row>
    <row r="9" spans="1:24" x14ac:dyDescent="0.45">
      <c r="I9" s="1">
        <v>32</v>
      </c>
      <c r="J9" s="1">
        <v>601</v>
      </c>
      <c r="K9" s="1">
        <v>581</v>
      </c>
      <c r="L9" s="1">
        <v>867</v>
      </c>
      <c r="M9" s="1">
        <v>573</v>
      </c>
      <c r="N9" s="1">
        <f t="shared" si="0"/>
        <v>24.480596554714392</v>
      </c>
      <c r="O9" s="1">
        <f t="shared" si="1"/>
        <v>21.259619231131929</v>
      </c>
      <c r="P9" s="12">
        <f t="shared" si="2"/>
        <v>62.057534344672661</v>
      </c>
      <c r="Q9" s="12">
        <f t="shared" si="3"/>
        <v>85.589904132261211</v>
      </c>
      <c r="R9" s="11">
        <f t="shared" si="4"/>
        <v>0.53333333333333333</v>
      </c>
      <c r="S9" s="12">
        <f t="shared" si="5"/>
        <v>0.37920246165256627</v>
      </c>
      <c r="T9" s="12">
        <f t="shared" si="7"/>
        <v>0.6</v>
      </c>
      <c r="U9" s="12">
        <f t="shared" si="8"/>
        <v>78.24646652058874</v>
      </c>
      <c r="V9" s="12">
        <f t="shared" ref="V9" si="17">T21</f>
        <v>1.4</v>
      </c>
      <c r="W9" s="12">
        <f t="shared" ref="W9" si="18">U21</f>
        <v>85.723072262198741</v>
      </c>
      <c r="X9" s="11">
        <f t="shared" si="6"/>
        <v>0.45494835277884904</v>
      </c>
    </row>
    <row r="10" spans="1:24" x14ac:dyDescent="0.45">
      <c r="I10" s="1">
        <v>36</v>
      </c>
      <c r="J10" s="1">
        <v>661</v>
      </c>
      <c r="K10" s="1">
        <v>583</v>
      </c>
      <c r="L10" s="1">
        <v>906</v>
      </c>
      <c r="M10" s="1">
        <v>571</v>
      </c>
      <c r="N10" s="1">
        <f t="shared" si="0"/>
        <v>30.184768966823299</v>
      </c>
      <c r="O10" s="1">
        <f t="shared" si="1"/>
        <v>24.977166343184258</v>
      </c>
      <c r="P10" s="12">
        <f t="shared" si="2"/>
        <v>67.761706756781564</v>
      </c>
      <c r="Q10" s="12">
        <f t="shared" si="3"/>
        <v>89.30745124431354</v>
      </c>
      <c r="R10" s="11">
        <f t="shared" si="4"/>
        <v>0.6</v>
      </c>
      <c r="S10" s="12">
        <f t="shared" si="5"/>
        <v>0.31796342681961282</v>
      </c>
      <c r="T10" s="12">
        <f t="shared" si="7"/>
        <v>0.66666666666666663</v>
      </c>
      <c r="U10" s="12">
        <f t="shared" si="8"/>
        <v>82.479737023820405</v>
      </c>
      <c r="V10" s="1"/>
      <c r="W10" s="1"/>
      <c r="X10" s="11">
        <f t="shared" si="6"/>
        <v>0.49676606065686557</v>
      </c>
    </row>
    <row r="11" spans="1:24" x14ac:dyDescent="0.45">
      <c r="I11" s="1">
        <v>40</v>
      </c>
      <c r="J11" s="1">
        <v>720</v>
      </c>
      <c r="K11" s="1">
        <v>579</v>
      </c>
      <c r="L11" s="1">
        <v>960</v>
      </c>
      <c r="M11" s="1">
        <v>569</v>
      </c>
      <c r="N11" s="1">
        <f t="shared" si="0"/>
        <v>35.809342866791511</v>
      </c>
      <c r="O11" s="1">
        <f t="shared" si="1"/>
        <v>30.120751571609322</v>
      </c>
      <c r="P11" s="12">
        <f t="shared" si="2"/>
        <v>73.386280656749776</v>
      </c>
      <c r="Q11" s="12">
        <f t="shared" si="3"/>
        <v>94.451036472738593</v>
      </c>
      <c r="R11" s="11">
        <f t="shared" si="4"/>
        <v>0.66666666666666663</v>
      </c>
      <c r="S11" s="12">
        <f t="shared" si="5"/>
        <v>0.28703942518241476</v>
      </c>
      <c r="T11" s="12">
        <f t="shared" si="7"/>
        <v>0.73333333333333328</v>
      </c>
      <c r="U11" s="12">
        <f t="shared" si="8"/>
        <v>81.103562566527941</v>
      </c>
      <c r="V11" s="1"/>
      <c r="W11" s="1"/>
      <c r="X11" s="11">
        <f t="shared" si="6"/>
        <v>0.53800022598256414</v>
      </c>
    </row>
    <row r="12" spans="1:24" x14ac:dyDescent="0.45">
      <c r="I12" s="1">
        <v>44</v>
      </c>
      <c r="J12" s="1">
        <v>779</v>
      </c>
      <c r="K12" s="1">
        <v>577</v>
      </c>
      <c r="L12" s="1">
        <v>1005</v>
      </c>
      <c r="M12" s="1">
        <v>569</v>
      </c>
      <c r="N12" s="1">
        <f t="shared" si="0"/>
        <v>41.429132883801948</v>
      </c>
      <c r="O12" s="1">
        <f t="shared" si="1"/>
        <v>34.399812751886678</v>
      </c>
      <c r="P12" s="12">
        <f t="shared" si="2"/>
        <v>79.006070673760206</v>
      </c>
      <c r="Q12" s="12">
        <f t="shared" si="3"/>
        <v>98.730097653015946</v>
      </c>
      <c r="R12" s="11">
        <f t="shared" si="4"/>
        <v>0.73333333333333328</v>
      </c>
      <c r="S12" s="12">
        <f t="shared" si="5"/>
        <v>0.24965204333097607</v>
      </c>
      <c r="T12" s="12">
        <f t="shared" si="7"/>
        <v>0.8</v>
      </c>
      <c r="U12" s="12">
        <f t="shared" si="8"/>
        <v>82.858958595593549</v>
      </c>
      <c r="V12" s="1"/>
      <c r="W12" s="1"/>
      <c r="X12" s="11">
        <f t="shared" si="6"/>
        <v>0.57919932031012333</v>
      </c>
    </row>
    <row r="13" spans="1:24" x14ac:dyDescent="0.45">
      <c r="I13" s="1">
        <v>48</v>
      </c>
      <c r="J13" s="1">
        <v>832</v>
      </c>
      <c r="K13" s="1">
        <v>576</v>
      </c>
      <c r="L13" s="1">
        <v>1062</v>
      </c>
      <c r="M13" s="1">
        <v>566</v>
      </c>
      <c r="N13" s="1">
        <f t="shared" si="0"/>
        <v>46.475193094399842</v>
      </c>
      <c r="O13" s="1">
        <f t="shared" si="1"/>
        <v>39.83338424075253</v>
      </c>
      <c r="P13" s="12">
        <f t="shared" si="2"/>
        <v>84.052130884358107</v>
      </c>
      <c r="Q13" s="12">
        <f t="shared" si="3"/>
        <v>104.1636691418818</v>
      </c>
      <c r="R13" s="11">
        <f t="shared" si="4"/>
        <v>0.8</v>
      </c>
      <c r="S13" s="12">
        <f t="shared" si="5"/>
        <v>0.23927457931071203</v>
      </c>
      <c r="T13" s="12">
        <f t="shared" si="7"/>
        <v>0.86666666666666659</v>
      </c>
      <c r="U13" s="12">
        <f t="shared" si="8"/>
        <v>85.76013239577405</v>
      </c>
      <c r="V13" s="1"/>
      <c r="W13" s="1"/>
      <c r="X13" s="11">
        <f t="shared" si="6"/>
        <v>0.61619235919052606</v>
      </c>
    </row>
    <row r="14" spans="1:24" x14ac:dyDescent="0.45">
      <c r="I14" s="1">
        <v>52</v>
      </c>
      <c r="J14" s="1">
        <v>888</v>
      </c>
      <c r="K14" s="1">
        <v>573</v>
      </c>
      <c r="L14" s="1">
        <v>1125</v>
      </c>
      <c r="M14" s="1">
        <v>565</v>
      </c>
      <c r="N14" s="1">
        <f t="shared" si="0"/>
        <v>51.812385651230748</v>
      </c>
      <c r="O14" s="1">
        <f t="shared" si="1"/>
        <v>45.829267238151303</v>
      </c>
      <c r="P14" s="12">
        <f t="shared" si="2"/>
        <v>89.389323441189021</v>
      </c>
      <c r="Q14" s="12">
        <f t="shared" si="3"/>
        <v>110.15955213928058</v>
      </c>
      <c r="R14" s="11">
        <f t="shared" si="4"/>
        <v>0.8666666666666667</v>
      </c>
      <c r="S14" s="12">
        <f t="shared" si="5"/>
        <v>0.23235692920035014</v>
      </c>
      <c r="T14" s="12">
        <f t="shared" si="7"/>
        <v>0.93333333333333335</v>
      </c>
      <c r="U14" s="12">
        <f t="shared" si="8"/>
        <v>86.140941792164838</v>
      </c>
      <c r="V14" s="1"/>
      <c r="W14" s="1"/>
      <c r="X14" s="11">
        <f t="shared" si="6"/>
        <v>0.65531971073349315</v>
      </c>
    </row>
    <row r="15" spans="1:24" x14ac:dyDescent="0.45">
      <c r="I15" s="1">
        <v>56</v>
      </c>
      <c r="J15" s="1">
        <v>952</v>
      </c>
      <c r="K15" s="1">
        <v>572</v>
      </c>
      <c r="L15" s="1">
        <v>1173</v>
      </c>
      <c r="M15" s="1">
        <v>560</v>
      </c>
      <c r="N15" s="1">
        <f t="shared" si="0"/>
        <v>57.905065158949796</v>
      </c>
      <c r="O15" s="1">
        <f t="shared" si="1"/>
        <v>50.415356862391022</v>
      </c>
      <c r="P15" s="12">
        <f t="shared" si="2"/>
        <v>95.482002948908061</v>
      </c>
      <c r="Q15" s="12">
        <f t="shared" si="3"/>
        <v>114.7456417635203</v>
      </c>
      <c r="R15" s="11">
        <f t="shared" si="4"/>
        <v>0.93333333333333335</v>
      </c>
      <c r="S15" s="12">
        <f t="shared" si="5"/>
        <v>0.20175151567484514</v>
      </c>
      <c r="T15" s="12">
        <f t="shared" si="7"/>
        <v>1</v>
      </c>
      <c r="U15" s="12">
        <f t="shared" si="8"/>
        <v>87.914277265328025</v>
      </c>
      <c r="V15" s="1"/>
      <c r="W15" s="1"/>
      <c r="X15" s="11">
        <f t="shared" si="6"/>
        <v>0.69998559273020799</v>
      </c>
    </row>
    <row r="16" spans="1:24" x14ac:dyDescent="0.45">
      <c r="I16" s="1">
        <v>60</v>
      </c>
      <c r="J16" s="1">
        <v>1019</v>
      </c>
      <c r="K16" s="1">
        <v>566</v>
      </c>
      <c r="L16" s="1">
        <v>1228</v>
      </c>
      <c r="M16" s="1">
        <v>558</v>
      </c>
      <c r="N16" s="1">
        <f t="shared" si="0"/>
        <v>64.298501522675025</v>
      </c>
      <c r="O16" s="1">
        <f t="shared" si="1"/>
        <v>55.654365360002153</v>
      </c>
      <c r="P16" s="12">
        <f t="shared" si="2"/>
        <v>101.87543931263329</v>
      </c>
      <c r="Q16" s="12">
        <f t="shared" si="3"/>
        <v>119.98465026113143</v>
      </c>
      <c r="R16" s="11">
        <f t="shared" si="4"/>
        <v>1</v>
      </c>
      <c r="S16" s="12">
        <f t="shared" si="5"/>
        <v>0.17775835933256656</v>
      </c>
      <c r="T16" s="12">
        <f t="shared" si="7"/>
        <v>1.0666666666666667</v>
      </c>
      <c r="U16" s="12">
        <f t="shared" si="8"/>
        <v>85.797561692925356</v>
      </c>
      <c r="V16" s="1"/>
      <c r="W16" s="1"/>
      <c r="X16" s="11">
        <f t="shared" si="6"/>
        <v>0.74685634537916301</v>
      </c>
    </row>
    <row r="17" spans="4:24" x14ac:dyDescent="0.45">
      <c r="I17" s="1">
        <v>64</v>
      </c>
      <c r="J17" s="1">
        <v>1073</v>
      </c>
      <c r="K17" s="1">
        <v>563</v>
      </c>
      <c r="L17" s="1">
        <v>1285</v>
      </c>
      <c r="M17" s="1">
        <v>553</v>
      </c>
      <c r="N17" s="1">
        <f t="shared" si="0"/>
        <v>69.446110905643792</v>
      </c>
      <c r="O17" s="1">
        <f t="shared" si="1"/>
        <v>61.09719432248103</v>
      </c>
      <c r="P17" s="12">
        <f t="shared" si="2"/>
        <v>107.02304869560206</v>
      </c>
      <c r="Q17" s="12">
        <f t="shared" si="3"/>
        <v>125.42747922361031</v>
      </c>
      <c r="R17" s="11">
        <f t="shared" si="4"/>
        <v>1.0666666666666667</v>
      </c>
      <c r="S17" s="12">
        <f t="shared" si="5"/>
        <v>0.17196698049926276</v>
      </c>
      <c r="T17" s="12">
        <f t="shared" si="7"/>
        <v>1.1333333333333333</v>
      </c>
      <c r="U17" s="12">
        <f t="shared" si="8"/>
        <v>85.791878503654857</v>
      </c>
      <c r="V17" s="1"/>
      <c r="W17" s="1"/>
      <c r="X17" s="11">
        <f t="shared" si="6"/>
        <v>0.78459384871797611</v>
      </c>
    </row>
    <row r="18" spans="4:24" x14ac:dyDescent="0.45">
      <c r="I18" s="1">
        <v>68</v>
      </c>
      <c r="J18" s="1">
        <v>1134</v>
      </c>
      <c r="K18" s="1">
        <v>561</v>
      </c>
      <c r="L18" s="1">
        <v>1349</v>
      </c>
      <c r="M18" s="1">
        <v>551</v>
      </c>
      <c r="N18" s="1">
        <f t="shared" si="0"/>
        <v>75.256192921984891</v>
      </c>
      <c r="O18" s="1">
        <f t="shared" si="1"/>
        <v>67.191806161371943</v>
      </c>
      <c r="P18" s="12">
        <f t="shared" si="2"/>
        <v>112.83313071194316</v>
      </c>
      <c r="Q18" s="12">
        <f t="shared" si="3"/>
        <v>131.5220910625012</v>
      </c>
      <c r="R18" s="11">
        <f t="shared" si="4"/>
        <v>1.1333333333333333</v>
      </c>
      <c r="S18" s="12">
        <f t="shared" si="5"/>
        <v>0.16563362403078177</v>
      </c>
      <c r="T18" s="12">
        <f t="shared" si="7"/>
        <v>1.2</v>
      </c>
      <c r="U18" s="12">
        <f t="shared" si="8"/>
        <v>87.53449558993529</v>
      </c>
      <c r="V18" s="1"/>
      <c r="W18" s="1"/>
      <c r="X18" s="11">
        <f t="shared" si="6"/>
        <v>0.8271879877013808</v>
      </c>
    </row>
    <row r="19" spans="4:24" x14ac:dyDescent="0.45">
      <c r="I19" s="1">
        <v>72</v>
      </c>
      <c r="J19" s="1">
        <v>1192</v>
      </c>
      <c r="K19" s="1">
        <v>558</v>
      </c>
      <c r="L19" s="1">
        <v>1407</v>
      </c>
      <c r="M19" s="1">
        <v>551</v>
      </c>
      <c r="N19" s="1">
        <f t="shared" si="0"/>
        <v>80.784414943729885</v>
      </c>
      <c r="O19" s="1">
        <f t="shared" si="1"/>
        <v>72.707302154492155</v>
      </c>
      <c r="P19" s="12">
        <f t="shared" si="2"/>
        <v>118.36135273368815</v>
      </c>
      <c r="Q19" s="12">
        <f t="shared" si="3"/>
        <v>137.03758705562143</v>
      </c>
      <c r="R19" s="11">
        <f t="shared" si="4"/>
        <v>1.2</v>
      </c>
      <c r="S19" s="12">
        <f t="shared" si="5"/>
        <v>0.15778997021058569</v>
      </c>
      <c r="T19" s="12">
        <f t="shared" si="7"/>
        <v>1.2666666666666664</v>
      </c>
      <c r="U19" s="12">
        <f t="shared" si="8"/>
        <v>86.081166001363911</v>
      </c>
      <c r="V19" s="1"/>
      <c r="W19" s="1"/>
      <c r="X19" s="11">
        <f t="shared" si="6"/>
        <v>0.86771579031467538</v>
      </c>
    </row>
    <row r="20" spans="4:24" x14ac:dyDescent="0.45">
      <c r="I20" s="1">
        <v>76</v>
      </c>
      <c r="J20" s="1">
        <v>1259</v>
      </c>
      <c r="K20" s="1">
        <v>553</v>
      </c>
      <c r="L20" s="1">
        <v>1461</v>
      </c>
      <c r="M20" s="1">
        <v>548</v>
      </c>
      <c r="N20" s="1">
        <f t="shared" si="0"/>
        <v>87.176335790316315</v>
      </c>
      <c r="O20" s="1">
        <f t="shared" si="1"/>
        <v>77.855571732225485</v>
      </c>
      <c r="P20" s="12">
        <f t="shared" si="2"/>
        <v>124.75327358027458</v>
      </c>
      <c r="Q20" s="12">
        <f t="shared" si="3"/>
        <v>142.18585663335477</v>
      </c>
      <c r="R20" s="11">
        <f t="shared" si="4"/>
        <v>1.2666666666666666</v>
      </c>
      <c r="S20" s="12">
        <f t="shared" si="5"/>
        <v>0.13973647787176427</v>
      </c>
      <c r="T20" s="12">
        <f t="shared" si="7"/>
        <v>1.3333333333333333</v>
      </c>
      <c r="U20" s="12">
        <f t="shared" si="8"/>
        <v>86.055329853734193</v>
      </c>
      <c r="V20" s="1"/>
      <c r="W20" s="1"/>
      <c r="X20" s="11">
        <f t="shared" si="6"/>
        <v>0.91457543259591789</v>
      </c>
    </row>
    <row r="21" spans="4:24" x14ac:dyDescent="0.45">
      <c r="I21" s="1">
        <v>80</v>
      </c>
      <c r="J21" s="1">
        <v>1318</v>
      </c>
      <c r="K21" s="1">
        <v>553</v>
      </c>
      <c r="L21" s="1">
        <v>1519</v>
      </c>
      <c r="M21" s="1">
        <v>543</v>
      </c>
      <c r="N21" s="1">
        <f t="shared" si="0"/>
        <v>92.788643062959849</v>
      </c>
      <c r="O21" s="1">
        <f t="shared" si="1"/>
        <v>83.393177158449902</v>
      </c>
      <c r="P21" s="12">
        <f t="shared" si="2"/>
        <v>130.36558085291813</v>
      </c>
      <c r="Q21" s="12">
        <f t="shared" si="3"/>
        <v>147.72346205957916</v>
      </c>
      <c r="R21" s="11">
        <f t="shared" si="4"/>
        <v>1.3333333333333333</v>
      </c>
      <c r="S21" s="12">
        <f t="shared" si="5"/>
        <v>0.13314773035257405</v>
      </c>
      <c r="T21" s="12">
        <f t="shared" si="7"/>
        <v>1.4</v>
      </c>
      <c r="U21" s="12">
        <f t="shared" si="8"/>
        <v>85.723072262198741</v>
      </c>
      <c r="V21" s="1"/>
      <c r="W21" s="1"/>
      <c r="X21" s="11">
        <f t="shared" si="6"/>
        <v>0.95571967037366523</v>
      </c>
    </row>
    <row r="22" spans="4:24" x14ac:dyDescent="0.45">
      <c r="I22" s="1">
        <v>84</v>
      </c>
      <c r="J22" s="1">
        <v>1375</v>
      </c>
      <c r="K22" s="1">
        <v>553</v>
      </c>
      <c r="L22" s="1">
        <v>1585</v>
      </c>
      <c r="M22" s="1">
        <v>543</v>
      </c>
      <c r="N22" s="1">
        <f t="shared" si="0"/>
        <v>98.21117052234861</v>
      </c>
      <c r="O22" s="1">
        <f t="shared" si="1"/>
        <v>89.669451998294761</v>
      </c>
      <c r="P22" s="12">
        <f t="shared" si="2"/>
        <v>135.78810831230686</v>
      </c>
      <c r="Q22" s="12">
        <f t="shared" si="3"/>
        <v>153.99973689942402</v>
      </c>
      <c r="R22" s="11">
        <f t="shared" si="4"/>
        <v>1.4</v>
      </c>
      <c r="S22" s="12">
        <f t="shared" si="5"/>
        <v>0.13411799319886827</v>
      </c>
      <c r="T22" s="12">
        <f t="shared" si="7"/>
        <v>1.4666666666666668</v>
      </c>
      <c r="U22" s="12">
        <f t="shared" si="8"/>
        <v>84.010400393800651</v>
      </c>
      <c r="V22" s="1"/>
      <c r="W22" s="1"/>
      <c r="X22" s="11">
        <f t="shared" si="6"/>
        <v>0.99547261836939493</v>
      </c>
    </row>
    <row r="23" spans="4:24" x14ac:dyDescent="0.45">
      <c r="I23" s="1">
        <v>88</v>
      </c>
      <c r="J23" s="1">
        <v>1433</v>
      </c>
      <c r="K23" s="1">
        <v>552</v>
      </c>
      <c r="L23" s="1">
        <v>1641</v>
      </c>
      <c r="M23" s="1">
        <v>542</v>
      </c>
      <c r="N23" s="1">
        <f t="shared" si="0"/>
        <v>103.73250290472568</v>
      </c>
      <c r="O23" s="1">
        <f t="shared" si="1"/>
        <v>94.99952714230497</v>
      </c>
      <c r="P23" s="12">
        <f t="shared" si="2"/>
        <v>141.30944069468393</v>
      </c>
      <c r="Q23" s="12">
        <f t="shared" si="3"/>
        <v>159.32981204343423</v>
      </c>
      <c r="R23" s="11">
        <f t="shared" si="4"/>
        <v>1.4666666666666666</v>
      </c>
      <c r="S23" s="12">
        <f t="shared" si="5"/>
        <v>0.12752418564648829</v>
      </c>
      <c r="T23" s="12">
        <f t="shared" si="7"/>
        <v>1.5333333333333334</v>
      </c>
      <c r="U23" s="12">
        <f t="shared" si="8"/>
        <v>83.679710265296464</v>
      </c>
      <c r="V23" s="1"/>
      <c r="W23" s="1"/>
      <c r="X23" s="11">
        <f t="shared" si="6"/>
        <v>1.0359499125292877</v>
      </c>
    </row>
    <row r="24" spans="4:24" x14ac:dyDescent="0.45">
      <c r="I24" s="1">
        <v>92</v>
      </c>
      <c r="J24" s="1">
        <v>1499</v>
      </c>
      <c r="K24" s="1">
        <v>545</v>
      </c>
      <c r="L24" s="1">
        <v>1697</v>
      </c>
      <c r="M24" s="1">
        <v>539</v>
      </c>
      <c r="N24" s="1">
        <f t="shared" si="0"/>
        <v>110.03582172690264</v>
      </c>
      <c r="O24" s="1">
        <f t="shared" si="1"/>
        <v>100.33792266422978</v>
      </c>
      <c r="P24" s="12">
        <f t="shared" si="2"/>
        <v>147.6127595168609</v>
      </c>
      <c r="Q24" s="12">
        <f t="shared" si="3"/>
        <v>164.66820756535907</v>
      </c>
      <c r="R24" s="11">
        <f t="shared" si="4"/>
        <v>1.5333333333333332</v>
      </c>
      <c r="S24" s="12">
        <f t="shared" si="5"/>
        <v>0.11554182784957709</v>
      </c>
      <c r="T24" s="12"/>
      <c r="U24" s="1"/>
      <c r="V24" s="1"/>
      <c r="W24" s="1"/>
      <c r="X24" s="11">
        <f t="shared" si="6"/>
        <v>1.0821600068469572</v>
      </c>
    </row>
    <row r="25" spans="4:24" x14ac:dyDescent="0.45">
      <c r="I25" s="1">
        <v>96</v>
      </c>
      <c r="J25" s="1">
        <v>1553</v>
      </c>
      <c r="K25" s="1">
        <v>540</v>
      </c>
      <c r="L25" s="1">
        <v>1759</v>
      </c>
      <c r="M25" s="1">
        <v>531</v>
      </c>
      <c r="N25" s="1">
        <f t="shared" si="0"/>
        <v>115.19141650130672</v>
      </c>
      <c r="O25" s="1">
        <f t="shared" si="1"/>
        <v>106.26893493725476</v>
      </c>
      <c r="P25" s="12">
        <f t="shared" si="2"/>
        <v>152.76835429126498</v>
      </c>
      <c r="Q25" s="12">
        <f t="shared" si="3"/>
        <v>170.59921983838404</v>
      </c>
      <c r="R25" s="11">
        <f t="shared" si="4"/>
        <v>1.6</v>
      </c>
      <c r="S25" s="12">
        <f t="shared" si="5"/>
        <v>0.11671831924773569</v>
      </c>
      <c r="T25" s="12"/>
      <c r="U25" s="1"/>
      <c r="V25" s="1"/>
      <c r="W25" s="1"/>
      <c r="X25" s="11">
        <f t="shared" si="6"/>
        <v>1.1199560516782441</v>
      </c>
    </row>
    <row r="26" spans="4:24" x14ac:dyDescent="0.45">
      <c r="I26" s="1">
        <v>100</v>
      </c>
      <c r="J26" s="1">
        <v>1609</v>
      </c>
      <c r="K26" s="1">
        <v>538</v>
      </c>
      <c r="L26" s="1">
        <v>1819</v>
      </c>
      <c r="M26" s="1">
        <v>529</v>
      </c>
      <c r="N26" s="1">
        <f t="shared" si="0"/>
        <v>120.52575992642768</v>
      </c>
      <c r="O26" s="1">
        <f t="shared" si="1"/>
        <v>111.98330439382453</v>
      </c>
      <c r="P26" s="12">
        <f t="shared" si="2"/>
        <v>158.10269771638593</v>
      </c>
      <c r="Q26" s="12">
        <f t="shared" si="3"/>
        <v>176.3135892949538</v>
      </c>
      <c r="R26" s="11">
        <f t="shared" si="4"/>
        <v>1.6666666666666667</v>
      </c>
      <c r="S26" s="12">
        <f t="shared" si="5"/>
        <v>0.1151839395633568</v>
      </c>
      <c r="T26" s="1"/>
      <c r="U26" s="1"/>
      <c r="V26" s="1"/>
      <c r="W26" s="1"/>
      <c r="X26" s="11">
        <f t="shared" si="6"/>
        <v>1.1590625160269004</v>
      </c>
    </row>
    <row r="30" spans="4:24" x14ac:dyDescent="0.45">
      <c r="F30" s="8"/>
    </row>
    <row r="31" spans="4:24" x14ac:dyDescent="0.45">
      <c r="D31" s="5"/>
    </row>
    <row r="32" spans="4:24" x14ac:dyDescent="0.45">
      <c r="D32" s="5"/>
    </row>
    <row r="33" spans="4:4" x14ac:dyDescent="0.45">
      <c r="D33" s="5"/>
    </row>
    <row r="34" spans="4:4" x14ac:dyDescent="0.45">
      <c r="D34" s="5"/>
    </row>
    <row r="35" spans="4:4" x14ac:dyDescent="0.45">
      <c r="D3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I1" zoomScale="85" zoomScaleNormal="85" workbookViewId="0">
      <selection activeCell="T1" sqref="T1:T1048576"/>
    </sheetView>
  </sheetViews>
  <sheetFormatPr defaultRowHeight="14.25" x14ac:dyDescent="0.45"/>
  <cols>
    <col min="1" max="3" width="13" customWidth="1"/>
    <col min="4" max="4" width="15.1328125" customWidth="1"/>
    <col min="5" max="5" width="13.1328125" bestFit="1" customWidth="1"/>
    <col min="8" max="8" width="15" bestFit="1" customWidth="1"/>
    <col min="9" max="9" width="17" bestFit="1" customWidth="1"/>
    <col min="10" max="10" width="16.59765625" customWidth="1"/>
    <col min="14" max="19" width="0" hidden="1" customWidth="1"/>
    <col min="20" max="22" width="16.73046875" style="1" customWidth="1"/>
    <col min="25" max="25" width="14.86328125" bestFit="1" customWidth="1"/>
    <col min="26" max="27" width="14.86328125" customWidth="1"/>
  </cols>
  <sheetData>
    <row r="1" spans="1:28" ht="14.65" thickBot="1" x14ac:dyDescent="0.5">
      <c r="A1" s="3" t="s">
        <v>1</v>
      </c>
      <c r="B1" s="3" t="s">
        <v>2</v>
      </c>
      <c r="C1" s="3" t="s">
        <v>3</v>
      </c>
      <c r="D1" s="3" t="s">
        <v>8</v>
      </c>
      <c r="E1" s="3" t="str">
        <f>Sheet1!E1</f>
        <v>Scale mm/pxl</v>
      </c>
      <c r="F1" s="3" t="str">
        <f>Sheet1!F1</f>
        <v>H Back</v>
      </c>
      <c r="G1" s="3" t="str">
        <f>Sheet1!G1</f>
        <v>H Front</v>
      </c>
      <c r="H1" s="3" t="str">
        <f>Sheet1!I1</f>
        <v>Xo Back Ave</v>
      </c>
      <c r="I1" s="3" t="str">
        <f>Sheet1!J1</f>
        <v>Xo Front</v>
      </c>
      <c r="J1" s="3" t="str">
        <f>Sheet1!K1</f>
        <v>X confined Front</v>
      </c>
      <c r="K1" s="3" t="str">
        <f>Sheet1!L1</f>
        <v>X exit Back</v>
      </c>
      <c r="M1" s="7" t="s">
        <v>5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9</v>
      </c>
      <c r="S1" s="7" t="s">
        <v>10</v>
      </c>
      <c r="T1" s="7" t="s">
        <v>15</v>
      </c>
      <c r="U1" s="7" t="s">
        <v>17</v>
      </c>
      <c r="V1" s="7" t="s">
        <v>16</v>
      </c>
      <c r="W1" s="10" t="s">
        <v>20</v>
      </c>
      <c r="X1" s="10" t="s">
        <v>22</v>
      </c>
      <c r="Y1" s="7" t="s">
        <v>21</v>
      </c>
      <c r="Z1" s="10" t="s">
        <v>22</v>
      </c>
      <c r="AA1" s="7" t="s">
        <v>21</v>
      </c>
      <c r="AB1" s="7" t="s">
        <v>31</v>
      </c>
    </row>
    <row r="2" spans="1:28" x14ac:dyDescent="0.45">
      <c r="A2" s="1" t="str">
        <f>Sheet1!A4</f>
        <v>Drop_06273</v>
      </c>
      <c r="B2" s="1">
        <f>Sheet1!B4</f>
        <v>6</v>
      </c>
      <c r="C2" s="1">
        <f>Sheet1!C4</f>
        <v>7.6339999999999799</v>
      </c>
      <c r="D2" s="1">
        <f>Sheet1!D4</f>
        <v>6.6619217548623377E-2</v>
      </c>
      <c r="E2" s="1">
        <f>Sheet1!E4</f>
        <v>9.4534204193881061E-2</v>
      </c>
      <c r="F2" s="1">
        <f>Sheet1!F4</f>
        <v>5.2939154348573396</v>
      </c>
      <c r="G2" s="1">
        <f>Sheet1!G4</f>
        <v>9.5479546235819868</v>
      </c>
      <c r="H2" s="1">
        <f>Sheet1!I4</f>
        <v>37.576937789958265</v>
      </c>
      <c r="I2" s="1">
        <f>Sheet1!J4</f>
        <v>71.554618948385794</v>
      </c>
      <c r="J2" s="1">
        <f>Sheet1!K4</f>
        <v>38.5415845142468</v>
      </c>
      <c r="K2" s="1">
        <f>Sheet1!L4</f>
        <v>157.68526676134172</v>
      </c>
      <c r="M2" s="1">
        <v>4</v>
      </c>
      <c r="N2" s="1">
        <v>354</v>
      </c>
      <c r="O2" s="1">
        <v>601</v>
      </c>
      <c r="P2" s="1">
        <v>691</v>
      </c>
      <c r="Q2" s="1">
        <v>584</v>
      </c>
      <c r="R2" s="1">
        <f t="shared" ref="R2:R24" si="0">SQRT((N2-$N$2)^2+(O2-$O$2)^2)*$E$2</f>
        <v>0</v>
      </c>
      <c r="S2" s="1">
        <f t="shared" ref="S2:S24" si="1">SQRT((P2-$P$2)^2+(Q2-$Q$2)^2)*$E$2</f>
        <v>0</v>
      </c>
      <c r="T2" s="12">
        <f t="shared" ref="T2:T24" si="2">R2+$H$2</f>
        <v>37.576937789958265</v>
      </c>
      <c r="U2" s="12">
        <f t="shared" ref="U2:U24" si="3">S2+$I$2</f>
        <v>71.554618948385794</v>
      </c>
      <c r="V2" s="5">
        <f t="shared" ref="V2:V24" si="4">M2*(1/60)</f>
        <v>6.6666666666666666E-2</v>
      </c>
      <c r="W2" s="12">
        <f>(U2-T2)</f>
        <v>33.977681158427529</v>
      </c>
      <c r="X2" s="12">
        <v>0</v>
      </c>
      <c r="Y2" s="12">
        <v>0</v>
      </c>
      <c r="Z2" s="1">
        <v>0</v>
      </c>
      <c r="AA2" s="1">
        <v>0</v>
      </c>
      <c r="AB2" s="11">
        <f>(T2-0)/($K$2-0)</f>
        <v>0.23830341643034633</v>
      </c>
    </row>
    <row r="3" spans="1:28" x14ac:dyDescent="0.45">
      <c r="M3" s="1">
        <v>8</v>
      </c>
      <c r="N3" s="1">
        <v>377</v>
      </c>
      <c r="O3" s="1">
        <v>595</v>
      </c>
      <c r="P3" s="1">
        <v>717</v>
      </c>
      <c r="Q3" s="1">
        <v>583</v>
      </c>
      <c r="R3" s="1">
        <f t="shared" si="0"/>
        <v>2.2470523816440675</v>
      </c>
      <c r="S3" s="1">
        <f t="shared" si="1"/>
        <v>2.4597066026784904</v>
      </c>
      <c r="T3" s="12">
        <f t="shared" si="2"/>
        <v>39.823990171602333</v>
      </c>
      <c r="U3" s="12">
        <f t="shared" si="3"/>
        <v>74.014325551064289</v>
      </c>
      <c r="V3" s="5">
        <f t="shared" si="4"/>
        <v>0.13333333333333333</v>
      </c>
      <c r="W3" s="12">
        <f t="shared" ref="W3:W24" si="5">(U3-T3)</f>
        <v>34.190335379461956</v>
      </c>
      <c r="X3" s="12">
        <f>AVERAGE(V2:V6)</f>
        <v>0.2</v>
      </c>
      <c r="Y3" s="12">
        <f>(T6-T2)/(V6-V2)</f>
        <v>46.842747486442477</v>
      </c>
      <c r="Z3" s="12">
        <f>X3</f>
        <v>0.2</v>
      </c>
      <c r="AA3" s="12">
        <f>Y3</f>
        <v>46.842747486442477</v>
      </c>
      <c r="AB3" s="11">
        <f t="shared" ref="AB3:AB24" si="6">(T3-0)/($K$2-0)</f>
        <v>0.25255365316961637</v>
      </c>
    </row>
    <row r="4" spans="1:28" x14ac:dyDescent="0.45">
      <c r="K4" s="9"/>
      <c r="M4" s="1">
        <v>12</v>
      </c>
      <c r="N4" s="1">
        <v>410</v>
      </c>
      <c r="O4" s="1">
        <v>594</v>
      </c>
      <c r="P4" s="1">
        <v>742</v>
      </c>
      <c r="Q4" s="1">
        <v>577</v>
      </c>
      <c r="R4" s="1">
        <f t="shared" si="0"/>
        <v>5.3351138416894841</v>
      </c>
      <c r="S4" s="1">
        <f t="shared" si="1"/>
        <v>4.8664460102637079</v>
      </c>
      <c r="T4" s="12">
        <f t="shared" si="2"/>
        <v>42.912051631647749</v>
      </c>
      <c r="U4" s="12">
        <f t="shared" si="3"/>
        <v>76.421064958649509</v>
      </c>
      <c r="V4" s="5">
        <f t="shared" si="4"/>
        <v>0.2</v>
      </c>
      <c r="W4" s="12">
        <f t="shared" si="5"/>
        <v>33.50901332700176</v>
      </c>
      <c r="X4" s="12">
        <f t="shared" ref="X4:X21" si="7">AVERAGE(V3:V7)</f>
        <v>0.26666666666666672</v>
      </c>
      <c r="Y4" s="12">
        <f t="shared" ref="Y4:Y21" si="8">(T7-T3)/(V7-V3)</f>
        <v>56.21088362735091</v>
      </c>
      <c r="Z4" s="12">
        <f t="shared" ref="Z4" si="9">X6</f>
        <v>0.4</v>
      </c>
      <c r="AA4" s="12">
        <f t="shared" ref="AA4" si="10">Y6</f>
        <v>66.73946010209211</v>
      </c>
      <c r="AB4" s="11">
        <f t="shared" si="6"/>
        <v>0.27213735634918629</v>
      </c>
    </row>
    <row r="5" spans="1:28" x14ac:dyDescent="0.45">
      <c r="M5" s="1">
        <v>16</v>
      </c>
      <c r="N5" s="1">
        <v>449</v>
      </c>
      <c r="O5" s="1">
        <v>597</v>
      </c>
      <c r="P5" s="1">
        <v>774</v>
      </c>
      <c r="Q5" s="1">
        <v>577</v>
      </c>
      <c r="R5" s="1">
        <f t="shared" si="0"/>
        <v>8.9887066483114779</v>
      </c>
      <c r="S5" s="1">
        <f t="shared" si="1"/>
        <v>7.8741941784993745</v>
      </c>
      <c r="T5" s="12">
        <f t="shared" si="2"/>
        <v>46.565644438269743</v>
      </c>
      <c r="U5" s="12">
        <f t="shared" si="3"/>
        <v>79.428813126885174</v>
      </c>
      <c r="V5" s="5">
        <f t="shared" si="4"/>
        <v>0.26666666666666666</v>
      </c>
      <c r="W5" s="12">
        <f t="shared" si="5"/>
        <v>32.863168688615431</v>
      </c>
      <c r="X5" s="12">
        <f t="shared" si="7"/>
        <v>0.33333333333333337</v>
      </c>
      <c r="Y5" s="12">
        <f t="shared" si="8"/>
        <v>60.914080756626127</v>
      </c>
      <c r="Z5" s="12">
        <f t="shared" ref="Z5" si="11">X9</f>
        <v>0.6</v>
      </c>
      <c r="AA5" s="12">
        <f t="shared" ref="AA5" si="12">Y9</f>
        <v>86.285321582848255</v>
      </c>
      <c r="AB5" s="11">
        <f t="shared" si="6"/>
        <v>0.29530751600748678</v>
      </c>
    </row>
    <row r="6" spans="1:28" x14ac:dyDescent="0.45">
      <c r="M6" s="1">
        <v>20</v>
      </c>
      <c r="N6" s="1">
        <v>486</v>
      </c>
      <c r="O6" s="1">
        <v>595</v>
      </c>
      <c r="P6" s="1">
        <v>808</v>
      </c>
      <c r="Q6" s="1">
        <v>574</v>
      </c>
      <c r="R6" s="1">
        <f t="shared" si="0"/>
        <v>12.491399329717995</v>
      </c>
      <c r="S6" s="1">
        <f t="shared" si="1"/>
        <v>11.100827611042487</v>
      </c>
      <c r="T6" s="12">
        <f t="shared" si="2"/>
        <v>50.068337119676258</v>
      </c>
      <c r="U6" s="12">
        <f t="shared" si="3"/>
        <v>82.655446559428285</v>
      </c>
      <c r="V6" s="5">
        <f t="shared" si="4"/>
        <v>0.33333333333333331</v>
      </c>
      <c r="W6" s="12">
        <f t="shared" si="5"/>
        <v>32.587109439752027</v>
      </c>
      <c r="X6" s="12">
        <f t="shared" si="7"/>
        <v>0.4</v>
      </c>
      <c r="Y6" s="12">
        <f t="shared" si="8"/>
        <v>66.73946010209211</v>
      </c>
      <c r="Z6" s="12">
        <f t="shared" ref="Z6" si="13">X12</f>
        <v>0.8</v>
      </c>
      <c r="AA6" s="12">
        <f t="shared" ref="AA6" si="14">Y12</f>
        <v>93.293651321420953</v>
      </c>
      <c r="AB6" s="11">
        <f t="shared" si="6"/>
        <v>0.31752070531392895</v>
      </c>
    </row>
    <row r="7" spans="1:28" x14ac:dyDescent="0.45">
      <c r="M7" s="1">
        <v>24</v>
      </c>
      <c r="N7" s="1">
        <v>536</v>
      </c>
      <c r="O7" s="1">
        <v>590</v>
      </c>
      <c r="P7" s="1">
        <v>847</v>
      </c>
      <c r="Q7" s="1">
        <v>573</v>
      </c>
      <c r="R7" s="1">
        <f t="shared" si="0"/>
        <v>17.236621348937643</v>
      </c>
      <c r="S7" s="1">
        <f t="shared" si="1"/>
        <v>14.783952698963301</v>
      </c>
      <c r="T7" s="12">
        <f t="shared" si="2"/>
        <v>54.813559138895911</v>
      </c>
      <c r="U7" s="12">
        <f t="shared" si="3"/>
        <v>86.338571647349099</v>
      </c>
      <c r="V7" s="5">
        <f t="shared" si="4"/>
        <v>0.4</v>
      </c>
      <c r="W7" s="12">
        <f t="shared" si="5"/>
        <v>31.525012508453187</v>
      </c>
      <c r="X7" s="12">
        <f t="shared" si="7"/>
        <v>0.46666666666666667</v>
      </c>
      <c r="Y7" s="12">
        <f t="shared" si="8"/>
        <v>73.149145881502179</v>
      </c>
      <c r="Z7" s="12">
        <f t="shared" ref="Z7" si="15">X15</f>
        <v>1</v>
      </c>
      <c r="AA7" s="12">
        <f t="shared" ref="AA7" si="16">Y15</f>
        <v>93.422263764330225</v>
      </c>
      <c r="AB7" s="11">
        <f t="shared" si="6"/>
        <v>0.34761370078954046</v>
      </c>
    </row>
    <row r="8" spans="1:28" x14ac:dyDescent="0.45">
      <c r="M8" s="1">
        <v>28</v>
      </c>
      <c r="N8" s="1">
        <v>582</v>
      </c>
      <c r="O8" s="1">
        <v>590</v>
      </c>
      <c r="P8" s="1">
        <v>894</v>
      </c>
      <c r="Q8" s="1">
        <v>569</v>
      </c>
      <c r="R8" s="1">
        <f t="shared" si="0"/>
        <v>21.578868710123121</v>
      </c>
      <c r="S8" s="1">
        <f t="shared" si="1"/>
        <v>19.242761779597593</v>
      </c>
      <c r="T8" s="12">
        <f t="shared" si="2"/>
        <v>59.155806500081383</v>
      </c>
      <c r="U8" s="12">
        <f t="shared" si="3"/>
        <v>90.797380727983381</v>
      </c>
      <c r="V8" s="5">
        <f t="shared" si="4"/>
        <v>0.46666666666666667</v>
      </c>
      <c r="W8" s="12">
        <f t="shared" si="5"/>
        <v>31.641574227901998</v>
      </c>
      <c r="X8" s="12">
        <f t="shared" si="7"/>
        <v>0.53333333333333333</v>
      </c>
      <c r="Y8" s="12">
        <f t="shared" si="8"/>
        <v>77.378288756607134</v>
      </c>
      <c r="Z8" s="12">
        <f t="shared" ref="Z8" si="17">X18</f>
        <v>1.2</v>
      </c>
      <c r="AA8" s="12">
        <f t="shared" ref="AA8" si="18">Y18</f>
        <v>95.581092278865555</v>
      </c>
      <c r="AB8" s="11">
        <f t="shared" si="6"/>
        <v>0.37515113310880405</v>
      </c>
    </row>
    <row r="9" spans="1:28" x14ac:dyDescent="0.45">
      <c r="M9" s="1">
        <v>32</v>
      </c>
      <c r="N9" s="1">
        <v>637</v>
      </c>
      <c r="O9" s="1">
        <v>587</v>
      </c>
      <c r="P9" s="1">
        <v>942</v>
      </c>
      <c r="Q9" s="1">
        <v>568</v>
      </c>
      <c r="R9" s="1">
        <f t="shared" si="0"/>
        <v>26.785896008869379</v>
      </c>
      <c r="S9" s="1">
        <f t="shared" si="1"/>
        <v>23.776245056629858</v>
      </c>
      <c r="T9" s="12">
        <f t="shared" si="2"/>
        <v>64.362833798827637</v>
      </c>
      <c r="U9" s="12">
        <f t="shared" si="3"/>
        <v>95.330864005015655</v>
      </c>
      <c r="V9" s="5">
        <f t="shared" si="4"/>
        <v>0.53333333333333333</v>
      </c>
      <c r="W9" s="12">
        <f t="shared" si="5"/>
        <v>30.968030206188018</v>
      </c>
      <c r="X9" s="12">
        <f t="shared" si="7"/>
        <v>0.6</v>
      </c>
      <c r="Y9" s="12">
        <f t="shared" si="8"/>
        <v>86.285321582848255</v>
      </c>
      <c r="Z9" s="12">
        <f t="shared" ref="Z9:AA9" si="19">X21</f>
        <v>1.4</v>
      </c>
      <c r="AA9" s="12">
        <f t="shared" si="19"/>
        <v>93.626603280194715</v>
      </c>
      <c r="AB9" s="11">
        <f t="shared" si="6"/>
        <v>0.40817278063296458</v>
      </c>
    </row>
    <row r="10" spans="1:28" x14ac:dyDescent="0.45">
      <c r="M10" s="1">
        <v>36</v>
      </c>
      <c r="N10" s="1">
        <v>692</v>
      </c>
      <c r="O10" s="1">
        <v>583</v>
      </c>
      <c r="P10" s="1">
        <v>992</v>
      </c>
      <c r="Q10" s="1">
        <v>564</v>
      </c>
      <c r="R10" s="1">
        <f t="shared" si="0"/>
        <v>31.997838231451912</v>
      </c>
      <c r="S10" s="1">
        <f t="shared" si="1"/>
        <v>28.517539709969178</v>
      </c>
      <c r="T10" s="12">
        <f t="shared" si="2"/>
        <v>69.574776021410173</v>
      </c>
      <c r="U10" s="12">
        <f t="shared" si="3"/>
        <v>100.07215865835497</v>
      </c>
      <c r="V10" s="5">
        <f t="shared" si="4"/>
        <v>0.6</v>
      </c>
      <c r="W10" s="12">
        <f t="shared" si="5"/>
        <v>30.497382636944792</v>
      </c>
      <c r="X10" s="12">
        <f t="shared" si="7"/>
        <v>0.66666666666666663</v>
      </c>
      <c r="Y10" s="12">
        <f t="shared" si="8"/>
        <v>88.428623666003134</v>
      </c>
      <c r="Z10" s="1"/>
      <c r="AA10" s="1"/>
      <c r="AB10" s="11">
        <f t="shared" si="6"/>
        <v>0.44122559735851741</v>
      </c>
    </row>
    <row r="11" spans="1:28" x14ac:dyDescent="0.45">
      <c r="M11" s="1">
        <v>40</v>
      </c>
      <c r="N11" s="1">
        <v>754</v>
      </c>
      <c r="O11" s="1">
        <v>579</v>
      </c>
      <c r="P11" s="1">
        <v>1047</v>
      </c>
      <c r="Q11" s="1">
        <v>561</v>
      </c>
      <c r="R11" s="1">
        <f t="shared" si="0"/>
        <v>37.870831684032872</v>
      </c>
      <c r="S11" s="1">
        <f t="shared" si="1"/>
        <v>33.724340342303535</v>
      </c>
      <c r="T11" s="12">
        <f t="shared" si="2"/>
        <v>75.447769473991144</v>
      </c>
      <c r="U11" s="12">
        <f t="shared" si="3"/>
        <v>105.27895929068933</v>
      </c>
      <c r="V11" s="5">
        <f t="shared" si="4"/>
        <v>0.66666666666666663</v>
      </c>
      <c r="W11" s="12">
        <f t="shared" si="5"/>
        <v>29.831189816698185</v>
      </c>
      <c r="X11" s="12">
        <f t="shared" si="7"/>
        <v>0.73333333333333328</v>
      </c>
      <c r="Y11" s="12">
        <f t="shared" si="8"/>
        <v>91.913601309496983</v>
      </c>
      <c r="Z11" s="1"/>
      <c r="AA11" s="1"/>
      <c r="AB11" s="11">
        <f t="shared" si="6"/>
        <v>0.47847063345608642</v>
      </c>
    </row>
    <row r="12" spans="1:28" x14ac:dyDescent="0.45">
      <c r="M12" s="1">
        <v>44</v>
      </c>
      <c r="N12" s="1">
        <v>825</v>
      </c>
      <c r="O12" s="1">
        <v>576</v>
      </c>
      <c r="P12" s="1">
        <v>1103</v>
      </c>
      <c r="Q12" s="1">
        <v>555</v>
      </c>
      <c r="R12" s="1">
        <f t="shared" si="0"/>
        <v>44.588287798882639</v>
      </c>
      <c r="S12" s="1">
        <f t="shared" si="1"/>
        <v>39.044457460157794</v>
      </c>
      <c r="T12" s="12">
        <f t="shared" si="2"/>
        <v>82.165225588840912</v>
      </c>
      <c r="U12" s="12">
        <f t="shared" si="3"/>
        <v>110.5990764085436</v>
      </c>
      <c r="V12" s="5">
        <f t="shared" si="4"/>
        <v>0.73333333333333328</v>
      </c>
      <c r="W12" s="12">
        <f t="shared" si="5"/>
        <v>28.433850819702684</v>
      </c>
      <c r="X12" s="12">
        <f t="shared" si="7"/>
        <v>0.8</v>
      </c>
      <c r="Y12" s="12">
        <f t="shared" si="8"/>
        <v>93.293651321420953</v>
      </c>
      <c r="Z12" s="1"/>
      <c r="AA12" s="1"/>
      <c r="AB12" s="11">
        <f t="shared" si="6"/>
        <v>0.5210710377476091</v>
      </c>
    </row>
    <row r="13" spans="1:28" x14ac:dyDescent="0.45">
      <c r="M13" s="1">
        <v>48</v>
      </c>
      <c r="N13" s="1">
        <v>886</v>
      </c>
      <c r="O13" s="1">
        <v>572</v>
      </c>
      <c r="P13" s="1">
        <v>1153</v>
      </c>
      <c r="Q13" s="1">
        <v>553</v>
      </c>
      <c r="R13" s="1">
        <f t="shared" si="0"/>
        <v>50.366862319803552</v>
      </c>
      <c r="S13" s="1">
        <f t="shared" si="1"/>
        <v>43.773011583325022</v>
      </c>
      <c r="T13" s="12">
        <f t="shared" si="2"/>
        <v>87.94380010976181</v>
      </c>
      <c r="U13" s="12">
        <f t="shared" si="3"/>
        <v>115.32763053171081</v>
      </c>
      <c r="V13" s="5">
        <f t="shared" si="4"/>
        <v>0.8</v>
      </c>
      <c r="W13" s="12">
        <f t="shared" si="5"/>
        <v>27.383830421949</v>
      </c>
      <c r="X13" s="12">
        <f t="shared" si="7"/>
        <v>0.86666666666666659</v>
      </c>
      <c r="Y13" s="12">
        <f t="shared" si="8"/>
        <v>89.399928745880914</v>
      </c>
      <c r="Z13" s="1"/>
      <c r="AA13" s="1"/>
      <c r="AB13" s="11">
        <f t="shared" si="6"/>
        <v>0.55771729290895422</v>
      </c>
    </row>
    <row r="14" spans="1:28" x14ac:dyDescent="0.45">
      <c r="M14" s="1">
        <v>52</v>
      </c>
      <c r="N14" s="1">
        <v>951</v>
      </c>
      <c r="O14" s="1">
        <v>571</v>
      </c>
      <c r="P14" s="1">
        <v>1214</v>
      </c>
      <c r="Q14" s="1">
        <v>545</v>
      </c>
      <c r="R14" s="1">
        <f t="shared" si="0"/>
        <v>56.508131913984442</v>
      </c>
      <c r="S14" s="1">
        <f t="shared" si="1"/>
        <v>49.578661443155042</v>
      </c>
      <c r="T14" s="12">
        <f t="shared" si="2"/>
        <v>94.085069703942708</v>
      </c>
      <c r="U14" s="12">
        <f t="shared" si="3"/>
        <v>121.13328039154084</v>
      </c>
      <c r="V14" s="5">
        <f t="shared" si="4"/>
        <v>0.8666666666666667</v>
      </c>
      <c r="W14" s="12">
        <f t="shared" si="5"/>
        <v>27.048210687598129</v>
      </c>
      <c r="X14" s="12">
        <f t="shared" si="7"/>
        <v>0.93333333333333335</v>
      </c>
      <c r="Y14" s="12">
        <f t="shared" si="8"/>
        <v>91.15155475092665</v>
      </c>
      <c r="Z14" s="1"/>
      <c r="AA14" s="1"/>
      <c r="AB14" s="11">
        <f t="shared" si="6"/>
        <v>0.59666366830796835</v>
      </c>
    </row>
    <row r="15" spans="1:28" x14ac:dyDescent="0.45">
      <c r="M15" s="1">
        <v>56</v>
      </c>
      <c r="N15" s="1">
        <v>1017</v>
      </c>
      <c r="O15" s="1">
        <v>569</v>
      </c>
      <c r="P15" s="1">
        <v>1282</v>
      </c>
      <c r="Q15" s="1">
        <v>545</v>
      </c>
      <c r="R15" s="1">
        <f t="shared" si="0"/>
        <v>62.749138703078465</v>
      </c>
      <c r="S15" s="1">
        <f t="shared" si="1"/>
        <v>55.991229339435137</v>
      </c>
      <c r="T15" s="12">
        <f t="shared" si="2"/>
        <v>100.32607649303674</v>
      </c>
      <c r="U15" s="12">
        <f t="shared" si="3"/>
        <v>127.54584828782093</v>
      </c>
      <c r="V15" s="5">
        <f t="shared" si="4"/>
        <v>0.93333333333333335</v>
      </c>
      <c r="W15" s="12">
        <f t="shared" si="5"/>
        <v>27.219771794784194</v>
      </c>
      <c r="X15" s="12">
        <f t="shared" si="7"/>
        <v>1</v>
      </c>
      <c r="Y15" s="12">
        <f t="shared" si="8"/>
        <v>93.422263764330225</v>
      </c>
      <c r="Z15" s="1"/>
      <c r="AA15" s="1"/>
      <c r="AB15" s="11">
        <f t="shared" si="6"/>
        <v>0.63624255172096256</v>
      </c>
    </row>
    <row r="16" spans="1:28" x14ac:dyDescent="0.45">
      <c r="M16" s="1">
        <v>60</v>
      </c>
      <c r="N16" s="1">
        <v>1077</v>
      </c>
      <c r="O16" s="1">
        <v>566</v>
      </c>
      <c r="P16" s="1">
        <v>1342</v>
      </c>
      <c r="Q16" s="1">
        <v>545</v>
      </c>
      <c r="R16" s="1">
        <f t="shared" si="0"/>
        <v>68.428268797784227</v>
      </c>
      <c r="S16" s="1">
        <f t="shared" si="1"/>
        <v>61.652103139860259</v>
      </c>
      <c r="T16" s="12">
        <f t="shared" si="2"/>
        <v>106.00520658774249</v>
      </c>
      <c r="U16" s="12">
        <f t="shared" si="3"/>
        <v>133.20672208824607</v>
      </c>
      <c r="V16" s="5">
        <f t="shared" si="4"/>
        <v>1</v>
      </c>
      <c r="W16" s="12">
        <f t="shared" si="5"/>
        <v>27.201515500503575</v>
      </c>
      <c r="X16" s="12">
        <f t="shared" si="7"/>
        <v>1.0666666666666667</v>
      </c>
      <c r="Y16" s="12">
        <f t="shared" si="8"/>
        <v>94.520156791429329</v>
      </c>
      <c r="Z16" s="1"/>
      <c r="AA16" s="1"/>
      <c r="AB16" s="11">
        <f t="shared" si="6"/>
        <v>0.67225815553321455</v>
      </c>
    </row>
    <row r="17" spans="8:28" x14ac:dyDescent="0.45">
      <c r="M17" s="1">
        <v>64</v>
      </c>
      <c r="N17" s="1">
        <v>1143</v>
      </c>
      <c r="O17" s="1">
        <v>563</v>
      </c>
      <c r="P17" s="1">
        <v>1405</v>
      </c>
      <c r="Q17" s="1">
        <v>547</v>
      </c>
      <c r="R17" s="1">
        <f t="shared" si="0"/>
        <v>74.673943586717314</v>
      </c>
      <c r="S17" s="1">
        <f t="shared" si="1"/>
        <v>67.587989412130739</v>
      </c>
      <c r="T17" s="12">
        <f t="shared" si="2"/>
        <v>112.25088137667558</v>
      </c>
      <c r="U17" s="12">
        <f t="shared" si="3"/>
        <v>139.14260836051653</v>
      </c>
      <c r="V17" s="5">
        <f t="shared" si="4"/>
        <v>1.0666666666666667</v>
      </c>
      <c r="W17" s="12">
        <f t="shared" si="5"/>
        <v>26.891726983840954</v>
      </c>
      <c r="X17" s="12">
        <f t="shared" si="7"/>
        <v>1.1333333333333333</v>
      </c>
      <c r="Y17" s="12">
        <f t="shared" si="8"/>
        <v>96.309248619490575</v>
      </c>
      <c r="Z17" s="1"/>
      <c r="AA17" s="1"/>
      <c r="AB17" s="11">
        <f t="shared" si="6"/>
        <v>0.71186664221818796</v>
      </c>
    </row>
    <row r="18" spans="8:28" x14ac:dyDescent="0.45">
      <c r="M18" s="1">
        <v>68</v>
      </c>
      <c r="N18" s="1">
        <v>1214</v>
      </c>
      <c r="O18" s="1">
        <v>554</v>
      </c>
      <c r="P18" s="1">
        <v>1466</v>
      </c>
      <c r="Q18" s="1">
        <v>545</v>
      </c>
      <c r="R18" s="1">
        <f t="shared" si="0"/>
        <v>81.420735584472496</v>
      </c>
      <c r="S18" s="1">
        <f t="shared" si="1"/>
        <v>73.356715095270701</v>
      </c>
      <c r="T18" s="12">
        <f t="shared" si="2"/>
        <v>118.99767337443076</v>
      </c>
      <c r="U18" s="12">
        <f t="shared" si="3"/>
        <v>144.9113340436565</v>
      </c>
      <c r="V18" s="5">
        <f t="shared" si="4"/>
        <v>1.1333333333333333</v>
      </c>
      <c r="W18" s="12">
        <f t="shared" si="5"/>
        <v>25.913660669225735</v>
      </c>
      <c r="X18" s="12">
        <f t="shared" si="7"/>
        <v>1.2</v>
      </c>
      <c r="Y18" s="12">
        <f t="shared" si="8"/>
        <v>95.581092278865555</v>
      </c>
      <c r="Z18" s="1"/>
      <c r="AA18" s="1"/>
      <c r="AB18" s="11">
        <f t="shared" si="6"/>
        <v>0.75465308724457414</v>
      </c>
    </row>
    <row r="19" spans="8:28" x14ac:dyDescent="0.45">
      <c r="M19" s="1">
        <v>72</v>
      </c>
      <c r="N19" s="1">
        <v>1283</v>
      </c>
      <c r="O19" s="1">
        <v>550</v>
      </c>
      <c r="P19" s="1">
        <v>1526</v>
      </c>
      <c r="Q19" s="1">
        <v>545</v>
      </c>
      <c r="R19" s="1">
        <f t="shared" si="0"/>
        <v>87.954513847459623</v>
      </c>
      <c r="S19" s="1">
        <f t="shared" si="1"/>
        <v>79.022113311610539</v>
      </c>
      <c r="T19" s="12">
        <f t="shared" si="2"/>
        <v>125.53145163741789</v>
      </c>
      <c r="U19" s="12">
        <f t="shared" si="3"/>
        <v>150.57673225999633</v>
      </c>
      <c r="V19" s="5">
        <f t="shared" si="4"/>
        <v>1.2</v>
      </c>
      <c r="W19" s="12">
        <f t="shared" si="5"/>
        <v>25.045280622578446</v>
      </c>
      <c r="X19" s="12">
        <f t="shared" si="7"/>
        <v>1.2666666666666664</v>
      </c>
      <c r="Y19" s="12">
        <f t="shared" si="8"/>
        <v>93.071459256969973</v>
      </c>
      <c r="Z19" s="1"/>
      <c r="AA19" s="1"/>
      <c r="AB19" s="11">
        <f t="shared" si="6"/>
        <v>0.7960886531486232</v>
      </c>
    </row>
    <row r="20" spans="8:28" x14ac:dyDescent="0.45">
      <c r="M20" s="1">
        <v>76</v>
      </c>
      <c r="N20" s="1">
        <v>1348</v>
      </c>
      <c r="O20" s="1">
        <v>546</v>
      </c>
      <c r="P20" s="1">
        <v>1595</v>
      </c>
      <c r="Q20" s="1">
        <v>538</v>
      </c>
      <c r="R20" s="1">
        <f t="shared" si="0"/>
        <v>94.11073509631504</v>
      </c>
      <c r="S20" s="1">
        <f t="shared" si="1"/>
        <v>85.569487547713706</v>
      </c>
      <c r="T20" s="12">
        <f t="shared" si="2"/>
        <v>131.6876728862733</v>
      </c>
      <c r="U20" s="12">
        <f t="shared" si="3"/>
        <v>157.1241064960995</v>
      </c>
      <c r="V20" s="5">
        <f t="shared" si="4"/>
        <v>1.2666666666666666</v>
      </c>
      <c r="W20" s="12">
        <f t="shared" si="5"/>
        <v>25.436433609826196</v>
      </c>
      <c r="X20" s="12">
        <f t="shared" si="7"/>
        <v>1.3333333333333333</v>
      </c>
      <c r="Y20" s="12">
        <f t="shared" si="8"/>
        <v>93.012284408349274</v>
      </c>
      <c r="Z20" s="1"/>
      <c r="AA20" s="1"/>
      <c r="AB20" s="11">
        <f t="shared" si="6"/>
        <v>0.83512984815242097</v>
      </c>
    </row>
    <row r="21" spans="8:28" x14ac:dyDescent="0.45">
      <c r="M21" s="1">
        <v>80</v>
      </c>
      <c r="N21" s="1">
        <v>1412</v>
      </c>
      <c r="O21" s="1">
        <v>544</v>
      </c>
      <c r="P21" s="1">
        <v>1656</v>
      </c>
      <c r="Q21" s="1">
        <v>533</v>
      </c>
      <c r="R21" s="1">
        <f t="shared" si="0"/>
        <v>100.16223486108147</v>
      </c>
      <c r="S21" s="1">
        <f t="shared" si="1"/>
        <v>91.35281896963042</v>
      </c>
      <c r="T21" s="12">
        <f t="shared" si="2"/>
        <v>137.73917265103972</v>
      </c>
      <c r="U21" s="12">
        <f t="shared" si="3"/>
        <v>162.90743791801623</v>
      </c>
      <c r="V21" s="5">
        <f t="shared" si="4"/>
        <v>1.3333333333333333</v>
      </c>
      <c r="W21" s="12">
        <f t="shared" si="5"/>
        <v>25.168265266976505</v>
      </c>
      <c r="X21" s="12">
        <f t="shared" si="7"/>
        <v>1.4</v>
      </c>
      <c r="Y21" s="12">
        <f t="shared" si="8"/>
        <v>93.626603280194715</v>
      </c>
      <c r="Z21" s="1"/>
      <c r="AA21" s="1"/>
      <c r="AB21" s="11">
        <f t="shared" si="6"/>
        <v>0.87350692604344182</v>
      </c>
    </row>
    <row r="22" spans="8:28" x14ac:dyDescent="0.45">
      <c r="M22" s="1">
        <v>84</v>
      </c>
      <c r="N22" s="1">
        <v>1476</v>
      </c>
      <c r="O22" s="1">
        <v>537</v>
      </c>
      <c r="P22" s="1">
        <v>1726</v>
      </c>
      <c r="Q22" s="1">
        <v>534</v>
      </c>
      <c r="R22" s="1">
        <f t="shared" si="0"/>
        <v>106.23979138633115</v>
      </c>
      <c r="S22" s="1">
        <f t="shared" si="1"/>
        <v>97.957006549638422</v>
      </c>
      <c r="T22" s="12">
        <f t="shared" si="2"/>
        <v>143.81672917628941</v>
      </c>
      <c r="U22" s="12">
        <f t="shared" si="3"/>
        <v>169.51162549802422</v>
      </c>
      <c r="V22" s="5">
        <f t="shared" si="4"/>
        <v>1.4</v>
      </c>
      <c r="W22" s="12">
        <f t="shared" si="5"/>
        <v>25.694896321734802</v>
      </c>
      <c r="X22" s="12"/>
      <c r="Y22" s="1"/>
      <c r="Z22" s="1"/>
      <c r="AA22" s="1"/>
      <c r="AB22" s="11">
        <f t="shared" si="6"/>
        <v>0.91204924930594511</v>
      </c>
    </row>
    <row r="23" spans="8:28" x14ac:dyDescent="0.45">
      <c r="M23" s="1">
        <v>88</v>
      </c>
      <c r="N23" s="1">
        <v>1545</v>
      </c>
      <c r="O23" s="1">
        <v>536</v>
      </c>
      <c r="P23" s="1">
        <v>1782</v>
      </c>
      <c r="Q23" s="1">
        <v>536</v>
      </c>
      <c r="R23" s="1">
        <f t="shared" si="0"/>
        <v>112.75778968968611</v>
      </c>
      <c r="S23" s="1">
        <f t="shared" si="1"/>
        <v>103.2365883187982</v>
      </c>
      <c r="T23" s="12">
        <f t="shared" si="2"/>
        <v>150.33472747964436</v>
      </c>
      <c r="U23" s="12">
        <f t="shared" si="3"/>
        <v>174.79120726718401</v>
      </c>
      <c r="V23" s="5">
        <f t="shared" si="4"/>
        <v>1.4666666666666666</v>
      </c>
      <c r="W23" s="12">
        <f t="shared" si="5"/>
        <v>24.456479787539649</v>
      </c>
      <c r="X23" s="12"/>
      <c r="Y23" s="1"/>
      <c r="Z23" s="1"/>
      <c r="AA23" s="1"/>
      <c r="AB23" s="11">
        <f t="shared" si="6"/>
        <v>0.95338474270508433</v>
      </c>
    </row>
    <row r="24" spans="8:28" x14ac:dyDescent="0.45">
      <c r="M24" s="1">
        <v>92</v>
      </c>
      <c r="N24" s="1">
        <v>1612</v>
      </c>
      <c r="O24" s="1">
        <v>537</v>
      </c>
      <c r="P24" s="1">
        <v>1852</v>
      </c>
      <c r="Q24" s="1">
        <v>535</v>
      </c>
      <c r="R24" s="1">
        <f t="shared" si="0"/>
        <v>119.07782930436694</v>
      </c>
      <c r="S24" s="1">
        <f t="shared" si="1"/>
        <v>109.85191806220584</v>
      </c>
      <c r="T24" s="12">
        <f t="shared" si="2"/>
        <v>156.65476709432522</v>
      </c>
      <c r="U24" s="12">
        <f t="shared" si="3"/>
        <v>181.40653701059165</v>
      </c>
      <c r="V24" s="5">
        <f t="shared" si="4"/>
        <v>1.5333333333333332</v>
      </c>
      <c r="W24" s="12">
        <f t="shared" si="5"/>
        <v>24.751769916266426</v>
      </c>
      <c r="X24" s="1"/>
      <c r="Y24" s="1"/>
      <c r="Z24" s="1"/>
      <c r="AA24" s="1"/>
      <c r="AB24" s="11">
        <f t="shared" si="6"/>
        <v>0.99346483226884996</v>
      </c>
    </row>
    <row r="29" spans="8:28" x14ac:dyDescent="0.45">
      <c r="H29" s="5"/>
    </row>
    <row r="30" spans="8:28" x14ac:dyDescent="0.45">
      <c r="H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E5" sqref="E5"/>
    </sheetView>
  </sheetViews>
  <sheetFormatPr defaultRowHeight="14.25" x14ac:dyDescent="0.45"/>
  <cols>
    <col min="1" max="1" width="9.06640625" style="1"/>
    <col min="2" max="2" width="13.265625" style="1" bestFit="1" customWidth="1"/>
    <col min="3" max="16384" width="9.06640625" style="1"/>
  </cols>
  <sheetData>
    <row r="1" spans="1:4" x14ac:dyDescent="0.45">
      <c r="A1" s="1" t="s">
        <v>36</v>
      </c>
      <c r="B1" s="1" t="s">
        <v>33</v>
      </c>
      <c r="C1" s="1" t="s">
        <v>34</v>
      </c>
      <c r="D1" s="1" t="s">
        <v>35</v>
      </c>
    </row>
    <row r="2" spans="1:4" x14ac:dyDescent="0.45">
      <c r="A2" s="1">
        <v>6.6666666666666666E-2</v>
      </c>
      <c r="B2" s="1">
        <v>37.576937789958265</v>
      </c>
      <c r="C2" s="1">
        <v>37.576937789958265</v>
      </c>
      <c r="D2" s="1">
        <v>37.576937789958265</v>
      </c>
    </row>
    <row r="3" spans="1:4" x14ac:dyDescent="0.45">
      <c r="A3" s="1">
        <v>0.13333333333333333</v>
      </c>
      <c r="B3" s="1">
        <v>39.662204922553151</v>
      </c>
      <c r="C3" s="1">
        <v>39.51858087605158</v>
      </c>
      <c r="D3" s="1">
        <v>39.823990171602333</v>
      </c>
    </row>
    <row r="4" spans="1:4" x14ac:dyDescent="0.45">
      <c r="A4" s="1">
        <v>0.2</v>
      </c>
      <c r="B4" s="1">
        <v>42.128937507054431</v>
      </c>
      <c r="C4" s="1">
        <v>42.435710674663525</v>
      </c>
      <c r="D4" s="1">
        <v>42.912051631647749</v>
      </c>
    </row>
    <row r="5" spans="1:4" x14ac:dyDescent="0.45">
      <c r="A5" s="1">
        <v>0.26666666666666666</v>
      </c>
      <c r="B5" s="1">
        <v>45.063275907241113</v>
      </c>
      <c r="C5" s="1">
        <v>45.863989252390944</v>
      </c>
      <c r="D5" s="1">
        <v>46.565644438269743</v>
      </c>
    </row>
    <row r="6" spans="1:4" x14ac:dyDescent="0.45">
      <c r="A6" s="1">
        <v>0.33333333333333331</v>
      </c>
      <c r="B6" s="1">
        <v>48.667170898407022</v>
      </c>
      <c r="C6" s="1">
        <v>49.668441187687463</v>
      </c>
      <c r="D6" s="1">
        <v>50.068337119676258</v>
      </c>
    </row>
    <row r="7" spans="1:4" x14ac:dyDescent="0.45">
      <c r="A7" s="1">
        <v>0.4</v>
      </c>
      <c r="B7" s="1">
        <v>52.291678061975858</v>
      </c>
      <c r="C7" s="1">
        <v>53.379620611247752</v>
      </c>
      <c r="D7" s="1">
        <v>54.813559138895911</v>
      </c>
    </row>
    <row r="8" spans="1:4" x14ac:dyDescent="0.45">
      <c r="A8" s="1">
        <v>0.46666666666666667</v>
      </c>
      <c r="B8" s="1">
        <v>56.207105365098627</v>
      </c>
      <c r="C8" s="1">
        <v>58.14034626826988</v>
      </c>
      <c r="D8" s="1">
        <v>59.155806500081383</v>
      </c>
    </row>
    <row r="9" spans="1:4" x14ac:dyDescent="0.45">
      <c r="A9" s="1">
        <v>0.53333333333333333</v>
      </c>
      <c r="B9" s="1">
        <v>60.781191894545827</v>
      </c>
      <c r="C9" s="1">
        <v>62.057534344672661</v>
      </c>
      <c r="D9" s="1">
        <v>64.362833798827637</v>
      </c>
    </row>
    <row r="10" spans="1:4" x14ac:dyDescent="0.45">
      <c r="A10" s="1">
        <v>0.6</v>
      </c>
      <c r="B10" s="1">
        <v>65.074716603990566</v>
      </c>
      <c r="C10" s="1">
        <v>67.761706756781564</v>
      </c>
      <c r="D10" s="1">
        <v>69.574776021410173</v>
      </c>
    </row>
    <row r="11" spans="1:4" x14ac:dyDescent="0.45">
      <c r="A11" s="1">
        <v>0.66666666666666663</v>
      </c>
      <c r="B11" s="1">
        <v>69.180674137932911</v>
      </c>
      <c r="C11" s="1">
        <v>73.386280656749776</v>
      </c>
      <c r="D11" s="1">
        <v>75.447769473991144</v>
      </c>
    </row>
    <row r="12" spans="1:4" x14ac:dyDescent="0.45">
      <c r="A12" s="1">
        <v>0.73333333333333328</v>
      </c>
      <c r="B12" s="1">
        <v>74.144944039415776</v>
      </c>
      <c r="C12" s="1">
        <v>79.006070673760206</v>
      </c>
      <c r="D12" s="1">
        <v>82.165225588840912</v>
      </c>
    </row>
    <row r="13" spans="1:4" x14ac:dyDescent="0.45">
      <c r="A13" s="1">
        <v>0.8</v>
      </c>
      <c r="B13" s="1">
        <v>78.920599181509687</v>
      </c>
      <c r="C13" s="1">
        <v>84.052130884358107</v>
      </c>
      <c r="D13" s="1">
        <v>87.94380010976181</v>
      </c>
    </row>
    <row r="14" spans="1:4" x14ac:dyDescent="0.45">
      <c r="A14" s="1">
        <v>0.8666666666666667</v>
      </c>
      <c r="B14" s="1">
        <v>83.312409648932515</v>
      </c>
      <c r="C14" s="1">
        <v>89.389323441189021</v>
      </c>
      <c r="D14" s="1">
        <v>94.085069703942708</v>
      </c>
    </row>
    <row r="15" spans="1:4" x14ac:dyDescent="0.45">
      <c r="A15" s="1">
        <v>0.93333333333333335</v>
      </c>
      <c r="B15" s="1">
        <v>88.184597440967622</v>
      </c>
      <c r="C15" s="1">
        <v>95.482002948908061</v>
      </c>
      <c r="D15" s="1">
        <v>100.32607649303674</v>
      </c>
    </row>
    <row r="16" spans="1:4" x14ac:dyDescent="0.45">
      <c r="A16" s="1">
        <v>1</v>
      </c>
      <c r="B16" s="1">
        <v>92.862637301100321</v>
      </c>
      <c r="C16" s="1">
        <v>101.87543931263329</v>
      </c>
      <c r="D16" s="1">
        <v>106.00520658774249</v>
      </c>
    </row>
    <row r="17" spans="1:4" x14ac:dyDescent="0.45">
      <c r="A17" s="1">
        <v>1.0666666666666667</v>
      </c>
      <c r="B17" s="1">
        <v>97.158848018575128</v>
      </c>
      <c r="C17" s="1">
        <v>107.02304869560206</v>
      </c>
      <c r="D17" s="1">
        <v>112.25088137667558</v>
      </c>
    </row>
    <row r="18" spans="1:4" x14ac:dyDescent="0.45">
      <c r="A18" s="1">
        <v>1.1333333333333333</v>
      </c>
      <c r="B18" s="1">
        <v>101.93472747633118</v>
      </c>
      <c r="C18" s="1">
        <v>112.83313071194316</v>
      </c>
      <c r="D18" s="1">
        <v>118.99767337443076</v>
      </c>
    </row>
    <row r="19" spans="1:4" x14ac:dyDescent="0.45">
      <c r="A19" s="1">
        <v>1.2</v>
      </c>
      <c r="B19" s="1">
        <v>106.5172816146551</v>
      </c>
      <c r="C19" s="1">
        <v>118.36135273368815</v>
      </c>
      <c r="D19" s="1">
        <v>125.53145163741789</v>
      </c>
    </row>
    <row r="20" spans="1:4" x14ac:dyDescent="0.45">
      <c r="A20" s="1">
        <v>1.2666666666666666</v>
      </c>
      <c r="B20" s="1">
        <v>110.44253230859333</v>
      </c>
      <c r="C20" s="1">
        <v>124.75327358027458</v>
      </c>
      <c r="D20" s="1">
        <v>131.6876728862733</v>
      </c>
    </row>
    <row r="21" spans="1:4" x14ac:dyDescent="0.45">
      <c r="A21" s="1">
        <v>1.3333333333333333</v>
      </c>
      <c r="B21" s="1">
        <v>115.31283302322669</v>
      </c>
      <c r="C21" s="1">
        <v>130.36558085291813</v>
      </c>
      <c r="D21" s="1">
        <v>137.73917265103972</v>
      </c>
    </row>
    <row r="22" spans="1:4" x14ac:dyDescent="0.45">
      <c r="A22" s="1">
        <v>1.4</v>
      </c>
      <c r="B22" s="1">
        <v>119.61244795379926</v>
      </c>
      <c r="C22" s="1">
        <v>135.78810831230686</v>
      </c>
      <c r="D22" s="1">
        <v>143.81672917628941</v>
      </c>
    </row>
    <row r="23" spans="1:4" x14ac:dyDescent="0.45">
      <c r="A23" s="1">
        <v>1.4666666666666666</v>
      </c>
      <c r="B23" s="1">
        <v>123.638266384552</v>
      </c>
      <c r="C23" s="1">
        <v>141.30944069468393</v>
      </c>
      <c r="D23" s="1">
        <v>150.33472747964436</v>
      </c>
    </row>
    <row r="24" spans="1:4" x14ac:dyDescent="0.45">
      <c r="A24" s="1">
        <v>1.5333333333333332</v>
      </c>
      <c r="B24" s="1">
        <v>128.13225484975743</v>
      </c>
      <c r="C24" s="1">
        <v>147.6127595168609</v>
      </c>
      <c r="D24" s="1">
        <v>156.65476709432522</v>
      </c>
    </row>
    <row r="25" spans="1:4" x14ac:dyDescent="0.45">
      <c r="A25" s="1">
        <v>1.6</v>
      </c>
      <c r="B25" s="1">
        <v>132.14337171656757</v>
      </c>
      <c r="C25" s="1">
        <v>152.76835429126498</v>
      </c>
    </row>
    <row r="26" spans="1:4" x14ac:dyDescent="0.45">
      <c r="A26" s="1">
        <v>1.6666666666666667</v>
      </c>
      <c r="B26" s="1">
        <v>136.72430165324192</v>
      </c>
      <c r="C26" s="1">
        <v>158.10269771638593</v>
      </c>
    </row>
    <row r="27" spans="1:4" x14ac:dyDescent="0.45">
      <c r="A27" s="1">
        <v>1.7333333333333334</v>
      </c>
      <c r="B27" s="1">
        <v>141.03340442851749</v>
      </c>
    </row>
    <row r="28" spans="1:4" x14ac:dyDescent="0.45">
      <c r="A28" s="1">
        <v>1.8</v>
      </c>
      <c r="B28" s="1">
        <v>144.86652783679392</v>
      </c>
    </row>
    <row r="29" spans="1:4" x14ac:dyDescent="0.45">
      <c r="A29" s="1">
        <v>1.8666666666666667</v>
      </c>
      <c r="B29" s="1">
        <v>149.54539747061511</v>
      </c>
    </row>
    <row r="30" spans="1:4" x14ac:dyDescent="0.45">
      <c r="A30" s="1">
        <v>1.9333333333333333</v>
      </c>
      <c r="B30" s="1">
        <v>153.36551993322183</v>
      </c>
    </row>
    <row r="31" spans="1:4" x14ac:dyDescent="0.45">
      <c r="A31" s="1">
        <v>2</v>
      </c>
      <c r="B31" s="1">
        <v>157.67289694646539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Sheet1</vt:lpstr>
      <vt:lpstr>06278</vt:lpstr>
      <vt:lpstr>06282</vt:lpstr>
      <vt:lpstr>06283</vt:lpstr>
      <vt:lpstr>Sheet2</vt:lpstr>
      <vt:lpstr>x v t</vt:lpstr>
      <vt:lpstr>u v t</vt:lpstr>
      <vt:lpstr>x' v t</vt:lpstr>
      <vt:lpstr>'06278'!Back_Nov11</vt:lpstr>
      <vt:lpstr>'06283'!Back_Nov11</vt:lpstr>
      <vt:lpstr>'06278'!Front_Nov11</vt:lpstr>
      <vt:lpstr>'06283'!Front_Nov11</vt:lpstr>
      <vt:lpstr>'06282'!Front_Nov11_1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2016-11-11T18:39:56Z</dcterms:created>
  <dcterms:modified xsi:type="dcterms:W3CDTF">2017-04-23T12:44:39Z</dcterms:modified>
</cp:coreProperties>
</file>